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95" tabRatio="500"/>
  </bookViews>
  <sheets>
    <sheet name="Aktuella förfrågningar" sheetId="1" r:id="rId1"/>
    <sheet name="Anslutningspunkt" sheetId="2" r:id="rId2"/>
  </sheets>
  <definedNames>
    <definedName name="_xlnm._FilterDatabase" localSheetId="0" hidden="1">'Aktuella förfrågningar'!$A$3:$AL$251</definedName>
    <definedName name="Utökning">#REF!</definedName>
    <definedName name="Z_0A7D5F43_9711_4870_A48C_0EF5574B956D_.wvu.FilterData" localSheetId="0">'Aktuella förfrågningar'!$A$3:$AL$86</definedName>
    <definedName name="Z_0D481A72_C58D_4519_B890_09AB19DAE2CD_.wvu.FilterData" localSheetId="0">'Aktuella förfrågningar'!$A$3:$AL$217</definedName>
    <definedName name="Z_0D4B1C3F_F907_442D_B2D3_C0DD148CC52C_.wvu.FilterData" localSheetId="0">'Aktuella förfrågningar'!$A$3:$AL$157</definedName>
    <definedName name="Z_0FDFF190_2F9A_4475_9590_139DFF2B17AC_.wvu.FilterData" localSheetId="0">'Aktuella förfrågningar'!$A$3:$AL$222</definedName>
    <definedName name="Z_14CEE1DF_0967_4A93_8B2F_FAE69456EB2B_.wvu.FilterData" localSheetId="0">'Aktuella förfrågningar'!$A$3:$AL$242</definedName>
    <definedName name="Z_17CB1A45_D388_4766_B3E3_55BB009274D8_.wvu.FilterData" localSheetId="0">'Aktuella förfrågningar'!$A$3:$AL$146</definedName>
    <definedName name="Z_180620DE_378D_46C7_928D_922D4B0677FB_.wvu.FilterData" localSheetId="0">'Aktuella förfrågningar'!$A$3:$AL$242</definedName>
    <definedName name="Z_186B9225_CCA9_42DE_ADA1_CC255A3CCA1F_.wvu.FilterData" localSheetId="0">'Aktuella förfrågningar'!$A$3:$AL$139</definedName>
    <definedName name="Z_186D8591_E7CE_451A_AF38_39C1CBA3FB76_.wvu.FilterData" localSheetId="0">'Aktuella förfrågningar'!$A$3:$AL$133</definedName>
    <definedName name="Z_18914B5D_E379_43FD_A148_C1CD9B1D1FEC_.wvu.FilterData" localSheetId="0">'Aktuella förfrågningar'!$A$3:$AL$102</definedName>
    <definedName name="Z_1A00E14B_4742_4871_9B55_1EA2BD0A81E9_.wvu.FilterData" localSheetId="0">'Aktuella förfrågningar'!$A$3:$AL$239</definedName>
    <definedName name="Z_1EB970A3_E760_49E3_9EE4_3E4C77E773D7_.wvu.FilterData" localSheetId="0">'Aktuella förfrågningar'!$A$3:$AL$146</definedName>
    <definedName name="Z_2518B7FE_CB39_4A05_B350_4C239BA80322_.wvu.FilterData" localSheetId="0">'Aktuella förfrågningar'!$A$3:$AL$34</definedName>
    <definedName name="Z_26CEDE29_BF45_4846_9CFE_8536FD042C01_.wvu.FilterData" localSheetId="0">'Aktuella förfrågningar'!$A$3:$AL$235</definedName>
    <definedName name="Z_2EC280BD_F119_4300_B3CD_EA948EF39275_.wvu.FilterData" localSheetId="0">'Aktuella förfrågningar'!$A$3:$AL$139</definedName>
    <definedName name="Z_2F3051F7_F42F_4E78_AC29_A6FA04C47F98_.wvu.FilterData" localSheetId="0">'Aktuella förfrågningar'!$A$3:$AL$117</definedName>
    <definedName name="Z_3156DA08_3BF0_44B1_BA7B_D6B49ED5D2BE_.wvu.FilterData" localSheetId="0">'Aktuella förfrågningar'!$A$3:$AL$125</definedName>
    <definedName name="Z_3327335C_7A7D_4A51_AD55_945D7C8A5277_.wvu.FilterData" localSheetId="0">'Aktuella förfrågningar'!$A$3:$AL$126</definedName>
    <definedName name="Z_351EF69A_C8BB_4F82_9E93_AD9A0AE534C8_.wvu.FilterData" localSheetId="0">'Aktuella förfrågningar'!$A$3:$AL$241</definedName>
    <definedName name="Z_3F77F5A7_71C3_4F10_9885_D9920D3D45C7_.wvu.Cols" localSheetId="0">'Aktuella förfrågningar'!$M:$P,'Aktuella förfrågningar'!$R:$W</definedName>
    <definedName name="Z_3F77F5A7_71C3_4F10_9885_D9920D3D45C7_.wvu.FilterData" localSheetId="0">'Aktuella förfrågningar'!$A$3:$AL$101</definedName>
    <definedName name="Z_42678E06_2B9E_4E75_9F4D_AAFE04CE02B1_.wvu.FilterData" localSheetId="0">'Aktuella förfrågningar'!$A$3:$AL$229</definedName>
    <definedName name="Z_42C44B8A_944E_4793_B266_6065A4610370_.wvu.FilterData" localSheetId="0">'Aktuella förfrågningar'!$A$3:$AL$230</definedName>
    <definedName name="Z_4D4A0038_06FF_4A78_BB2A_D7D88E6C728B_.wvu.FilterData" localSheetId="0">'Aktuella förfrågningar'!$A$3:$AL$136</definedName>
    <definedName name="Z_4FE97F21_DA3B_4578_8211_666A994CAD47_.wvu.FilterData" localSheetId="0">'Aktuella förfrågningar'!$A$3:$AL$245</definedName>
    <definedName name="Z_51F9B4FC_3DE8_44CA_A3C8_85B747F55D87_.wvu.FilterData" localSheetId="0">'Aktuella förfrågningar'!$A$3:$AL$198</definedName>
    <definedName name="Z_552EC2E9_31E6_40A5_AEB7_5525A980640F_.wvu.FilterData" localSheetId="0">'Aktuella förfrågningar'!$A$3:$AL$198</definedName>
    <definedName name="Z_578675F6_7814_4C63_8499_0D2D54B96999_.wvu.FilterData" localSheetId="0">'Aktuella förfrågningar'!$A$3:$AL$83</definedName>
    <definedName name="Z_596985A6_C1FB_4259_A049_A01DFFF2D8B6_.wvu.FilterData" localSheetId="0">'Aktuella förfrågningar'!$A$3:$AL$204</definedName>
    <definedName name="Z_5C028A41_1C94_49DD_9C61_ED45863FED29_.wvu.FilterData" localSheetId="0">'Aktuella förfrågningar'!$A$3:$AL$243</definedName>
    <definedName name="Z_5C38FFD1_BA45_4BB7_90D9_8990F8DB13BC_.wvu.FilterData" localSheetId="0">'Aktuella förfrågningar'!$A$3:$AL$247</definedName>
    <definedName name="Z_5F1CD7AA_DCAB_4DE3_8DB6_E79C70941B90_.wvu.FilterData" localSheetId="0">'Aktuella förfrågningar'!$A$3:$AL$203</definedName>
    <definedName name="Z_5F92B221_B4E8_49C2_B37D_BA12468E4558_.wvu.FilterData" localSheetId="0">'Aktuella förfrågningar'!$A$3:$AL$235</definedName>
    <definedName name="Z_6021FE31_E472_41ED_95F9_9F41B03EB230_.wvu.FilterData" localSheetId="0">'Aktuella förfrågningar'!$A$3:$AL$83</definedName>
    <definedName name="Z_696E8A90_95C4_4535_A918_1AFC83B328B6_.wvu.FilterData" localSheetId="0">'Aktuella förfrågningar'!$A$3:$AL$189</definedName>
    <definedName name="Z_6AB8C48B_3B38_488B_BBCA_81DE41406B45_.wvu.FilterData" localSheetId="0">'Aktuella förfrågningar'!$A$3:$AL$158</definedName>
    <definedName name="Z_6C91EA29_960C_4785_9BF7_6624C04C2D35_.wvu.FilterData" localSheetId="0">'Aktuella förfrågningar'!$A$3:$AL$34</definedName>
    <definedName name="Z_6F493964_7128_4C03_B52A_004D69886E04_.wvu.FilterData" localSheetId="0">'Aktuella förfrågningar'!$A$3:$AL$241</definedName>
    <definedName name="Z_720AB0FD_0CE5_4480_8C3F_0247A376AE30_.wvu.FilterData" localSheetId="0">'Aktuella förfrågningar'!$A$3:$AL$172</definedName>
    <definedName name="Z_74F63648_4A06_4673_B42B_969B7A4B9873_.wvu.FilterData" localSheetId="0">'Aktuella förfrågningar'!$A$3:$AL$167</definedName>
    <definedName name="Z_777C307D_1BAF_4FFD_A00E_DECF11A2002C_.wvu.FilterData" localSheetId="0">'Aktuella förfrågningar'!$A$3:$AL$179</definedName>
    <definedName name="Z_7B855A62_5EC4_4C8C_AC62_10427C057243_.wvu.FilterData" localSheetId="0">'Aktuella förfrågningar'!$A$3:$AL$202</definedName>
    <definedName name="Z_7F72EA93_9D55_4A1D_B944_473E2EBEA436_.wvu.FilterData" localSheetId="0">'Aktuella förfrågningar'!$A$3:$AL$235</definedName>
    <definedName name="Z_83A007B0_3085_4E62_A1F7_A8D1D6450EA6_.wvu.FilterData" localSheetId="0">'Aktuella förfrågningar'!$A$3:$AL$117</definedName>
    <definedName name="Z_85A8631F_1436_4332_9E9D_3F38307FBA9A_.wvu.FilterData" localSheetId="0">'Aktuella förfrågningar'!$A$3:$AL$245</definedName>
    <definedName name="Z_85CBA63F_35E7_4895_BC0F_20E79A95F14D_.wvu.FilterData" localSheetId="0">'Aktuella förfrågningar'!$A$3:$AL$83</definedName>
    <definedName name="Z_883C42D3_2DFF_4288_A208_9F7BD0F2594A_.wvu.FilterData" localSheetId="0">'Aktuella förfrågningar'!$A$3:$AL$94</definedName>
    <definedName name="Z_894E3A03_054A_4B41_BADC_2CDD4684FD21_.wvu.FilterData" localSheetId="0">'Aktuella förfrågningar'!$A$3:$AL$83</definedName>
    <definedName name="Z_8A12C4B8_6FC9_4BF2_898D_69659CC27520_.wvu.FilterData" localSheetId="0">'Aktuella förfrågningar'!$A$3:$AL$250</definedName>
    <definedName name="Z_8A5ED0D1_7E50_477D_AA58_AC1CB2D98B8F_.wvu.FilterData" localSheetId="0">'Aktuella förfrågningar'!$A$3:$AL$152</definedName>
    <definedName name="Z_8D1C2313_68CA_44E4_8015_D062C005FFD2_.wvu.FilterData" localSheetId="0">'Aktuella förfrågningar'!$A$3:$AL$189</definedName>
    <definedName name="Z_8DABFC36_8EF0_4377_82F8_9421023A8298_.wvu.FilterData" localSheetId="0">'Aktuella förfrågningar'!$A$3:$AL$235</definedName>
    <definedName name="Z_8F663144_9FE9_49CB_895D_DB1D1539970C_.wvu.FilterData" localSheetId="0">'Aktuella förfrågningar'!$A$3:$AL$85</definedName>
    <definedName name="Z_92EDED86_F753_415C_9B0B_5874D5403DC2_.wvu.FilterData" localSheetId="0">'Aktuella förfrågningar'!$A$3:$AL$79</definedName>
    <definedName name="Z_991BD9F9_C3A4_4C7D_8B7E_A879A0B1650D_.wvu.FilterData" localSheetId="0">'Aktuella förfrågningar'!$A$3:$AL$198</definedName>
    <definedName name="Z_A5FC5AA9_7117_4DB7_B717_DC36E65ECEFE_.wvu.FilterData" localSheetId="0">'Aktuella förfrågningar'!$A$3:$AL$32</definedName>
    <definedName name="Z_A6F85DFB_8ACB_4EB4_9697_F6330024BE70_.wvu.FilterData" localSheetId="0">'Aktuella förfrågningar'!$A$3:$AL$135</definedName>
    <definedName name="Z_ACBDE4FD_3FA1_4B4F_98A4_C6DBA47A8F3B_.wvu.FilterData" localSheetId="0">'Aktuella förfrågningar'!$A$3:$AL$147</definedName>
    <definedName name="Z_BEAB063B_EBD7_4253_BF58_10269A108D85_.wvu.FilterData" localSheetId="0">'Aktuella förfrågningar'!$A$3:$AL$100</definedName>
    <definedName name="Z_C947C6F3_2EA9_4984_8ACC_DEBF0859BB0C_.wvu.FilterData" localSheetId="0">'Aktuella förfrågningar'!$A$3:$AL$126</definedName>
    <definedName name="Z_CB2BDBCE_3BC5_40AA_A771_7A4FB3E712C3_.wvu.FilterData" localSheetId="0">'Aktuella förfrågningar'!$A$3:$AL$218</definedName>
    <definedName name="Z_CD6B7886_BA22_4258_974D_CBC4A60E625C_.wvu.FilterData" localSheetId="0">'Aktuella förfrågningar'!$A$3:$AL$242</definedName>
    <definedName name="Z_D27CF237_5BDB_430A_A5B8_0DFDFF305D0C_.wvu.FilterData" localSheetId="0">'Aktuella förfrågningar'!$A$3:$AL$202</definedName>
    <definedName name="Z_D2C8E048_5F60_4958_AADB_8D88406657CD_.wvu.FilterData" localSheetId="0">'Aktuella förfrågningar'!$A$3:$AL$241</definedName>
    <definedName name="Z_DCA2D951_4DCE_4149_9ADA_C746A31FE31A_.wvu.FilterData" localSheetId="0">'Aktuella förfrågningar'!$A$3:$AL$248</definedName>
    <definedName name="Z_DF6299C7_A14E_4F10_AC1F_4166509B85D7_.wvu.FilterData" localSheetId="0">'Aktuella förfrågningar'!$A$3:$AL$247</definedName>
    <definedName name="Z_E3BD34A8_8221_4511_96FD_C484E50901F3_.wvu.FilterData" localSheetId="0">'Aktuella förfrågningar'!$A$3:$AL$38</definedName>
    <definedName name="Z_E6A28541_F3D7_40AA_812A_392B00898103_.wvu.FilterData" localSheetId="0">'Aktuella förfrågningar'!$A$3:$AL$206</definedName>
    <definedName name="Z_E8373F06_2293_4A45_828B_CF1A7EC0F368_.wvu.FilterData" localSheetId="0">'Aktuella förfrågningar'!$A$3:$AL$98</definedName>
    <definedName name="Z_E89A5C24_072E_46AE_833E_A0ACC3610E99_.wvu.FilterData" localSheetId="0">'Aktuella förfrågningar'!$A$3:$AL$135</definedName>
    <definedName name="Z_E9BF5120_5514_45CA_9F09_D704E3D15A1D_.wvu.FilterData" localSheetId="0">'Aktuella förfrågningar'!$A$3:$AL$101</definedName>
    <definedName name="Z_F6C5C3F9_7FDC_4186_972A_5A26D2315B97_.wvu.FilterData" localSheetId="0">'Aktuella förfrågningar'!$A$3:$AL$34</definedName>
    <definedName name="Z_F83FECBE_21AC_4BD6_A00B_F593BCD04395_.wvu.FilterData" localSheetId="0">'Aktuella förfrågningar'!$A$3:$AL$158</definedName>
    <definedName name="Z_FA1E1397_0C98_481C_A99C_CB379FC9522C_.wvu.FilterData" localSheetId="0">'Aktuella förfrågningar'!$A$3:$AL$143</definedName>
    <definedName name="Z_FD8782DE_1B2B_41EA_A38C_455C416E35D8_.wvu.FilterData" localSheetId="0">'Aktuella förfrågningar'!$A$3:$AL$137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  <author>Axelsson Björn (DS-KEP)</author>
  </authors>
  <commentList>
    <comment ref="C3" authorId="0">
      <text>
        <r>
          <rPr>
            <sz val="10"/>
            <color rgb="FF000000"/>
            <rFont val="Arial"/>
            <charset val="134"/>
          </rPr>
          <t xml:space="preserve">Author:
</t>
        </r>
        <r>
          <rPr>
            <sz val="9"/>
            <rFont val="Tahoma"/>
            <charset val="134"/>
          </rPr>
          <t>Från kundens ansökan, denna skall uppdateras ifall kundens tidplan ändras.</t>
        </r>
      </text>
    </comment>
    <comment ref="H3" authorId="0">
      <text>
        <r>
          <rPr>
            <sz val="10"/>
            <color rgb="FF000000"/>
            <rFont val="Arial"/>
            <charset val="134"/>
          </rPr>
          <t xml:space="preserve">Author:
</t>
        </r>
        <r>
          <rPr>
            <sz val="9"/>
            <rFont val="Tahoma"/>
            <charset val="134"/>
          </rPr>
          <t>Område beslutat av EFK</t>
        </r>
      </text>
    </comment>
    <comment ref="M3" authorId="0">
      <text>
        <r>
          <rPr>
            <sz val="10"/>
            <color rgb="FF000000"/>
            <rFont val="Arial"/>
            <charset val="134"/>
          </rPr>
          <t xml:space="preserve">I de fall det är en lastflytt läggs i denna kolumn den andel av effekten som är befintlig och flyttas. I kommentarer läggs vilken station den flyttas från.
</t>
        </r>
      </text>
    </comment>
    <comment ref="AO3" authorId="1">
      <text>
        <r>
          <rPr>
            <b/>
            <sz val="9"/>
            <rFont val="Tahoma"/>
            <charset val="134"/>
          </rPr>
          <t>Axelsson Björn (DS-KEP):</t>
        </r>
        <r>
          <rPr>
            <sz val="9"/>
            <rFont val="Tahoma"/>
            <charset val="134"/>
          </rPr>
          <t xml:space="preserve">
Om vi inte har en annan bedömning lägg samma som kundens önskan</t>
        </r>
      </text>
    </comment>
    <comment ref="AT3" authorId="1">
      <text>
        <r>
          <rPr>
            <b/>
            <sz val="9"/>
            <rFont val="Tahoma"/>
            <charset val="1"/>
          </rPr>
          <t>Axelsson Björn (DS-KEP):</t>
        </r>
        <r>
          <rPr>
            <sz val="9"/>
            <rFont val="Tahoma"/>
            <charset val="1"/>
          </rPr>
          <t xml:space="preserve">
I kolumn K anges alltid uttagseffekt om kunden är ett energilager eller nätboalg eller liknande och kommer ha flöden åt båda hållen. I denna kolumn anges inmatningseffekten</t>
        </r>
      </text>
    </comment>
    <comment ref="Q11" authorId="0">
      <text>
        <r>
          <rPr>
            <sz val="10"/>
            <color rgb="FF000000"/>
            <rFont val="Arial"/>
            <charset val="134"/>
          </rPr>
          <t xml:space="preserve">Author:
</t>
        </r>
        <r>
          <rPr>
            <sz val="9"/>
            <rFont val="Tahoma"/>
            <charset val="134"/>
          </rPr>
          <t xml:space="preserve">Är igentligen ett protokoll då vi inte tecknar avtal med oss själva, botrde kanske stå vilken typ av protokoll vi har 
</t>
        </r>
      </text>
    </comment>
    <comment ref="K44" authorId="0">
      <text>
        <r>
          <rPr>
            <sz val="10"/>
            <color rgb="FF000000"/>
            <rFont val="Arial"/>
            <charset val="134"/>
          </rPr>
          <t xml:space="preserve">Author:
</t>
        </r>
        <r>
          <rPr>
            <sz val="9"/>
            <rFont val="Tahoma"/>
            <charset val="134"/>
          </rPr>
          <t xml:space="preserve">Lite oklart med sluteffekt
</t>
        </r>
      </text>
    </comment>
    <comment ref="E51" authorId="0">
      <text>
        <r>
          <rPr>
            <sz val="10"/>
            <color rgb="FF000000"/>
            <rFont val="Arial"/>
            <charset val="134"/>
          </rPr>
          <t xml:space="preserve">Author:
</t>
        </r>
        <r>
          <rPr>
            <sz val="9"/>
            <rFont val="Tahoma"/>
            <charset val="134"/>
          </rPr>
          <t>Tidigare Värmlands Vindkraft AB</t>
        </r>
      </text>
    </comment>
    <comment ref="K51" authorId="0">
      <text>
        <r>
          <rPr>
            <sz val="10"/>
            <color rgb="FF000000"/>
            <rFont val="Arial"/>
            <charset val="134"/>
          </rPr>
          <t xml:space="preserve">Author:
</t>
        </r>
        <r>
          <rPr>
            <sz val="9"/>
            <rFont val="Tahoma"/>
            <charset val="134"/>
          </rPr>
          <t>87 MW när Värmlands Vindkraft frågade</t>
        </r>
      </text>
    </comment>
    <comment ref="K55" authorId="0">
      <text>
        <r>
          <rPr>
            <sz val="10"/>
            <color rgb="FF000000"/>
            <rFont val="Arial"/>
            <charset val="134"/>
          </rPr>
          <t xml:space="preserve">Author:
</t>
        </r>
        <r>
          <rPr>
            <sz val="9"/>
            <rFont val="Tahoma"/>
            <charset val="134"/>
          </rPr>
          <t xml:space="preserve">reviderat till ca 200 MW sommaren 2022 fr 300 MW
</t>
        </r>
      </text>
    </comment>
    <comment ref="Z100" authorId="0">
      <text>
        <r>
          <rPr>
            <sz val="10"/>
            <color rgb="FF000000"/>
            <rFont val="Arial"/>
            <charset val="134"/>
          </rPr>
          <t xml:space="preserve">Author:
</t>
        </r>
        <r>
          <rPr>
            <sz val="9"/>
            <rFont val="Tahoma"/>
            <charset val="134"/>
          </rPr>
          <t>anslutningsmöjlighet gavs</t>
        </r>
      </text>
    </comment>
    <comment ref="K129" authorId="0">
      <text>
        <r>
          <rPr>
            <sz val="10"/>
            <color rgb="FF000000"/>
            <rFont val="Arial"/>
            <charset val="134"/>
          </rPr>
          <t xml:space="preserve">Author:
</t>
        </r>
        <r>
          <rPr>
            <sz val="9"/>
            <rFont val="Tahoma"/>
            <charset val="134"/>
          </rPr>
          <t>titta på P = 100 MW</t>
        </r>
      </text>
    </comment>
    <comment ref="K239" authorId="0">
      <text>
        <r>
          <rPr>
            <sz val="10"/>
            <color rgb="FF000000"/>
            <rFont val="Arial"/>
            <charset val="134"/>
          </rPr>
          <t xml:space="preserve">Author:
</t>
        </r>
        <r>
          <rPr>
            <sz val="9"/>
            <rFont val="Tahoma"/>
            <charset val="134"/>
          </rPr>
          <t xml:space="preserve">80 till 100 MW
</t>
        </r>
      </text>
    </comment>
    <comment ref="L239" authorId="0">
      <text>
        <r>
          <rPr>
            <sz val="10"/>
            <color rgb="FF000000"/>
            <rFont val="Arial"/>
            <charset val="134"/>
          </rPr>
          <t xml:space="preserve">Author:
</t>
        </r>
        <r>
          <rPr>
            <sz val="9"/>
            <rFont val="Tahoma"/>
            <charset val="134"/>
          </rPr>
          <t xml:space="preserve">80 till 100 MW
</t>
        </r>
      </text>
    </comment>
  </commentList>
</comments>
</file>

<file path=xl/sharedStrings.xml><?xml version="1.0" encoding="utf-8"?>
<sst xmlns="http://schemas.openxmlformats.org/spreadsheetml/2006/main" count="1673" uniqueCount="70">
  <si>
    <t>Aktuella förfrågningar</t>
  </si>
  <si>
    <t>Köplats</t>
  </si>
  <si>
    <t>Anslutningsmöjlighet</t>
  </si>
  <si>
    <t>SvK anslutningsprocess</t>
  </si>
  <si>
    <t>Tids- &amp; prisindikation</t>
  </si>
  <si>
    <t>Fritext</t>
  </si>
  <si>
    <t>Härifrån är det nya kolumner</t>
  </si>
  <si>
    <t>Kundansvarig</t>
  </si>
  <si>
    <t>KA</t>
  </si>
  <si>
    <t>Nätanalytiker</t>
  </si>
  <si>
    <t>Koordinater (SWEREF 99 TM)</t>
  </si>
  <si>
    <t>Region</t>
  </si>
  <si>
    <t>Datum 
Förfrågan</t>
  </si>
  <si>
    <t>Önskat anslutnings-datum</t>
  </si>
  <si>
    <t>Projektets namn</t>
  </si>
  <si>
    <t>Kund</t>
  </si>
  <si>
    <t>Kommun</t>
  </si>
  <si>
    <t>Område</t>
  </si>
  <si>
    <t>Kapacitetsbrist- område Ja/Nej</t>
  </si>
  <si>
    <t>Kategori</t>
  </si>
  <si>
    <t>Typ</t>
  </si>
  <si>
    <t>Effekt 
Total</t>
  </si>
  <si>
    <t>Effekt
höjning</t>
  </si>
  <si>
    <r>
      <rPr>
        <sz val="11"/>
        <rFont val="Calibri"/>
        <charset val="134"/>
      </rPr>
      <t xml:space="preserve">Lastflytt
</t>
    </r>
    <r>
      <rPr>
        <sz val="8"/>
        <rFont val="Calibri"/>
        <charset val="134"/>
      </rPr>
      <t>Skriv stationen i kommentarer</t>
    </r>
  </si>
  <si>
    <t>Kvittens av effekthöjning</t>
  </si>
  <si>
    <t>Kundansvarig RN</t>
  </si>
  <si>
    <t>Avtalsfas</t>
  </si>
  <si>
    <t>Registrerad i OPA</t>
  </si>
  <si>
    <t>Nya
regler</t>
  </si>
  <si>
    <t>Gamla
Regler</t>
  </si>
  <si>
    <t>N/A</t>
  </si>
  <si>
    <t>Anslutningsavgift Motivering</t>
  </si>
  <si>
    <t>Länk till senaste Avtal2</t>
  </si>
  <si>
    <t>Aktiv köplats</t>
  </si>
  <si>
    <t>Offert förfaller</t>
  </si>
  <si>
    <t>Datum köplats</t>
  </si>
  <si>
    <t>Orsak till att kund avböjde</t>
  </si>
  <si>
    <t>Datum då kund avböjde</t>
  </si>
  <si>
    <t>Anslutningspunkt</t>
  </si>
  <si>
    <t>Stamnätsstation(-er)</t>
  </si>
  <si>
    <t>Flaskhals</t>
  </si>
  <si>
    <t>Länk till svar anslutningsmöjlighet</t>
  </si>
  <si>
    <t>Datum för svar anslutningsmöjlighet</t>
  </si>
  <si>
    <t>Datum 
SvK förfrågan</t>
  </si>
  <si>
    <t>Länk till förhandsbesked</t>
  </si>
  <si>
    <t>Länk till svar tids &amp; prisindikation</t>
  </si>
  <si>
    <t>Kolumn1</t>
  </si>
  <si>
    <t>X</t>
  </si>
  <si>
    <t>Y</t>
  </si>
  <si>
    <t>Bedömd anslutningsdatum (använd när kundens anslutningstidpunkt är orimlig)</t>
  </si>
  <si>
    <t>Ärendetyp Nivå 1</t>
  </si>
  <si>
    <t>Ärendetyp Nivå 2</t>
  </si>
  <si>
    <t>Kundtyp Nivå 3</t>
  </si>
  <si>
    <t>Kundtyp Nivå 4</t>
  </si>
  <si>
    <t>För Energilager m.fl. Inmatningseffekt</t>
  </si>
  <si>
    <t>Avtalssteg</t>
  </si>
  <si>
    <t>Positivt förhandsbesked</t>
  </si>
  <si>
    <t>Länk till Reservationsavtal</t>
  </si>
  <si>
    <t>Datum för Resevationsavtal</t>
  </si>
  <si>
    <t>Länk till Projekteringsavtal</t>
  </si>
  <si>
    <t>Datum för Projekteringsavtal</t>
  </si>
  <si>
    <t>Länk till Anslutningsavtal</t>
  </si>
  <si>
    <t>Datum för anslutningsavtal</t>
  </si>
  <si>
    <t>Länk till Nätavtal</t>
  </si>
  <si>
    <t>Datum för Nätavtal</t>
  </si>
  <si>
    <t>Mellan</t>
  </si>
  <si>
    <t>x</t>
  </si>
  <si>
    <t xml:space="preserve">Mellan </t>
  </si>
  <si>
    <t>mellan</t>
  </si>
  <si>
    <t>Konsumtion/Produktion</t>
  </si>
</sst>
</file>

<file path=xl/styles.xml><?xml version="1.0" encoding="utf-8"?>
<styleSheet xmlns="http://schemas.openxmlformats.org/spreadsheetml/2006/main">
  <numFmts count="6">
    <numFmt numFmtId="176" formatCode="yyyy/mm/dd;@"/>
    <numFmt numFmtId="177" formatCode="m/d/yyyy;@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3">
    <font>
      <sz val="10"/>
      <color rgb="FF000000"/>
      <name val="Arial"/>
      <charset val="134"/>
    </font>
    <font>
      <b/>
      <sz val="11"/>
      <name val="Calibri"/>
      <charset val="134"/>
    </font>
    <font>
      <sz val="10"/>
      <color rgb="FF000000"/>
      <name val="Liberation Sans"/>
      <charset val="134"/>
    </font>
    <font>
      <sz val="9"/>
      <color rgb="FF000000"/>
      <name val="Arial"/>
      <charset val="134"/>
    </font>
    <font>
      <b/>
      <sz val="11"/>
      <color rgb="FF000000"/>
      <name val="Calibri"/>
      <charset val="134"/>
    </font>
    <font>
      <sz val="10"/>
      <color rgb="FFA6A6A6"/>
      <name val="Arial"/>
      <charset val="134"/>
    </font>
    <font>
      <sz val="10"/>
      <color rgb="FFBFBFBF"/>
      <name val="Arial"/>
      <charset val="134"/>
    </font>
    <font>
      <sz val="10"/>
      <name val="Arial"/>
      <charset val="134"/>
    </font>
    <font>
      <sz val="11"/>
      <name val="Calibri"/>
      <charset val="134"/>
    </font>
    <font>
      <b/>
      <u/>
      <sz val="15"/>
      <color rgb="FF000000"/>
      <name val="Calibri"/>
      <charset val="134"/>
    </font>
    <font>
      <b/>
      <sz val="9"/>
      <color rgb="FF000000"/>
      <name val="Calibri"/>
      <charset val="134"/>
    </font>
    <font>
      <b/>
      <u/>
      <sz val="11"/>
      <color rgb="FF0000FF"/>
      <name val="Calibri"/>
      <charset val="134"/>
    </font>
    <font>
      <u/>
      <sz val="10"/>
      <color rgb="FF0000FF"/>
      <name val="Calibri"/>
      <charset val="134"/>
    </font>
    <font>
      <u/>
      <sz val="11"/>
      <color rgb="FF0000FF"/>
      <name val="Calibri"/>
      <charset val="134"/>
    </font>
    <font>
      <sz val="10"/>
      <name val="Calibri"/>
      <charset val="134"/>
    </font>
    <font>
      <b/>
      <u/>
      <sz val="9"/>
      <color rgb="FF000000"/>
      <name val="Calibri"/>
      <charset val="134"/>
    </font>
    <font>
      <b/>
      <sz val="15"/>
      <name val="Calibri"/>
      <charset val="134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8"/>
      <name val="Calibri"/>
      <charset val="134"/>
    </font>
    <font>
      <sz val="9"/>
      <name val="Tahoma"/>
      <charset val="1"/>
    </font>
    <font>
      <b/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rgb="FFEBF1DE"/>
        <bgColor rgb="FFFDEADA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E6E0EC"/>
      </patternFill>
    </fill>
    <fill>
      <patternFill patternType="solid">
        <fgColor rgb="FFF2DCDB"/>
        <bgColor rgb="FFE6E0EC"/>
      </patternFill>
    </fill>
    <fill>
      <patternFill patternType="solid">
        <fgColor rgb="FFE6E0EC"/>
        <bgColor rgb="FFF2DCDB"/>
      </patternFill>
    </fill>
    <fill>
      <patternFill patternType="solid">
        <fgColor rgb="FFFDEADA"/>
        <bgColor rgb="FFEBF1DE"/>
      </patternFill>
    </fill>
    <fill>
      <patternFill patternType="solid">
        <fgColor rgb="FFDDD9C3"/>
        <bgColor rgb="FFF2DCDB"/>
      </patternFill>
    </fill>
    <fill>
      <patternFill patternType="solid">
        <fgColor rgb="FFFCD5B5"/>
        <bgColor rgb="FFF2DCDB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34" fillId="0" borderId="0"/>
    <xf numFmtId="0" fontId="18" fillId="4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7" fillId="13" borderId="16" applyNumberFormat="0" applyAlignment="0" applyProtection="0">
      <alignment vertical="center"/>
    </xf>
    <xf numFmtId="44" fontId="7" fillId="0" borderId="0" applyBorder="0" applyAlignment="0" applyProtection="0"/>
    <xf numFmtId="0" fontId="25" fillId="15" borderId="0" applyNumberFormat="0" applyBorder="0" applyAlignment="0" applyProtection="0">
      <alignment vertical="center"/>
    </xf>
    <xf numFmtId="0" fontId="29" fillId="19" borderId="18" applyNumberFormat="0" applyFont="0" applyAlignment="0" applyProtection="0">
      <alignment vertical="center"/>
    </xf>
    <xf numFmtId="0" fontId="30" fillId="22" borderId="13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3" borderId="13" applyNumberForma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41" fontId="7" fillId="0" borderId="0" applyBorder="0" applyAlignment="0" applyProtection="0"/>
    <xf numFmtId="0" fontId="25" fillId="3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7" fillId="0" borderId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43" fontId="7" fillId="0" borderId="0" applyBorder="0" applyAlignment="0" applyProtection="0"/>
    <xf numFmtId="0" fontId="37" fillId="38" borderId="20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9" fontId="7" fillId="0" borderId="0" applyBorder="0" applyAlignment="0" applyProtection="0"/>
    <xf numFmtId="0" fontId="13" fillId="0" borderId="0" applyBorder="0" applyProtection="0"/>
  </cellStyleXfs>
  <cellXfs count="12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right" wrapText="1"/>
    </xf>
    <xf numFmtId="0" fontId="0" fillId="0" borderId="0" xfId="0" applyBorder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3" borderId="0" xfId="0" applyFill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 wrapText="1"/>
    </xf>
    <xf numFmtId="0" fontId="0" fillId="0" borderId="3" xfId="0" applyBorder="1" applyAlignment="1">
      <alignment vertical="top"/>
    </xf>
    <xf numFmtId="0" fontId="0" fillId="0" borderId="0" xfId="0" applyBorder="1" applyAlignment="1">
      <alignment horizontal="center" vertical="top"/>
    </xf>
    <xf numFmtId="177" fontId="0" fillId="0" borderId="3" xfId="0" applyNumberFormat="1" applyBorder="1" applyAlignment="1">
      <alignment vertical="top"/>
    </xf>
    <xf numFmtId="0" fontId="0" fillId="0" borderId="0" xfId="0" applyBorder="1" applyAlignment="1">
      <alignment vertical="top" wrapText="1"/>
    </xf>
    <xf numFmtId="0" fontId="8" fillId="0" borderId="0" xfId="0" applyFont="1" applyAlignment="1">
      <alignment vertical="top"/>
    </xf>
    <xf numFmtId="0" fontId="0" fillId="0" borderId="3" xfId="0" applyBorder="1" applyAlignment="1">
      <alignment vertical="top" wrapText="1"/>
    </xf>
    <xf numFmtId="177" fontId="0" fillId="0" borderId="0" xfId="0" applyNumberFormat="1" applyAlignment="1">
      <alignment vertical="top"/>
    </xf>
    <xf numFmtId="0" fontId="9" fillId="4" borderId="4" xfId="0" applyFont="1" applyFill="1" applyBorder="1" applyAlignment="1">
      <alignment horizontal="left" vertical="top"/>
    </xf>
    <xf numFmtId="0" fontId="10" fillId="4" borderId="2" xfId="0" applyFont="1" applyFill="1" applyBorder="1" applyAlignment="1">
      <alignment horizontal="center" vertical="top"/>
    </xf>
    <xf numFmtId="0" fontId="10" fillId="4" borderId="2" xfId="0" applyFont="1" applyFill="1" applyBorder="1" applyAlignment="1">
      <alignment vertical="top"/>
    </xf>
    <xf numFmtId="0" fontId="10" fillId="4" borderId="2" xfId="0" applyFont="1" applyFill="1" applyBorder="1" applyAlignment="1">
      <alignment horizontal="right" vertical="top"/>
    </xf>
    <xf numFmtId="0" fontId="1" fillId="4" borderId="5" xfId="0" applyFont="1" applyFill="1" applyBorder="1" applyAlignment="1">
      <alignment horizontal="center" vertical="top"/>
    </xf>
    <xf numFmtId="0" fontId="1" fillId="4" borderId="6" xfId="0" applyFont="1" applyFill="1" applyBorder="1" applyAlignment="1">
      <alignment vertical="top" wrapText="1"/>
    </xf>
    <xf numFmtId="0" fontId="1" fillId="4" borderId="7" xfId="0" applyFont="1" applyFill="1" applyBorder="1" applyAlignment="1">
      <alignment horizontal="right" vertical="top" wrapText="1"/>
    </xf>
    <xf numFmtId="0" fontId="1" fillId="4" borderId="1" xfId="0" applyFont="1" applyFill="1" applyBorder="1" applyAlignment="1">
      <alignment horizontal="center" vertical="top"/>
    </xf>
    <xf numFmtId="0" fontId="0" fillId="0" borderId="5" xfId="0" applyFont="1" applyBorder="1" applyAlignment="1">
      <alignment horizontal="left" vertical="top"/>
    </xf>
    <xf numFmtId="58" fontId="0" fillId="0" borderId="0" xfId="0" applyNumberFormat="1" applyAlignment="1">
      <alignment vertical="top"/>
    </xf>
    <xf numFmtId="58" fontId="0" fillId="0" borderId="0" xfId="0" applyNumberFormat="1" applyAlignment="1">
      <alignment horizontal="righ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11" fillId="4" borderId="1" xfId="49" applyFont="1" applyFill="1" applyBorder="1" applyAlignment="1" applyProtection="1">
      <alignment horizontal="right" vertical="top" textRotation="90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0" borderId="5" xfId="0" applyFont="1" applyBorder="1" applyAlignment="1">
      <alignment horizontal="center" vertical="top"/>
    </xf>
    <xf numFmtId="0" fontId="10" fillId="4" borderId="2" xfId="0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horizontal="right" vertical="top"/>
    </xf>
    <xf numFmtId="0" fontId="1" fillId="4" borderId="8" xfId="0" applyFont="1" applyFill="1" applyBorder="1" applyAlignment="1">
      <alignment horizontal="center" vertical="top" wrapText="1"/>
    </xf>
    <xf numFmtId="0" fontId="0" fillId="0" borderId="5" xfId="0" applyFont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0" fillId="0" borderId="5" xfId="0" applyFont="1" applyBorder="1" applyAlignment="1">
      <alignment horizontal="center"/>
    </xf>
    <xf numFmtId="0" fontId="9" fillId="5" borderId="3" xfId="0" applyFont="1" applyFill="1" applyBorder="1" applyAlignment="1">
      <alignment horizontal="center" vertical="top"/>
    </xf>
    <xf numFmtId="0" fontId="10" fillId="5" borderId="9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0" fillId="0" borderId="5" xfId="0" applyFont="1" applyBorder="1"/>
    <xf numFmtId="0" fontId="0" fillId="0" borderId="1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177" fontId="9" fillId="5" borderId="3" xfId="0" applyNumberFormat="1" applyFont="1" applyFill="1" applyBorder="1" applyAlignment="1">
      <alignment horizontal="center" vertical="top"/>
    </xf>
    <xf numFmtId="0" fontId="10" fillId="5" borderId="2" xfId="0" applyFont="1" applyFill="1" applyBorder="1" applyAlignment="1">
      <alignment horizontal="center" vertical="top"/>
    </xf>
    <xf numFmtId="177" fontId="10" fillId="5" borderId="10" xfId="0" applyNumberFormat="1" applyFont="1" applyFill="1" applyBorder="1" applyAlignment="1">
      <alignment horizontal="center" vertical="top"/>
    </xf>
    <xf numFmtId="0" fontId="1" fillId="5" borderId="6" xfId="0" applyFont="1" applyFill="1" applyBorder="1" applyAlignment="1">
      <alignment horizontal="center" vertical="top"/>
    </xf>
    <xf numFmtId="0" fontId="1" fillId="5" borderId="7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 wrapText="1"/>
    </xf>
    <xf numFmtId="177" fontId="1" fillId="5" borderId="1" xfId="0" applyNumberFormat="1" applyFont="1" applyFill="1" applyBorder="1" applyAlignment="1">
      <alignment horizontal="center" vertical="top" wrapText="1"/>
    </xf>
    <xf numFmtId="58" fontId="0" fillId="0" borderId="0" xfId="0" applyNumberFormat="1" applyFont="1" applyBorder="1" applyAlignment="1">
      <alignment horizontal="center" vertical="top"/>
    </xf>
    <xf numFmtId="177" fontId="0" fillId="0" borderId="5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58" fontId="0" fillId="0" borderId="0" xfId="0" applyNumberFormat="1" applyFont="1" applyBorder="1" applyAlignment="1">
      <alignment horizontal="left" vertical="top"/>
    </xf>
    <xf numFmtId="58" fontId="0" fillId="0" borderId="0" xfId="0" applyNumberFormat="1" applyBorder="1" applyAlignment="1">
      <alignment horizontal="left" vertical="top"/>
    </xf>
    <xf numFmtId="0" fontId="9" fillId="2" borderId="4" xfId="0" applyFont="1" applyFill="1" applyBorder="1" applyAlignment="1">
      <alignment horizontal="center" vertical="top"/>
    </xf>
    <xf numFmtId="0" fontId="10" fillId="2" borderId="9" xfId="0" applyFont="1" applyFill="1" applyBorder="1" applyAlignment="1">
      <alignment horizontal="center" vertical="top"/>
    </xf>
    <xf numFmtId="0" fontId="10" fillId="2" borderId="2" xfId="0" applyFont="1" applyFill="1" applyBorder="1" applyAlignment="1">
      <alignment horizontal="center" vertical="top"/>
    </xf>
    <xf numFmtId="0" fontId="10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left" vertical="top"/>
    </xf>
    <xf numFmtId="0" fontId="0" fillId="0" borderId="5" xfId="0" applyFont="1" applyBorder="1" applyAlignment="1"/>
    <xf numFmtId="0" fontId="0" fillId="0" borderId="0" xfId="0" applyFont="1" applyAlignment="1"/>
    <xf numFmtId="0" fontId="0" fillId="0" borderId="0" xfId="0" applyFont="1" applyBorder="1" applyAlignment="1"/>
    <xf numFmtId="0" fontId="0" fillId="0" borderId="0" xfId="0" applyAlignment="1">
      <alignment horizontal="left" vertical="top"/>
    </xf>
    <xf numFmtId="0" fontId="12" fillId="0" borderId="0" xfId="49" applyFont="1" applyBorder="1" applyAlignment="1" applyProtection="1">
      <alignment horizontal="left" vertical="top" wrapText="1"/>
    </xf>
    <xf numFmtId="0" fontId="13" fillId="0" borderId="0" xfId="49" applyFont="1" applyBorder="1" applyAlignment="1" applyProtection="1">
      <alignment horizontal="left" vertical="top" wrapText="1"/>
    </xf>
    <xf numFmtId="0" fontId="9" fillId="6" borderId="11" xfId="0" applyFont="1" applyFill="1" applyBorder="1" applyAlignment="1" applyProtection="1">
      <alignment horizontal="center" vertical="top"/>
      <protection locked="0"/>
    </xf>
    <xf numFmtId="0" fontId="9" fillId="6" borderId="0" xfId="0" applyFont="1" applyFill="1" applyBorder="1" applyAlignment="1" applyProtection="1">
      <alignment horizontal="center" vertical="top"/>
      <protection locked="0"/>
    </xf>
    <xf numFmtId="0" fontId="9" fillId="6" borderId="3" xfId="0" applyFont="1" applyFill="1" applyBorder="1" applyAlignment="1" applyProtection="1">
      <alignment horizontal="center" vertical="top"/>
      <protection locked="0"/>
    </xf>
    <xf numFmtId="0" fontId="10" fillId="2" borderId="10" xfId="0" applyFont="1" applyFill="1" applyBorder="1" applyAlignment="1">
      <alignment horizontal="center" vertical="top"/>
    </xf>
    <xf numFmtId="0" fontId="10" fillId="6" borderId="9" xfId="0" applyFont="1" applyFill="1" applyBorder="1" applyAlignment="1">
      <alignment horizontal="center" vertical="top"/>
    </xf>
    <xf numFmtId="0" fontId="10" fillId="6" borderId="2" xfId="0" applyFont="1" applyFill="1" applyBorder="1" applyAlignment="1">
      <alignment horizontal="center" vertical="top"/>
    </xf>
    <xf numFmtId="0" fontId="10" fillId="6" borderId="10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 wrapText="1"/>
    </xf>
    <xf numFmtId="58" fontId="0" fillId="0" borderId="5" xfId="0" applyNumberFormat="1" applyFont="1" applyBorder="1" applyAlignment="1">
      <alignment horizontal="center"/>
    </xf>
    <xf numFmtId="58" fontId="0" fillId="0" borderId="5" xfId="0" applyNumberFormat="1" applyFont="1" applyBorder="1" applyAlignment="1">
      <alignment horizontal="center" vertical="top"/>
    </xf>
    <xf numFmtId="58" fontId="0" fillId="0" borderId="0" xfId="0" applyNumberFormat="1" applyFont="1" applyBorder="1" applyAlignment="1">
      <alignment horizontal="center"/>
    </xf>
    <xf numFmtId="58" fontId="0" fillId="0" borderId="0" xfId="0" applyNumberFormat="1" applyFont="1" applyAlignment="1">
      <alignment horizontal="center" vertical="top"/>
    </xf>
    <xf numFmtId="58" fontId="0" fillId="0" borderId="3" xfId="0" applyNumberFormat="1" applyFont="1" applyBorder="1" applyAlignment="1">
      <alignment horizontal="center"/>
    </xf>
    <xf numFmtId="58" fontId="0" fillId="0" borderId="3" xfId="0" applyNumberFormat="1" applyFont="1" applyBorder="1" applyAlignment="1">
      <alignment horizontal="center" vertical="top"/>
    </xf>
    <xf numFmtId="58" fontId="0" fillId="0" borderId="3" xfId="0" applyNumberFormat="1" applyBorder="1" applyAlignment="1">
      <alignment horizontal="center" vertical="top"/>
    </xf>
    <xf numFmtId="58" fontId="0" fillId="0" borderId="0" xfId="0" applyNumberFormat="1" applyAlignment="1">
      <alignment horizontal="center" vertical="top"/>
    </xf>
    <xf numFmtId="58" fontId="12" fillId="0" borderId="3" xfId="49" applyNumberFormat="1" applyFont="1" applyBorder="1" applyAlignment="1" applyProtection="1">
      <alignment horizontal="left" vertical="top"/>
    </xf>
    <xf numFmtId="0" fontId="14" fillId="0" borderId="0" xfId="0" applyFont="1" applyAlignment="1">
      <alignment horizontal="left" vertical="top"/>
    </xf>
    <xf numFmtId="58" fontId="14" fillId="0" borderId="0" xfId="0" applyNumberFormat="1" applyFont="1" applyAlignment="1">
      <alignment horizontal="left" vertical="top"/>
    </xf>
    <xf numFmtId="58" fontId="0" fillId="0" borderId="0" xfId="0" applyNumberFormat="1" applyBorder="1" applyAlignment="1">
      <alignment horizontal="center" vertical="top"/>
    </xf>
    <xf numFmtId="58" fontId="13" fillId="0" borderId="3" xfId="49" applyNumberFormat="1" applyFont="1" applyBorder="1" applyAlignment="1" applyProtection="1">
      <alignment horizontal="center" vertical="top"/>
    </xf>
    <xf numFmtId="0" fontId="8" fillId="0" borderId="0" xfId="0" applyFont="1" applyAlignment="1">
      <alignment horizontal="center" vertical="top"/>
    </xf>
    <xf numFmtId="58" fontId="8" fillId="0" borderId="0" xfId="0" applyNumberFormat="1" applyFont="1" applyAlignment="1">
      <alignment horizontal="center" vertical="top"/>
    </xf>
    <xf numFmtId="0" fontId="9" fillId="7" borderId="0" xfId="0" applyFont="1" applyFill="1" applyBorder="1" applyAlignment="1">
      <alignment horizontal="center" vertical="top"/>
    </xf>
    <xf numFmtId="0" fontId="9" fillId="8" borderId="4" xfId="0" applyFont="1" applyFill="1" applyBorder="1" applyAlignment="1">
      <alignment horizontal="center" vertical="top" wrapText="1"/>
    </xf>
    <xf numFmtId="0" fontId="0" fillId="9" borderId="0" xfId="0" applyFont="1" applyFill="1" applyAlignment="1">
      <alignment vertical="top"/>
    </xf>
    <xf numFmtId="0" fontId="10" fillId="7" borderId="2" xfId="0" applyFont="1" applyFill="1" applyBorder="1" applyAlignment="1">
      <alignment horizontal="center" vertical="top"/>
    </xf>
    <xf numFmtId="0" fontId="15" fillId="8" borderId="12" xfId="0" applyFont="1" applyFill="1" applyBorder="1" applyAlignment="1">
      <alignment horizontal="center" vertical="top" wrapText="1"/>
    </xf>
    <xf numFmtId="0" fontId="3" fillId="9" borderId="0" xfId="0" applyFont="1" applyFill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0" fontId="16" fillId="8" borderId="8" xfId="0" applyFont="1" applyFill="1" applyBorder="1" applyAlignment="1">
      <alignment horizontal="center" vertical="top" wrapText="1"/>
    </xf>
    <xf numFmtId="0" fontId="4" fillId="9" borderId="7" xfId="0" applyFont="1" applyFill="1" applyBorder="1" applyAlignment="1">
      <alignment horizontal="left" vertical="top"/>
    </xf>
    <xf numFmtId="0" fontId="17" fillId="10" borderId="7" xfId="0" applyFont="1" applyFill="1" applyBorder="1" applyAlignment="1">
      <alignment horizontal="center" vertical="top" wrapText="1"/>
    </xf>
    <xf numFmtId="177" fontId="0" fillId="0" borderId="0" xfId="0" applyNumberFormat="1" applyBorder="1" applyAlignment="1">
      <alignment vertical="top"/>
    </xf>
    <xf numFmtId="177" fontId="3" fillId="0" borderId="0" xfId="0" applyNumberFormat="1" applyFont="1" applyAlignment="1">
      <alignment horizontal="left" vertical="top"/>
    </xf>
    <xf numFmtId="177" fontId="17" fillId="10" borderId="7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right" vertical="top" wrapText="1"/>
    </xf>
    <xf numFmtId="58" fontId="0" fillId="0" borderId="0" xfId="0" applyNumberFormat="1" applyFont="1" applyAlignment="1">
      <alignment horizontal="left" vertical="top"/>
    </xf>
    <xf numFmtId="58" fontId="0" fillId="0" borderId="0" xfId="0" applyNumberFormat="1" applyAlignment="1">
      <alignment horizontal="left" vertical="top"/>
    </xf>
    <xf numFmtId="0" fontId="13" fillId="0" borderId="0" xfId="0" applyFont="1" applyAlignment="1">
      <alignment horizontal="left" wrapText="1"/>
    </xf>
    <xf numFmtId="0" fontId="8" fillId="0" borderId="0" xfId="0" applyFont="1" applyBorder="1" applyAlignment="1">
      <alignment horizontal="center" vertical="top"/>
    </xf>
    <xf numFmtId="0" fontId="13" fillId="0" borderId="3" xfId="49" applyFont="1" applyBorder="1" applyAlignment="1" applyProtection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58" fontId="13" fillId="0" borderId="3" xfId="0" applyNumberFormat="1" applyFont="1" applyBorder="1" applyAlignment="1">
      <alignment horizontal="center"/>
    </xf>
    <xf numFmtId="58" fontId="8" fillId="0" borderId="0" xfId="0" applyNumberFormat="1" applyFont="1" applyBorder="1" applyAlignment="1">
      <alignment horizontal="center" vertical="top"/>
    </xf>
    <xf numFmtId="58" fontId="8" fillId="0" borderId="0" xfId="0" applyNumberFormat="1" applyFont="1" applyAlignment="1">
      <alignment horizontal="left" vertical="top"/>
    </xf>
    <xf numFmtId="176" fontId="13" fillId="0" borderId="3" xfId="49" applyNumberFormat="1" applyFont="1" applyBorder="1" applyAlignment="1" applyProtection="1">
      <alignment horizontal="left" vertical="top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EBF1DE"/>
      <rgbColor rgb="00E6E0EC"/>
      <rgbColor rgb="00660066"/>
      <rgbColor rgb="00FF8080"/>
      <rgbColor rgb="000070C0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2DCDB"/>
      <rgbColor rgb="00DDD9C3"/>
      <rgbColor rgb="00FDEADA"/>
      <rgbColor rgb="0099CCFF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file://eur/vn/D/D-N/_Apps/Netbas_Data/Nisprojekt/253597/01.N&#228;tanslutning/" TargetMode="External"/><Relationship Id="rId6" Type="http://schemas.openxmlformats.org/officeDocument/2006/relationships/hyperlink" Target="file://eur/vn/D/D-N/_Apps/Netbas_Data/Nisprojekt/235685/01.N&#228;tanslutning/" TargetMode="External"/><Relationship Id="rId5" Type="http://schemas.openxmlformats.org/officeDocument/2006/relationships/hyperlink" Target="../../../../DS-K/DS-KE/_department/02 Personliga mappar/DS-K/DS-KE/_department/05 N&#228;tprojekt (fd flyttar)/Arboga/Himmeta-Arboga-Kungs&#246;r/Avtal/Arboga/" TargetMode="External"/><Relationship Id="rId4" Type="http://schemas.openxmlformats.org/officeDocument/2006/relationships/hyperlink" Target="file://eur/vn/D/D-N/_Apps/Netbas_Data/Nisprojekt/218813" TargetMode="External"/><Relationship Id="rId3" Type="http://schemas.openxmlformats.org/officeDocument/2006/relationships/hyperlink" Target="../../../../DS-K/DS-KE/_department/02 Personliga mappar/DS-U/DS-UO/DS-UOT/02_all/1. Verksamhet/1. Personal/1. Omr&#229;desansvar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910"/>
  <sheetViews>
    <sheetView tabSelected="1" zoomScale="85" zoomScaleNormal="85" topLeftCell="O880" workbookViewId="0">
      <selection activeCell="W911" sqref="W911"/>
    </sheetView>
  </sheetViews>
  <sheetFormatPr defaultColWidth="9.15238095238095" defaultRowHeight="15.75"/>
  <cols>
    <col min="1" max="1" width="10.7142857142857" style="3" customWidth="1"/>
    <col min="2" max="2" width="13.152380952381" style="6" customWidth="1"/>
    <col min="3" max="3" width="14.7142857142857" style="11" customWidth="1"/>
    <col min="4" max="4" width="42.7142857142857" style="6" customWidth="1"/>
    <col min="5" max="5" width="29.8571428571429" style="6" customWidth="1"/>
    <col min="6" max="6" width="15.1428571428571" style="6" customWidth="1"/>
    <col min="7" max="7" width="6.14285714285714" style="6" customWidth="1"/>
    <col min="8" max="8" width="10.4285714285714" style="12" customWidth="1"/>
    <col min="9" max="9" width="13" style="6" customWidth="1"/>
    <col min="10" max="10" width="11.5714285714286" style="6" customWidth="1"/>
    <col min="11" max="11" width="11" style="13" customWidth="1"/>
    <col min="12" max="12" width="10.847619047619" style="13" customWidth="1"/>
    <col min="13" max="13" width="13.2857142857143" style="13" customWidth="1"/>
    <col min="14" max="14" width="22.5714285714286" style="6" customWidth="1"/>
    <col min="15" max="15" width="22.152380952381" style="6" customWidth="1"/>
    <col min="16" max="16" width="26.5714285714286" style="14" customWidth="1"/>
    <col min="17" max="17" width="23.2857142857143" style="3" customWidth="1"/>
    <col min="18" max="18" width="8.57142857142857" style="3" customWidth="1"/>
    <col min="19" max="19" width="6" style="15" customWidth="1"/>
    <col min="20" max="20" width="6.71428571428571" style="15" customWidth="1"/>
    <col min="21" max="21" width="6.28571428571429" style="15" customWidth="1"/>
    <col min="22" max="22" width="22.2857142857143" style="3" customWidth="1"/>
    <col min="23" max="23" width="35" style="3" customWidth="1"/>
    <col min="24" max="24" width="13.4285714285714" style="6" customWidth="1"/>
    <col min="25" max="25" width="15.1428571428571" style="6" customWidth="1"/>
    <col min="26" max="26" width="14.7142857142857" style="6" customWidth="1"/>
    <col min="27" max="27" width="13" style="3" customWidth="1"/>
    <col min="28" max="28" width="11.7142857142857" style="16" customWidth="1"/>
    <col min="29" max="29" width="25.1428571428571" style="6" customWidth="1"/>
    <col min="30" max="30" width="27.152380952381" style="6" customWidth="1"/>
    <col min="31" max="31" width="18.8571428571429" style="6" customWidth="1"/>
    <col min="32" max="32" width="51.5714285714286" style="17" customWidth="1"/>
    <col min="33" max="33" width="21" style="14" customWidth="1"/>
    <col min="34" max="34" width="15.5714285714286" style="6" customWidth="1"/>
    <col min="35" max="35" width="16.1428571428571" style="18" customWidth="1"/>
    <col min="36" max="36" width="30.1428571428571" style="6" customWidth="1"/>
    <col min="37" max="37" width="36.8571428571429" style="6" customWidth="1"/>
    <col min="38" max="38" width="114.142857142857" style="19" customWidth="1"/>
    <col min="39" max="39" width="14.1428571428571" style="6" customWidth="1"/>
    <col min="40" max="40" width="15.5714285714286" style="6" customWidth="1"/>
    <col min="41" max="41" width="18.3142857142857" style="6" customWidth="1"/>
    <col min="42" max="49" width="9.14285714285714" style="6"/>
    <col min="50" max="50" width="10.8571428571429" style="6"/>
    <col min="51" max="51" width="9.14285714285714" style="6"/>
    <col min="52" max="52" width="12.8571428571429" style="6"/>
    <col min="53" max="53" width="9.14285714285714" style="6"/>
    <col min="54" max="54" width="10.8571428571429" style="20"/>
    <col min="55" max="55" width="9.14285714285714" style="6"/>
    <col min="56" max="56" width="10.8571428571429" style="20"/>
    <col min="57" max="16384" width="9.14285714285714" style="6"/>
  </cols>
  <sheetData>
    <row r="1" s="3" customFormat="1" ht="19.5" customHeight="1" spans="1:56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45" t="s">
        <v>1</v>
      </c>
      <c r="Y1" s="45"/>
      <c r="Z1" s="45"/>
      <c r="AA1" s="45"/>
      <c r="AB1" s="55"/>
      <c r="AC1" s="67" t="s">
        <v>2</v>
      </c>
      <c r="AD1" s="67"/>
      <c r="AE1" s="67"/>
      <c r="AF1" s="67"/>
      <c r="AG1" s="67"/>
      <c r="AH1" s="79"/>
      <c r="AI1" s="80" t="s">
        <v>3</v>
      </c>
      <c r="AJ1" s="81"/>
      <c r="AK1" s="103" t="s">
        <v>4</v>
      </c>
      <c r="AL1" s="104" t="s">
        <v>5</v>
      </c>
      <c r="AM1" s="105" t="s">
        <v>6</v>
      </c>
      <c r="AN1" s="105"/>
      <c r="BB1" s="113"/>
      <c r="BD1" s="113"/>
    </row>
    <row r="2" s="4" customFormat="1" ht="15" customHeight="1" spans="1:56">
      <c r="A2" s="22" t="s">
        <v>7</v>
      </c>
      <c r="B2" s="23" t="s">
        <v>7</v>
      </c>
      <c r="C2" s="24" t="s">
        <v>7</v>
      </c>
      <c r="D2" s="22" t="s">
        <v>7</v>
      </c>
      <c r="E2" s="22" t="s">
        <v>7</v>
      </c>
      <c r="F2" s="22" t="s">
        <v>7</v>
      </c>
      <c r="G2" s="23" t="s">
        <v>8</v>
      </c>
      <c r="H2" s="22" t="s">
        <v>8</v>
      </c>
      <c r="I2" s="22" t="s">
        <v>7</v>
      </c>
      <c r="J2" s="22" t="s">
        <v>7</v>
      </c>
      <c r="K2" s="38" t="s">
        <v>7</v>
      </c>
      <c r="L2" s="38" t="s">
        <v>7</v>
      </c>
      <c r="M2" s="38" t="s">
        <v>7</v>
      </c>
      <c r="N2" s="22" t="s">
        <v>9</v>
      </c>
      <c r="O2" s="22" t="s">
        <v>7</v>
      </c>
      <c r="P2" s="22" t="s">
        <v>7</v>
      </c>
      <c r="Q2" s="22" t="s">
        <v>7</v>
      </c>
      <c r="R2" s="22" t="s">
        <v>8</v>
      </c>
      <c r="S2" s="22" t="s">
        <v>8</v>
      </c>
      <c r="T2" s="22" t="s">
        <v>8</v>
      </c>
      <c r="U2" s="22" t="s">
        <v>8</v>
      </c>
      <c r="V2" s="22" t="s">
        <v>7</v>
      </c>
      <c r="W2" s="22" t="s">
        <v>7</v>
      </c>
      <c r="X2" s="46" t="s">
        <v>7</v>
      </c>
      <c r="Y2" s="56" t="s">
        <v>7</v>
      </c>
      <c r="Z2" s="56" t="s">
        <v>7</v>
      </c>
      <c r="AA2" s="56" t="s">
        <v>7</v>
      </c>
      <c r="AB2" s="57" t="s">
        <v>7</v>
      </c>
      <c r="AC2" s="68" t="s">
        <v>9</v>
      </c>
      <c r="AD2" s="69" t="s">
        <v>9</v>
      </c>
      <c r="AE2" s="69" t="s">
        <v>9</v>
      </c>
      <c r="AF2" s="70" t="s">
        <v>9</v>
      </c>
      <c r="AG2" s="82" t="s">
        <v>9</v>
      </c>
      <c r="AH2" s="83" t="s">
        <v>9</v>
      </c>
      <c r="AI2" s="84" t="s">
        <v>9</v>
      </c>
      <c r="AJ2" s="85" t="s">
        <v>9</v>
      </c>
      <c r="AK2" s="106" t="s">
        <v>9</v>
      </c>
      <c r="AL2" s="107"/>
      <c r="AM2" s="108" t="s">
        <v>10</v>
      </c>
      <c r="AN2" s="108"/>
      <c r="BB2" s="114"/>
      <c r="BD2" s="114"/>
    </row>
    <row r="3" s="5" customFormat="1" ht="110.25" spans="1:56">
      <c r="A3" s="25" t="s">
        <v>11</v>
      </c>
      <c r="B3" s="26" t="s">
        <v>12</v>
      </c>
      <c r="C3" s="27" t="s">
        <v>13</v>
      </c>
      <c r="D3" s="28" t="s">
        <v>14</v>
      </c>
      <c r="E3" s="28" t="s">
        <v>15</v>
      </c>
      <c r="F3" s="28" t="s">
        <v>16</v>
      </c>
      <c r="G3" s="34" t="s">
        <v>17</v>
      </c>
      <c r="H3" s="35" t="s">
        <v>18</v>
      </c>
      <c r="I3" s="28" t="s">
        <v>19</v>
      </c>
      <c r="J3" s="28" t="s">
        <v>20</v>
      </c>
      <c r="K3" s="39" t="s">
        <v>21</v>
      </c>
      <c r="L3" s="39" t="s">
        <v>22</v>
      </c>
      <c r="M3" s="39" t="s">
        <v>23</v>
      </c>
      <c r="N3" s="41" t="s">
        <v>24</v>
      </c>
      <c r="O3" s="25" t="s">
        <v>9</v>
      </c>
      <c r="P3" s="28" t="s">
        <v>25</v>
      </c>
      <c r="Q3" s="28" t="s">
        <v>26</v>
      </c>
      <c r="R3" s="35" t="s">
        <v>27</v>
      </c>
      <c r="S3" s="35" t="s">
        <v>28</v>
      </c>
      <c r="T3" s="35" t="s">
        <v>29</v>
      </c>
      <c r="U3" s="35" t="s">
        <v>30</v>
      </c>
      <c r="V3" s="35" t="s">
        <v>31</v>
      </c>
      <c r="W3" s="28" t="s">
        <v>32</v>
      </c>
      <c r="X3" s="47" t="s">
        <v>33</v>
      </c>
      <c r="Y3" s="58" t="s">
        <v>34</v>
      </c>
      <c r="Z3" s="59" t="s">
        <v>35</v>
      </c>
      <c r="AA3" s="60" t="s">
        <v>36</v>
      </c>
      <c r="AB3" s="61" t="s">
        <v>37</v>
      </c>
      <c r="AC3" s="1" t="s">
        <v>38</v>
      </c>
      <c r="AD3" s="1" t="s">
        <v>39</v>
      </c>
      <c r="AE3" s="1" t="s">
        <v>40</v>
      </c>
      <c r="AF3" s="71" t="s">
        <v>41</v>
      </c>
      <c r="AG3" s="71" t="s">
        <v>42</v>
      </c>
      <c r="AH3" s="86" t="s">
        <v>3</v>
      </c>
      <c r="AI3" s="87" t="s">
        <v>43</v>
      </c>
      <c r="AJ3" s="86" t="s">
        <v>44</v>
      </c>
      <c r="AK3" s="109" t="s">
        <v>45</v>
      </c>
      <c r="AL3" s="110" t="s">
        <v>46</v>
      </c>
      <c r="AM3" s="111" t="s">
        <v>47</v>
      </c>
      <c r="AN3" s="111" t="s">
        <v>48</v>
      </c>
      <c r="AO3" s="112" t="s">
        <v>49</v>
      </c>
      <c r="AP3" s="112" t="s">
        <v>50</v>
      </c>
      <c r="AQ3" s="112" t="s">
        <v>51</v>
      </c>
      <c r="AR3" s="112" t="s">
        <v>52</v>
      </c>
      <c r="AS3" s="112" t="s">
        <v>53</v>
      </c>
      <c r="AT3" s="112" t="s">
        <v>54</v>
      </c>
      <c r="AU3" s="112" t="s">
        <v>55</v>
      </c>
      <c r="AV3" s="112" t="s">
        <v>56</v>
      </c>
      <c r="AW3" s="112" t="s">
        <v>57</v>
      </c>
      <c r="AX3" s="112" t="s">
        <v>58</v>
      </c>
      <c r="AY3" s="112" t="s">
        <v>59</v>
      </c>
      <c r="AZ3" s="112" t="s">
        <v>60</v>
      </c>
      <c r="BA3" s="112" t="s">
        <v>61</v>
      </c>
      <c r="BB3" s="115" t="s">
        <v>62</v>
      </c>
      <c r="BC3" s="112" t="s">
        <v>63</v>
      </c>
      <c r="BD3" s="115" t="s">
        <v>64</v>
      </c>
    </row>
    <row r="4" s="6" customFormat="1" ht="12.75" customHeight="1" spans="1:56">
      <c r="A4" s="29" t="s">
        <v>65</v>
      </c>
      <c r="B4" s="30">
        <f ca="1" t="shared" ref="B4:B67" si="0">RANDBETWEEN(DATE(2018,1,1),DATE(2022,10,20))</f>
        <v>44841</v>
      </c>
      <c r="C4" s="31">
        <f ca="1" t="shared" ref="C4:C67" si="1">RANDBETWEEN(B4,DATE(2024,10,20))</f>
        <v>45537</v>
      </c>
      <c r="D4" s="29" t="str">
        <f t="shared" ref="D4:D67" si="2">_xlfn.CONCAT("Project ",COLUMN(D4),ROW(D4))</f>
        <v>Project 44</v>
      </c>
      <c r="E4" s="29" t="str">
        <f t="shared" ref="E4:E67" si="3">_xlfn.CONCAT("Company AB ",COLUMN(E4),ROW(E4))</f>
        <v>Company AB 54</v>
      </c>
      <c r="F4" s="29" t="str">
        <f ca="1" t="shared" ref="F4:F67" si="4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Surahammar</v>
      </c>
      <c r="G4" s="36">
        <f ca="1" t="shared" ref="G4:G67" si="5">RANDBETWEEN(30,38)</f>
        <v>30</v>
      </c>
      <c r="H4" s="37" t="str">
        <f ca="1" t="shared" ref="H4:H67" si="6">CHOOSE(RANDBETWEEN(1,3),"Ja","Nej","")</f>
        <v/>
      </c>
      <c r="I4" s="29" t="str">
        <f ca="1" t="shared" ref="I4:I67" si="7">CHOOSE(RANDBETWEEN(1,3),"Nyanslutning","Utökning","Flytt")</f>
        <v>Utökning</v>
      </c>
      <c r="J4" s="29" t="str">
        <f ca="1" t="shared" ref="J4:J67" si="8">CHOOSE(RANDBETWEEN(1,2),"Produktion","Konsumtion")</f>
        <v>Konsumtion</v>
      </c>
      <c r="K4" s="40">
        <f ca="1" t="shared" ref="K4:K67" si="9">RANDBETWEEN(1,60)*10</f>
        <v>490</v>
      </c>
      <c r="L4" s="40">
        <f ca="1" t="shared" ref="L4:L67" si="10">RANDBETWEEN(1,K4)</f>
        <v>161</v>
      </c>
      <c r="M4" s="42"/>
      <c r="N4" s="29" t="str">
        <f ca="1" t="shared" ref="N4:N67" si="11">_xlfn.CONCAT(CHOOSE(RANDBETWEEN(1,4),"Anders Erikson","Erik Johanson","Sarah Anderson","Lars Johnson")," ",ROW(N4))</f>
        <v>Sarah Anderson 4</v>
      </c>
      <c r="O4" s="29" t="str">
        <f ca="1" t="shared" ref="O4:O67" si="12">_xlfn.CONCAT(CHOOSE(RANDBETWEEN(1,4),"Anders Erikson","Erik Johanson","Sarah Anderson","Lars Johnson")," ",ROW(O4))</f>
        <v>Lars Johnson 4</v>
      </c>
      <c r="P4" s="29" t="str">
        <f ca="1" t="shared" ref="P4:P67" si="13">_xlfn.CONCAT(CHOOSE(RANDBETWEEN(1,4),"Anders Erikson","Erik Johanson","Sarah Anderson","Lars Johnson")," ",ROW(P4))</f>
        <v>Anders Erikson 4</v>
      </c>
      <c r="Q4" s="29" t="str">
        <f ca="1" t="shared" ref="Q4:Q67" si="14">CHOOSE(RANDBETWEEN(1,5),"5.Anslutningsavtal","4.Projekteringsavtal","6.Nätavtal","2.Reservationsavtal","1.Anslutningsmöjlighet")</f>
        <v>1.Anslutningsmöjlighet</v>
      </c>
      <c r="R4" s="44" t="str">
        <f ca="1" t="shared" ref="R4:R67" si="15">CHOOSE(RANDBETWEEN(1,8),"Ja","","","","n","nej","?","N/A")</f>
        <v/>
      </c>
      <c r="S4" s="44" t="str">
        <f ca="1" t="shared" ref="S4:S67" si="16">CHOOSE(RANDBETWEEN(1,3),"x","","")</f>
        <v>x</v>
      </c>
      <c r="T4" s="44" t="str">
        <f ca="1" t="shared" ref="T4:T67" si="17">CHOOSE(RANDBETWEEN(1,4),"x","","","")</f>
        <v/>
      </c>
      <c r="U4" s="44"/>
      <c r="V4" s="48"/>
      <c r="W4" s="48" t="str">
        <f ca="1" t="shared" ref="W4:W67" si="18">CHOOSE(RANDBETWEEN(1,7),"Länk","","","","","Ansluts till LN 20 kV","Reservationsavtal ska tecknas")</f>
        <v/>
      </c>
      <c r="X4" s="49" t="str">
        <f ca="1" t="shared" ref="X4:X67" si="19">CHOOSE(RANDBETWEEN(1,4),"Ja","Ja","Nej","")</f>
        <v>Nej</v>
      </c>
      <c r="Y4" s="62" t="str">
        <f ca="1" t="shared" ref="Y4:Y67" si="20">IF(Z4&lt;&gt;"",RANDBETWEEN(Z4,DATE(2024,10,20)),"")</f>
        <v/>
      </c>
      <c r="Z4" s="62" t="str">
        <f ca="1" t="shared" ref="Z4:Z67" si="21">IF(X4="Ja",RANDBETWEEN(C4,DATE(2024,10,20)),"")</f>
        <v/>
      </c>
      <c r="AA4" s="29"/>
      <c r="AB4" s="63">
        <f ca="1">IF(Q4="1.Anslutningsmöjlighet",IF(RAND()*10&lt;3,B4+RAND()*(EDATE(C4,1)-B4),""),"")</f>
        <v>45103.1610423593</v>
      </c>
      <c r="AC4" s="72">
        <f ca="1">INDEX(Anslutningspunkt!$A$2:$A$180,RANDBETWEEN(2,180),1)</f>
        <v>240</v>
      </c>
      <c r="AD4" s="29"/>
      <c r="AE4" s="29" t="str">
        <f ca="1" t="shared" ref="AE4:AE67" si="22">CHOOSE(RANDBETWEEN(1,4),"Regionnät","Stamnät Regionnät","Stamnät","")</f>
        <v/>
      </c>
      <c r="AF4" s="73"/>
      <c r="AG4" s="88"/>
      <c r="AH4" s="49" t="str">
        <f ca="1" t="shared" ref="AH4:AH42" si="23">CHOOSE(RANDBETWEEN(1,5),"Ja","Ja","Nej","","")</f>
        <v>Ja</v>
      </c>
      <c r="AI4" s="89"/>
      <c r="AM4" s="6">
        <f ca="1">VLOOKUP(AC4,Anslutningspunkt!A:B,2,0)+RANDBETWEEN(-10000,10000)</f>
        <v>7661850.698</v>
      </c>
      <c r="AN4" s="6">
        <f ca="1">VLOOKUP(AC4,Anslutningspunkt!A:C,3,0)+RANDBETWEEN(-10000,10000)</f>
        <v>821907.195</v>
      </c>
      <c r="AP4" s="6" t="str">
        <f ca="1">I4</f>
        <v>Utökning</v>
      </c>
      <c r="AQ4" s="6" t="str">
        <f ca="1">J4</f>
        <v>Konsumtion</v>
      </c>
      <c r="AX4" s="30" t="str">
        <f ca="1">IF(Q4&lt;&gt;"1.Anslutningsmöjlighet",B4+RAND()*(EDATE(C4,1)-B4),"")</f>
        <v/>
      </c>
      <c r="AZ4" s="30" t="str">
        <f ca="1">IF(SUM(IF({"4.Projekteringsavtal","5.Anslutningsavtal","6.Nätavtal"}=Q4,1,0))&gt;0,EDATE(AX4,RANDBETWEEN(0,6)),"")</f>
        <v/>
      </c>
      <c r="BB4" s="20" t="str">
        <f ca="1">IF(SUM(IF({"5.Anslutningsavtal","6.Nätavtal"}=Q4,1,0))&gt;0,EDATE(AZ4,RANDBETWEEN(0,3)),"")</f>
        <v/>
      </c>
      <c r="BD4" s="20" t="str">
        <f ca="1">IF("6.Nätavtal"=Q4,EDATE(BB4,RANDBETWEEN(0,3)),"")</f>
        <v/>
      </c>
    </row>
    <row r="5" s="6" customFormat="1" ht="12.75" customHeight="1" spans="1:56">
      <c r="A5" s="32" t="s">
        <v>65</v>
      </c>
      <c r="B5" s="30">
        <f ca="1" t="shared" si="0"/>
        <v>43353</v>
      </c>
      <c r="C5" s="31">
        <f ca="1" t="shared" si="1"/>
        <v>43957</v>
      </c>
      <c r="D5" s="29" t="str">
        <f t="shared" si="2"/>
        <v>Project 45</v>
      </c>
      <c r="E5" s="29" t="str">
        <f t="shared" si="3"/>
        <v>Company AB 55</v>
      </c>
      <c r="F5" s="29" t="str">
        <f ca="1" t="shared" si="4"/>
        <v>Botkyrka</v>
      </c>
      <c r="G5" s="36">
        <f ca="1" t="shared" si="5"/>
        <v>35</v>
      </c>
      <c r="H5" s="37" t="str">
        <f ca="1" t="shared" si="6"/>
        <v>Ja</v>
      </c>
      <c r="I5" s="29" t="str">
        <f ca="1" t="shared" si="7"/>
        <v>Utökning</v>
      </c>
      <c r="J5" s="29" t="str">
        <f ca="1" t="shared" si="8"/>
        <v>Produktion</v>
      </c>
      <c r="K5" s="40">
        <f ca="1" t="shared" si="9"/>
        <v>300</v>
      </c>
      <c r="L5" s="40">
        <f ca="1" t="shared" si="10"/>
        <v>216</v>
      </c>
      <c r="M5" s="43"/>
      <c r="N5" s="29" t="str">
        <f ca="1" t="shared" si="11"/>
        <v>Sarah Anderson 5</v>
      </c>
      <c r="O5" s="29" t="str">
        <f ca="1" t="shared" si="12"/>
        <v>Lars Johnson 5</v>
      </c>
      <c r="P5" s="29" t="str">
        <f ca="1" t="shared" si="13"/>
        <v>Anders Erikson 5</v>
      </c>
      <c r="Q5" s="29" t="str">
        <f ca="1" t="shared" si="14"/>
        <v>6.Nätavtal</v>
      </c>
      <c r="R5" s="44" t="str">
        <f ca="1" t="shared" si="15"/>
        <v>Ja</v>
      </c>
      <c r="S5" s="44" t="str">
        <f ca="1" t="shared" si="16"/>
        <v/>
      </c>
      <c r="T5" s="44" t="str">
        <f ca="1" t="shared" si="17"/>
        <v/>
      </c>
      <c r="U5" s="15"/>
      <c r="V5" s="32"/>
      <c r="W5" s="48" t="str">
        <f ca="1" t="shared" si="18"/>
        <v/>
      </c>
      <c r="X5" s="49" t="str">
        <f ca="1" t="shared" si="19"/>
        <v>Nej</v>
      </c>
      <c r="Y5" s="62" t="str">
        <f ca="1" t="shared" si="20"/>
        <v/>
      </c>
      <c r="Z5" s="62" t="str">
        <f ca="1" t="shared" si="21"/>
        <v/>
      </c>
      <c r="AA5" s="64"/>
      <c r="AB5" s="63" t="str">
        <f ca="1" t="shared" ref="AB5:AB68" si="24">IF(Q5="1.Anslutningsmöjlighet",IF(RAND()*10&lt;3,B5+RAND()*(EDATE(C5,1)-B5),""),"")</f>
        <v/>
      </c>
      <c r="AC5" s="72">
        <f ca="1">INDEX(Anslutningspunkt!$A$2:$A$180,RANDBETWEEN(2,180),1)</f>
        <v>241</v>
      </c>
      <c r="AD5" s="29"/>
      <c r="AE5" s="29" t="str">
        <f ca="1" t="shared" si="22"/>
        <v/>
      </c>
      <c r="AF5" s="74"/>
      <c r="AG5" s="90"/>
      <c r="AH5" s="49" t="str">
        <f ca="1" t="shared" si="23"/>
        <v/>
      </c>
      <c r="AI5" s="91"/>
      <c r="AM5" s="6">
        <f ca="1">VLOOKUP(AC5,Anslutningspunkt!A:B,2,0)+RANDBETWEEN(-10000,10000)</f>
        <v>7578516.698</v>
      </c>
      <c r="AN5" s="6">
        <f ca="1">VLOOKUP(AC5,Anslutningspunkt!A:C,3,0)+RANDBETWEEN(-10000,10000)</f>
        <v>771559.195</v>
      </c>
      <c r="AP5" s="6" t="str">
        <f ca="1" t="shared" ref="AP5:AP68" si="25">I5</f>
        <v>Utökning</v>
      </c>
      <c r="AQ5" s="6" t="str">
        <f ca="1" t="shared" ref="AQ5:AQ68" si="26">J5</f>
        <v>Produktion</v>
      </c>
      <c r="AX5" s="30">
        <f ca="1" t="shared" ref="AX5:AX68" si="27">IF(Q5&lt;&gt;"1.Anslutningsmöjlighet",B5+RAND()*(EDATE(C5,1)-B5),"")</f>
        <v>43816.8752902867</v>
      </c>
      <c r="AZ5" s="30">
        <f ca="1">IF(SUM(IF({"4.Projekteringsavtal","5.Anslutningsavtal","6.Nätavtal"}=Q5,1,0))&gt;0,EDATE(AX5,RANDBETWEEN(0,6)),"")</f>
        <v>43999</v>
      </c>
      <c r="BB5" s="20">
        <f ca="1">IF(SUM(IF({"5.Anslutningsavtal","6.Nätavtal"}=Q5,1,0))&gt;0,EDATE(AZ5,RANDBETWEEN(0,3)),"")</f>
        <v>44060</v>
      </c>
      <c r="BD5" s="20">
        <f ca="1" t="shared" ref="BD5:BD68" si="28">IF("6.Nätavtal"=Q5,EDATE(BB5,RANDBETWEEN(0,3)),"")</f>
        <v>44121</v>
      </c>
    </row>
    <row r="6" s="6" customFormat="1" ht="12.75" customHeight="1" spans="1:56">
      <c r="A6" s="32" t="s">
        <v>65</v>
      </c>
      <c r="B6" s="30">
        <f ca="1" t="shared" si="0"/>
        <v>43261</v>
      </c>
      <c r="C6" s="31">
        <f ca="1" t="shared" si="1"/>
        <v>44845</v>
      </c>
      <c r="D6" s="29" t="str">
        <f t="shared" si="2"/>
        <v>Project 46</v>
      </c>
      <c r="E6" s="29" t="str">
        <f t="shared" si="3"/>
        <v>Company AB 56</v>
      </c>
      <c r="F6" s="29" t="str">
        <f ca="1" t="shared" si="4"/>
        <v>Köping</v>
      </c>
      <c r="G6" s="36">
        <f ca="1" t="shared" si="5"/>
        <v>34</v>
      </c>
      <c r="H6" s="37" t="str">
        <f ca="1" t="shared" si="6"/>
        <v>Ja</v>
      </c>
      <c r="I6" s="29" t="str">
        <f ca="1" t="shared" si="7"/>
        <v>Utökning</v>
      </c>
      <c r="J6" s="29" t="str">
        <f ca="1" t="shared" si="8"/>
        <v>Konsumtion</v>
      </c>
      <c r="K6" s="40">
        <f ca="1" t="shared" si="9"/>
        <v>160</v>
      </c>
      <c r="L6" s="40">
        <f ca="1" t="shared" si="10"/>
        <v>146</v>
      </c>
      <c r="M6" s="43"/>
      <c r="N6" s="29" t="str">
        <f ca="1" t="shared" si="11"/>
        <v>Lars Johnson 6</v>
      </c>
      <c r="O6" s="29" t="str">
        <f ca="1" t="shared" si="12"/>
        <v>Lars Johnson 6</v>
      </c>
      <c r="P6" s="29" t="str">
        <f ca="1" t="shared" si="13"/>
        <v>Erik Johanson 6</v>
      </c>
      <c r="Q6" s="29" t="str">
        <f ca="1" t="shared" si="14"/>
        <v>6.Nätavtal</v>
      </c>
      <c r="R6" s="44" t="str">
        <f ca="1" t="shared" si="15"/>
        <v>N/A</v>
      </c>
      <c r="S6" s="44" t="str">
        <f ca="1" t="shared" si="16"/>
        <v/>
      </c>
      <c r="T6" s="44" t="str">
        <f ca="1" t="shared" si="17"/>
        <v/>
      </c>
      <c r="U6" s="15"/>
      <c r="V6" s="32"/>
      <c r="W6" s="48" t="str">
        <f ca="1" t="shared" si="18"/>
        <v/>
      </c>
      <c r="X6" s="49" t="str">
        <f ca="1" t="shared" si="19"/>
        <v/>
      </c>
      <c r="Y6" s="62" t="str">
        <f ca="1" t="shared" si="20"/>
        <v/>
      </c>
      <c r="Z6" s="62" t="str">
        <f ca="1" t="shared" si="21"/>
        <v/>
      </c>
      <c r="AA6" s="64"/>
      <c r="AB6" s="63" t="str">
        <f ca="1" t="shared" si="24"/>
        <v/>
      </c>
      <c r="AC6" s="72">
        <f ca="1">INDEX(Anslutningspunkt!$A$2:$A$180,RANDBETWEEN(2,180),1)</f>
        <v>239</v>
      </c>
      <c r="AD6" s="29"/>
      <c r="AE6" s="29" t="str">
        <f ca="1" t="shared" si="22"/>
        <v/>
      </c>
      <c r="AF6" s="75"/>
      <c r="AG6" s="90"/>
      <c r="AH6" s="49" t="str">
        <f ca="1" t="shared" si="23"/>
        <v/>
      </c>
      <c r="AI6" s="62"/>
      <c r="AM6" s="6">
        <f ca="1">VLOOKUP(AC6,Anslutningspunkt!A:B,2,0)+RANDBETWEEN(-10000,10000)</f>
        <v>6944921.63</v>
      </c>
      <c r="AN6" s="6">
        <f ca="1">VLOOKUP(AC6,Anslutningspunkt!A:C,3,0)+RANDBETWEEN(-10000,10000)</f>
        <v>770025.671</v>
      </c>
      <c r="AP6" s="6" t="str">
        <f ca="1" t="shared" si="25"/>
        <v>Utökning</v>
      </c>
      <c r="AQ6" s="6" t="str">
        <f ca="1" t="shared" si="26"/>
        <v>Konsumtion</v>
      </c>
      <c r="AX6" s="30">
        <f ca="1" t="shared" si="27"/>
        <v>43458.9018943373</v>
      </c>
      <c r="AZ6" s="30">
        <f ca="1">IF(SUM(IF({"4.Projekteringsavtal","5.Anslutningsavtal","6.Nätavtal"}=Q6,1,0))&gt;0,EDATE(AX6,RANDBETWEEN(0,6)),"")</f>
        <v>43520</v>
      </c>
      <c r="BB6" s="20">
        <f ca="1">IF(SUM(IF({"5.Anslutningsavtal","6.Nätavtal"}=Q6,1,0))&gt;0,EDATE(AZ6,RANDBETWEEN(0,3)),"")</f>
        <v>43609</v>
      </c>
      <c r="BD6" s="20">
        <f ca="1" t="shared" si="28"/>
        <v>43701</v>
      </c>
    </row>
    <row r="7" s="6" customFormat="1" ht="12.75" customHeight="1" spans="1:56">
      <c r="A7" s="32" t="s">
        <v>65</v>
      </c>
      <c r="B7" s="30">
        <f ca="1" t="shared" si="0"/>
        <v>44617</v>
      </c>
      <c r="C7" s="31">
        <f ca="1" t="shared" si="1"/>
        <v>44947</v>
      </c>
      <c r="D7" s="29" t="str">
        <f t="shared" si="2"/>
        <v>Project 47</v>
      </c>
      <c r="E7" s="29" t="str">
        <f t="shared" si="3"/>
        <v>Company AB 57</v>
      </c>
      <c r="F7" s="29" t="str">
        <f ca="1" t="shared" si="4"/>
        <v>Nacka</v>
      </c>
      <c r="G7" s="36">
        <f ca="1" t="shared" si="5"/>
        <v>37</v>
      </c>
      <c r="H7" s="37" t="str">
        <f ca="1" t="shared" si="6"/>
        <v>Nej</v>
      </c>
      <c r="I7" s="29" t="str">
        <f ca="1" t="shared" si="7"/>
        <v>Utökning</v>
      </c>
      <c r="J7" s="29" t="str">
        <f ca="1" t="shared" si="8"/>
        <v>Produktion</v>
      </c>
      <c r="K7" s="40">
        <f ca="1" t="shared" si="9"/>
        <v>560</v>
      </c>
      <c r="L7" s="40">
        <f ca="1" t="shared" si="10"/>
        <v>250</v>
      </c>
      <c r="M7" s="40"/>
      <c r="N7" s="29" t="str">
        <f ca="1" t="shared" si="11"/>
        <v>Sarah Anderson 7</v>
      </c>
      <c r="O7" s="29" t="str">
        <f ca="1" t="shared" si="12"/>
        <v>Lars Johnson 7</v>
      </c>
      <c r="P7" s="29" t="str">
        <f ca="1" t="shared" si="13"/>
        <v>Lars Johnson 7</v>
      </c>
      <c r="Q7" s="29" t="str">
        <f ca="1" t="shared" si="14"/>
        <v>1.Anslutningsmöjlighet</v>
      </c>
      <c r="R7" s="44" t="str">
        <f ca="1" t="shared" si="15"/>
        <v/>
      </c>
      <c r="S7" s="44" t="str">
        <f ca="1" t="shared" si="16"/>
        <v>x</v>
      </c>
      <c r="T7" s="44" t="str">
        <f ca="1" t="shared" si="17"/>
        <v/>
      </c>
      <c r="U7" s="50"/>
      <c r="V7" s="32"/>
      <c r="W7" s="48" t="str">
        <f ca="1" t="shared" si="18"/>
        <v/>
      </c>
      <c r="X7" s="49" t="str">
        <f ca="1" t="shared" si="19"/>
        <v>Nej</v>
      </c>
      <c r="Y7" s="62" t="str">
        <f ca="1" t="shared" si="20"/>
        <v/>
      </c>
      <c r="Z7" s="62" t="str">
        <f ca="1" t="shared" si="21"/>
        <v/>
      </c>
      <c r="AA7" s="32"/>
      <c r="AB7" s="63" t="str">
        <f ca="1" t="shared" si="24"/>
        <v/>
      </c>
      <c r="AC7" s="72">
        <f ca="1">INDEX(Anslutningspunkt!$A$2:$A$180,RANDBETWEEN(2,180),1)</f>
        <v>242</v>
      </c>
      <c r="AD7" s="29"/>
      <c r="AE7" s="29" t="str">
        <f ca="1" t="shared" si="22"/>
        <v/>
      </c>
      <c r="AF7" s="74"/>
      <c r="AG7" s="90"/>
      <c r="AH7" s="49" t="str">
        <f ca="1" t="shared" si="23"/>
        <v/>
      </c>
      <c r="AI7" s="91"/>
      <c r="AM7" s="6">
        <f ca="1">VLOOKUP(AC7,Anslutningspunkt!A:B,2,0)+RANDBETWEEN(-10000,10000)</f>
        <v>7696322.698</v>
      </c>
      <c r="AN7" s="6">
        <f ca="1">VLOOKUP(AC7,Anslutningspunkt!A:C,3,0)+RANDBETWEEN(-10000,10000)</f>
        <v>728518.195</v>
      </c>
      <c r="AP7" s="6" t="str">
        <f ca="1" t="shared" si="25"/>
        <v>Utökning</v>
      </c>
      <c r="AQ7" s="6" t="str">
        <f ca="1" t="shared" si="26"/>
        <v>Produktion</v>
      </c>
      <c r="AX7" s="30" t="str">
        <f ca="1" t="shared" si="27"/>
        <v/>
      </c>
      <c r="AZ7" s="30" t="str">
        <f ca="1">IF(SUM(IF({"4.Projekteringsavtal","5.Anslutningsavtal","6.Nätavtal"}=Q7,1,0))&gt;0,EDATE(AX7,RANDBETWEEN(0,6)),"")</f>
        <v/>
      </c>
      <c r="BB7" s="20" t="str">
        <f ca="1">IF(SUM(IF({"5.Anslutningsavtal","6.Nätavtal"}=Q7,1,0))&gt;0,EDATE(AZ7,RANDBETWEEN(0,3)),"")</f>
        <v/>
      </c>
      <c r="BD7" s="20" t="str">
        <f ca="1" t="shared" si="28"/>
        <v/>
      </c>
    </row>
    <row r="8" s="6" customFormat="1" ht="12.75" customHeight="1" spans="1:56">
      <c r="A8" s="32" t="s">
        <v>65</v>
      </c>
      <c r="B8" s="30">
        <f ca="1" t="shared" si="0"/>
        <v>44841</v>
      </c>
      <c r="C8" s="31">
        <f ca="1" t="shared" si="1"/>
        <v>45537</v>
      </c>
      <c r="D8" s="29" t="str">
        <f t="shared" si="2"/>
        <v>Project 48</v>
      </c>
      <c r="E8" s="29" t="str">
        <f t="shared" si="3"/>
        <v>Company AB 58</v>
      </c>
      <c r="F8" s="29" t="str">
        <f ca="1" t="shared" si="4"/>
        <v>Sigtuna</v>
      </c>
      <c r="G8" s="36">
        <f ca="1" t="shared" si="5"/>
        <v>33</v>
      </c>
      <c r="H8" s="37" t="str">
        <f ca="1" t="shared" si="6"/>
        <v>Nej</v>
      </c>
      <c r="I8" s="29" t="str">
        <f ca="1" t="shared" si="7"/>
        <v>Utökning</v>
      </c>
      <c r="J8" s="29" t="str">
        <f ca="1" t="shared" si="8"/>
        <v>Produktion</v>
      </c>
      <c r="K8" s="40">
        <f ca="1" t="shared" si="9"/>
        <v>180</v>
      </c>
      <c r="L8" s="40">
        <f ca="1" t="shared" si="10"/>
        <v>150</v>
      </c>
      <c r="M8" s="43"/>
      <c r="N8" s="29" t="str">
        <f ca="1" t="shared" si="11"/>
        <v>Erik Johanson 8</v>
      </c>
      <c r="O8" s="29" t="str">
        <f ca="1" t="shared" si="12"/>
        <v>Lars Johnson 8</v>
      </c>
      <c r="P8" s="29" t="str">
        <f ca="1" t="shared" si="13"/>
        <v>Anders Erikson 8</v>
      </c>
      <c r="Q8" s="29" t="str">
        <f ca="1" t="shared" si="14"/>
        <v>2.Reservationsavtal</v>
      </c>
      <c r="R8" s="44" t="str">
        <f ca="1" t="shared" si="15"/>
        <v/>
      </c>
      <c r="S8" s="44" t="str">
        <f ca="1" t="shared" si="16"/>
        <v>x</v>
      </c>
      <c r="T8" s="44" t="str">
        <f ca="1" t="shared" si="17"/>
        <v/>
      </c>
      <c r="U8" s="15"/>
      <c r="V8" s="32"/>
      <c r="W8" s="48" t="str">
        <f ca="1" t="shared" si="18"/>
        <v>Länk</v>
      </c>
      <c r="X8" s="49" t="str">
        <f ca="1" t="shared" si="19"/>
        <v>Nej</v>
      </c>
      <c r="Y8" s="62" t="str">
        <f ca="1" t="shared" si="20"/>
        <v/>
      </c>
      <c r="Z8" s="62" t="str">
        <f ca="1" t="shared" si="21"/>
        <v/>
      </c>
      <c r="AA8" s="64"/>
      <c r="AB8" s="63" t="str">
        <f ca="1" t="shared" si="24"/>
        <v/>
      </c>
      <c r="AC8" s="72">
        <f ca="1">INDEX(Anslutningspunkt!$A$2:$A$180,RANDBETWEEN(2,180),1)</f>
        <v>65</v>
      </c>
      <c r="AD8" s="29"/>
      <c r="AE8" s="29" t="str">
        <f ca="1" t="shared" si="22"/>
        <v/>
      </c>
      <c r="AF8" s="74"/>
      <c r="AG8" s="90"/>
      <c r="AH8" s="49" t="str">
        <f ca="1" t="shared" si="23"/>
        <v>Ja</v>
      </c>
      <c r="AI8" s="91"/>
      <c r="AM8" s="6">
        <f ca="1">VLOOKUP(AC8,Anslutningspunkt!A:B,2,0)+RANDBETWEEN(-10000,10000)</f>
        <v>7679162.698</v>
      </c>
      <c r="AN8" s="6">
        <f ca="1">VLOOKUP(AC8,Anslutningspunkt!A:C,3,0)+RANDBETWEEN(-10000,10000)</f>
        <v>768686.195</v>
      </c>
      <c r="AP8" s="6" t="str">
        <f ca="1" t="shared" si="25"/>
        <v>Utökning</v>
      </c>
      <c r="AQ8" s="6" t="str">
        <f ca="1" t="shared" si="26"/>
        <v>Produktion</v>
      </c>
      <c r="AX8" s="30">
        <f ca="1" t="shared" si="27"/>
        <v>45503.4844639444</v>
      </c>
      <c r="AZ8" s="30" t="str">
        <f ca="1">IF(SUM(IF({"4.Projekteringsavtal","5.Anslutningsavtal","6.Nätavtal"}=Q8,1,0))&gt;0,EDATE(AX8,RANDBETWEEN(0,6)),"")</f>
        <v/>
      </c>
      <c r="BB8" s="20" t="str">
        <f ca="1">IF(SUM(IF({"5.Anslutningsavtal","6.Nätavtal"}=Q8,1,0))&gt;0,EDATE(AZ8,RANDBETWEEN(0,3)),"")</f>
        <v/>
      </c>
      <c r="BD8" s="20" t="str">
        <f ca="1" t="shared" si="28"/>
        <v/>
      </c>
    </row>
    <row r="9" s="6" customFormat="1" ht="12.75" customHeight="1" spans="1:56">
      <c r="A9" s="32" t="s">
        <v>65</v>
      </c>
      <c r="B9" s="30">
        <f ca="1" t="shared" si="0"/>
        <v>43430</v>
      </c>
      <c r="C9" s="31">
        <f ca="1" t="shared" si="1"/>
        <v>45545</v>
      </c>
      <c r="D9" s="29" t="str">
        <f t="shared" si="2"/>
        <v>Project 49</v>
      </c>
      <c r="E9" s="29" t="str">
        <f t="shared" si="3"/>
        <v>Company AB 59</v>
      </c>
      <c r="F9" s="29" t="str">
        <f ca="1" t="shared" si="4"/>
        <v>Strängnäs</v>
      </c>
      <c r="G9" s="36">
        <f ca="1" t="shared" si="5"/>
        <v>32</v>
      </c>
      <c r="H9" s="37" t="str">
        <f ca="1" t="shared" si="6"/>
        <v/>
      </c>
      <c r="I9" s="29" t="str">
        <f ca="1" t="shared" si="7"/>
        <v>Flytt</v>
      </c>
      <c r="J9" s="29" t="str">
        <f ca="1" t="shared" si="8"/>
        <v>Konsumtion</v>
      </c>
      <c r="K9" s="40">
        <f ca="1" t="shared" si="9"/>
        <v>220</v>
      </c>
      <c r="L9" s="40">
        <f ca="1" t="shared" si="10"/>
        <v>92</v>
      </c>
      <c r="M9" s="40"/>
      <c r="N9" s="29" t="str">
        <f ca="1" t="shared" si="11"/>
        <v>Erik Johanson 9</v>
      </c>
      <c r="O9" s="29" t="str">
        <f ca="1" t="shared" si="12"/>
        <v>Erik Johanson 9</v>
      </c>
      <c r="P9" s="29" t="str">
        <f ca="1" t="shared" si="13"/>
        <v>Anders Erikson 9</v>
      </c>
      <c r="Q9" s="29" t="str">
        <f ca="1" t="shared" si="14"/>
        <v>1.Anslutningsmöjlighet</v>
      </c>
      <c r="R9" s="44" t="str">
        <f ca="1" t="shared" si="15"/>
        <v>n</v>
      </c>
      <c r="S9" s="44" t="str">
        <f ca="1" t="shared" si="16"/>
        <v/>
      </c>
      <c r="T9" s="44" t="str">
        <f ca="1" t="shared" si="17"/>
        <v/>
      </c>
      <c r="U9" s="50"/>
      <c r="V9" s="32"/>
      <c r="W9" s="48" t="str">
        <f ca="1" t="shared" si="18"/>
        <v/>
      </c>
      <c r="X9" s="49" t="str">
        <f ca="1" t="shared" si="19"/>
        <v/>
      </c>
      <c r="Y9" s="62" t="str">
        <f ca="1" t="shared" si="20"/>
        <v/>
      </c>
      <c r="Z9" s="62" t="str">
        <f ca="1" t="shared" si="21"/>
        <v/>
      </c>
      <c r="AA9" s="65"/>
      <c r="AB9" s="63" t="str">
        <f ca="1" t="shared" si="24"/>
        <v/>
      </c>
      <c r="AC9" s="72">
        <f ca="1">INDEX(Anslutningspunkt!$A$2:$A$180,RANDBETWEEN(2,180),1)</f>
        <v>34</v>
      </c>
      <c r="AD9" s="29"/>
      <c r="AE9" s="29" t="str">
        <f ca="1" t="shared" si="22"/>
        <v/>
      </c>
      <c r="AF9" s="75"/>
      <c r="AG9" s="90"/>
      <c r="AH9" s="49" t="str">
        <f ca="1" t="shared" si="23"/>
        <v>Ja</v>
      </c>
      <c r="AI9" s="62"/>
      <c r="AM9" s="6">
        <f ca="1">VLOOKUP(AC9,Anslutningspunkt!A:B,2,0)+RANDBETWEEN(-10000,10000)</f>
        <v>7619565.698</v>
      </c>
      <c r="AN9" s="6">
        <f ca="1">VLOOKUP(AC9,Anslutningspunkt!A:C,3,0)+RANDBETWEEN(-10000,10000)</f>
        <v>697404.195</v>
      </c>
      <c r="AP9" s="6" t="str">
        <f ca="1" t="shared" si="25"/>
        <v>Flytt</v>
      </c>
      <c r="AQ9" s="6" t="str">
        <f ca="1" t="shared" si="26"/>
        <v>Konsumtion</v>
      </c>
      <c r="AX9" s="30" t="str">
        <f ca="1" t="shared" si="27"/>
        <v/>
      </c>
      <c r="AZ9" s="30" t="str">
        <f ca="1">IF(SUM(IF({"4.Projekteringsavtal","5.Anslutningsavtal","6.Nätavtal"}=Q9,1,0))&gt;0,EDATE(AX9,RANDBETWEEN(0,6)),"")</f>
        <v/>
      </c>
      <c r="BB9" s="20" t="str">
        <f ca="1">IF(SUM(IF({"5.Anslutningsavtal","6.Nätavtal"}=Q9,1,0))&gt;0,EDATE(AZ9,RANDBETWEEN(0,3)),"")</f>
        <v/>
      </c>
      <c r="BD9" s="20" t="str">
        <f ca="1" t="shared" si="28"/>
        <v/>
      </c>
    </row>
    <row r="10" s="6" customFormat="1" ht="12.75" customHeight="1" spans="1:56">
      <c r="A10" s="32" t="s">
        <v>65</v>
      </c>
      <c r="B10" s="30">
        <f ca="1" t="shared" si="0"/>
        <v>44243</v>
      </c>
      <c r="C10" s="31">
        <f ca="1" t="shared" si="1"/>
        <v>44532</v>
      </c>
      <c r="D10" s="29" t="str">
        <f t="shared" si="2"/>
        <v>Project 410</v>
      </c>
      <c r="E10" s="29" t="str">
        <f t="shared" si="3"/>
        <v>Company AB 510</v>
      </c>
      <c r="F10" s="29" t="str">
        <f ca="1" t="shared" si="4"/>
        <v>Ludvika</v>
      </c>
      <c r="G10" s="36">
        <f ca="1" t="shared" si="5"/>
        <v>32</v>
      </c>
      <c r="H10" s="37" t="str">
        <f ca="1" t="shared" si="6"/>
        <v>Nej</v>
      </c>
      <c r="I10" s="29" t="str">
        <f ca="1" t="shared" si="7"/>
        <v>Utökning</v>
      </c>
      <c r="J10" s="29" t="str">
        <f ca="1" t="shared" si="8"/>
        <v>Konsumtion</v>
      </c>
      <c r="K10" s="40">
        <f ca="1" t="shared" si="9"/>
        <v>530</v>
      </c>
      <c r="L10" s="40">
        <f ca="1" t="shared" si="10"/>
        <v>398</v>
      </c>
      <c r="M10" s="40"/>
      <c r="N10" s="29" t="str">
        <f ca="1" t="shared" si="11"/>
        <v>Sarah Anderson 10</v>
      </c>
      <c r="O10" s="29" t="str">
        <f ca="1" t="shared" si="12"/>
        <v>Sarah Anderson 10</v>
      </c>
      <c r="P10" s="29" t="str">
        <f ca="1" t="shared" si="13"/>
        <v>Lars Johnson 10</v>
      </c>
      <c r="Q10" s="29" t="str">
        <f ca="1" t="shared" si="14"/>
        <v>2.Reservationsavtal</v>
      </c>
      <c r="R10" s="44" t="str">
        <f ca="1" t="shared" si="15"/>
        <v>?</v>
      </c>
      <c r="S10" s="44" t="str">
        <f ca="1" t="shared" si="16"/>
        <v>x</v>
      </c>
      <c r="T10" s="44" t="str">
        <f ca="1" t="shared" si="17"/>
        <v/>
      </c>
      <c r="U10" s="50"/>
      <c r="V10" s="32"/>
      <c r="W10" s="48" t="str">
        <f ca="1" t="shared" si="18"/>
        <v/>
      </c>
      <c r="X10" s="49" t="str">
        <f ca="1" t="shared" si="19"/>
        <v>Ja</v>
      </c>
      <c r="Y10" s="62">
        <f ca="1" t="shared" si="20"/>
        <v>44927</v>
      </c>
      <c r="Z10" s="62">
        <f ca="1" t="shared" si="21"/>
        <v>44600</v>
      </c>
      <c r="AA10" s="32"/>
      <c r="AB10" s="63" t="str">
        <f ca="1" t="shared" si="24"/>
        <v/>
      </c>
      <c r="AC10" s="72">
        <f ca="1">INDEX(Anslutningspunkt!$A$2:$A$180,RANDBETWEEN(2,180),1)</f>
        <v>35</v>
      </c>
      <c r="AD10" s="29"/>
      <c r="AE10" s="29" t="str">
        <f ca="1" t="shared" si="22"/>
        <v>Regionnät</v>
      </c>
      <c r="AF10" s="74"/>
      <c r="AG10" s="90"/>
      <c r="AH10" s="49" t="str">
        <f ca="1" t="shared" si="23"/>
        <v>Ja</v>
      </c>
      <c r="AI10" s="91"/>
      <c r="AM10" s="6">
        <f ca="1">VLOOKUP(AC10,Anslutningspunkt!A:B,2,0)+RANDBETWEEN(-10000,10000)</f>
        <v>7675732.698</v>
      </c>
      <c r="AN10" s="6">
        <f ca="1">VLOOKUP(AC10,Anslutningspunkt!A:C,3,0)+RANDBETWEEN(-10000,10000)</f>
        <v>779607.195</v>
      </c>
      <c r="AP10" s="6" t="str">
        <f ca="1" t="shared" si="25"/>
        <v>Utökning</v>
      </c>
      <c r="AQ10" s="6" t="str">
        <f ca="1" t="shared" si="26"/>
        <v>Konsumtion</v>
      </c>
      <c r="AX10" s="30">
        <f ca="1" t="shared" si="27"/>
        <v>44522.4428571801</v>
      </c>
      <c r="AZ10" s="30" t="str">
        <f ca="1">IF(SUM(IF({"4.Projekteringsavtal","5.Anslutningsavtal","6.Nätavtal"}=Q10,1,0))&gt;0,EDATE(AX10,RANDBETWEEN(0,6)),"")</f>
        <v/>
      </c>
      <c r="BB10" s="20" t="str">
        <f ca="1">IF(SUM(IF({"5.Anslutningsavtal","6.Nätavtal"}=Q10,1,0))&gt;0,EDATE(AZ10,RANDBETWEEN(0,3)),"")</f>
        <v/>
      </c>
      <c r="BD10" s="20" t="str">
        <f ca="1" t="shared" si="28"/>
        <v/>
      </c>
    </row>
    <row r="11" s="7" customFormat="1" ht="12.75" customHeight="1" spans="1:16384">
      <c r="A11" s="32" t="s">
        <v>65</v>
      </c>
      <c r="B11" s="30">
        <f ca="1" t="shared" si="0"/>
        <v>43353</v>
      </c>
      <c r="C11" s="31">
        <f ca="1" t="shared" si="1"/>
        <v>45107</v>
      </c>
      <c r="D11" s="29" t="str">
        <f t="shared" si="2"/>
        <v>Project 411</v>
      </c>
      <c r="E11" s="29" t="str">
        <f t="shared" si="3"/>
        <v>Company AB 511</v>
      </c>
      <c r="F11" s="29" t="str">
        <f ca="1" t="shared" si="4"/>
        <v>Västerås</v>
      </c>
      <c r="G11" s="36">
        <f ca="1" t="shared" si="5"/>
        <v>37</v>
      </c>
      <c r="H11" s="37" t="str">
        <f ca="1" t="shared" si="6"/>
        <v>Ja</v>
      </c>
      <c r="I11" s="29" t="str">
        <f ca="1" t="shared" si="7"/>
        <v>Utökning</v>
      </c>
      <c r="J11" s="29" t="str">
        <f ca="1" t="shared" si="8"/>
        <v>Konsumtion</v>
      </c>
      <c r="K11" s="40">
        <f ca="1" t="shared" si="9"/>
        <v>330</v>
      </c>
      <c r="L11" s="40">
        <f ca="1" t="shared" si="10"/>
        <v>185</v>
      </c>
      <c r="M11" s="40"/>
      <c r="N11" s="29" t="str">
        <f ca="1" t="shared" si="11"/>
        <v>Lars Johnson 11</v>
      </c>
      <c r="O11" s="29" t="str">
        <f ca="1" t="shared" si="12"/>
        <v>Erik Johanson 11</v>
      </c>
      <c r="P11" s="29" t="str">
        <f ca="1" t="shared" si="13"/>
        <v>Sarah Anderson 11</v>
      </c>
      <c r="Q11" s="29" t="str">
        <f ca="1" t="shared" si="14"/>
        <v>5.Anslutningsavtal</v>
      </c>
      <c r="R11" s="44" t="str">
        <f ca="1" t="shared" si="15"/>
        <v>Ja</v>
      </c>
      <c r="S11" s="44" t="str">
        <f ca="1" t="shared" si="16"/>
        <v>x</v>
      </c>
      <c r="T11" s="44" t="str">
        <f ca="1" t="shared" si="17"/>
        <v>x</v>
      </c>
      <c r="U11" s="50"/>
      <c r="V11" s="32"/>
      <c r="W11" s="48" t="str">
        <f ca="1" t="shared" si="18"/>
        <v/>
      </c>
      <c r="X11" s="49" t="str">
        <f ca="1" t="shared" si="19"/>
        <v>Ja</v>
      </c>
      <c r="Y11" s="62">
        <f ca="1" t="shared" si="20"/>
        <v>45401</v>
      </c>
      <c r="Z11" s="62">
        <f ca="1" t="shared" si="21"/>
        <v>45365</v>
      </c>
      <c r="AA11" s="65"/>
      <c r="AB11" s="63" t="str">
        <f ca="1" t="shared" si="24"/>
        <v/>
      </c>
      <c r="AC11" s="72">
        <f ca="1">INDEX(Anslutningspunkt!$A$2:$A$180,RANDBETWEEN(2,180),1)</f>
        <v>286</v>
      </c>
      <c r="AD11" s="29"/>
      <c r="AE11" s="29" t="str">
        <f ca="1" t="shared" si="22"/>
        <v>Regionnät</v>
      </c>
      <c r="AF11" s="74"/>
      <c r="AG11" s="92"/>
      <c r="AH11" s="49" t="str">
        <f ca="1" t="shared" si="23"/>
        <v/>
      </c>
      <c r="AI11" s="91"/>
      <c r="AM11" s="6">
        <f ca="1">VLOOKUP(AC11,Anslutningspunkt!A:B,2,0)+RANDBETWEEN(-10000,10000)</f>
        <v>7477974.174</v>
      </c>
      <c r="AN11" s="6">
        <f ca="1">VLOOKUP(AC11,Anslutningspunkt!A:C,3,0)+RANDBETWEEN(-10000,10000)</f>
        <v>665326.458</v>
      </c>
      <c r="AO11" s="6"/>
      <c r="AP11" s="6" t="str">
        <f ca="1" t="shared" si="25"/>
        <v>Utökning</v>
      </c>
      <c r="AQ11" s="6" t="str">
        <f ca="1" t="shared" si="26"/>
        <v>Konsumtion</v>
      </c>
      <c r="AR11" s="6"/>
      <c r="AS11" s="6"/>
      <c r="AT11" s="6"/>
      <c r="AU11" s="6"/>
      <c r="AV11" s="6"/>
      <c r="AW11" s="6"/>
      <c r="AX11" s="30">
        <f ca="1" t="shared" si="27"/>
        <v>43876.1656168356</v>
      </c>
      <c r="AY11" s="6"/>
      <c r="AZ11" s="30">
        <f ca="1">IF(SUM(IF({"4.Projekteringsavtal","5.Anslutningsavtal","6.Nätavtal"}=Q11,1,0))&gt;0,EDATE(AX11,RANDBETWEEN(0,6)),"")</f>
        <v>43966</v>
      </c>
      <c r="BA11" s="6"/>
      <c r="BB11" s="20">
        <f ca="1">IF(SUM(IF({"5.Anslutningsavtal","6.Nätavtal"}=Q11,1,0))&gt;0,EDATE(AZ11,RANDBETWEEN(0,3)),"")</f>
        <v>44027</v>
      </c>
      <c r="BC11" s="6"/>
      <c r="BD11" s="20" t="str">
        <f ca="1" t="shared" si="28"/>
        <v/>
      </c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NRF11" s="6"/>
      <c r="NRG11" s="6"/>
      <c r="NRH11" s="6"/>
      <c r="NRI11" s="6"/>
      <c r="NRJ11" s="6"/>
      <c r="NRK11" s="6"/>
      <c r="NRL11" s="6"/>
      <c r="NRM11" s="6"/>
      <c r="NRN11" s="6"/>
      <c r="NRO11" s="6"/>
      <c r="NRP11" s="6"/>
      <c r="NRQ11" s="6"/>
      <c r="NRR11" s="6"/>
      <c r="NRS11" s="6"/>
      <c r="NRT11" s="6"/>
      <c r="NRU11" s="6"/>
      <c r="NRV11" s="6"/>
      <c r="NRW11" s="6"/>
      <c r="NRX11" s="6"/>
      <c r="NRY11" s="6"/>
      <c r="NRZ11" s="6"/>
      <c r="NSA11" s="6"/>
      <c r="NSB11" s="6"/>
      <c r="NSC11" s="6"/>
      <c r="NSD11" s="6"/>
      <c r="NSE11" s="6"/>
      <c r="NSF11" s="6"/>
      <c r="NSG11" s="6"/>
      <c r="NSH11" s="6"/>
      <c r="NSI11" s="6"/>
      <c r="NSJ11" s="6"/>
      <c r="NSK11" s="6"/>
      <c r="NSL11" s="6"/>
      <c r="NSM11" s="6"/>
      <c r="NSN11" s="6"/>
      <c r="NSO11" s="6"/>
      <c r="NSP11" s="6"/>
      <c r="NSQ11" s="6"/>
      <c r="NSR11" s="6"/>
      <c r="NSS11" s="6"/>
      <c r="NST11" s="6"/>
      <c r="NSU11" s="6"/>
      <c r="NSV11" s="6"/>
      <c r="NSW11" s="6"/>
      <c r="NSX11" s="6"/>
      <c r="NSY11" s="6"/>
      <c r="NSZ11" s="6"/>
      <c r="NTA11" s="6"/>
      <c r="NTB11" s="6"/>
      <c r="NTC11" s="6"/>
      <c r="NTD11" s="6"/>
      <c r="NTE11" s="6"/>
      <c r="NTF11" s="6"/>
      <c r="NTG11" s="6"/>
      <c r="NTH11" s="6"/>
      <c r="NTI11" s="6"/>
      <c r="NTJ11" s="6"/>
      <c r="NTK11" s="6"/>
      <c r="NTL11" s="6"/>
      <c r="NTM11" s="6"/>
      <c r="NTN11" s="6"/>
      <c r="NTO11" s="6"/>
      <c r="NTP11" s="6"/>
      <c r="NTQ11" s="6"/>
      <c r="NTR11" s="6"/>
      <c r="NTS11" s="6"/>
      <c r="NTT11" s="6"/>
      <c r="NTU11" s="6"/>
      <c r="NTV11" s="6"/>
      <c r="NTW11" s="6"/>
      <c r="NTX11" s="6"/>
      <c r="NTY11" s="6"/>
      <c r="NTZ11" s="6"/>
      <c r="NUA11" s="6"/>
      <c r="NUB11" s="6"/>
      <c r="NUC11" s="6"/>
      <c r="NUD11" s="6"/>
      <c r="NUE11" s="6"/>
      <c r="NUF11" s="6"/>
      <c r="NUG11" s="6"/>
      <c r="NUH11" s="6"/>
      <c r="NUI11" s="6"/>
      <c r="NUJ11" s="6"/>
      <c r="NUK11" s="6"/>
      <c r="NUL11" s="6"/>
      <c r="NUM11" s="6"/>
      <c r="NUN11" s="6"/>
      <c r="NUO11" s="6"/>
      <c r="NUP11" s="6"/>
      <c r="NUQ11" s="6"/>
      <c r="NUR11" s="6"/>
      <c r="NUS11" s="6"/>
      <c r="NUT11" s="6"/>
      <c r="NUU11" s="6"/>
      <c r="NUV11" s="6"/>
      <c r="NUW11" s="6"/>
      <c r="NUX11" s="6"/>
      <c r="NUY11" s="6"/>
      <c r="NUZ11" s="6"/>
      <c r="NVA11" s="6"/>
      <c r="NVB11" s="6"/>
      <c r="NVC11" s="6"/>
      <c r="NVD11" s="6"/>
      <c r="NVE11" s="6"/>
      <c r="NVF11" s="6"/>
      <c r="NVG11" s="6"/>
      <c r="NVH11" s="6"/>
      <c r="NVI11" s="6"/>
      <c r="NVJ11" s="6"/>
      <c r="NVK11" s="6"/>
      <c r="NVL11" s="6"/>
      <c r="NVM11" s="6"/>
      <c r="NVN11" s="6"/>
      <c r="NVO11" s="6"/>
      <c r="NVP11" s="6"/>
      <c r="NVQ11" s="6"/>
      <c r="NVR11" s="6"/>
      <c r="NVS11" s="6"/>
      <c r="NVT11" s="6"/>
      <c r="NVU11" s="6"/>
      <c r="NVV11" s="6"/>
      <c r="NVW11" s="6"/>
      <c r="NVX11" s="6"/>
      <c r="NVY11" s="6"/>
      <c r="NVZ11" s="6"/>
      <c r="NWA11" s="6"/>
      <c r="NWB11" s="6"/>
      <c r="NWC11" s="6"/>
      <c r="NWD11" s="6"/>
      <c r="NWE11" s="6"/>
      <c r="NWF11" s="6"/>
      <c r="NWG11" s="6"/>
      <c r="NWH11" s="6"/>
      <c r="NWI11" s="6"/>
      <c r="NWJ11" s="6"/>
      <c r="NWK11" s="6"/>
      <c r="NWL11" s="6"/>
      <c r="NWM11" s="6"/>
      <c r="NWN11" s="6"/>
      <c r="NWO11" s="6"/>
      <c r="NWP11" s="6"/>
      <c r="NWQ11" s="6"/>
      <c r="NWR11" s="6"/>
      <c r="NWS11" s="6"/>
      <c r="NWT11" s="6"/>
      <c r="NWU11" s="6"/>
      <c r="NWV11" s="6"/>
      <c r="NWW11" s="6"/>
      <c r="NWX11" s="6"/>
      <c r="NWY11" s="6"/>
      <c r="NWZ11" s="6"/>
      <c r="NXA11" s="6"/>
      <c r="NXB11" s="6"/>
      <c r="NXC11" s="6"/>
      <c r="NXD11" s="6"/>
      <c r="NXE11" s="6"/>
      <c r="NXF11" s="6"/>
      <c r="NXG11" s="6"/>
      <c r="NXH11" s="6"/>
      <c r="NXI11" s="6"/>
      <c r="NXJ11" s="6"/>
      <c r="NXK11" s="6"/>
      <c r="NXL11" s="6"/>
      <c r="NXM11" s="6"/>
      <c r="NXN11" s="6"/>
      <c r="NXO11" s="6"/>
      <c r="NXP11" s="6"/>
      <c r="NXQ11" s="6"/>
      <c r="NXR11" s="6"/>
      <c r="NXS11" s="6"/>
      <c r="NXT11" s="6"/>
      <c r="NXU11" s="6"/>
      <c r="NXV11" s="6"/>
      <c r="NXW11" s="6"/>
      <c r="NXX11" s="6"/>
      <c r="NXY11" s="6"/>
      <c r="NXZ11" s="6"/>
      <c r="NYA11" s="6"/>
      <c r="NYB11" s="6"/>
      <c r="NYC11" s="6"/>
      <c r="NYD11" s="6"/>
      <c r="NYE11" s="6"/>
      <c r="NYF11" s="6"/>
      <c r="NYG11" s="6"/>
      <c r="NYH11" s="6"/>
      <c r="NYI11" s="6"/>
      <c r="NYJ11" s="6"/>
      <c r="NYK11" s="6"/>
      <c r="NYL11" s="6"/>
      <c r="NYM11" s="6"/>
      <c r="NYN11" s="6"/>
      <c r="NYO11" s="6"/>
      <c r="NYP11" s="6"/>
      <c r="NYQ11" s="6"/>
      <c r="NYR11" s="6"/>
      <c r="NYS11" s="6"/>
      <c r="NYT11" s="6"/>
      <c r="NYU11" s="6"/>
      <c r="NYV11" s="6"/>
      <c r="NYW11" s="6"/>
      <c r="NYX11" s="6"/>
      <c r="NYY11" s="6"/>
      <c r="NYZ11" s="6"/>
      <c r="NZA11" s="6"/>
      <c r="NZB11" s="6"/>
      <c r="NZC11" s="6"/>
      <c r="NZD11" s="6"/>
      <c r="NZE11" s="6"/>
      <c r="NZF11" s="6"/>
      <c r="NZG11" s="6"/>
      <c r="NZH11" s="6"/>
      <c r="NZI11" s="6"/>
      <c r="NZJ11" s="6"/>
      <c r="NZK11" s="6"/>
      <c r="NZL11" s="6"/>
      <c r="NZM11" s="6"/>
      <c r="NZN11" s="6"/>
      <c r="NZO11" s="6"/>
      <c r="NZP11" s="6"/>
      <c r="NZQ11" s="6"/>
      <c r="NZR11" s="6"/>
      <c r="NZS11" s="6"/>
      <c r="NZT11" s="6"/>
      <c r="NZU11" s="6"/>
      <c r="NZV11" s="6"/>
      <c r="NZW11" s="6"/>
      <c r="NZX11" s="6"/>
      <c r="NZY11" s="6"/>
      <c r="NZZ11" s="6"/>
      <c r="OAA11" s="6"/>
      <c r="OAB11" s="6"/>
      <c r="OAC11" s="6"/>
      <c r="OAD11" s="6"/>
      <c r="OAE11" s="6"/>
      <c r="OAF11" s="6"/>
      <c r="OAG11" s="6"/>
      <c r="OAH11" s="6"/>
      <c r="OAI11" s="6"/>
      <c r="OAJ11" s="6"/>
      <c r="OAK11" s="6"/>
      <c r="OAL11" s="6"/>
      <c r="OAM11" s="6"/>
      <c r="OAN11" s="6"/>
      <c r="OAO11" s="6"/>
      <c r="OAP11" s="6"/>
      <c r="OAQ11" s="6"/>
      <c r="OAR11" s="6"/>
      <c r="OAS11" s="6"/>
      <c r="OAT11" s="6"/>
      <c r="OAU11" s="6"/>
      <c r="OAV11" s="6"/>
      <c r="OAW11" s="6"/>
      <c r="OAX11" s="6"/>
      <c r="OAY11" s="6"/>
      <c r="OAZ11" s="6"/>
      <c r="OBA11" s="6"/>
      <c r="OBB11" s="6"/>
      <c r="OBC11" s="6"/>
      <c r="OBD11" s="6"/>
      <c r="OBE11" s="6"/>
      <c r="OBF11" s="6"/>
      <c r="OBG11" s="6"/>
      <c r="OBH11" s="6"/>
      <c r="OBI11" s="6"/>
      <c r="OBJ11" s="6"/>
      <c r="OBK11" s="6"/>
      <c r="OBL11" s="6"/>
      <c r="OBM11" s="6"/>
      <c r="OBN11" s="6"/>
      <c r="OBO11" s="6"/>
      <c r="OBP11" s="6"/>
      <c r="OBQ11" s="6"/>
      <c r="OBR11" s="6"/>
      <c r="OBS11" s="6"/>
      <c r="OBT11" s="6"/>
      <c r="OBU11" s="6"/>
      <c r="OBV11" s="6"/>
      <c r="OBW11" s="6"/>
      <c r="OBX11" s="6"/>
      <c r="OBY11" s="6"/>
      <c r="OBZ11" s="6"/>
      <c r="OCA11" s="6"/>
      <c r="OCB11" s="6"/>
      <c r="OCC11" s="6"/>
      <c r="OCD11" s="6"/>
      <c r="OCE11" s="6"/>
      <c r="OCF11" s="6"/>
      <c r="OCG11" s="6"/>
      <c r="OCH11" s="6"/>
      <c r="OCI11" s="6"/>
      <c r="OCJ11" s="6"/>
      <c r="OCK11" s="6"/>
      <c r="OCL11" s="6"/>
      <c r="OCM11" s="6"/>
      <c r="OCN11" s="6"/>
      <c r="OCO11" s="6"/>
      <c r="OCP11" s="6"/>
      <c r="OCQ11" s="6"/>
      <c r="OCR11" s="6"/>
      <c r="OCS11" s="6"/>
      <c r="OCT11" s="6"/>
      <c r="OCU11" s="6"/>
      <c r="OCV11" s="6"/>
      <c r="OCW11" s="6"/>
      <c r="OCX11" s="6"/>
      <c r="OCY11" s="6"/>
      <c r="OCZ11" s="6"/>
      <c r="ODA11" s="6"/>
      <c r="ODB11" s="6"/>
      <c r="ODC11" s="6"/>
      <c r="ODD11" s="6"/>
      <c r="ODE11" s="6"/>
      <c r="ODF11" s="6"/>
      <c r="ODG11" s="6"/>
      <c r="ODH11" s="6"/>
      <c r="ODI11" s="6"/>
      <c r="ODJ11" s="6"/>
      <c r="ODK11" s="6"/>
      <c r="ODL11" s="6"/>
      <c r="ODM11" s="6"/>
      <c r="ODN11" s="6"/>
      <c r="ODO11" s="6"/>
      <c r="ODP11" s="6"/>
      <c r="ODQ11" s="6"/>
      <c r="ODR11" s="6"/>
      <c r="ODS11" s="6"/>
      <c r="ODT11" s="6"/>
      <c r="ODU11" s="6"/>
      <c r="ODV11" s="6"/>
      <c r="ODW11" s="6"/>
      <c r="ODX11" s="6"/>
      <c r="ODY11" s="6"/>
      <c r="ODZ11" s="6"/>
      <c r="OEA11" s="6"/>
      <c r="OEB11" s="6"/>
      <c r="OEC11" s="6"/>
      <c r="OED11" s="6"/>
      <c r="OEE11" s="6"/>
      <c r="OEF11" s="6"/>
      <c r="OEG11" s="6"/>
      <c r="OEH11" s="6"/>
      <c r="OEI11" s="6"/>
      <c r="OEJ11" s="6"/>
      <c r="OEK11" s="6"/>
      <c r="OEL11" s="6"/>
      <c r="OEM11" s="6"/>
      <c r="OEN11" s="6"/>
      <c r="OEO11" s="6"/>
      <c r="OEP11" s="6"/>
      <c r="OEQ11" s="6"/>
      <c r="OER11" s="6"/>
      <c r="OES11" s="6"/>
      <c r="OET11" s="6"/>
      <c r="OEU11" s="6"/>
      <c r="OEV11" s="6"/>
      <c r="OEW11" s="6"/>
      <c r="OEX11" s="6"/>
      <c r="OEY11" s="6"/>
      <c r="OEZ11" s="6"/>
      <c r="OFA11" s="6"/>
      <c r="OFB11" s="6"/>
      <c r="OFC11" s="6"/>
      <c r="OFD11" s="6"/>
      <c r="OFE11" s="6"/>
      <c r="OFF11" s="6"/>
      <c r="OFG11" s="6"/>
      <c r="OFH11" s="6"/>
      <c r="OFI11" s="6"/>
      <c r="OFJ11" s="6"/>
      <c r="OFK11" s="6"/>
      <c r="OFL11" s="6"/>
      <c r="OFM11" s="6"/>
      <c r="OFN11" s="6"/>
      <c r="OFO11" s="6"/>
      <c r="OFP11" s="6"/>
      <c r="OFQ11" s="6"/>
      <c r="OFR11" s="6"/>
      <c r="OFS11" s="6"/>
      <c r="OFT11" s="6"/>
      <c r="OFU11" s="6"/>
      <c r="OFV11" s="6"/>
      <c r="OFW11" s="6"/>
      <c r="OFX11" s="6"/>
      <c r="OFY11" s="6"/>
      <c r="OFZ11" s="6"/>
      <c r="OGA11" s="6"/>
      <c r="OGB11" s="6"/>
      <c r="OGC11" s="6"/>
      <c r="OGD11" s="6"/>
      <c r="OGE11" s="6"/>
      <c r="OGF11" s="6"/>
      <c r="OGG11" s="6"/>
      <c r="OGH11" s="6"/>
      <c r="OGI11" s="6"/>
      <c r="OGJ11" s="6"/>
      <c r="OGK11" s="6"/>
      <c r="OGL11" s="6"/>
      <c r="OGM11" s="6"/>
      <c r="OGN11" s="6"/>
      <c r="OGO11" s="6"/>
      <c r="OGP11" s="6"/>
      <c r="OGQ11" s="6"/>
      <c r="OGR11" s="6"/>
      <c r="OGS11" s="6"/>
      <c r="OGT11" s="6"/>
      <c r="OGU11" s="6"/>
      <c r="OGV11" s="6"/>
      <c r="OGW11" s="6"/>
      <c r="OGX11" s="6"/>
      <c r="OGY11" s="6"/>
      <c r="OGZ11" s="6"/>
      <c r="OHA11" s="6"/>
      <c r="OHB11" s="6"/>
      <c r="OHC11" s="6"/>
      <c r="OHD11" s="6"/>
      <c r="OHE11" s="6"/>
      <c r="OHF11" s="6"/>
      <c r="OHG11" s="6"/>
      <c r="OHH11" s="6"/>
      <c r="OHI11" s="6"/>
      <c r="OHJ11" s="6"/>
      <c r="OHK11" s="6"/>
      <c r="OHL11" s="6"/>
      <c r="OHM11" s="6"/>
      <c r="OHN11" s="6"/>
      <c r="OHO11" s="6"/>
      <c r="OHP11" s="6"/>
      <c r="OHQ11" s="6"/>
      <c r="OHR11" s="6"/>
      <c r="OHS11" s="6"/>
      <c r="OHT11" s="6"/>
      <c r="OHU11" s="6"/>
      <c r="OHV11" s="6"/>
      <c r="OHW11" s="6"/>
      <c r="OHX11" s="6"/>
      <c r="OHY11" s="6"/>
      <c r="OHZ11" s="6"/>
      <c r="OIA11" s="6"/>
      <c r="OIB11" s="6"/>
      <c r="OIC11" s="6"/>
      <c r="OID11" s="6"/>
      <c r="OIE11" s="6"/>
      <c r="OIF11" s="6"/>
      <c r="OIG11" s="6"/>
      <c r="OIH11" s="6"/>
      <c r="OII11" s="6"/>
      <c r="OIJ11" s="6"/>
      <c r="OIK11" s="6"/>
      <c r="OIL11" s="6"/>
      <c r="OIM11" s="6"/>
      <c r="OIN11" s="6"/>
      <c r="OIO11" s="6"/>
      <c r="OIP11" s="6"/>
      <c r="OIQ11" s="6"/>
      <c r="OIR11" s="6"/>
      <c r="OIS11" s="6"/>
      <c r="OIT11" s="6"/>
      <c r="OIU11" s="6"/>
      <c r="OIV11" s="6"/>
      <c r="OIW11" s="6"/>
      <c r="OIX11" s="6"/>
      <c r="OIY11" s="6"/>
      <c r="OIZ11" s="6"/>
      <c r="OJA11" s="6"/>
      <c r="OJB11" s="6"/>
      <c r="OJC11" s="6"/>
      <c r="OJD11" s="6"/>
      <c r="OJE11" s="6"/>
      <c r="OJF11" s="6"/>
      <c r="OJG11" s="6"/>
      <c r="OJH11" s="6"/>
      <c r="OJI11" s="6"/>
      <c r="OJJ11" s="6"/>
      <c r="OJK11" s="6"/>
      <c r="OJL11" s="6"/>
      <c r="OJM11" s="6"/>
      <c r="OJN11" s="6"/>
      <c r="OJO11" s="6"/>
      <c r="OJP11" s="6"/>
      <c r="OJQ11" s="6"/>
      <c r="OJR11" s="6"/>
      <c r="OJS11" s="6"/>
      <c r="OJT11" s="6"/>
      <c r="OJU11" s="6"/>
      <c r="OJV11" s="6"/>
      <c r="OJW11" s="6"/>
      <c r="OJX11" s="6"/>
      <c r="OJY11" s="6"/>
      <c r="OJZ11" s="6"/>
      <c r="OKA11" s="6"/>
      <c r="OKB11" s="6"/>
      <c r="OKC11" s="6"/>
      <c r="OKD11" s="6"/>
      <c r="OKE11" s="6"/>
      <c r="OKF11" s="6"/>
      <c r="OKG11" s="6"/>
      <c r="OKH11" s="6"/>
      <c r="OKI11" s="6"/>
      <c r="OKJ11" s="6"/>
      <c r="OKK11" s="6"/>
      <c r="OKL11" s="6"/>
      <c r="OKM11" s="6"/>
      <c r="OKN11" s="6"/>
      <c r="OKO11" s="6"/>
      <c r="OKP11" s="6"/>
      <c r="OKQ11" s="6"/>
      <c r="OKR11" s="6"/>
      <c r="OKS11" s="6"/>
      <c r="OKT11" s="6"/>
      <c r="OKU11" s="6"/>
      <c r="OKV11" s="6"/>
      <c r="OKW11" s="6"/>
      <c r="OKX11" s="6"/>
      <c r="OKY11" s="6"/>
      <c r="OKZ11" s="6"/>
      <c r="OLA11" s="6"/>
      <c r="OLB11" s="6"/>
      <c r="OLC11" s="6"/>
      <c r="OLD11" s="6"/>
      <c r="OLE11" s="6"/>
      <c r="OLF11" s="6"/>
      <c r="OLG11" s="6"/>
      <c r="OLH11" s="6"/>
      <c r="OLI11" s="6"/>
      <c r="OLJ11" s="6"/>
      <c r="OLK11" s="6"/>
      <c r="OLL11" s="6"/>
      <c r="OLM11" s="6"/>
      <c r="OLN11" s="6"/>
      <c r="OLO11" s="6"/>
      <c r="OLP11" s="6"/>
      <c r="OLQ11" s="6"/>
      <c r="OLR11" s="6"/>
      <c r="OLS11" s="6"/>
      <c r="OLT11" s="6"/>
      <c r="OLU11" s="6"/>
      <c r="OLV11" s="6"/>
      <c r="OLW11" s="6"/>
      <c r="OLX11" s="6"/>
      <c r="OLY11" s="6"/>
      <c r="OLZ11" s="6"/>
      <c r="OMA11" s="6"/>
      <c r="OMB11" s="6"/>
      <c r="OMC11" s="6"/>
      <c r="OMD11" s="6"/>
      <c r="OME11" s="6"/>
      <c r="OMF11" s="6"/>
      <c r="OMG11" s="6"/>
      <c r="OMH11" s="6"/>
      <c r="OMI11" s="6"/>
      <c r="OMJ11" s="6"/>
      <c r="OMK11" s="6"/>
      <c r="OML11" s="6"/>
      <c r="OMM11" s="6"/>
      <c r="OMN11" s="6"/>
      <c r="OMO11" s="6"/>
      <c r="OMP11" s="6"/>
      <c r="OMQ11" s="6"/>
      <c r="OMR11" s="6"/>
      <c r="OMS11" s="6"/>
      <c r="OMT11" s="6"/>
      <c r="OMU11" s="6"/>
      <c r="OMV11" s="6"/>
      <c r="OMW11" s="6"/>
      <c r="OMX11" s="6"/>
      <c r="OMY11" s="6"/>
      <c r="OMZ11" s="6"/>
      <c r="ONA11" s="6"/>
      <c r="ONB11" s="6"/>
      <c r="ONC11" s="6"/>
      <c r="OND11" s="6"/>
      <c r="ONE11" s="6"/>
      <c r="ONF11" s="6"/>
      <c r="ONG11" s="6"/>
      <c r="ONH11" s="6"/>
      <c r="ONI11" s="6"/>
      <c r="ONJ11" s="6"/>
      <c r="ONK11" s="6"/>
      <c r="ONL11" s="6"/>
      <c r="ONM11" s="6"/>
      <c r="ONN11" s="6"/>
      <c r="ONO11" s="6"/>
      <c r="ONP11" s="6"/>
      <c r="ONQ11" s="6"/>
      <c r="ONR11" s="6"/>
      <c r="ONS11" s="6"/>
      <c r="ONT11" s="6"/>
      <c r="ONU11" s="6"/>
      <c r="ONV11" s="6"/>
      <c r="ONW11" s="6"/>
      <c r="ONX11" s="6"/>
      <c r="ONY11" s="6"/>
      <c r="ONZ11" s="6"/>
      <c r="OOA11" s="6"/>
      <c r="OOB11" s="6"/>
      <c r="OOC11" s="6"/>
      <c r="OOD11" s="6"/>
      <c r="OOE11" s="6"/>
      <c r="OOF11" s="6"/>
      <c r="OOG11" s="6"/>
      <c r="OOH11" s="6"/>
      <c r="OOI11" s="6"/>
      <c r="OOJ11" s="6"/>
      <c r="OOK11" s="6"/>
      <c r="OOL11" s="6"/>
      <c r="OOM11" s="6"/>
      <c r="OON11" s="6"/>
      <c r="OOO11" s="6"/>
      <c r="OOP11" s="6"/>
      <c r="OOQ11" s="6"/>
      <c r="OOR11" s="6"/>
      <c r="OOS11" s="6"/>
      <c r="OOT11" s="6"/>
      <c r="OOU11" s="6"/>
      <c r="OOV11" s="6"/>
      <c r="OOW11" s="6"/>
      <c r="OOX11" s="6"/>
      <c r="OOY11" s="6"/>
      <c r="OOZ11" s="6"/>
      <c r="OPA11" s="6"/>
      <c r="OPB11" s="6"/>
      <c r="OPC11" s="6"/>
      <c r="OPD11" s="6"/>
      <c r="OPE11" s="6"/>
      <c r="OPF11" s="6"/>
      <c r="OPG11" s="6"/>
      <c r="OPH11" s="6"/>
      <c r="OPI11" s="6"/>
      <c r="OPJ11" s="6"/>
      <c r="OPK11" s="6"/>
      <c r="OPL11" s="6"/>
      <c r="OPM11" s="6"/>
      <c r="OPN11" s="6"/>
      <c r="OPO11" s="6"/>
      <c r="OPP11" s="6"/>
      <c r="OPQ11" s="6"/>
      <c r="OPR11" s="6"/>
      <c r="OPS11" s="6"/>
      <c r="OPT11" s="6"/>
      <c r="OPU11" s="6"/>
      <c r="OPV11" s="6"/>
      <c r="OPW11" s="6"/>
      <c r="OPX11" s="6"/>
      <c r="OPY11" s="6"/>
      <c r="OPZ11" s="6"/>
      <c r="OQA11" s="6"/>
      <c r="OQB11" s="6"/>
      <c r="OQC11" s="6"/>
      <c r="OQD11" s="6"/>
      <c r="OQE11" s="6"/>
      <c r="OQF11" s="6"/>
      <c r="OQG11" s="6"/>
      <c r="OQH11" s="6"/>
      <c r="OQI11" s="6"/>
      <c r="OQJ11" s="6"/>
      <c r="OQK11" s="6"/>
      <c r="OQL11" s="6"/>
      <c r="OQM11" s="6"/>
      <c r="OQN11" s="6"/>
      <c r="OQO11" s="6"/>
      <c r="OQP11" s="6"/>
      <c r="OQQ11" s="6"/>
      <c r="OQR11" s="6"/>
      <c r="OQS11" s="6"/>
      <c r="OQT11" s="6"/>
      <c r="OQU11" s="6"/>
      <c r="OQV11" s="6"/>
      <c r="OQW11" s="6"/>
      <c r="OQX11" s="6"/>
      <c r="OQY11" s="6"/>
      <c r="OQZ11" s="6"/>
      <c r="ORA11" s="6"/>
      <c r="ORB11" s="6"/>
      <c r="ORC11" s="6"/>
      <c r="ORD11" s="6"/>
      <c r="ORE11" s="6"/>
      <c r="ORF11" s="6"/>
      <c r="ORG11" s="6"/>
      <c r="ORH11" s="6"/>
      <c r="ORI11" s="6"/>
      <c r="ORJ11" s="6"/>
      <c r="ORK11" s="6"/>
      <c r="ORL11" s="6"/>
      <c r="ORM11" s="6"/>
      <c r="ORN11" s="6"/>
      <c r="ORO11" s="6"/>
      <c r="ORP11" s="6"/>
      <c r="ORQ11" s="6"/>
      <c r="ORR11" s="6"/>
      <c r="ORS11" s="6"/>
      <c r="ORT11" s="6"/>
      <c r="ORU11" s="6"/>
      <c r="ORV11" s="6"/>
      <c r="ORW11" s="6"/>
      <c r="ORX11" s="6"/>
      <c r="ORY11" s="6"/>
      <c r="ORZ11" s="6"/>
      <c r="OSA11" s="6"/>
      <c r="OSB11" s="6"/>
      <c r="OSC11" s="6"/>
      <c r="OSD11" s="6"/>
      <c r="OSE11" s="6"/>
      <c r="OSF11" s="6"/>
      <c r="OSG11" s="6"/>
      <c r="OSH11" s="6"/>
      <c r="OSI11" s="6"/>
      <c r="OSJ11" s="6"/>
      <c r="OSK11" s="6"/>
      <c r="OSL11" s="6"/>
      <c r="OSM11" s="6"/>
      <c r="OSN11" s="6"/>
      <c r="OSO11" s="6"/>
      <c r="OSP11" s="6"/>
      <c r="OSQ11" s="6"/>
      <c r="OSR11" s="6"/>
      <c r="OSS11" s="6"/>
      <c r="OST11" s="6"/>
      <c r="OSU11" s="6"/>
      <c r="OSV11" s="6"/>
      <c r="OSW11" s="6"/>
      <c r="OSX11" s="6"/>
      <c r="OSY11" s="6"/>
      <c r="OSZ11" s="6"/>
      <c r="OTA11" s="6"/>
      <c r="OTB11" s="6"/>
      <c r="OTC11" s="6"/>
      <c r="OTD11" s="6"/>
      <c r="OTE11" s="6"/>
      <c r="OTF11" s="6"/>
      <c r="OTG11" s="6"/>
      <c r="OTH11" s="6"/>
      <c r="OTI11" s="6"/>
      <c r="OTJ11" s="6"/>
      <c r="OTK11" s="6"/>
      <c r="OTL11" s="6"/>
      <c r="OTM11" s="6"/>
      <c r="OTN11" s="6"/>
      <c r="OTO11" s="6"/>
      <c r="OTP11" s="6"/>
      <c r="OTQ11" s="6"/>
      <c r="OTR11" s="6"/>
      <c r="OTS11" s="6"/>
      <c r="OTT11" s="6"/>
      <c r="OTU11" s="6"/>
      <c r="OTV11" s="6"/>
      <c r="OTW11" s="6"/>
      <c r="OTX11" s="6"/>
      <c r="OTY11" s="6"/>
      <c r="OTZ11" s="6"/>
      <c r="OUA11" s="6"/>
      <c r="OUB11" s="6"/>
      <c r="OUC11" s="6"/>
      <c r="OUD11" s="6"/>
      <c r="OUE11" s="6"/>
      <c r="OUF11" s="6"/>
      <c r="OUG11" s="6"/>
      <c r="OUH11" s="6"/>
      <c r="OUI11" s="6"/>
      <c r="OUJ11" s="6"/>
      <c r="OUK11" s="6"/>
      <c r="OUL11" s="6"/>
      <c r="OUM11" s="6"/>
      <c r="OUN11" s="6"/>
      <c r="OUO11" s="6"/>
      <c r="OUP11" s="6"/>
      <c r="OUQ11" s="6"/>
      <c r="OUR11" s="6"/>
      <c r="OUS11" s="6"/>
      <c r="OUT11" s="6"/>
      <c r="OUU11" s="6"/>
      <c r="OUV11" s="6"/>
      <c r="OUW11" s="6"/>
      <c r="OUX11" s="6"/>
      <c r="OUY11" s="6"/>
      <c r="OUZ11" s="6"/>
      <c r="OVA11" s="6"/>
      <c r="OVB11" s="6"/>
      <c r="OVC11" s="6"/>
      <c r="OVD11" s="6"/>
      <c r="OVE11" s="6"/>
      <c r="OVF11" s="6"/>
      <c r="OVG11" s="6"/>
      <c r="OVH11" s="6"/>
      <c r="OVI11" s="6"/>
      <c r="OVJ11" s="6"/>
      <c r="OVK11" s="6"/>
      <c r="OVL11" s="6"/>
      <c r="OVM11" s="6"/>
      <c r="OVN11" s="6"/>
      <c r="OVO11" s="6"/>
      <c r="OVP11" s="6"/>
      <c r="OVQ11" s="6"/>
      <c r="OVR11" s="6"/>
      <c r="OVS11" s="6"/>
      <c r="OVT11" s="6"/>
      <c r="OVU11" s="6"/>
      <c r="OVV11" s="6"/>
      <c r="OVW11" s="6"/>
      <c r="OVX11" s="6"/>
      <c r="OVY11" s="6"/>
      <c r="OVZ11" s="6"/>
      <c r="OWA11" s="6"/>
      <c r="OWB11" s="6"/>
      <c r="OWC11" s="6"/>
      <c r="OWD11" s="6"/>
      <c r="OWE11" s="6"/>
      <c r="OWF11" s="6"/>
      <c r="OWG11" s="6"/>
      <c r="OWH11" s="6"/>
      <c r="OWI11" s="6"/>
      <c r="OWJ11" s="6"/>
      <c r="OWK11" s="6"/>
      <c r="OWL11" s="6"/>
      <c r="OWM11" s="6"/>
      <c r="OWN11" s="6"/>
      <c r="OWO11" s="6"/>
      <c r="OWP11" s="6"/>
      <c r="OWQ11" s="6"/>
      <c r="OWR11" s="6"/>
      <c r="OWS11" s="6"/>
      <c r="OWT11" s="6"/>
      <c r="OWU11" s="6"/>
      <c r="OWV11" s="6"/>
      <c r="OWW11" s="6"/>
      <c r="OWX11" s="6"/>
      <c r="OWY11" s="6"/>
      <c r="OWZ11" s="6"/>
      <c r="OXA11" s="6"/>
      <c r="OXB11" s="6"/>
      <c r="OXC11" s="6"/>
      <c r="OXD11" s="6"/>
      <c r="OXE11" s="6"/>
      <c r="OXF11" s="6"/>
      <c r="OXG11" s="6"/>
      <c r="OXH11" s="6"/>
      <c r="OXI11" s="6"/>
      <c r="OXJ11" s="6"/>
      <c r="OXK11" s="6"/>
      <c r="OXL11" s="6"/>
      <c r="OXM11" s="6"/>
      <c r="OXN11" s="6"/>
      <c r="OXO11" s="6"/>
      <c r="OXP11" s="6"/>
      <c r="OXQ11" s="6"/>
      <c r="OXR11" s="6"/>
      <c r="OXS11" s="6"/>
      <c r="OXT11" s="6"/>
      <c r="OXU11" s="6"/>
      <c r="OXV11" s="6"/>
      <c r="OXW11" s="6"/>
      <c r="OXX11" s="6"/>
      <c r="OXY11" s="6"/>
      <c r="OXZ11" s="6"/>
      <c r="OYA11" s="6"/>
      <c r="OYB11" s="6"/>
      <c r="OYC11" s="6"/>
      <c r="OYD11" s="6"/>
      <c r="OYE11" s="6"/>
      <c r="OYF11" s="6"/>
      <c r="OYG11" s="6"/>
      <c r="OYH11" s="6"/>
      <c r="OYI11" s="6"/>
      <c r="OYJ11" s="6"/>
      <c r="OYK11" s="6"/>
      <c r="OYL11" s="6"/>
      <c r="OYM11" s="6"/>
      <c r="OYN11" s="6"/>
      <c r="OYO11" s="6"/>
      <c r="OYP11" s="6"/>
      <c r="OYQ11" s="6"/>
      <c r="OYR11" s="6"/>
      <c r="OYS11" s="6"/>
      <c r="OYT11" s="6"/>
      <c r="OYU11" s="6"/>
      <c r="OYV11" s="6"/>
      <c r="OYW11" s="6"/>
      <c r="OYX11" s="6"/>
      <c r="OYY11" s="6"/>
      <c r="OYZ11" s="6"/>
      <c r="OZA11" s="6"/>
      <c r="OZB11" s="6"/>
      <c r="OZC11" s="6"/>
      <c r="OZD11" s="6"/>
      <c r="OZE11" s="6"/>
      <c r="OZF11" s="6"/>
      <c r="OZG11" s="6"/>
      <c r="OZH11" s="6"/>
      <c r="OZI11" s="6"/>
      <c r="OZJ11" s="6"/>
      <c r="OZK11" s="6"/>
      <c r="OZL11" s="6"/>
      <c r="OZM11" s="6"/>
      <c r="OZN11" s="6"/>
      <c r="OZO11" s="6"/>
      <c r="OZP11" s="6"/>
      <c r="OZQ11" s="6"/>
      <c r="OZR11" s="6"/>
      <c r="OZS11" s="6"/>
      <c r="OZT11" s="6"/>
      <c r="OZU11" s="6"/>
      <c r="OZV11" s="6"/>
      <c r="OZW11" s="6"/>
      <c r="OZX11" s="6"/>
      <c r="OZY11" s="6"/>
      <c r="OZZ11" s="6"/>
      <c r="PAA11" s="6"/>
      <c r="PAB11" s="6"/>
      <c r="PAC11" s="6"/>
      <c r="PAD11" s="6"/>
      <c r="PAE11" s="6"/>
      <c r="PAF11" s="6"/>
      <c r="PAG11" s="6"/>
      <c r="PAH11" s="6"/>
      <c r="PAI11" s="6"/>
      <c r="PAJ11" s="6"/>
      <c r="PAK11" s="6"/>
      <c r="PAL11" s="6"/>
      <c r="PAM11" s="6"/>
      <c r="PAN11" s="6"/>
      <c r="PAO11" s="6"/>
      <c r="PAP11" s="6"/>
      <c r="PAQ11" s="6"/>
      <c r="PAR11" s="6"/>
      <c r="PAS11" s="6"/>
      <c r="PAT11" s="6"/>
      <c r="PAU11" s="6"/>
      <c r="PAV11" s="6"/>
      <c r="PAW11" s="6"/>
      <c r="PAX11" s="6"/>
      <c r="PAY11" s="6"/>
      <c r="PAZ11" s="6"/>
      <c r="PBA11" s="6"/>
      <c r="PBB11" s="6"/>
      <c r="PBC11" s="6"/>
      <c r="PBD11" s="6"/>
      <c r="PBE11" s="6"/>
      <c r="PBF11" s="6"/>
      <c r="PBG11" s="6"/>
      <c r="PBH11" s="6"/>
      <c r="PBI11" s="6"/>
      <c r="PBJ11" s="6"/>
      <c r="PBK11" s="6"/>
      <c r="PBL11" s="6"/>
      <c r="PBM11" s="6"/>
      <c r="PBN11" s="6"/>
      <c r="PBO11" s="6"/>
      <c r="PBP11" s="6"/>
      <c r="PBQ11" s="6"/>
      <c r="PBR11" s="6"/>
      <c r="PBS11" s="6"/>
      <c r="PBT11" s="6"/>
      <c r="PBU11" s="6"/>
      <c r="PBV11" s="6"/>
      <c r="PBW11" s="6"/>
      <c r="PBX11" s="6"/>
      <c r="PBY11" s="6"/>
      <c r="PBZ11" s="6"/>
      <c r="PCA11" s="6"/>
      <c r="PCB11" s="6"/>
      <c r="PCC11" s="6"/>
      <c r="PCD11" s="6"/>
      <c r="PCE11" s="6"/>
      <c r="PCF11" s="6"/>
      <c r="PCG11" s="6"/>
      <c r="PCH11" s="6"/>
      <c r="PCI11" s="6"/>
      <c r="PCJ11" s="6"/>
      <c r="PCK11" s="6"/>
      <c r="PCL11" s="6"/>
      <c r="PCM11" s="6"/>
      <c r="PCN11" s="6"/>
      <c r="PCO11" s="6"/>
      <c r="PCP11" s="6"/>
      <c r="PCQ11" s="6"/>
      <c r="PCR11" s="6"/>
      <c r="PCS11" s="6"/>
      <c r="PCT11" s="6"/>
      <c r="PCU11" s="6"/>
      <c r="PCV11" s="6"/>
      <c r="PCW11" s="6"/>
      <c r="PCX11" s="6"/>
      <c r="PCY11" s="6"/>
      <c r="PCZ11" s="6"/>
      <c r="PDA11" s="6"/>
      <c r="PDB11" s="6"/>
      <c r="PDC11" s="6"/>
      <c r="PDD11" s="6"/>
      <c r="PDE11" s="6"/>
      <c r="PDF11" s="6"/>
      <c r="PDG11" s="6"/>
      <c r="PDH11" s="6"/>
      <c r="PDI11" s="6"/>
      <c r="PDJ11" s="6"/>
      <c r="PDK11" s="6"/>
      <c r="PDL11" s="6"/>
      <c r="PDM11" s="6"/>
      <c r="PDN11" s="6"/>
      <c r="PDO11" s="6"/>
      <c r="PDP11" s="6"/>
      <c r="PDQ11" s="6"/>
      <c r="PDR11" s="6"/>
      <c r="PDS11" s="6"/>
      <c r="PDT11" s="6"/>
      <c r="PDU11" s="6"/>
      <c r="PDV11" s="6"/>
      <c r="PDW11" s="6"/>
      <c r="PDX11" s="6"/>
      <c r="PDY11" s="6"/>
      <c r="PDZ11" s="6"/>
      <c r="PEA11" s="6"/>
      <c r="PEB11" s="6"/>
      <c r="PEC11" s="6"/>
      <c r="PED11" s="6"/>
      <c r="PEE11" s="6"/>
      <c r="PEF11" s="6"/>
      <c r="PEG11" s="6"/>
      <c r="PEH11" s="6"/>
      <c r="PEI11" s="6"/>
      <c r="PEJ11" s="6"/>
      <c r="PEK11" s="6"/>
      <c r="PEL11" s="6"/>
      <c r="PEM11" s="6"/>
      <c r="PEN11" s="6"/>
      <c r="PEO11" s="6"/>
      <c r="PEP11" s="6"/>
      <c r="PEQ11" s="6"/>
      <c r="PER11" s="6"/>
      <c r="PES11" s="6"/>
      <c r="PET11" s="6"/>
      <c r="PEU11" s="6"/>
      <c r="PEV11" s="6"/>
      <c r="PEW11" s="6"/>
      <c r="PEX11" s="6"/>
      <c r="PEY11" s="6"/>
      <c r="PEZ11" s="6"/>
      <c r="PFA11" s="6"/>
      <c r="PFB11" s="6"/>
      <c r="PFC11" s="6"/>
      <c r="PFD11" s="6"/>
      <c r="PFE11" s="6"/>
      <c r="PFF11" s="6"/>
      <c r="PFG11" s="6"/>
      <c r="PFH11" s="6"/>
      <c r="PFI11" s="6"/>
      <c r="PFJ11" s="6"/>
      <c r="PFK11" s="6"/>
      <c r="PFL11" s="6"/>
      <c r="PFM11" s="6"/>
      <c r="PFN11" s="6"/>
      <c r="PFO11" s="6"/>
      <c r="PFP11" s="6"/>
      <c r="PFQ11" s="6"/>
      <c r="PFR11" s="6"/>
      <c r="PFS11" s="6"/>
      <c r="PFT11" s="6"/>
      <c r="PFU11" s="6"/>
      <c r="PFV11" s="6"/>
      <c r="PFW11" s="6"/>
      <c r="PFX11" s="6"/>
      <c r="PFY11" s="6"/>
      <c r="PFZ11" s="6"/>
      <c r="PGA11" s="6"/>
      <c r="PGB11" s="6"/>
      <c r="PGC11" s="6"/>
      <c r="PGD11" s="6"/>
      <c r="PGE11" s="6"/>
      <c r="PGF11" s="6"/>
      <c r="PGG11" s="6"/>
      <c r="PGH11" s="6"/>
      <c r="PGI11" s="6"/>
      <c r="PGJ11" s="6"/>
      <c r="PGK11" s="6"/>
      <c r="PGL11" s="6"/>
      <c r="PGM11" s="6"/>
      <c r="PGN11" s="6"/>
      <c r="PGO11" s="6"/>
      <c r="PGP11" s="6"/>
      <c r="PGQ11" s="6"/>
      <c r="PGR11" s="6"/>
      <c r="PGS11" s="6"/>
      <c r="PGT11" s="6"/>
      <c r="PGU11" s="6"/>
      <c r="PGV11" s="6"/>
      <c r="PGW11" s="6"/>
      <c r="PGX11" s="6"/>
      <c r="PGY11" s="6"/>
      <c r="PGZ11" s="6"/>
      <c r="PHA11" s="6"/>
      <c r="PHB11" s="6"/>
      <c r="PHC11" s="6"/>
      <c r="PHD11" s="6"/>
      <c r="PHE11" s="6"/>
      <c r="PHF11" s="6"/>
      <c r="PHG11" s="6"/>
      <c r="PHH11" s="6"/>
      <c r="PHI11" s="6"/>
      <c r="PHJ11" s="6"/>
      <c r="PHK11" s="6"/>
      <c r="PHL11" s="6"/>
      <c r="PHM11" s="6"/>
      <c r="PHN11" s="6"/>
      <c r="PHO11" s="6"/>
      <c r="PHP11" s="6"/>
      <c r="PHQ11" s="6"/>
      <c r="PHR11" s="6"/>
      <c r="PHS11" s="6"/>
      <c r="PHT11" s="6"/>
      <c r="PHU11" s="6"/>
      <c r="PHV11" s="6"/>
      <c r="PHW11" s="6"/>
      <c r="PHX11" s="6"/>
      <c r="PHY11" s="6"/>
      <c r="PHZ11" s="6"/>
      <c r="PIA11" s="6"/>
      <c r="PIB11" s="6"/>
      <c r="PIC11" s="6"/>
      <c r="PID11" s="6"/>
      <c r="PIE11" s="6"/>
      <c r="PIF11" s="6"/>
      <c r="PIG11" s="6"/>
      <c r="PIH11" s="6"/>
      <c r="PII11" s="6"/>
      <c r="PIJ11" s="6"/>
      <c r="PIK11" s="6"/>
      <c r="PIL11" s="6"/>
      <c r="PIM11" s="6"/>
      <c r="PIN11" s="6"/>
      <c r="PIO11" s="6"/>
      <c r="PIP11" s="6"/>
      <c r="PIQ11" s="6"/>
      <c r="PIR11" s="6"/>
      <c r="PIS11" s="6"/>
      <c r="PIT11" s="6"/>
      <c r="PIU11" s="6"/>
      <c r="PIV11" s="6"/>
      <c r="PIW11" s="6"/>
      <c r="PIX11" s="6"/>
      <c r="PIY11" s="6"/>
      <c r="PIZ11" s="6"/>
      <c r="PJA11" s="6"/>
      <c r="PJB11" s="6"/>
      <c r="PJC11" s="6"/>
      <c r="PJD11" s="6"/>
      <c r="PJE11" s="6"/>
      <c r="PJF11" s="6"/>
      <c r="PJG11" s="6"/>
      <c r="PJH11" s="6"/>
      <c r="PJI11" s="6"/>
      <c r="PJJ11" s="6"/>
      <c r="PJK11" s="6"/>
      <c r="PJL11" s="6"/>
      <c r="PJM11" s="6"/>
      <c r="PJN11" s="6"/>
      <c r="PJO11" s="6"/>
      <c r="PJP11" s="6"/>
      <c r="PJQ11" s="6"/>
      <c r="PJR11" s="6"/>
      <c r="PJS11" s="6"/>
      <c r="PJT11" s="6"/>
      <c r="PJU11" s="6"/>
      <c r="PJV11" s="6"/>
      <c r="PJW11" s="6"/>
      <c r="PJX11" s="6"/>
      <c r="PJY11" s="6"/>
      <c r="PJZ11" s="6"/>
      <c r="PKA11" s="6"/>
      <c r="PKB11" s="6"/>
      <c r="PKC11" s="6"/>
      <c r="PKD11" s="6"/>
      <c r="PKE11" s="6"/>
      <c r="PKF11" s="6"/>
      <c r="PKG11" s="6"/>
      <c r="PKH11" s="6"/>
      <c r="PKI11" s="6"/>
      <c r="PKJ11" s="6"/>
      <c r="PKK11" s="6"/>
      <c r="PKL11" s="6"/>
      <c r="PKM11" s="6"/>
      <c r="PKN11" s="6"/>
      <c r="PKO11" s="6"/>
      <c r="PKP11" s="6"/>
      <c r="PKQ11" s="6"/>
      <c r="PKR11" s="6"/>
      <c r="PKS11" s="6"/>
      <c r="PKT11" s="6"/>
      <c r="PKU11" s="6"/>
      <c r="PKV11" s="6"/>
      <c r="PKW11" s="6"/>
      <c r="PKX11" s="6"/>
      <c r="PKY11" s="6"/>
      <c r="PKZ11" s="6"/>
      <c r="PLA11" s="6"/>
      <c r="PLB11" s="6"/>
      <c r="PLC11" s="6"/>
      <c r="PLD11" s="6"/>
      <c r="PLE11" s="6"/>
      <c r="PLF11" s="6"/>
      <c r="PLG11" s="6"/>
      <c r="PLH11" s="6"/>
      <c r="PLI11" s="6"/>
      <c r="PLJ11" s="6"/>
      <c r="PLK11" s="6"/>
      <c r="PLL11" s="6"/>
      <c r="PLM11" s="6"/>
      <c r="PLN11" s="6"/>
      <c r="PLO11" s="6"/>
      <c r="PLP11" s="6"/>
      <c r="PLQ11" s="6"/>
      <c r="PLR11" s="6"/>
      <c r="PLS11" s="6"/>
      <c r="PLT11" s="6"/>
      <c r="PLU11" s="6"/>
      <c r="PLV11" s="6"/>
      <c r="PLW11" s="6"/>
      <c r="PLX11" s="6"/>
      <c r="PLY11" s="6"/>
      <c r="PLZ11" s="6"/>
      <c r="PMA11" s="6"/>
      <c r="PMB11" s="6"/>
      <c r="PMC11" s="6"/>
      <c r="PMD11" s="6"/>
      <c r="PME11" s="6"/>
      <c r="PMF11" s="6"/>
      <c r="PMG11" s="6"/>
      <c r="PMH11" s="6"/>
      <c r="PMI11" s="6"/>
      <c r="PMJ11" s="6"/>
      <c r="PMK11" s="6"/>
      <c r="PML11" s="6"/>
      <c r="PMM11" s="6"/>
      <c r="PMN11" s="6"/>
      <c r="PMO11" s="6"/>
      <c r="PMP11" s="6"/>
      <c r="PMQ11" s="6"/>
      <c r="PMR11" s="6"/>
      <c r="PMS11" s="6"/>
      <c r="PMT11" s="6"/>
      <c r="PMU11" s="6"/>
      <c r="PMV11" s="6"/>
      <c r="PMW11" s="6"/>
      <c r="PMX11" s="6"/>
      <c r="PMY11" s="6"/>
      <c r="PMZ11" s="6"/>
      <c r="PNA11" s="6"/>
      <c r="PNB11" s="6"/>
      <c r="PNC11" s="6"/>
      <c r="PND11" s="6"/>
      <c r="PNE11" s="6"/>
      <c r="PNF11" s="6"/>
      <c r="PNG11" s="6"/>
      <c r="PNH11" s="6"/>
      <c r="PNI11" s="6"/>
      <c r="PNJ11" s="6"/>
      <c r="PNK11" s="6"/>
      <c r="PNL11" s="6"/>
      <c r="PNM11" s="6"/>
      <c r="PNN11" s="6"/>
      <c r="PNO11" s="6"/>
      <c r="PNP11" s="6"/>
      <c r="PNQ11" s="6"/>
      <c r="PNR11" s="6"/>
      <c r="PNS11" s="6"/>
      <c r="PNT11" s="6"/>
      <c r="PNU11" s="6"/>
      <c r="PNV11" s="6"/>
      <c r="PNW11" s="6"/>
      <c r="PNX11" s="6"/>
      <c r="PNY11" s="6"/>
      <c r="PNZ11" s="6"/>
      <c r="POA11" s="6"/>
      <c r="POB11" s="6"/>
      <c r="POC11" s="6"/>
      <c r="POD11" s="6"/>
      <c r="POE11" s="6"/>
      <c r="POF11" s="6"/>
      <c r="POG11" s="6"/>
      <c r="POH11" s="6"/>
      <c r="POI11" s="6"/>
      <c r="POJ11" s="6"/>
      <c r="POK11" s="6"/>
      <c r="POL11" s="6"/>
      <c r="POM11" s="6"/>
      <c r="PON11" s="6"/>
      <c r="POO11" s="6"/>
      <c r="POP11" s="6"/>
      <c r="POQ11" s="6"/>
      <c r="POR11" s="6"/>
      <c r="POS11" s="6"/>
      <c r="POT11" s="6"/>
      <c r="POU11" s="6"/>
      <c r="POV11" s="6"/>
      <c r="POW11" s="6"/>
      <c r="POX11" s="6"/>
      <c r="POY11" s="6"/>
      <c r="POZ11" s="6"/>
      <c r="PPA11" s="6"/>
      <c r="PPB11" s="6"/>
      <c r="PPC11" s="6"/>
      <c r="PPD11" s="6"/>
      <c r="PPE11" s="6"/>
      <c r="PPF11" s="6"/>
      <c r="PPG11" s="6"/>
      <c r="PPH11" s="6"/>
      <c r="PPI11" s="6"/>
      <c r="PPJ11" s="6"/>
      <c r="PPK11" s="6"/>
      <c r="PPL11" s="6"/>
      <c r="PPM11" s="6"/>
      <c r="PPN11" s="6"/>
      <c r="PPO11" s="6"/>
      <c r="PPP11" s="6"/>
      <c r="PPQ11" s="6"/>
      <c r="PPR11" s="6"/>
      <c r="PPS11" s="6"/>
      <c r="PPT11" s="6"/>
      <c r="PPU11" s="6"/>
      <c r="PPV11" s="6"/>
      <c r="PPW11" s="6"/>
      <c r="PPX11" s="6"/>
      <c r="PPY11" s="6"/>
      <c r="PPZ11" s="6"/>
      <c r="PQA11" s="6"/>
      <c r="PQB11" s="6"/>
      <c r="PQC11" s="6"/>
      <c r="PQD11" s="6"/>
      <c r="PQE11" s="6"/>
      <c r="PQF11" s="6"/>
      <c r="PQG11" s="6"/>
      <c r="PQH11" s="6"/>
      <c r="PQI11" s="6"/>
      <c r="PQJ11" s="6"/>
      <c r="PQK11" s="6"/>
      <c r="PQL11" s="6"/>
      <c r="PQM11" s="6"/>
      <c r="PQN11" s="6"/>
      <c r="PQO11" s="6"/>
      <c r="PQP11" s="6"/>
      <c r="PQQ11" s="6"/>
      <c r="PQR11" s="6"/>
      <c r="PQS11" s="6"/>
      <c r="PQT11" s="6"/>
      <c r="PQU11" s="6"/>
      <c r="PQV11" s="6"/>
      <c r="PQW11" s="6"/>
      <c r="PQX11" s="6"/>
      <c r="PQY11" s="6"/>
      <c r="PQZ11" s="6"/>
      <c r="PRA11" s="6"/>
      <c r="PRB11" s="6"/>
      <c r="PRC11" s="6"/>
      <c r="PRD11" s="6"/>
      <c r="PRE11" s="6"/>
      <c r="PRF11" s="6"/>
      <c r="PRG11" s="6"/>
      <c r="PRH11" s="6"/>
      <c r="PRI11" s="6"/>
      <c r="PRJ11" s="6"/>
      <c r="PRK11" s="6"/>
      <c r="PRL11" s="6"/>
      <c r="PRM11" s="6"/>
      <c r="PRN11" s="6"/>
      <c r="PRO11" s="6"/>
      <c r="PRP11" s="6"/>
      <c r="PRQ11" s="6"/>
      <c r="PRR11" s="6"/>
      <c r="PRS11" s="6"/>
      <c r="PRT11" s="6"/>
      <c r="PRU11" s="6"/>
      <c r="PRV11" s="6"/>
      <c r="PRW11" s="6"/>
      <c r="PRX11" s="6"/>
      <c r="PRY11" s="6"/>
      <c r="PRZ11" s="6"/>
      <c r="PSA11" s="6"/>
      <c r="PSB11" s="6"/>
      <c r="PSC11" s="6"/>
      <c r="PSD11" s="6"/>
      <c r="PSE11" s="6"/>
      <c r="PSF11" s="6"/>
      <c r="PSG11" s="6"/>
      <c r="PSH11" s="6"/>
      <c r="PSI11" s="6"/>
      <c r="PSJ11" s="6"/>
      <c r="PSK11" s="6"/>
      <c r="PSL11" s="6"/>
      <c r="PSM11" s="6"/>
      <c r="PSN11" s="6"/>
      <c r="PSO11" s="6"/>
      <c r="PSP11" s="6"/>
      <c r="PSQ11" s="6"/>
      <c r="PSR11" s="6"/>
      <c r="PSS11" s="6"/>
      <c r="PST11" s="6"/>
      <c r="PSU11" s="6"/>
      <c r="PSV11" s="6"/>
      <c r="PSW11" s="6"/>
      <c r="PSX11" s="6"/>
      <c r="PSY11" s="6"/>
      <c r="PSZ11" s="6"/>
      <c r="PTA11" s="6"/>
      <c r="PTB11" s="6"/>
      <c r="PTC11" s="6"/>
      <c r="PTD11" s="6"/>
      <c r="PTE11" s="6"/>
      <c r="PTF11" s="6"/>
      <c r="PTG11" s="6"/>
      <c r="PTH11" s="6"/>
      <c r="PTI11" s="6"/>
      <c r="PTJ11" s="6"/>
      <c r="PTK11" s="6"/>
      <c r="PTL11" s="6"/>
      <c r="PTM11" s="6"/>
      <c r="PTN11" s="6"/>
      <c r="PTO11" s="6"/>
      <c r="PTP11" s="6"/>
      <c r="PTQ11" s="6"/>
      <c r="PTR11" s="6"/>
      <c r="PTS11" s="6"/>
      <c r="PTT11" s="6"/>
      <c r="PTU11" s="6"/>
      <c r="PTV11" s="6"/>
      <c r="PTW11" s="6"/>
      <c r="PTX11" s="6"/>
      <c r="PTY11" s="6"/>
      <c r="PTZ11" s="6"/>
      <c r="PUA11" s="6"/>
      <c r="PUB11" s="6"/>
      <c r="PUC11" s="6"/>
      <c r="PUD11" s="6"/>
      <c r="PUE11" s="6"/>
      <c r="PUF11" s="6"/>
      <c r="PUG11" s="6"/>
      <c r="PUH11" s="6"/>
      <c r="PUI11" s="6"/>
      <c r="PUJ11" s="6"/>
      <c r="PUK11" s="6"/>
      <c r="PUL11" s="6"/>
      <c r="PUM11" s="6"/>
      <c r="PUN11" s="6"/>
      <c r="PUO11" s="6"/>
      <c r="PUP11" s="6"/>
      <c r="PUQ11" s="6"/>
      <c r="PUR11" s="6"/>
      <c r="PUS11" s="6"/>
      <c r="PUT11" s="6"/>
      <c r="PUU11" s="6"/>
      <c r="PUV11" s="6"/>
      <c r="PUW11" s="6"/>
      <c r="PUX11" s="6"/>
      <c r="PUY11" s="6"/>
      <c r="PUZ11" s="6"/>
      <c r="PVA11" s="6"/>
      <c r="PVB11" s="6"/>
      <c r="PVC11" s="6"/>
      <c r="PVD11" s="6"/>
      <c r="PVE11" s="6"/>
      <c r="PVF11" s="6"/>
      <c r="PVG11" s="6"/>
      <c r="PVH11" s="6"/>
      <c r="PVI11" s="6"/>
      <c r="PVJ11" s="6"/>
      <c r="PVK11" s="6"/>
      <c r="PVL11" s="6"/>
      <c r="PVM11" s="6"/>
      <c r="PVN11" s="6"/>
      <c r="PVO11" s="6"/>
      <c r="PVP11" s="6"/>
      <c r="PVQ11" s="6"/>
      <c r="PVR11" s="6"/>
      <c r="PVS11" s="6"/>
      <c r="PVT11" s="6"/>
      <c r="PVU11" s="6"/>
      <c r="PVV11" s="6"/>
      <c r="PVW11" s="6"/>
      <c r="PVX11" s="6"/>
      <c r="PVY11" s="6"/>
      <c r="PVZ11" s="6"/>
      <c r="PWA11" s="6"/>
      <c r="PWB11" s="6"/>
      <c r="PWC11" s="6"/>
      <c r="PWD11" s="6"/>
      <c r="PWE11" s="6"/>
      <c r="PWF11" s="6"/>
      <c r="PWG11" s="6"/>
      <c r="PWH11" s="6"/>
      <c r="PWI11" s="6"/>
      <c r="PWJ11" s="6"/>
      <c r="PWK11" s="6"/>
      <c r="PWL11" s="6"/>
      <c r="PWM11" s="6"/>
      <c r="PWN11" s="6"/>
      <c r="PWO11" s="6"/>
      <c r="PWP11" s="6"/>
      <c r="PWQ11" s="6"/>
      <c r="PWR11" s="6"/>
      <c r="PWS11" s="6"/>
      <c r="PWT11" s="6"/>
      <c r="PWU11" s="6"/>
      <c r="PWV11" s="6"/>
      <c r="PWW11" s="6"/>
      <c r="PWX11" s="6"/>
      <c r="PWY11" s="6"/>
      <c r="PWZ11" s="6"/>
      <c r="PXA11" s="6"/>
      <c r="PXB11" s="6"/>
      <c r="PXC11" s="6"/>
      <c r="PXD11" s="6"/>
      <c r="PXE11" s="6"/>
      <c r="PXF11" s="6"/>
      <c r="PXG11" s="6"/>
      <c r="PXH11" s="6"/>
      <c r="PXI11" s="6"/>
      <c r="PXJ11" s="6"/>
      <c r="PXK11" s="6"/>
      <c r="PXL11" s="6"/>
      <c r="PXM11" s="6"/>
      <c r="PXN11" s="6"/>
      <c r="PXO11" s="6"/>
      <c r="PXP11" s="6"/>
      <c r="PXQ11" s="6"/>
      <c r="PXR11" s="6"/>
      <c r="PXS11" s="6"/>
      <c r="PXT11" s="6"/>
      <c r="PXU11" s="6"/>
      <c r="PXV11" s="6"/>
      <c r="PXW11" s="6"/>
      <c r="PXX11" s="6"/>
      <c r="PXY11" s="6"/>
      <c r="PXZ11" s="6"/>
      <c r="PYA11" s="6"/>
      <c r="PYB11" s="6"/>
      <c r="PYC11" s="6"/>
      <c r="PYD11" s="6"/>
      <c r="PYE11" s="6"/>
      <c r="PYF11" s="6"/>
      <c r="PYG11" s="6"/>
      <c r="PYH11" s="6"/>
      <c r="PYI11" s="6"/>
      <c r="PYJ11" s="6"/>
      <c r="PYK11" s="6"/>
      <c r="PYL11" s="6"/>
      <c r="PYM11" s="6"/>
      <c r="PYN11" s="6"/>
      <c r="PYO11" s="6"/>
      <c r="PYP11" s="6"/>
      <c r="PYQ11" s="6"/>
      <c r="PYR11" s="6"/>
      <c r="PYS11" s="6"/>
      <c r="PYT11" s="6"/>
      <c r="PYU11" s="6"/>
      <c r="PYV11" s="6"/>
      <c r="PYW11" s="6"/>
      <c r="PYX11" s="6"/>
      <c r="PYY11" s="6"/>
      <c r="PYZ11" s="6"/>
      <c r="PZA11" s="6"/>
      <c r="PZB11" s="6"/>
      <c r="PZC11" s="6"/>
      <c r="PZD11" s="6"/>
      <c r="PZE11" s="6"/>
      <c r="PZF11" s="6"/>
      <c r="PZG11" s="6"/>
      <c r="PZH11" s="6"/>
      <c r="PZI11" s="6"/>
      <c r="PZJ11" s="6"/>
      <c r="PZK11" s="6"/>
      <c r="PZL11" s="6"/>
      <c r="PZM11" s="6"/>
      <c r="PZN11" s="6"/>
      <c r="PZO11" s="6"/>
      <c r="PZP11" s="6"/>
      <c r="PZQ11" s="6"/>
      <c r="PZR11" s="6"/>
      <c r="PZS11" s="6"/>
      <c r="PZT11" s="6"/>
      <c r="PZU11" s="6"/>
      <c r="PZV11" s="6"/>
      <c r="PZW11" s="6"/>
      <c r="PZX11" s="6"/>
      <c r="PZY11" s="6"/>
      <c r="PZZ11" s="6"/>
      <c r="QAA11" s="6"/>
      <c r="QAB11" s="6"/>
      <c r="QAC11" s="6"/>
      <c r="QAD11" s="6"/>
      <c r="QAE11" s="6"/>
      <c r="QAF11" s="6"/>
      <c r="QAG11" s="6"/>
      <c r="QAH11" s="6"/>
      <c r="QAI11" s="6"/>
      <c r="QAJ11" s="6"/>
      <c r="QAK11" s="6"/>
      <c r="QAL11" s="6"/>
      <c r="QAM11" s="6"/>
      <c r="QAN11" s="6"/>
      <c r="QAO11" s="6"/>
      <c r="QAP11" s="6"/>
      <c r="QAQ11" s="6"/>
      <c r="QAR11" s="6"/>
      <c r="QAS11" s="6"/>
      <c r="QAT11" s="6"/>
      <c r="QAU11" s="6"/>
      <c r="QAV11" s="6"/>
      <c r="QAW11" s="6"/>
      <c r="QAX11" s="6"/>
      <c r="QAY11" s="6"/>
      <c r="QAZ11" s="6"/>
      <c r="QBA11" s="6"/>
      <c r="QBB11" s="6"/>
      <c r="QBC11" s="6"/>
      <c r="QBD11" s="6"/>
      <c r="QBE11" s="6"/>
      <c r="QBF11" s="6"/>
      <c r="QBG11" s="6"/>
      <c r="QBH11" s="6"/>
      <c r="QBI11" s="6"/>
      <c r="QBJ11" s="6"/>
      <c r="QBK11" s="6"/>
      <c r="QBL11" s="6"/>
      <c r="QBM11" s="6"/>
      <c r="QBN11" s="6"/>
      <c r="QBO11" s="6"/>
      <c r="QBP11" s="6"/>
      <c r="QBQ11" s="6"/>
      <c r="QBR11" s="6"/>
      <c r="QBS11" s="6"/>
      <c r="QBT11" s="6"/>
      <c r="QBU11" s="6"/>
      <c r="QBV11" s="6"/>
      <c r="QBW11" s="6"/>
      <c r="QBX11" s="6"/>
      <c r="QBY11" s="6"/>
      <c r="QBZ11" s="6"/>
      <c r="QCA11" s="6"/>
      <c r="QCB11" s="6"/>
      <c r="QCC11" s="6"/>
      <c r="QCD11" s="6"/>
      <c r="QCE11" s="6"/>
      <c r="QCF11" s="6"/>
      <c r="QCG11" s="6"/>
      <c r="QCH11" s="6"/>
      <c r="QCI11" s="6"/>
      <c r="QCJ11" s="6"/>
      <c r="QCK11" s="6"/>
      <c r="QCL11" s="6"/>
      <c r="QCM11" s="6"/>
      <c r="QCN11" s="6"/>
      <c r="QCO11" s="6"/>
      <c r="QCP11" s="6"/>
      <c r="QCQ11" s="6"/>
      <c r="QCR11" s="6"/>
      <c r="QCS11" s="6"/>
      <c r="QCT11" s="6"/>
      <c r="QCU11" s="6"/>
      <c r="QCV11" s="6"/>
      <c r="QCW11" s="6"/>
      <c r="QCX11" s="6"/>
      <c r="QCY11" s="6"/>
      <c r="QCZ11" s="6"/>
      <c r="QDA11" s="6"/>
      <c r="QDB11" s="6"/>
      <c r="QDC11" s="6"/>
      <c r="QDD11" s="6"/>
      <c r="QDE11" s="6"/>
      <c r="QDF11" s="6"/>
      <c r="QDG11" s="6"/>
      <c r="QDH11" s="6"/>
      <c r="QDI11" s="6"/>
      <c r="QDJ11" s="6"/>
      <c r="QDK11" s="6"/>
      <c r="QDL11" s="6"/>
      <c r="QDM11" s="6"/>
      <c r="QDN11" s="6"/>
      <c r="QDO11" s="6"/>
      <c r="QDP11" s="6"/>
      <c r="QDQ11" s="6"/>
      <c r="QDR11" s="6"/>
      <c r="QDS11" s="6"/>
      <c r="QDT11" s="6"/>
      <c r="QDU11" s="6"/>
      <c r="QDV11" s="6"/>
      <c r="QDW11" s="6"/>
      <c r="QDX11" s="6"/>
      <c r="QDY11" s="6"/>
      <c r="QDZ11" s="6"/>
      <c r="QEA11" s="6"/>
      <c r="QEB11" s="6"/>
      <c r="QEC11" s="6"/>
      <c r="QED11" s="6"/>
      <c r="QEE11" s="6"/>
      <c r="QEF11" s="6"/>
      <c r="QEG11" s="6"/>
      <c r="QEH11" s="6"/>
      <c r="QEI11" s="6"/>
      <c r="QEJ11" s="6"/>
      <c r="QEK11" s="6"/>
      <c r="QEL11" s="6"/>
      <c r="QEM11" s="6"/>
      <c r="QEN11" s="6"/>
      <c r="QEO11" s="6"/>
      <c r="QEP11" s="6"/>
      <c r="QEQ11" s="6"/>
      <c r="QER11" s="6"/>
      <c r="QES11" s="6"/>
      <c r="QET11" s="6"/>
      <c r="QEU11" s="6"/>
      <c r="QEV11" s="6"/>
      <c r="QEW11" s="6"/>
      <c r="QEX11" s="6"/>
      <c r="QEY11" s="6"/>
      <c r="QEZ11" s="6"/>
      <c r="QFA11" s="6"/>
      <c r="QFB11" s="6"/>
      <c r="QFC11" s="6"/>
      <c r="QFD11" s="6"/>
      <c r="QFE11" s="6"/>
      <c r="QFF11" s="6"/>
      <c r="QFG11" s="6"/>
      <c r="QFH11" s="6"/>
      <c r="QFI11" s="6"/>
      <c r="QFJ11" s="6"/>
      <c r="QFK11" s="6"/>
      <c r="QFL11" s="6"/>
      <c r="QFM11" s="6"/>
      <c r="QFN11" s="6"/>
      <c r="QFO11" s="6"/>
      <c r="QFP11" s="6"/>
      <c r="QFQ11" s="6"/>
      <c r="QFR11" s="6"/>
      <c r="QFS11" s="6"/>
      <c r="QFT11" s="6"/>
      <c r="QFU11" s="6"/>
      <c r="QFV11" s="6"/>
      <c r="QFW11" s="6"/>
      <c r="QFX11" s="6"/>
      <c r="QFY11" s="6"/>
      <c r="QFZ11" s="6"/>
      <c r="QGA11" s="6"/>
      <c r="QGB11" s="6"/>
      <c r="QGC11" s="6"/>
      <c r="QGD11" s="6"/>
      <c r="QGE11" s="6"/>
      <c r="QGF11" s="6"/>
      <c r="QGG11" s="6"/>
      <c r="QGH11" s="6"/>
      <c r="QGI11" s="6"/>
      <c r="QGJ11" s="6"/>
      <c r="QGK11" s="6"/>
      <c r="QGL11" s="6"/>
      <c r="QGM11" s="6"/>
      <c r="QGN11" s="6"/>
      <c r="QGO11" s="6"/>
      <c r="QGP11" s="6"/>
      <c r="QGQ11" s="6"/>
      <c r="QGR11" s="6"/>
      <c r="QGS11" s="6"/>
      <c r="QGT11" s="6"/>
      <c r="QGU11" s="6"/>
      <c r="QGV11" s="6"/>
      <c r="QGW11" s="6"/>
      <c r="QGX11" s="6"/>
      <c r="QGY11" s="6"/>
      <c r="QGZ11" s="6"/>
      <c r="QHA11" s="6"/>
      <c r="QHB11" s="6"/>
      <c r="QHC11" s="6"/>
      <c r="QHD11" s="6"/>
      <c r="QHE11" s="6"/>
      <c r="QHF11" s="6"/>
      <c r="QHG11" s="6"/>
      <c r="QHH11" s="6"/>
      <c r="QHI11" s="6"/>
      <c r="QHJ11" s="6"/>
      <c r="QHK11" s="6"/>
      <c r="QHL11" s="6"/>
      <c r="QHM11" s="6"/>
      <c r="QHN11" s="6"/>
      <c r="QHO11" s="6"/>
      <c r="QHP11" s="6"/>
      <c r="QHQ11" s="6"/>
      <c r="QHR11" s="6"/>
      <c r="QHS11" s="6"/>
      <c r="QHT11" s="6"/>
      <c r="QHU11" s="6"/>
      <c r="QHV11" s="6"/>
      <c r="QHW11" s="6"/>
      <c r="QHX11" s="6"/>
      <c r="QHY11" s="6"/>
      <c r="QHZ11" s="6"/>
      <c r="QIA11" s="6"/>
      <c r="QIB11" s="6"/>
      <c r="QIC11" s="6"/>
      <c r="QID11" s="6"/>
      <c r="QIE11" s="6"/>
      <c r="QIF11" s="6"/>
      <c r="QIG11" s="6"/>
      <c r="QIH11" s="6"/>
      <c r="QII11" s="6"/>
      <c r="QIJ11" s="6"/>
      <c r="QIK11" s="6"/>
      <c r="QIL11" s="6"/>
      <c r="QIM11" s="6"/>
      <c r="QIN11" s="6"/>
      <c r="QIO11" s="6"/>
      <c r="QIP11" s="6"/>
      <c r="QIQ11" s="6"/>
      <c r="QIR11" s="6"/>
      <c r="QIS11" s="6"/>
      <c r="QIT11" s="6"/>
      <c r="QIU11" s="6"/>
      <c r="QIV11" s="6"/>
      <c r="QIW11" s="6"/>
      <c r="QIX11" s="6"/>
      <c r="QIY11" s="6"/>
      <c r="QIZ11" s="6"/>
      <c r="QJA11" s="6"/>
      <c r="QJB11" s="6"/>
      <c r="QJC11" s="6"/>
      <c r="QJD11" s="6"/>
      <c r="QJE11" s="6"/>
      <c r="QJF11" s="6"/>
      <c r="QJG11" s="6"/>
      <c r="QJH11" s="6"/>
      <c r="QJI11" s="6"/>
      <c r="QJJ11" s="6"/>
      <c r="QJK11" s="6"/>
      <c r="QJL11" s="6"/>
      <c r="QJM11" s="6"/>
      <c r="QJN11" s="6"/>
      <c r="QJO11" s="6"/>
      <c r="QJP11" s="6"/>
      <c r="QJQ11" s="6"/>
      <c r="QJR11" s="6"/>
      <c r="QJS11" s="6"/>
      <c r="QJT11" s="6"/>
      <c r="QJU11" s="6"/>
      <c r="QJV11" s="6"/>
      <c r="QJW11" s="6"/>
      <c r="QJX11" s="6"/>
      <c r="QJY11" s="6"/>
      <c r="QJZ11" s="6"/>
      <c r="QKA11" s="6"/>
      <c r="QKB11" s="6"/>
      <c r="QKC11" s="6"/>
      <c r="QKD11" s="6"/>
      <c r="QKE11" s="6"/>
      <c r="QKF11" s="6"/>
      <c r="QKG11" s="6"/>
      <c r="QKH11" s="6"/>
      <c r="QKI11" s="6"/>
      <c r="QKJ11" s="6"/>
      <c r="QKK11" s="6"/>
      <c r="QKL11" s="6"/>
      <c r="QKM11" s="6"/>
      <c r="QKN11" s="6"/>
      <c r="QKO11" s="6"/>
      <c r="QKP11" s="6"/>
      <c r="QKQ11" s="6"/>
      <c r="QKR11" s="6"/>
      <c r="QKS11" s="6"/>
      <c r="QKT11" s="6"/>
      <c r="QKU11" s="6"/>
      <c r="QKV11" s="6"/>
      <c r="QKW11" s="6"/>
      <c r="QKX11" s="6"/>
      <c r="QKY11" s="6"/>
      <c r="QKZ11" s="6"/>
      <c r="QLA11" s="6"/>
      <c r="QLB11" s="6"/>
      <c r="QLC11" s="6"/>
      <c r="QLD11" s="6"/>
      <c r="QLE11" s="6"/>
      <c r="QLF11" s="6"/>
      <c r="QLG11" s="6"/>
      <c r="QLH11" s="6"/>
      <c r="QLI11" s="6"/>
      <c r="QLJ11" s="6"/>
      <c r="QLK11" s="6"/>
      <c r="QLL11" s="6"/>
      <c r="QLM11" s="6"/>
      <c r="QLN11" s="6"/>
      <c r="QLO11" s="6"/>
      <c r="QLP11" s="6"/>
      <c r="QLQ11" s="6"/>
      <c r="QLR11" s="6"/>
      <c r="QLS11" s="6"/>
      <c r="QLT11" s="6"/>
      <c r="QLU11" s="6"/>
      <c r="QLV11" s="6"/>
      <c r="QLW11" s="6"/>
      <c r="QLX11" s="6"/>
      <c r="QLY11" s="6"/>
      <c r="QLZ11" s="6"/>
      <c r="QMA11" s="6"/>
      <c r="QMB11" s="6"/>
      <c r="QMC11" s="6"/>
      <c r="QMD11" s="6"/>
      <c r="QME11" s="6"/>
      <c r="QMF11" s="6"/>
      <c r="QMG11" s="6"/>
      <c r="QMH11" s="6"/>
      <c r="QMI11" s="6"/>
      <c r="QMJ11" s="6"/>
      <c r="QMK11" s="6"/>
      <c r="QML11" s="6"/>
      <c r="QMM11" s="6"/>
      <c r="QMN11" s="6"/>
      <c r="QMO11" s="6"/>
      <c r="QMP11" s="6"/>
      <c r="QMQ11" s="6"/>
      <c r="QMR11" s="6"/>
      <c r="QMS11" s="6"/>
      <c r="QMT11" s="6"/>
      <c r="QMU11" s="6"/>
      <c r="QMV11" s="6"/>
      <c r="QMW11" s="6"/>
      <c r="QMX11" s="6"/>
      <c r="QMY11" s="6"/>
      <c r="QMZ11" s="6"/>
      <c r="QNA11" s="6"/>
      <c r="QNB11" s="6"/>
      <c r="QNC11" s="6"/>
      <c r="QND11" s="6"/>
      <c r="QNE11" s="6"/>
      <c r="QNF11" s="6"/>
      <c r="QNG11" s="6"/>
      <c r="QNH11" s="6"/>
      <c r="QNI11" s="6"/>
      <c r="QNJ11" s="6"/>
      <c r="QNK11" s="6"/>
      <c r="QNL11" s="6"/>
      <c r="QNM11" s="6"/>
      <c r="QNN11" s="6"/>
      <c r="QNO11" s="6"/>
      <c r="QNP11" s="6"/>
      <c r="QNQ11" s="6"/>
      <c r="QNR11" s="6"/>
      <c r="QNS11" s="6"/>
      <c r="QNT11" s="6"/>
      <c r="QNU11" s="6"/>
      <c r="QNV11" s="6"/>
      <c r="QNW11" s="6"/>
      <c r="QNX11" s="6"/>
      <c r="QNY11" s="6"/>
      <c r="QNZ11" s="6"/>
      <c r="QOA11" s="6"/>
      <c r="QOB11" s="6"/>
      <c r="QOC11" s="6"/>
      <c r="QOD11" s="6"/>
      <c r="QOE11" s="6"/>
      <c r="QOF11" s="6"/>
      <c r="QOG11" s="6"/>
      <c r="QOH11" s="6"/>
      <c r="QOI11" s="6"/>
      <c r="QOJ11" s="6"/>
      <c r="QOK11" s="6"/>
      <c r="QOL11" s="6"/>
      <c r="QOM11" s="6"/>
      <c r="QON11" s="6"/>
      <c r="QOO11" s="6"/>
      <c r="QOP11" s="6"/>
      <c r="QOQ11" s="6"/>
      <c r="QOR11" s="6"/>
      <c r="QOS11" s="6"/>
      <c r="QOT11" s="6"/>
      <c r="QOU11" s="6"/>
      <c r="QOV11" s="6"/>
      <c r="QOW11" s="6"/>
      <c r="QOX11" s="6"/>
      <c r="QOY11" s="6"/>
      <c r="QOZ11" s="6"/>
      <c r="QPA11" s="6"/>
      <c r="QPB11" s="6"/>
      <c r="QPC11" s="6"/>
      <c r="QPD11" s="6"/>
      <c r="QPE11" s="6"/>
      <c r="QPF11" s="6"/>
      <c r="QPG11" s="6"/>
      <c r="QPH11" s="6"/>
      <c r="QPI11" s="6"/>
      <c r="QPJ11" s="6"/>
      <c r="QPK11" s="6"/>
      <c r="QPL11" s="6"/>
      <c r="QPM11" s="6"/>
      <c r="QPN11" s="6"/>
      <c r="QPO11" s="6"/>
      <c r="QPP11" s="6"/>
      <c r="QPQ11" s="6"/>
      <c r="QPR11" s="6"/>
      <c r="QPS11" s="6"/>
      <c r="QPT11" s="6"/>
      <c r="QPU11" s="6"/>
      <c r="QPV11" s="6"/>
      <c r="QPW11" s="6"/>
      <c r="QPX11" s="6"/>
      <c r="QPY11" s="6"/>
      <c r="QPZ11" s="6"/>
      <c r="QQA11" s="6"/>
      <c r="QQB11" s="6"/>
      <c r="QQC11" s="6"/>
      <c r="QQD11" s="6"/>
      <c r="QQE11" s="6"/>
      <c r="QQF11" s="6"/>
      <c r="QQG11" s="6"/>
      <c r="QQH11" s="6"/>
      <c r="QQI11" s="6"/>
      <c r="QQJ11" s="6"/>
      <c r="QQK11" s="6"/>
      <c r="QQL11" s="6"/>
      <c r="QQM11" s="6"/>
      <c r="QQN11" s="6"/>
      <c r="QQO11" s="6"/>
      <c r="QQP11" s="6"/>
      <c r="QQQ11" s="6"/>
      <c r="QQR11" s="6"/>
      <c r="QQS11" s="6"/>
      <c r="QQT11" s="6"/>
      <c r="QQU11" s="6"/>
      <c r="QQV11" s="6"/>
      <c r="QQW11" s="6"/>
      <c r="QQX11" s="6"/>
      <c r="QQY11" s="6"/>
      <c r="QQZ11" s="6"/>
      <c r="QRA11" s="6"/>
      <c r="QRB11" s="6"/>
      <c r="QRC11" s="6"/>
      <c r="QRD11" s="6"/>
      <c r="QRE11" s="6"/>
      <c r="QRF11" s="6"/>
      <c r="QRG11" s="6"/>
      <c r="QRH11" s="6"/>
      <c r="QRI11" s="6"/>
      <c r="QRJ11" s="6"/>
      <c r="QRK11" s="6"/>
      <c r="QRL11" s="6"/>
      <c r="QRM11" s="6"/>
      <c r="QRN11" s="6"/>
      <c r="QRO11" s="6"/>
      <c r="QRP11" s="6"/>
      <c r="QRQ11" s="6"/>
      <c r="QRR11" s="6"/>
      <c r="QRS11" s="6"/>
      <c r="QRT11" s="6"/>
      <c r="QRU11" s="6"/>
      <c r="QRV11" s="6"/>
      <c r="QRW11" s="6"/>
      <c r="QRX11" s="6"/>
      <c r="QRY11" s="6"/>
      <c r="QRZ11" s="6"/>
      <c r="QSA11" s="6"/>
      <c r="QSB11" s="6"/>
      <c r="QSC11" s="6"/>
      <c r="QSD11" s="6"/>
      <c r="QSE11" s="6"/>
      <c r="QSF11" s="6"/>
      <c r="QSG11" s="6"/>
      <c r="QSH11" s="6"/>
      <c r="QSI11" s="6"/>
      <c r="QSJ11" s="6"/>
      <c r="QSK11" s="6"/>
      <c r="QSL11" s="6"/>
      <c r="QSM11" s="6"/>
      <c r="QSN11" s="6"/>
      <c r="QSO11" s="6"/>
      <c r="QSP11" s="6"/>
      <c r="QSQ11" s="6"/>
      <c r="QSR11" s="6"/>
      <c r="QSS11" s="6"/>
      <c r="QST11" s="6"/>
      <c r="QSU11" s="6"/>
      <c r="QSV11" s="6"/>
      <c r="QSW11" s="6"/>
      <c r="QSX11" s="6"/>
      <c r="QSY11" s="6"/>
      <c r="QSZ11" s="6"/>
      <c r="QTA11" s="6"/>
      <c r="QTB11" s="6"/>
      <c r="QTC11" s="6"/>
      <c r="QTD11" s="6"/>
      <c r="QTE11" s="6"/>
      <c r="QTF11" s="6"/>
      <c r="QTG11" s="6"/>
      <c r="QTH11" s="6"/>
      <c r="QTI11" s="6"/>
      <c r="QTJ11" s="6"/>
      <c r="QTK11" s="6"/>
      <c r="QTL11" s="6"/>
      <c r="QTM11" s="6"/>
      <c r="QTN11" s="6"/>
      <c r="QTO11" s="6"/>
      <c r="QTP11" s="6"/>
      <c r="QTQ11" s="6"/>
      <c r="QTR11" s="6"/>
      <c r="QTS11" s="6"/>
      <c r="QTT11" s="6"/>
      <c r="QTU11" s="6"/>
      <c r="QTV11" s="6"/>
      <c r="QTW11" s="6"/>
      <c r="QTX11" s="6"/>
      <c r="QTY11" s="6"/>
      <c r="QTZ11" s="6"/>
      <c r="QUA11" s="6"/>
      <c r="QUB11" s="6"/>
      <c r="QUC11" s="6"/>
      <c r="QUD11" s="6"/>
      <c r="QUE11" s="6"/>
      <c r="QUF11" s="6"/>
      <c r="QUG11" s="6"/>
      <c r="QUH11" s="6"/>
      <c r="QUI11" s="6"/>
      <c r="QUJ11" s="6"/>
      <c r="QUK11" s="6"/>
      <c r="QUL11" s="6"/>
      <c r="QUM11" s="6"/>
      <c r="QUN11" s="6"/>
      <c r="QUO11" s="6"/>
      <c r="QUP11" s="6"/>
      <c r="QUQ11" s="6"/>
      <c r="QUR11" s="6"/>
      <c r="QUS11" s="6"/>
      <c r="QUT11" s="6"/>
      <c r="QUU11" s="6"/>
      <c r="QUV11" s="6"/>
      <c r="QUW11" s="6"/>
      <c r="QUX11" s="6"/>
      <c r="QUY11" s="6"/>
      <c r="QUZ11" s="6"/>
      <c r="QVA11" s="6"/>
      <c r="QVB11" s="6"/>
      <c r="QVC11" s="6"/>
      <c r="QVD11" s="6"/>
      <c r="QVE11" s="6"/>
      <c r="QVF11" s="6"/>
      <c r="QVG11" s="6"/>
      <c r="QVH11" s="6"/>
      <c r="QVI11" s="6"/>
      <c r="QVJ11" s="6"/>
      <c r="QVK11" s="6"/>
      <c r="QVL11" s="6"/>
      <c r="QVM11" s="6"/>
      <c r="QVN11" s="6"/>
      <c r="QVO11" s="6"/>
      <c r="QVP11" s="6"/>
      <c r="QVQ11" s="6"/>
      <c r="QVR11" s="6"/>
      <c r="QVS11" s="6"/>
      <c r="QVT11" s="6"/>
      <c r="QVU11" s="6"/>
      <c r="QVV11" s="6"/>
      <c r="QVW11" s="6"/>
      <c r="QVX11" s="6"/>
      <c r="QVY11" s="6"/>
      <c r="QVZ11" s="6"/>
      <c r="QWA11" s="6"/>
      <c r="QWB11" s="6"/>
      <c r="QWC11" s="6"/>
      <c r="QWD11" s="6"/>
      <c r="QWE11" s="6"/>
      <c r="QWF11" s="6"/>
      <c r="QWG11" s="6"/>
      <c r="QWH11" s="6"/>
      <c r="QWI11" s="6"/>
      <c r="QWJ11" s="6"/>
      <c r="QWK11" s="6"/>
      <c r="QWL11" s="6"/>
      <c r="QWM11" s="6"/>
      <c r="QWN11" s="6"/>
      <c r="QWO11" s="6"/>
      <c r="QWP11" s="6"/>
      <c r="QWQ11" s="6"/>
      <c r="QWR11" s="6"/>
      <c r="QWS11" s="6"/>
      <c r="QWT11" s="6"/>
      <c r="QWU11" s="6"/>
      <c r="QWV11" s="6"/>
      <c r="QWW11" s="6"/>
      <c r="QWX11" s="6"/>
      <c r="QWY11" s="6"/>
      <c r="QWZ11" s="6"/>
      <c r="QXA11" s="6"/>
      <c r="QXB11" s="6"/>
      <c r="QXC11" s="6"/>
      <c r="QXD11" s="6"/>
      <c r="QXE11" s="6"/>
      <c r="QXF11" s="6"/>
      <c r="QXG11" s="6"/>
      <c r="QXH11" s="6"/>
      <c r="QXI11" s="6"/>
      <c r="QXJ11" s="6"/>
      <c r="QXK11" s="6"/>
      <c r="QXL11" s="6"/>
      <c r="QXM11" s="6"/>
      <c r="QXN11" s="6"/>
      <c r="QXO11" s="6"/>
      <c r="QXP11" s="6"/>
      <c r="QXQ11" s="6"/>
      <c r="QXR11" s="6"/>
      <c r="QXS11" s="6"/>
      <c r="QXT11" s="6"/>
      <c r="QXU11" s="6"/>
      <c r="QXV11" s="6"/>
      <c r="QXW11" s="6"/>
      <c r="QXX11" s="6"/>
      <c r="QXY11" s="6"/>
      <c r="QXZ11" s="6"/>
      <c r="QYA11" s="6"/>
      <c r="QYB11" s="6"/>
      <c r="QYC11" s="6"/>
      <c r="QYD11" s="6"/>
      <c r="QYE11" s="6"/>
      <c r="QYF11" s="6"/>
      <c r="QYG11" s="6"/>
      <c r="QYH11" s="6"/>
      <c r="QYI11" s="6"/>
      <c r="QYJ11" s="6"/>
      <c r="QYK11" s="6"/>
      <c r="QYL11" s="6"/>
      <c r="QYM11" s="6"/>
      <c r="QYN11" s="6"/>
      <c r="QYO11" s="6"/>
      <c r="QYP11" s="6"/>
      <c r="QYQ11" s="6"/>
      <c r="QYR11" s="6"/>
      <c r="QYS11" s="6"/>
      <c r="QYT11" s="6"/>
      <c r="QYU11" s="6"/>
      <c r="QYV11" s="6"/>
      <c r="QYW11" s="6"/>
      <c r="QYX11" s="6"/>
      <c r="QYY11" s="6"/>
      <c r="QYZ11" s="6"/>
      <c r="QZA11" s="6"/>
      <c r="QZB11" s="6"/>
      <c r="QZC11" s="6"/>
      <c r="QZD11" s="6"/>
      <c r="QZE11" s="6"/>
      <c r="QZF11" s="6"/>
      <c r="QZG11" s="6"/>
      <c r="QZH11" s="6"/>
      <c r="QZI11" s="6"/>
      <c r="QZJ11" s="6"/>
      <c r="QZK11" s="6"/>
      <c r="QZL11" s="6"/>
      <c r="QZM11" s="6"/>
      <c r="QZN11" s="6"/>
      <c r="QZO11" s="6"/>
      <c r="QZP11" s="6"/>
      <c r="QZQ11" s="6"/>
      <c r="QZR11" s="6"/>
      <c r="QZS11" s="6"/>
      <c r="QZT11" s="6"/>
      <c r="QZU11" s="6"/>
      <c r="QZV11" s="6"/>
      <c r="QZW11" s="6"/>
      <c r="QZX11" s="6"/>
      <c r="QZY11" s="6"/>
      <c r="QZZ11" s="6"/>
      <c r="RAA11" s="6"/>
      <c r="RAB11" s="6"/>
      <c r="RAC11" s="6"/>
      <c r="RAD11" s="6"/>
      <c r="RAE11" s="6"/>
      <c r="RAF11" s="6"/>
      <c r="RAG11" s="6"/>
      <c r="RAH11" s="6"/>
      <c r="RAI11" s="6"/>
      <c r="RAJ11" s="6"/>
      <c r="RAK11" s="6"/>
      <c r="RAL11" s="6"/>
      <c r="RAM11" s="6"/>
      <c r="RAN11" s="6"/>
      <c r="RAO11" s="6"/>
      <c r="RAP11" s="6"/>
      <c r="RAQ11" s="6"/>
      <c r="RAR11" s="6"/>
      <c r="RAS11" s="6"/>
      <c r="RAT11" s="6"/>
      <c r="RAU11" s="6"/>
      <c r="RAV11" s="6"/>
      <c r="RAW11" s="6"/>
      <c r="RAX11" s="6"/>
      <c r="RAY11" s="6"/>
      <c r="RAZ11" s="6"/>
      <c r="RBA11" s="6"/>
      <c r="RBB11" s="6"/>
      <c r="RBC11" s="6"/>
      <c r="RBD11" s="6"/>
      <c r="RBE11" s="6"/>
      <c r="RBF11" s="6"/>
      <c r="RBG11" s="6"/>
      <c r="RBH11" s="6"/>
      <c r="RBI11" s="6"/>
      <c r="RBJ11" s="6"/>
      <c r="RBK11" s="6"/>
      <c r="RBL11" s="6"/>
      <c r="RBM11" s="6"/>
      <c r="RBN11" s="6"/>
      <c r="RBO11" s="6"/>
      <c r="RBP11" s="6"/>
      <c r="RBQ11" s="6"/>
      <c r="RBR11" s="6"/>
      <c r="RBS11" s="6"/>
      <c r="RBT11" s="6"/>
      <c r="RBU11" s="6"/>
      <c r="RBV11" s="6"/>
      <c r="RBW11" s="6"/>
      <c r="RBX11" s="6"/>
      <c r="RBY11" s="6"/>
      <c r="RBZ11" s="6"/>
      <c r="RCA11" s="6"/>
      <c r="RCB11" s="6"/>
      <c r="RCC11" s="6"/>
      <c r="RCD11" s="6"/>
      <c r="RCE11" s="6"/>
      <c r="RCF11" s="6"/>
      <c r="RCG11" s="6"/>
      <c r="RCH11" s="6"/>
      <c r="RCI11" s="6"/>
      <c r="RCJ11" s="6"/>
      <c r="RCK11" s="6"/>
      <c r="RCL11" s="6"/>
      <c r="RCM11" s="6"/>
      <c r="RCN11" s="6"/>
      <c r="RCO11" s="6"/>
      <c r="RCP11" s="6"/>
      <c r="RCQ11" s="6"/>
      <c r="RCR11" s="6"/>
      <c r="RCS11" s="6"/>
      <c r="RCT11" s="6"/>
      <c r="RCU11" s="6"/>
      <c r="RCV11" s="6"/>
      <c r="RCW11" s="6"/>
      <c r="RCX11" s="6"/>
      <c r="RCY11" s="6"/>
      <c r="RCZ11" s="6"/>
      <c r="RDA11" s="6"/>
      <c r="RDB11" s="6"/>
      <c r="RDC11" s="6"/>
      <c r="RDD11" s="6"/>
      <c r="RDE11" s="6"/>
      <c r="RDF11" s="6"/>
      <c r="RDG11" s="6"/>
      <c r="RDH11" s="6"/>
      <c r="RDI11" s="6"/>
      <c r="RDJ11" s="6"/>
      <c r="RDK11" s="6"/>
      <c r="RDL11" s="6"/>
      <c r="RDM11" s="6"/>
      <c r="RDN11" s="6"/>
      <c r="RDO11" s="6"/>
      <c r="RDP11" s="6"/>
      <c r="RDQ11" s="6"/>
      <c r="RDR11" s="6"/>
      <c r="RDS11" s="6"/>
      <c r="RDT11" s="6"/>
      <c r="RDU11" s="6"/>
      <c r="RDV11" s="6"/>
      <c r="RDW11" s="6"/>
      <c r="RDX11" s="6"/>
      <c r="RDY11" s="6"/>
      <c r="RDZ11" s="6"/>
      <c r="REA11" s="6"/>
      <c r="REB11" s="6"/>
      <c r="REC11" s="6"/>
      <c r="RED11" s="6"/>
      <c r="REE11" s="6"/>
      <c r="REF11" s="6"/>
      <c r="REG11" s="6"/>
      <c r="REH11" s="6"/>
      <c r="REI11" s="6"/>
      <c r="REJ11" s="6"/>
      <c r="REK11" s="6"/>
      <c r="REL11" s="6"/>
      <c r="REM11" s="6"/>
      <c r="REN11" s="6"/>
      <c r="REO11" s="6"/>
      <c r="REP11" s="6"/>
      <c r="REQ11" s="6"/>
      <c r="RER11" s="6"/>
      <c r="RES11" s="6"/>
      <c r="RET11" s="6"/>
      <c r="REU11" s="6"/>
      <c r="REV11" s="6"/>
      <c r="REW11" s="6"/>
      <c r="REX11" s="6"/>
      <c r="REY11" s="6"/>
      <c r="REZ11" s="6"/>
      <c r="RFA11" s="6"/>
      <c r="RFB11" s="6"/>
      <c r="RFC11" s="6"/>
      <c r="RFD11" s="6"/>
      <c r="RFE11" s="6"/>
      <c r="RFF11" s="6"/>
      <c r="RFG11" s="6"/>
      <c r="RFH11" s="6"/>
      <c r="RFI11" s="6"/>
      <c r="RFJ11" s="6"/>
      <c r="RFK11" s="6"/>
      <c r="RFL11" s="6"/>
      <c r="RFM11" s="6"/>
      <c r="RFN11" s="6"/>
      <c r="RFO11" s="6"/>
      <c r="RFP11" s="6"/>
      <c r="RFQ11" s="6"/>
      <c r="RFR11" s="6"/>
      <c r="RFS11" s="6"/>
      <c r="RFT11" s="6"/>
      <c r="RFU11" s="6"/>
      <c r="RFV11" s="6"/>
      <c r="RFW11" s="6"/>
      <c r="RFX11" s="6"/>
      <c r="RFY11" s="6"/>
      <c r="RFZ11" s="6"/>
      <c r="RGA11" s="6"/>
      <c r="RGB11" s="6"/>
      <c r="RGC11" s="6"/>
      <c r="RGD11" s="6"/>
      <c r="RGE11" s="6"/>
      <c r="RGF11" s="6"/>
      <c r="RGG11" s="6"/>
      <c r="RGH11" s="6"/>
      <c r="RGI11" s="6"/>
      <c r="RGJ11" s="6"/>
      <c r="RGK11" s="6"/>
      <c r="RGL11" s="6"/>
      <c r="RGM11" s="6"/>
      <c r="RGN11" s="6"/>
      <c r="RGO11" s="6"/>
      <c r="RGP11" s="6"/>
      <c r="RGQ11" s="6"/>
      <c r="RGR11" s="6"/>
      <c r="RGS11" s="6"/>
      <c r="RGT11" s="6"/>
      <c r="RGU11" s="6"/>
      <c r="RGV11" s="6"/>
      <c r="RGW11" s="6"/>
      <c r="RGX11" s="6"/>
      <c r="RGY11" s="6"/>
      <c r="RGZ11" s="6"/>
      <c r="RHA11" s="6"/>
      <c r="RHB11" s="6"/>
      <c r="RHC11" s="6"/>
      <c r="RHD11" s="6"/>
      <c r="RHE11" s="6"/>
      <c r="RHF11" s="6"/>
      <c r="RHG11" s="6"/>
      <c r="RHH11" s="6"/>
      <c r="RHI11" s="6"/>
      <c r="RHJ11" s="6"/>
      <c r="RHK11" s="6"/>
      <c r="RHL11" s="6"/>
      <c r="RHM11" s="6"/>
      <c r="RHN11" s="6"/>
      <c r="RHO11" s="6"/>
      <c r="RHP11" s="6"/>
      <c r="RHQ11" s="6"/>
      <c r="RHR11" s="6"/>
      <c r="RHS11" s="6"/>
      <c r="RHT11" s="6"/>
      <c r="RHU11" s="6"/>
      <c r="RHV11" s="6"/>
      <c r="RHW11" s="6"/>
      <c r="RHX11" s="6"/>
      <c r="RHY11" s="6"/>
      <c r="RHZ11" s="6"/>
      <c r="RIA11" s="6"/>
      <c r="RIB11" s="6"/>
      <c r="RIC11" s="6"/>
      <c r="RID11" s="6"/>
      <c r="RIE11" s="6"/>
      <c r="RIF11" s="6"/>
      <c r="RIG11" s="6"/>
      <c r="RIH11" s="6"/>
      <c r="RII11" s="6"/>
      <c r="RIJ11" s="6"/>
      <c r="RIK11" s="6"/>
      <c r="RIL11" s="6"/>
      <c r="RIM11" s="6"/>
      <c r="RIN11" s="6"/>
      <c r="RIO11" s="6"/>
      <c r="RIP11" s="6"/>
      <c r="RIQ11" s="6"/>
      <c r="RIR11" s="6"/>
      <c r="RIS11" s="6"/>
      <c r="RIT11" s="6"/>
      <c r="RIU11" s="6"/>
      <c r="RIV11" s="6"/>
      <c r="RIW11" s="6"/>
      <c r="RIX11" s="6"/>
      <c r="RIY11" s="6"/>
      <c r="RIZ11" s="6"/>
      <c r="RJA11" s="6"/>
      <c r="RJB11" s="6"/>
      <c r="RJC11" s="6"/>
      <c r="RJD11" s="6"/>
      <c r="RJE11" s="6"/>
      <c r="RJF11" s="6"/>
      <c r="RJG11" s="6"/>
      <c r="RJH11" s="6"/>
      <c r="RJI11" s="6"/>
      <c r="RJJ11" s="6"/>
      <c r="RJK11" s="6"/>
      <c r="RJL11" s="6"/>
      <c r="RJM11" s="6"/>
      <c r="RJN11" s="6"/>
      <c r="RJO11" s="6"/>
      <c r="RJP11" s="6"/>
      <c r="RJQ11" s="6"/>
      <c r="RJR11" s="6"/>
      <c r="RJS11" s="6"/>
      <c r="RJT11" s="6"/>
      <c r="RJU11" s="6"/>
      <c r="RJV11" s="6"/>
      <c r="RJW11" s="6"/>
      <c r="RJX11" s="6"/>
      <c r="RJY11" s="6"/>
      <c r="RJZ11" s="6"/>
      <c r="RKA11" s="6"/>
      <c r="RKB11" s="6"/>
      <c r="RKC11" s="6"/>
      <c r="RKD11" s="6"/>
      <c r="RKE11" s="6"/>
      <c r="RKF11" s="6"/>
      <c r="RKG11" s="6"/>
      <c r="RKH11" s="6"/>
      <c r="RKI11" s="6"/>
      <c r="RKJ11" s="6"/>
      <c r="RKK11" s="6"/>
      <c r="RKL11" s="6"/>
      <c r="RKM11" s="6"/>
      <c r="RKN11" s="6"/>
      <c r="RKO11" s="6"/>
      <c r="RKP11" s="6"/>
      <c r="RKQ11" s="6"/>
      <c r="RKR11" s="6"/>
      <c r="RKS11" s="6"/>
      <c r="RKT11" s="6"/>
      <c r="RKU11" s="6"/>
      <c r="RKV11" s="6"/>
      <c r="RKW11" s="6"/>
      <c r="RKX11" s="6"/>
      <c r="RKY11" s="6"/>
      <c r="RKZ11" s="6"/>
      <c r="RLA11" s="6"/>
      <c r="RLB11" s="6"/>
      <c r="RLC11" s="6"/>
      <c r="RLD11" s="6"/>
      <c r="RLE11" s="6"/>
      <c r="RLF11" s="6"/>
      <c r="RLG11" s="6"/>
      <c r="RLH11" s="6"/>
      <c r="RLI11" s="6"/>
      <c r="RLJ11" s="6"/>
      <c r="RLK11" s="6"/>
      <c r="RLL11" s="6"/>
      <c r="RLM11" s="6"/>
      <c r="RLN11" s="6"/>
      <c r="RLO11" s="6"/>
      <c r="RLP11" s="6"/>
      <c r="RLQ11" s="6"/>
      <c r="RLR11" s="6"/>
      <c r="RLS11" s="6"/>
      <c r="RLT11" s="6"/>
      <c r="RLU11" s="6"/>
      <c r="RLV11" s="6"/>
      <c r="RLW11" s="6"/>
      <c r="RLX11" s="6"/>
      <c r="RLY11" s="6"/>
      <c r="RLZ11" s="6"/>
      <c r="RMA11" s="6"/>
      <c r="RMB11" s="6"/>
      <c r="RMC11" s="6"/>
      <c r="RMD11" s="6"/>
      <c r="RME11" s="6"/>
      <c r="RMF11" s="6"/>
      <c r="RMG11" s="6"/>
      <c r="RMH11" s="6"/>
      <c r="RMI11" s="6"/>
      <c r="RMJ11" s="6"/>
      <c r="RMK11" s="6"/>
      <c r="RML11" s="6"/>
      <c r="RMM11" s="6"/>
      <c r="RMN11" s="6"/>
      <c r="RMO11" s="6"/>
      <c r="RMP11" s="6"/>
      <c r="RMQ11" s="6"/>
      <c r="RMR11" s="6"/>
      <c r="RMS11" s="6"/>
      <c r="RMT11" s="6"/>
      <c r="RMU11" s="6"/>
      <c r="RMV11" s="6"/>
      <c r="RMW11" s="6"/>
      <c r="RMX11" s="6"/>
      <c r="RMY11" s="6"/>
      <c r="RMZ11" s="6"/>
      <c r="RNA11" s="6"/>
      <c r="RNB11" s="6"/>
      <c r="RNC11" s="6"/>
      <c r="RND11" s="6"/>
      <c r="RNE11" s="6"/>
      <c r="RNF11" s="6"/>
      <c r="RNG11" s="6"/>
      <c r="RNH11" s="6"/>
      <c r="RNI11" s="6"/>
      <c r="RNJ11" s="6"/>
      <c r="RNK11" s="6"/>
      <c r="RNL11" s="6"/>
      <c r="RNM11" s="6"/>
      <c r="RNN11" s="6"/>
      <c r="RNO11" s="6"/>
      <c r="RNP11" s="6"/>
      <c r="RNQ11" s="6"/>
      <c r="RNR11" s="6"/>
      <c r="RNS11" s="6"/>
      <c r="RNT11" s="6"/>
      <c r="RNU11" s="6"/>
      <c r="RNV11" s="6"/>
      <c r="RNW11" s="6"/>
      <c r="RNX11" s="6"/>
      <c r="RNY11" s="6"/>
      <c r="RNZ11" s="6"/>
      <c r="ROA11" s="6"/>
      <c r="ROB11" s="6"/>
      <c r="ROC11" s="6"/>
      <c r="ROD11" s="6"/>
      <c r="ROE11" s="6"/>
      <c r="ROF11" s="6"/>
      <c r="ROG11" s="6"/>
      <c r="ROH11" s="6"/>
      <c r="ROI11" s="6"/>
      <c r="ROJ11" s="6"/>
      <c r="ROK11" s="6"/>
      <c r="ROL11" s="6"/>
      <c r="ROM11" s="6"/>
      <c r="RON11" s="6"/>
      <c r="ROO11" s="6"/>
      <c r="ROP11" s="6"/>
      <c r="ROQ11" s="6"/>
      <c r="ROR11" s="6"/>
      <c r="ROS11" s="6"/>
      <c r="ROT11" s="6"/>
      <c r="ROU11" s="6"/>
      <c r="ROV11" s="6"/>
      <c r="ROW11" s="6"/>
      <c r="ROX11" s="6"/>
      <c r="ROY11" s="6"/>
      <c r="ROZ11" s="6"/>
      <c r="RPA11" s="6"/>
      <c r="RPB11" s="6"/>
      <c r="RPC11" s="6"/>
      <c r="RPD11" s="6"/>
      <c r="RPE11" s="6"/>
      <c r="RPF11" s="6"/>
      <c r="RPG11" s="6"/>
      <c r="RPH11" s="6"/>
      <c r="RPI11" s="6"/>
      <c r="RPJ11" s="6"/>
      <c r="RPK11" s="6"/>
      <c r="RPL11" s="6"/>
      <c r="RPM11" s="6"/>
      <c r="RPN11" s="6"/>
      <c r="RPO11" s="6"/>
      <c r="RPP11" s="6"/>
      <c r="RPQ11" s="6"/>
      <c r="RPR11" s="6"/>
      <c r="RPS11" s="6"/>
      <c r="RPT11" s="6"/>
      <c r="RPU11" s="6"/>
      <c r="RPV11" s="6"/>
      <c r="RPW11" s="6"/>
      <c r="RPX11" s="6"/>
      <c r="RPY11" s="6"/>
      <c r="RPZ11" s="6"/>
      <c r="RQA11" s="6"/>
      <c r="RQB11" s="6"/>
      <c r="RQC11" s="6"/>
      <c r="RQD11" s="6"/>
      <c r="RQE11" s="6"/>
      <c r="RQF11" s="6"/>
      <c r="RQG11" s="6"/>
      <c r="RQH11" s="6"/>
      <c r="RQI11" s="6"/>
      <c r="RQJ11" s="6"/>
      <c r="RQK11" s="6"/>
      <c r="RQL11" s="6"/>
      <c r="RQM11" s="6"/>
      <c r="RQN11" s="6"/>
      <c r="RQO11" s="6"/>
      <c r="RQP11" s="6"/>
      <c r="RQQ11" s="6"/>
      <c r="RQR11" s="6"/>
      <c r="RQS11" s="6"/>
      <c r="RQT11" s="6"/>
      <c r="RQU11" s="6"/>
      <c r="RQV11" s="6"/>
      <c r="RQW11" s="6"/>
      <c r="RQX11" s="6"/>
      <c r="RQY11" s="6"/>
      <c r="RQZ11" s="6"/>
      <c r="RRA11" s="6"/>
      <c r="RRB11" s="6"/>
      <c r="RRC11" s="6"/>
      <c r="RRD11" s="6"/>
      <c r="RRE11" s="6"/>
      <c r="RRF11" s="6"/>
      <c r="RRG11" s="6"/>
      <c r="RRH11" s="6"/>
      <c r="RRI11" s="6"/>
      <c r="RRJ11" s="6"/>
      <c r="RRK11" s="6"/>
      <c r="RRL11" s="6"/>
      <c r="RRM11" s="6"/>
      <c r="RRN11" s="6"/>
      <c r="RRO11" s="6"/>
      <c r="RRP11" s="6"/>
      <c r="RRQ11" s="6"/>
      <c r="RRR11" s="6"/>
      <c r="RRS11" s="6"/>
      <c r="RRT11" s="6"/>
      <c r="RRU11" s="6"/>
      <c r="RRV11" s="6"/>
      <c r="RRW11" s="6"/>
      <c r="RRX11" s="6"/>
      <c r="RRY11" s="6"/>
      <c r="RRZ11" s="6"/>
      <c r="RSA11" s="6"/>
      <c r="RSB11" s="6"/>
      <c r="RSC11" s="6"/>
      <c r="RSD11" s="6"/>
      <c r="RSE11" s="6"/>
      <c r="RSF11" s="6"/>
      <c r="RSG11" s="6"/>
      <c r="RSH11" s="6"/>
      <c r="RSI11" s="6"/>
      <c r="RSJ11" s="6"/>
      <c r="RSK11" s="6"/>
      <c r="RSL11" s="6"/>
      <c r="RSM11" s="6"/>
      <c r="RSN11" s="6"/>
      <c r="RSO11" s="6"/>
      <c r="RSP11" s="6"/>
      <c r="RSQ11" s="6"/>
      <c r="RSR11" s="6"/>
      <c r="RSS11" s="6"/>
      <c r="RST11" s="6"/>
      <c r="RSU11" s="6"/>
      <c r="RSV11" s="6"/>
      <c r="RSW11" s="6"/>
      <c r="RSX11" s="6"/>
      <c r="RSY11" s="6"/>
      <c r="RSZ11" s="6"/>
      <c r="RTA11" s="6"/>
      <c r="RTB11" s="6"/>
      <c r="RTC11" s="6"/>
      <c r="RTD11" s="6"/>
      <c r="RTE11" s="6"/>
      <c r="RTF11" s="6"/>
      <c r="RTG11" s="6"/>
      <c r="RTH11" s="6"/>
      <c r="RTI11" s="6"/>
      <c r="RTJ11" s="6"/>
      <c r="RTK11" s="6"/>
      <c r="RTL11" s="6"/>
      <c r="RTM11" s="6"/>
      <c r="RTN11" s="6"/>
      <c r="RTO11" s="6"/>
      <c r="RTP11" s="6"/>
      <c r="RTQ11" s="6"/>
      <c r="RTR11" s="6"/>
      <c r="RTS11" s="6"/>
      <c r="RTT11" s="6"/>
      <c r="RTU11" s="6"/>
      <c r="RTV11" s="6"/>
      <c r="RTW11" s="6"/>
      <c r="RTX11" s="6"/>
      <c r="RTY11" s="6"/>
      <c r="RTZ11" s="6"/>
      <c r="RUA11" s="6"/>
      <c r="RUB11" s="6"/>
      <c r="RUC11" s="6"/>
      <c r="RUD11" s="6"/>
      <c r="RUE11" s="6"/>
      <c r="RUF11" s="6"/>
      <c r="RUG11" s="6"/>
      <c r="RUH11" s="6"/>
      <c r="RUI11" s="6"/>
      <c r="RUJ11" s="6"/>
      <c r="RUK11" s="6"/>
      <c r="RUL11" s="6"/>
      <c r="RUM11" s="6"/>
      <c r="RUN11" s="6"/>
      <c r="RUO11" s="6"/>
      <c r="RUP11" s="6"/>
      <c r="RUQ11" s="6"/>
      <c r="RUR11" s="6"/>
      <c r="RUS11" s="6"/>
      <c r="RUT11" s="6"/>
      <c r="RUU11" s="6"/>
      <c r="RUV11" s="6"/>
      <c r="RUW11" s="6"/>
      <c r="RUX11" s="6"/>
      <c r="RUY11" s="6"/>
      <c r="RUZ11" s="6"/>
      <c r="RVA11" s="6"/>
      <c r="RVB11" s="6"/>
      <c r="RVC11" s="6"/>
      <c r="RVD11" s="6"/>
      <c r="RVE11" s="6"/>
      <c r="RVF11" s="6"/>
      <c r="RVG11" s="6"/>
      <c r="RVH11" s="6"/>
      <c r="RVI11" s="6"/>
      <c r="RVJ11" s="6"/>
      <c r="RVK11" s="6"/>
      <c r="RVL11" s="6"/>
      <c r="RVM11" s="6"/>
      <c r="RVN11" s="6"/>
      <c r="RVO11" s="6"/>
      <c r="RVP11" s="6"/>
      <c r="RVQ11" s="6"/>
      <c r="RVR11" s="6"/>
      <c r="RVS11" s="6"/>
      <c r="RVT11" s="6"/>
      <c r="RVU11" s="6"/>
      <c r="RVV11" s="6"/>
      <c r="RVW11" s="6"/>
      <c r="RVX11" s="6"/>
      <c r="RVY11" s="6"/>
      <c r="RVZ11" s="6"/>
      <c r="RWA11" s="6"/>
      <c r="RWB11" s="6"/>
      <c r="RWC11" s="6"/>
      <c r="RWD11" s="6"/>
      <c r="RWE11" s="6"/>
      <c r="RWF11" s="6"/>
      <c r="RWG11" s="6"/>
      <c r="RWH11" s="6"/>
      <c r="RWI11" s="6"/>
      <c r="RWJ11" s="6"/>
      <c r="RWK11" s="6"/>
      <c r="RWL11" s="6"/>
      <c r="RWM11" s="6"/>
      <c r="RWN11" s="6"/>
      <c r="RWO11" s="6"/>
      <c r="RWP11" s="6"/>
      <c r="RWQ11" s="6"/>
      <c r="RWR11" s="6"/>
      <c r="RWS11" s="6"/>
      <c r="RWT11" s="6"/>
      <c r="RWU11" s="6"/>
      <c r="RWV11" s="6"/>
      <c r="RWW11" s="6"/>
      <c r="RWX11" s="6"/>
      <c r="RWY11" s="6"/>
      <c r="RWZ11" s="6"/>
      <c r="RXA11" s="6"/>
      <c r="RXB11" s="6"/>
      <c r="RXC11" s="6"/>
      <c r="RXD11" s="6"/>
      <c r="RXE11" s="6"/>
      <c r="RXF11" s="6"/>
      <c r="RXG11" s="6"/>
      <c r="RXH11" s="6"/>
      <c r="RXI11" s="6"/>
      <c r="RXJ11" s="6"/>
      <c r="RXK11" s="6"/>
      <c r="RXL11" s="6"/>
      <c r="RXM11" s="6"/>
      <c r="RXN11" s="6"/>
      <c r="RXO11" s="6"/>
      <c r="RXP11" s="6"/>
      <c r="RXQ11" s="6"/>
      <c r="RXR11" s="6"/>
      <c r="RXS11" s="6"/>
      <c r="RXT11" s="6"/>
      <c r="RXU11" s="6"/>
      <c r="RXV11" s="6"/>
      <c r="RXW11" s="6"/>
      <c r="RXX11" s="6"/>
      <c r="RXY11" s="6"/>
      <c r="RXZ11" s="6"/>
      <c r="RYA11" s="6"/>
      <c r="RYB11" s="6"/>
      <c r="RYC11" s="6"/>
      <c r="RYD11" s="6"/>
      <c r="RYE11" s="6"/>
      <c r="RYF11" s="6"/>
      <c r="RYG11" s="6"/>
      <c r="RYH11" s="6"/>
      <c r="RYI11" s="6"/>
      <c r="RYJ11" s="6"/>
      <c r="RYK11" s="6"/>
      <c r="RYL11" s="6"/>
      <c r="RYM11" s="6"/>
      <c r="RYN11" s="6"/>
      <c r="RYO11" s="6"/>
      <c r="RYP11" s="6"/>
      <c r="RYQ11" s="6"/>
      <c r="RYR11" s="6"/>
      <c r="RYS11" s="6"/>
      <c r="RYT11" s="6"/>
      <c r="RYU11" s="6"/>
      <c r="RYV11" s="6"/>
      <c r="RYW11" s="6"/>
      <c r="RYX11" s="6"/>
      <c r="RYY11" s="6"/>
      <c r="RYZ11" s="6"/>
      <c r="RZA11" s="6"/>
      <c r="RZB11" s="6"/>
      <c r="RZC11" s="6"/>
      <c r="RZD11" s="6"/>
      <c r="RZE11" s="6"/>
      <c r="RZF11" s="6"/>
      <c r="RZG11" s="6"/>
      <c r="RZH11" s="6"/>
      <c r="RZI11" s="6"/>
      <c r="RZJ11" s="6"/>
      <c r="RZK11" s="6"/>
      <c r="RZL11" s="6"/>
      <c r="RZM11" s="6"/>
      <c r="RZN11" s="6"/>
      <c r="RZO11" s="6"/>
      <c r="RZP11" s="6"/>
      <c r="RZQ11" s="6"/>
      <c r="RZR11" s="6"/>
      <c r="RZS11" s="6"/>
      <c r="RZT11" s="6"/>
      <c r="RZU11" s="6"/>
      <c r="RZV11" s="6"/>
      <c r="RZW11" s="6"/>
      <c r="RZX11" s="6"/>
      <c r="RZY11" s="6"/>
      <c r="RZZ11" s="6"/>
      <c r="SAA11" s="6"/>
      <c r="SAB11" s="6"/>
      <c r="SAC11" s="6"/>
      <c r="SAD11" s="6"/>
      <c r="SAE11" s="6"/>
      <c r="SAF11" s="6"/>
      <c r="SAG11" s="6"/>
      <c r="SAH11" s="6"/>
      <c r="SAI11" s="6"/>
      <c r="SAJ11" s="6"/>
      <c r="SAK11" s="6"/>
      <c r="SAL11" s="6"/>
      <c r="SAM11" s="6"/>
      <c r="SAN11" s="6"/>
      <c r="SAO11" s="6"/>
      <c r="SAP11" s="6"/>
      <c r="SAQ11" s="6"/>
      <c r="SAR11" s="6"/>
      <c r="SAS11" s="6"/>
      <c r="SAT11" s="6"/>
      <c r="SAU11" s="6"/>
      <c r="SAV11" s="6"/>
      <c r="SAW11" s="6"/>
      <c r="SAX11" s="6"/>
      <c r="SAY11" s="6"/>
      <c r="SAZ11" s="6"/>
      <c r="SBA11" s="6"/>
      <c r="SBB11" s="6"/>
      <c r="SBC11" s="6"/>
      <c r="SBD11" s="6"/>
      <c r="SBE11" s="6"/>
      <c r="SBF11" s="6"/>
      <c r="SBG11" s="6"/>
      <c r="SBH11" s="6"/>
      <c r="SBI11" s="6"/>
      <c r="SBJ11" s="6"/>
      <c r="SBK11" s="6"/>
      <c r="SBL11" s="6"/>
      <c r="SBM11" s="6"/>
      <c r="SBN11" s="6"/>
      <c r="SBO11" s="6"/>
      <c r="SBP11" s="6"/>
      <c r="SBQ11" s="6"/>
      <c r="SBR11" s="6"/>
      <c r="SBS11" s="6"/>
      <c r="SBT11" s="6"/>
      <c r="SBU11" s="6"/>
      <c r="SBV11" s="6"/>
      <c r="SBW11" s="6"/>
      <c r="SBX11" s="6"/>
      <c r="SBY11" s="6"/>
      <c r="SBZ11" s="6"/>
      <c r="SCA11" s="6"/>
      <c r="SCB11" s="6"/>
      <c r="SCC11" s="6"/>
      <c r="SCD11" s="6"/>
      <c r="SCE11" s="6"/>
      <c r="SCF11" s="6"/>
      <c r="SCG11" s="6"/>
      <c r="SCH11" s="6"/>
      <c r="SCI11" s="6"/>
      <c r="SCJ11" s="6"/>
      <c r="SCK11" s="6"/>
      <c r="SCL11" s="6"/>
      <c r="SCM11" s="6"/>
      <c r="SCN11" s="6"/>
      <c r="SCO11" s="6"/>
      <c r="SCP11" s="6"/>
      <c r="SCQ11" s="6"/>
      <c r="SCR11" s="6"/>
      <c r="SCS11" s="6"/>
      <c r="SCT11" s="6"/>
      <c r="SCU11" s="6"/>
      <c r="SCV11" s="6"/>
      <c r="SCW11" s="6"/>
      <c r="SCX11" s="6"/>
      <c r="SCY11" s="6"/>
      <c r="SCZ11" s="6"/>
      <c r="SDA11" s="6"/>
      <c r="SDB11" s="6"/>
      <c r="SDC11" s="6"/>
      <c r="SDD11" s="6"/>
      <c r="SDE11" s="6"/>
      <c r="SDF11" s="6"/>
      <c r="SDG11" s="6"/>
      <c r="SDH11" s="6"/>
      <c r="SDI11" s="6"/>
      <c r="SDJ11" s="6"/>
      <c r="SDK11" s="6"/>
      <c r="SDL11" s="6"/>
      <c r="SDM11" s="6"/>
      <c r="SDN11" s="6"/>
      <c r="SDO11" s="6"/>
      <c r="SDP11" s="6"/>
      <c r="SDQ11" s="6"/>
      <c r="SDR11" s="6"/>
      <c r="SDS11" s="6"/>
      <c r="SDT11" s="6"/>
      <c r="SDU11" s="6"/>
      <c r="SDV11" s="6"/>
      <c r="SDW11" s="6"/>
      <c r="SDX11" s="6"/>
      <c r="SDY11" s="6"/>
      <c r="SDZ11" s="6"/>
      <c r="SEA11" s="6"/>
      <c r="SEB11" s="6"/>
      <c r="SEC11" s="6"/>
      <c r="SED11" s="6"/>
      <c r="SEE11" s="6"/>
      <c r="SEF11" s="6"/>
      <c r="SEG11" s="6"/>
      <c r="SEH11" s="6"/>
      <c r="SEI11" s="6"/>
      <c r="SEJ11" s="6"/>
      <c r="SEK11" s="6"/>
      <c r="SEL11" s="6"/>
      <c r="SEM11" s="6"/>
      <c r="SEN11" s="6"/>
      <c r="SEO11" s="6"/>
      <c r="SEP11" s="6"/>
      <c r="SEQ11" s="6"/>
      <c r="SER11" s="6"/>
      <c r="SES11" s="6"/>
      <c r="SET11" s="6"/>
      <c r="SEU11" s="6"/>
      <c r="SEV11" s="6"/>
      <c r="SEW11" s="6"/>
      <c r="SEX11" s="6"/>
      <c r="SEY11" s="6"/>
      <c r="SEZ11" s="6"/>
      <c r="SFA11" s="6"/>
      <c r="SFB11" s="6"/>
      <c r="SFC11" s="6"/>
      <c r="SFD11" s="6"/>
      <c r="SFE11" s="6"/>
      <c r="SFF11" s="6"/>
      <c r="SFG11" s="6"/>
      <c r="SFH11" s="6"/>
      <c r="SFI11" s="6"/>
      <c r="SFJ11" s="6"/>
      <c r="SFK11" s="6"/>
      <c r="SFL11" s="6"/>
      <c r="SFM11" s="6"/>
      <c r="SFN11" s="6"/>
      <c r="SFO11" s="6"/>
      <c r="SFP11" s="6"/>
      <c r="SFQ11" s="6"/>
      <c r="SFR11" s="6"/>
      <c r="SFS11" s="6"/>
      <c r="SFT11" s="6"/>
      <c r="SFU11" s="6"/>
      <c r="SFV11" s="6"/>
      <c r="SFW11" s="6"/>
      <c r="SFX11" s="6"/>
      <c r="SFY11" s="6"/>
      <c r="SFZ11" s="6"/>
      <c r="SGA11" s="6"/>
      <c r="SGB11" s="6"/>
      <c r="SGC11" s="6"/>
      <c r="SGD11" s="6"/>
      <c r="SGE11" s="6"/>
      <c r="SGF11" s="6"/>
      <c r="SGG11" s="6"/>
      <c r="SGH11" s="6"/>
      <c r="SGI11" s="6"/>
      <c r="SGJ11" s="6"/>
      <c r="SGK11" s="6"/>
      <c r="SGL11" s="6"/>
      <c r="SGM11" s="6"/>
      <c r="SGN11" s="6"/>
      <c r="SGO11" s="6"/>
      <c r="SGP11" s="6"/>
      <c r="SGQ11" s="6"/>
      <c r="SGR11" s="6"/>
      <c r="SGS11" s="6"/>
      <c r="SGT11" s="6"/>
      <c r="SGU11" s="6"/>
      <c r="SGV11" s="6"/>
      <c r="SGW11" s="6"/>
      <c r="SGX11" s="6"/>
      <c r="SGY11" s="6"/>
      <c r="SGZ11" s="6"/>
      <c r="SHA11" s="6"/>
      <c r="SHB11" s="6"/>
      <c r="SHC11" s="6"/>
      <c r="SHD11" s="6"/>
      <c r="SHE11" s="6"/>
      <c r="SHF11" s="6"/>
      <c r="SHG11" s="6"/>
      <c r="SHH11" s="6"/>
      <c r="SHI11" s="6"/>
      <c r="SHJ11" s="6"/>
      <c r="SHK11" s="6"/>
      <c r="SHL11" s="6"/>
      <c r="SHM11" s="6"/>
      <c r="SHN11" s="6"/>
      <c r="SHO11" s="6"/>
      <c r="SHP11" s="6"/>
      <c r="SHQ11" s="6"/>
      <c r="SHR11" s="6"/>
      <c r="SHS11" s="6"/>
      <c r="SHT11" s="6"/>
      <c r="SHU11" s="6"/>
      <c r="SHV11" s="6"/>
      <c r="SHW11" s="6"/>
      <c r="SHX11" s="6"/>
      <c r="SHY11" s="6"/>
      <c r="SHZ11" s="6"/>
      <c r="SIA11" s="6"/>
      <c r="SIB11" s="6"/>
      <c r="SIC11" s="6"/>
      <c r="SID11" s="6"/>
      <c r="SIE11" s="6"/>
      <c r="SIF11" s="6"/>
      <c r="SIG11" s="6"/>
      <c r="SIH11" s="6"/>
      <c r="SII11" s="6"/>
      <c r="SIJ11" s="6"/>
      <c r="SIK11" s="6"/>
      <c r="SIL11" s="6"/>
      <c r="SIM11" s="6"/>
      <c r="SIN11" s="6"/>
      <c r="SIO11" s="6"/>
      <c r="SIP11" s="6"/>
      <c r="SIQ11" s="6"/>
      <c r="SIR11" s="6"/>
      <c r="SIS11" s="6"/>
      <c r="SIT11" s="6"/>
      <c r="SIU11" s="6"/>
      <c r="SIV11" s="6"/>
      <c r="SIW11" s="6"/>
      <c r="SIX11" s="6"/>
      <c r="SIY11" s="6"/>
      <c r="SIZ11" s="6"/>
      <c r="SJA11" s="6"/>
      <c r="SJB11" s="6"/>
      <c r="SJC11" s="6"/>
      <c r="SJD11" s="6"/>
      <c r="SJE11" s="6"/>
      <c r="SJF11" s="6"/>
      <c r="SJG11" s="6"/>
      <c r="SJH11" s="6"/>
      <c r="SJI11" s="6"/>
      <c r="SJJ11" s="6"/>
      <c r="SJK11" s="6"/>
      <c r="SJL11" s="6"/>
      <c r="SJM11" s="6"/>
      <c r="SJN11" s="6"/>
      <c r="SJO11" s="6"/>
      <c r="SJP11" s="6"/>
      <c r="SJQ11" s="6"/>
      <c r="SJR11" s="6"/>
      <c r="SJS11" s="6"/>
      <c r="SJT11" s="6"/>
      <c r="SJU11" s="6"/>
      <c r="SJV11" s="6"/>
      <c r="SJW11" s="6"/>
      <c r="SJX11" s="6"/>
      <c r="SJY11" s="6"/>
      <c r="SJZ11" s="6"/>
      <c r="SKA11" s="6"/>
      <c r="SKB11" s="6"/>
      <c r="SKC11" s="6"/>
      <c r="SKD11" s="6"/>
      <c r="SKE11" s="6"/>
      <c r="SKF11" s="6"/>
      <c r="SKG11" s="6"/>
      <c r="SKH11" s="6"/>
      <c r="SKI11" s="6"/>
      <c r="SKJ11" s="6"/>
      <c r="SKK11" s="6"/>
      <c r="SKL11" s="6"/>
      <c r="SKM11" s="6"/>
      <c r="SKN11" s="6"/>
      <c r="SKO11" s="6"/>
      <c r="SKP11" s="6"/>
      <c r="SKQ11" s="6"/>
      <c r="SKR11" s="6"/>
      <c r="SKS11" s="6"/>
      <c r="SKT11" s="6"/>
      <c r="SKU11" s="6"/>
      <c r="SKV11" s="6"/>
      <c r="SKW11" s="6"/>
      <c r="SKX11" s="6"/>
      <c r="SKY11" s="6"/>
      <c r="SKZ11" s="6"/>
      <c r="SLA11" s="6"/>
      <c r="SLB11" s="6"/>
      <c r="SLC11" s="6"/>
      <c r="SLD11" s="6"/>
      <c r="SLE11" s="6"/>
      <c r="SLF11" s="6"/>
      <c r="SLG11" s="6"/>
      <c r="SLH11" s="6"/>
      <c r="SLI11" s="6"/>
      <c r="SLJ11" s="6"/>
      <c r="SLK11" s="6"/>
      <c r="SLL11" s="6"/>
      <c r="SLM11" s="6"/>
      <c r="SLN11" s="6"/>
      <c r="SLO11" s="6"/>
      <c r="SLP11" s="6"/>
      <c r="SLQ11" s="6"/>
      <c r="SLR11" s="6"/>
      <c r="SLS11" s="6"/>
      <c r="SLT11" s="6"/>
      <c r="SLU11" s="6"/>
      <c r="SLV11" s="6"/>
      <c r="SLW11" s="6"/>
      <c r="SLX11" s="6"/>
      <c r="SLY11" s="6"/>
      <c r="SLZ11" s="6"/>
      <c r="SMA11" s="6"/>
      <c r="SMB11" s="6"/>
      <c r="SMC11" s="6"/>
      <c r="SMD11" s="6"/>
      <c r="SME11" s="6"/>
      <c r="SMF11" s="6"/>
      <c r="SMG11" s="6"/>
      <c r="SMH11" s="6"/>
      <c r="SMI11" s="6"/>
      <c r="SMJ11" s="6"/>
      <c r="SMK11" s="6"/>
      <c r="SML11" s="6"/>
      <c r="SMM11" s="6"/>
      <c r="SMN11" s="6"/>
      <c r="SMO11" s="6"/>
      <c r="SMP11" s="6"/>
      <c r="SMQ11" s="6"/>
      <c r="SMR11" s="6"/>
      <c r="SMS11" s="6"/>
      <c r="SMT11" s="6"/>
      <c r="SMU11" s="6"/>
      <c r="SMV11" s="6"/>
      <c r="SMW11" s="6"/>
      <c r="SMX11" s="6"/>
      <c r="SMY11" s="6"/>
      <c r="SMZ11" s="6"/>
      <c r="SNA11" s="6"/>
      <c r="SNB11" s="6"/>
      <c r="SNC11" s="6"/>
      <c r="SND11" s="6"/>
      <c r="SNE11" s="6"/>
      <c r="SNF11" s="6"/>
      <c r="SNG11" s="6"/>
      <c r="SNH11" s="6"/>
      <c r="SNI11" s="6"/>
      <c r="SNJ11" s="6"/>
      <c r="SNK11" s="6"/>
      <c r="SNL11" s="6"/>
      <c r="SNM11" s="6"/>
      <c r="SNN11" s="6"/>
      <c r="SNO11" s="6"/>
      <c r="SNP11" s="6"/>
      <c r="SNQ11" s="6"/>
      <c r="SNR11" s="6"/>
      <c r="SNS11" s="6"/>
      <c r="SNT11" s="6"/>
      <c r="SNU11" s="6"/>
      <c r="SNV11" s="6"/>
      <c r="SNW11" s="6"/>
      <c r="SNX11" s="6"/>
      <c r="SNY11" s="6"/>
      <c r="SNZ11" s="6"/>
      <c r="SOA11" s="6"/>
      <c r="SOB11" s="6"/>
      <c r="SOC11" s="6"/>
      <c r="SOD11" s="6"/>
      <c r="SOE11" s="6"/>
      <c r="SOF11" s="6"/>
      <c r="SOG11" s="6"/>
      <c r="SOH11" s="6"/>
      <c r="SOI11" s="6"/>
      <c r="SOJ11" s="6"/>
      <c r="SOK11" s="6"/>
      <c r="SOL11" s="6"/>
      <c r="SOM11" s="6"/>
      <c r="SON11" s="6"/>
      <c r="SOO11" s="6"/>
      <c r="SOP11" s="6"/>
      <c r="SOQ11" s="6"/>
      <c r="SOR11" s="6"/>
      <c r="SOS11" s="6"/>
      <c r="SOT11" s="6"/>
      <c r="SOU11" s="6"/>
      <c r="SOV11" s="6"/>
      <c r="SOW11" s="6"/>
      <c r="SOX11" s="6"/>
      <c r="SOY11" s="6"/>
      <c r="SOZ11" s="6"/>
      <c r="SPA11" s="6"/>
      <c r="SPB11" s="6"/>
      <c r="SPC11" s="6"/>
      <c r="SPD11" s="6"/>
      <c r="SPE11" s="6"/>
      <c r="SPF11" s="6"/>
      <c r="SPG11" s="6"/>
      <c r="SPH11" s="6"/>
      <c r="SPI11" s="6"/>
      <c r="SPJ11" s="6"/>
      <c r="SPK11" s="6"/>
      <c r="SPL11" s="6"/>
      <c r="SPM11" s="6"/>
      <c r="SPN11" s="6"/>
      <c r="SPO11" s="6"/>
      <c r="SPP11" s="6"/>
      <c r="SPQ11" s="6"/>
      <c r="SPR11" s="6"/>
      <c r="SPS11" s="6"/>
      <c r="SPT11" s="6"/>
      <c r="SPU11" s="6"/>
      <c r="SPV11" s="6"/>
      <c r="SPW11" s="6"/>
      <c r="SPX11" s="6"/>
      <c r="SPY11" s="6"/>
      <c r="SPZ11" s="6"/>
      <c r="SQA11" s="6"/>
      <c r="SQB11" s="6"/>
      <c r="SQC11" s="6"/>
      <c r="SQD11" s="6"/>
      <c r="SQE11" s="6"/>
      <c r="SQF11" s="6"/>
      <c r="SQG11" s="6"/>
      <c r="SQH11" s="6"/>
      <c r="SQI11" s="6"/>
      <c r="SQJ11" s="6"/>
      <c r="SQK11" s="6"/>
      <c r="SQL11" s="6"/>
      <c r="SQM11" s="6"/>
      <c r="SQN11" s="6"/>
      <c r="SQO11" s="6"/>
      <c r="SQP11" s="6"/>
      <c r="SQQ11" s="6"/>
      <c r="SQR11" s="6"/>
      <c r="SQS11" s="6"/>
      <c r="SQT11" s="6"/>
      <c r="SQU11" s="6"/>
      <c r="SQV11" s="6"/>
      <c r="SQW11" s="6"/>
      <c r="SQX11" s="6"/>
      <c r="SQY11" s="6"/>
      <c r="SQZ11" s="6"/>
      <c r="SRA11" s="6"/>
      <c r="SRB11" s="6"/>
      <c r="SRC11" s="6"/>
      <c r="SRD11" s="6"/>
      <c r="SRE11" s="6"/>
      <c r="SRF11" s="6"/>
      <c r="SRG11" s="6"/>
      <c r="SRH11" s="6"/>
      <c r="SRI11" s="6"/>
      <c r="SRJ11" s="6"/>
      <c r="SRK11" s="6"/>
      <c r="SRL11" s="6"/>
      <c r="SRM11" s="6"/>
      <c r="SRN11" s="6"/>
      <c r="SRO11" s="6"/>
      <c r="SRP11" s="6"/>
      <c r="SRQ11" s="6"/>
      <c r="SRR11" s="6"/>
      <c r="SRS11" s="6"/>
      <c r="SRT11" s="6"/>
      <c r="SRU11" s="6"/>
      <c r="SRV11" s="6"/>
      <c r="SRW11" s="6"/>
      <c r="SRX11" s="6"/>
      <c r="SRY11" s="6"/>
      <c r="SRZ11" s="6"/>
      <c r="SSA11" s="6"/>
      <c r="SSB11" s="6"/>
      <c r="SSC11" s="6"/>
      <c r="SSD11" s="6"/>
      <c r="SSE11" s="6"/>
      <c r="SSF11" s="6"/>
      <c r="SSG11" s="6"/>
      <c r="SSH11" s="6"/>
      <c r="SSI11" s="6"/>
      <c r="SSJ11" s="6"/>
      <c r="SSK11" s="6"/>
      <c r="SSL11" s="6"/>
      <c r="SSM11" s="6"/>
      <c r="SSN11" s="6"/>
      <c r="SSO11" s="6"/>
      <c r="SSP11" s="6"/>
      <c r="SSQ11" s="6"/>
      <c r="SSR11" s="6"/>
      <c r="SSS11" s="6"/>
      <c r="SST11" s="6"/>
      <c r="SSU11" s="6"/>
      <c r="SSV11" s="6"/>
      <c r="SSW11" s="6"/>
      <c r="SSX11" s="6"/>
      <c r="SSY11" s="6"/>
      <c r="SSZ11" s="6"/>
      <c r="STA11" s="6"/>
      <c r="STB11" s="6"/>
      <c r="STC11" s="6"/>
      <c r="STD11" s="6"/>
      <c r="STE11" s="6"/>
      <c r="STF11" s="6"/>
      <c r="STG11" s="6"/>
      <c r="STH11" s="6"/>
      <c r="STI11" s="6"/>
      <c r="STJ11" s="6"/>
      <c r="STK11" s="6"/>
      <c r="STL11" s="6"/>
      <c r="STM11" s="6"/>
      <c r="STN11" s="6"/>
      <c r="STO11" s="6"/>
      <c r="STP11" s="6"/>
      <c r="STQ11" s="6"/>
      <c r="STR11" s="6"/>
      <c r="STS11" s="6"/>
      <c r="STT11" s="6"/>
      <c r="STU11" s="6"/>
      <c r="STV11" s="6"/>
      <c r="STW11" s="6"/>
      <c r="STX11" s="6"/>
      <c r="STY11" s="6"/>
      <c r="STZ11" s="6"/>
      <c r="SUA11" s="6"/>
      <c r="SUB11" s="6"/>
      <c r="SUC11" s="6"/>
      <c r="SUD11" s="6"/>
      <c r="SUE11" s="6"/>
      <c r="SUF11" s="6"/>
      <c r="SUG11" s="6"/>
      <c r="SUH11" s="6"/>
      <c r="SUI11" s="6"/>
      <c r="SUJ11" s="6"/>
      <c r="SUK11" s="6"/>
      <c r="SUL11" s="6"/>
      <c r="SUM11" s="6"/>
      <c r="SUN11" s="6"/>
      <c r="SUO11" s="6"/>
      <c r="SUP11" s="6"/>
      <c r="SUQ11" s="6"/>
      <c r="SUR11" s="6"/>
      <c r="SUS11" s="6"/>
      <c r="SUT11" s="6"/>
      <c r="SUU11" s="6"/>
      <c r="SUV11" s="6"/>
      <c r="SUW11" s="6"/>
      <c r="SUX11" s="6"/>
      <c r="SUY11" s="6"/>
      <c r="SUZ11" s="6"/>
      <c r="SVA11" s="6"/>
      <c r="SVB11" s="6"/>
      <c r="SVC11" s="6"/>
      <c r="SVD11" s="6"/>
      <c r="SVE11" s="6"/>
      <c r="SVF11" s="6"/>
      <c r="SVG11" s="6"/>
      <c r="SVH11" s="6"/>
      <c r="SVI11" s="6"/>
      <c r="SVJ11" s="6"/>
      <c r="SVK11" s="6"/>
      <c r="SVL11" s="6"/>
      <c r="SVM11" s="6"/>
      <c r="SVN11" s="6"/>
      <c r="SVO11" s="6"/>
      <c r="SVP11" s="6"/>
      <c r="SVQ11" s="6"/>
      <c r="SVR11" s="6"/>
      <c r="SVS11" s="6"/>
      <c r="SVT11" s="6"/>
      <c r="SVU11" s="6"/>
      <c r="SVV11" s="6"/>
      <c r="SVW11" s="6"/>
      <c r="SVX11" s="6"/>
      <c r="SVY11" s="6"/>
      <c r="SVZ11" s="6"/>
      <c r="SWA11" s="6"/>
      <c r="SWB11" s="6"/>
      <c r="SWC11" s="6"/>
      <c r="SWD11" s="6"/>
      <c r="SWE11" s="6"/>
      <c r="SWF11" s="6"/>
      <c r="SWG11" s="6"/>
      <c r="SWH11" s="6"/>
      <c r="SWI11" s="6"/>
      <c r="SWJ11" s="6"/>
      <c r="SWK11" s="6"/>
      <c r="SWL11" s="6"/>
      <c r="SWM11" s="6"/>
      <c r="SWN11" s="6"/>
      <c r="SWO11" s="6"/>
      <c r="SWP11" s="6"/>
      <c r="SWQ11" s="6"/>
      <c r="SWR11" s="6"/>
      <c r="SWS11" s="6"/>
      <c r="SWT11" s="6"/>
      <c r="SWU11" s="6"/>
      <c r="SWV11" s="6"/>
      <c r="SWW11" s="6"/>
      <c r="SWX11" s="6"/>
      <c r="SWY11" s="6"/>
      <c r="SWZ11" s="6"/>
      <c r="SXA11" s="6"/>
      <c r="SXB11" s="6"/>
      <c r="SXC11" s="6"/>
      <c r="SXD11" s="6"/>
      <c r="SXE11" s="6"/>
      <c r="SXF11" s="6"/>
      <c r="SXG11" s="6"/>
      <c r="SXH11" s="6"/>
      <c r="SXI11" s="6"/>
      <c r="SXJ11" s="6"/>
      <c r="SXK11" s="6"/>
      <c r="SXL11" s="6"/>
      <c r="SXM11" s="6"/>
      <c r="SXN11" s="6"/>
      <c r="SXO11" s="6"/>
      <c r="SXP11" s="6"/>
      <c r="SXQ11" s="6"/>
      <c r="SXR11" s="6"/>
      <c r="SXS11" s="6"/>
      <c r="SXT11" s="6"/>
      <c r="SXU11" s="6"/>
      <c r="SXV11" s="6"/>
      <c r="SXW11" s="6"/>
      <c r="SXX11" s="6"/>
      <c r="SXY11" s="6"/>
      <c r="SXZ11" s="6"/>
      <c r="SYA11" s="6"/>
      <c r="SYB11" s="6"/>
      <c r="SYC11" s="6"/>
      <c r="SYD11" s="6"/>
      <c r="SYE11" s="6"/>
      <c r="SYF11" s="6"/>
      <c r="SYG11" s="6"/>
      <c r="SYH11" s="6"/>
      <c r="SYI11" s="6"/>
      <c r="SYJ11" s="6"/>
      <c r="SYK11" s="6"/>
      <c r="SYL11" s="6"/>
      <c r="SYM11" s="6"/>
      <c r="SYN11" s="6"/>
      <c r="SYO11" s="6"/>
      <c r="SYP11" s="6"/>
      <c r="SYQ11" s="6"/>
      <c r="SYR11" s="6"/>
      <c r="SYS11" s="6"/>
      <c r="SYT11" s="6"/>
      <c r="SYU11" s="6"/>
      <c r="SYV11" s="6"/>
      <c r="SYW11" s="6"/>
      <c r="SYX11" s="6"/>
      <c r="SYY11" s="6"/>
      <c r="SYZ11" s="6"/>
      <c r="SZA11" s="6"/>
      <c r="SZB11" s="6"/>
      <c r="SZC11" s="6"/>
      <c r="SZD11" s="6"/>
      <c r="SZE11" s="6"/>
      <c r="SZF11" s="6"/>
      <c r="SZG11" s="6"/>
      <c r="SZH11" s="6"/>
      <c r="SZI11" s="6"/>
      <c r="SZJ11" s="6"/>
      <c r="SZK11" s="6"/>
      <c r="SZL11" s="6"/>
      <c r="SZM11" s="6"/>
      <c r="SZN11" s="6"/>
      <c r="SZO11" s="6"/>
      <c r="SZP11" s="6"/>
      <c r="SZQ11" s="6"/>
      <c r="SZR11" s="6"/>
      <c r="SZS11" s="6"/>
      <c r="SZT11" s="6"/>
      <c r="SZU11" s="6"/>
      <c r="SZV11" s="6"/>
      <c r="SZW11" s="6"/>
      <c r="SZX11" s="6"/>
      <c r="SZY11" s="6"/>
      <c r="SZZ11" s="6"/>
      <c r="TAA11" s="6"/>
      <c r="TAB11" s="6"/>
      <c r="TAC11" s="6"/>
      <c r="TAD11" s="6"/>
      <c r="TAE11" s="6"/>
      <c r="TAF11" s="6"/>
      <c r="TAG11" s="6"/>
      <c r="TAH11" s="6"/>
      <c r="TAI11" s="6"/>
      <c r="TAJ11" s="6"/>
      <c r="TAK11" s="6"/>
      <c r="TAL11" s="6"/>
      <c r="TAM11" s="6"/>
      <c r="TAN11" s="6"/>
      <c r="TAO11" s="6"/>
      <c r="TAP11" s="6"/>
      <c r="TAQ11" s="6"/>
      <c r="TAR11" s="6"/>
      <c r="TAS11" s="6"/>
      <c r="TAT11" s="6"/>
      <c r="TAU11" s="6"/>
      <c r="TAV11" s="6"/>
      <c r="TAW11" s="6"/>
      <c r="TAX11" s="6"/>
      <c r="TAY11" s="6"/>
      <c r="TAZ11" s="6"/>
      <c r="TBA11" s="6"/>
      <c r="TBB11" s="6"/>
      <c r="TBC11" s="6"/>
      <c r="TBD11" s="6"/>
      <c r="TBE11" s="6"/>
      <c r="TBF11" s="6"/>
      <c r="TBG11" s="6"/>
      <c r="TBH11" s="6"/>
      <c r="TBI11" s="6"/>
      <c r="TBJ11" s="6"/>
      <c r="TBK11" s="6"/>
      <c r="TBL11" s="6"/>
      <c r="TBM11" s="6"/>
      <c r="TBN11" s="6"/>
      <c r="TBO11" s="6"/>
      <c r="TBP11" s="6"/>
      <c r="TBQ11" s="6"/>
      <c r="TBR11" s="6"/>
      <c r="TBS11" s="6"/>
      <c r="TBT11" s="6"/>
      <c r="TBU11" s="6"/>
      <c r="TBV11" s="6"/>
      <c r="TBW11" s="6"/>
      <c r="TBX11" s="6"/>
      <c r="TBY11" s="6"/>
      <c r="TBZ11" s="6"/>
      <c r="TCA11" s="6"/>
      <c r="TCB11" s="6"/>
      <c r="TCC11" s="6"/>
      <c r="TCD11" s="6"/>
      <c r="TCE11" s="6"/>
      <c r="TCF11" s="6"/>
      <c r="TCG11" s="6"/>
      <c r="TCH11" s="6"/>
      <c r="TCI11" s="6"/>
      <c r="TCJ11" s="6"/>
      <c r="TCK11" s="6"/>
      <c r="TCL11" s="6"/>
      <c r="TCM11" s="6"/>
      <c r="TCN11" s="6"/>
      <c r="TCO11" s="6"/>
      <c r="TCP11" s="6"/>
      <c r="TCQ11" s="6"/>
      <c r="TCR11" s="6"/>
      <c r="TCS11" s="6"/>
      <c r="TCT11" s="6"/>
      <c r="TCU11" s="6"/>
      <c r="TCV11" s="6"/>
      <c r="TCW11" s="6"/>
      <c r="TCX11" s="6"/>
      <c r="TCY11" s="6"/>
      <c r="TCZ11" s="6"/>
      <c r="TDA11" s="6"/>
      <c r="TDB11" s="6"/>
      <c r="TDC11" s="6"/>
      <c r="TDD11" s="6"/>
      <c r="TDE11" s="6"/>
      <c r="TDF11" s="6"/>
      <c r="TDG11" s="6"/>
      <c r="TDH11" s="6"/>
      <c r="TDI11" s="6"/>
      <c r="TDJ11" s="6"/>
      <c r="TDK11" s="6"/>
      <c r="TDL11" s="6"/>
      <c r="TDM11" s="6"/>
      <c r="TDN11" s="6"/>
      <c r="TDO11" s="6"/>
      <c r="TDP11" s="6"/>
      <c r="TDQ11" s="6"/>
      <c r="TDR11" s="6"/>
      <c r="TDS11" s="6"/>
      <c r="TDT11" s="6"/>
      <c r="TDU11" s="6"/>
      <c r="TDV11" s="6"/>
      <c r="TDW11" s="6"/>
      <c r="TDX11" s="6"/>
      <c r="TDY11" s="6"/>
      <c r="TDZ11" s="6"/>
      <c r="TEA11" s="6"/>
      <c r="TEB11" s="6"/>
      <c r="TEC11" s="6"/>
      <c r="TED11" s="6"/>
      <c r="TEE11" s="6"/>
      <c r="TEF11" s="6"/>
      <c r="TEG11" s="6"/>
      <c r="TEH11" s="6"/>
      <c r="TEI11" s="6"/>
      <c r="TEJ11" s="6"/>
      <c r="TEK11" s="6"/>
      <c r="TEL11" s="6"/>
      <c r="TEM11" s="6"/>
      <c r="TEN11" s="6"/>
      <c r="TEO11" s="6"/>
      <c r="TEP11" s="6"/>
      <c r="TEQ11" s="6"/>
      <c r="TER11" s="6"/>
      <c r="TES11" s="6"/>
      <c r="TET11" s="6"/>
      <c r="TEU11" s="6"/>
      <c r="TEV11" s="6"/>
      <c r="TEW11" s="6"/>
      <c r="TEX11" s="6"/>
      <c r="TEY11" s="6"/>
      <c r="TEZ11" s="6"/>
      <c r="TFA11" s="6"/>
      <c r="TFB11" s="6"/>
      <c r="TFC11" s="6"/>
      <c r="TFD11" s="6"/>
      <c r="TFE11" s="6"/>
      <c r="TFF11" s="6"/>
      <c r="TFG11" s="6"/>
      <c r="TFH11" s="6"/>
      <c r="TFI11" s="6"/>
      <c r="TFJ11" s="6"/>
      <c r="TFK11" s="6"/>
      <c r="TFL11" s="6"/>
      <c r="TFM11" s="6"/>
      <c r="TFN11" s="6"/>
      <c r="TFO11" s="6"/>
      <c r="TFP11" s="6"/>
      <c r="TFQ11" s="6"/>
      <c r="TFR11" s="6"/>
      <c r="TFS11" s="6"/>
      <c r="TFT11" s="6"/>
      <c r="TFU11" s="6"/>
      <c r="TFV11" s="6"/>
      <c r="TFW11" s="6"/>
      <c r="TFX11" s="6"/>
      <c r="TFY11" s="6"/>
      <c r="TFZ11" s="6"/>
      <c r="TGA11" s="6"/>
      <c r="TGB11" s="6"/>
      <c r="TGC11" s="6"/>
      <c r="TGD11" s="6"/>
      <c r="TGE11" s="6"/>
      <c r="TGF11" s="6"/>
      <c r="TGG11" s="6"/>
      <c r="TGH11" s="6"/>
      <c r="TGI11" s="6"/>
      <c r="TGJ11" s="6"/>
      <c r="TGK11" s="6"/>
      <c r="TGL11" s="6"/>
      <c r="TGM11" s="6"/>
      <c r="TGN11" s="6"/>
      <c r="TGO11" s="6"/>
      <c r="TGP11" s="6"/>
      <c r="TGQ11" s="6"/>
      <c r="TGR11" s="6"/>
      <c r="TGS11" s="6"/>
      <c r="TGT11" s="6"/>
      <c r="TGU11" s="6"/>
      <c r="TGV11" s="6"/>
      <c r="TGW11" s="6"/>
      <c r="TGX11" s="6"/>
      <c r="TGY11" s="6"/>
      <c r="TGZ11" s="6"/>
      <c r="THA11" s="6"/>
      <c r="THB11" s="6"/>
      <c r="THC11" s="6"/>
      <c r="THD11" s="6"/>
      <c r="THE11" s="6"/>
      <c r="THF11" s="6"/>
      <c r="THG11" s="6"/>
      <c r="THH11" s="6"/>
      <c r="THI11" s="6"/>
      <c r="THJ11" s="6"/>
      <c r="THK11" s="6"/>
      <c r="THL11" s="6"/>
      <c r="THM11" s="6"/>
      <c r="THN11" s="6"/>
      <c r="THO11" s="6"/>
      <c r="THP11" s="6"/>
      <c r="THQ11" s="6"/>
      <c r="THR11" s="6"/>
      <c r="THS11" s="6"/>
      <c r="THT11" s="6"/>
      <c r="THU11" s="6"/>
      <c r="THV11" s="6"/>
      <c r="THW11" s="6"/>
      <c r="THX11" s="6"/>
      <c r="THY11" s="6"/>
      <c r="THZ11" s="6"/>
      <c r="TIA11" s="6"/>
      <c r="TIB11" s="6"/>
      <c r="TIC11" s="6"/>
      <c r="TID11" s="6"/>
      <c r="TIE11" s="6"/>
      <c r="TIF11" s="6"/>
      <c r="TIG11" s="6"/>
      <c r="TIH11" s="6"/>
      <c r="TII11" s="6"/>
      <c r="TIJ11" s="6"/>
      <c r="TIK11" s="6"/>
      <c r="TIL11" s="6"/>
      <c r="TIM11" s="6"/>
      <c r="TIN11" s="6"/>
      <c r="TIO11" s="6"/>
      <c r="TIP11" s="6"/>
      <c r="TIQ11" s="6"/>
      <c r="TIR11" s="6"/>
      <c r="TIS11" s="6"/>
      <c r="TIT11" s="6"/>
      <c r="TIU11" s="6"/>
      <c r="TIV11" s="6"/>
      <c r="TIW11" s="6"/>
      <c r="TIX11" s="6"/>
      <c r="TIY11" s="6"/>
      <c r="TIZ11" s="6"/>
      <c r="TJA11" s="6"/>
      <c r="TJB11" s="6"/>
      <c r="TJC11" s="6"/>
      <c r="TJD11" s="6"/>
      <c r="TJE11" s="6"/>
      <c r="TJF11" s="6"/>
      <c r="TJG11" s="6"/>
      <c r="TJH11" s="6"/>
      <c r="TJI11" s="6"/>
      <c r="TJJ11" s="6"/>
      <c r="TJK11" s="6"/>
      <c r="TJL11" s="6"/>
      <c r="TJM11" s="6"/>
      <c r="TJN11" s="6"/>
      <c r="TJO11" s="6"/>
      <c r="TJP11" s="6"/>
      <c r="TJQ11" s="6"/>
      <c r="TJR11" s="6"/>
      <c r="TJS11" s="6"/>
      <c r="TJT11" s="6"/>
      <c r="TJU11" s="6"/>
      <c r="TJV11" s="6"/>
      <c r="TJW11" s="6"/>
      <c r="TJX11" s="6"/>
      <c r="TJY11" s="6"/>
      <c r="TJZ11" s="6"/>
      <c r="TKA11" s="6"/>
      <c r="TKB11" s="6"/>
      <c r="TKC11" s="6"/>
      <c r="TKD11" s="6"/>
      <c r="TKE11" s="6"/>
      <c r="TKF11" s="6"/>
      <c r="TKG11" s="6"/>
      <c r="TKH11" s="6"/>
      <c r="TKI11" s="6"/>
      <c r="TKJ11" s="6"/>
      <c r="TKK11" s="6"/>
      <c r="TKL11" s="6"/>
      <c r="TKM11" s="6"/>
      <c r="TKN11" s="6"/>
      <c r="TKO11" s="6"/>
      <c r="TKP11" s="6"/>
      <c r="TKQ11" s="6"/>
      <c r="TKR11" s="6"/>
      <c r="TKS11" s="6"/>
      <c r="TKT11" s="6"/>
      <c r="TKU11" s="6"/>
      <c r="TKV11" s="6"/>
      <c r="TKW11" s="6"/>
      <c r="TKX11" s="6"/>
      <c r="TKY11" s="6"/>
      <c r="TKZ11" s="6"/>
      <c r="TLA11" s="6"/>
      <c r="TLB11" s="6"/>
      <c r="TLC11" s="6"/>
      <c r="TLD11" s="6"/>
      <c r="TLE11" s="6"/>
      <c r="TLF11" s="6"/>
      <c r="TLG11" s="6"/>
      <c r="TLH11" s="6"/>
      <c r="TLI11" s="6"/>
      <c r="TLJ11" s="6"/>
      <c r="TLK11" s="6"/>
      <c r="TLL11" s="6"/>
      <c r="TLM11" s="6"/>
      <c r="TLN11" s="6"/>
      <c r="TLO11" s="6"/>
      <c r="TLP11" s="6"/>
      <c r="TLQ11" s="6"/>
      <c r="TLR11" s="6"/>
      <c r="TLS11" s="6"/>
      <c r="TLT11" s="6"/>
      <c r="TLU11" s="6"/>
      <c r="TLV11" s="6"/>
      <c r="TLW11" s="6"/>
      <c r="TLX11" s="6"/>
      <c r="TLY11" s="6"/>
      <c r="TLZ11" s="6"/>
      <c r="TMA11" s="6"/>
      <c r="TMB11" s="6"/>
      <c r="TMC11" s="6"/>
      <c r="TMD11" s="6"/>
      <c r="TME11" s="6"/>
      <c r="TMF11" s="6"/>
      <c r="TMG11" s="6"/>
      <c r="TMH11" s="6"/>
      <c r="TMI11" s="6"/>
      <c r="TMJ11" s="6"/>
      <c r="TMK11" s="6"/>
      <c r="TML11" s="6"/>
      <c r="TMM11" s="6"/>
      <c r="TMN11" s="6"/>
      <c r="TMO11" s="6"/>
      <c r="TMP11" s="6"/>
      <c r="TMQ11" s="6"/>
      <c r="TMR11" s="6"/>
      <c r="TMS11" s="6"/>
      <c r="TMT11" s="6"/>
      <c r="TMU11" s="6"/>
      <c r="TMV11" s="6"/>
      <c r="TMW11" s="6"/>
      <c r="TMX11" s="6"/>
      <c r="TMY11" s="6"/>
      <c r="TMZ11" s="6"/>
      <c r="TNA11" s="6"/>
      <c r="TNB11" s="6"/>
      <c r="TNC11" s="6"/>
      <c r="TND11" s="6"/>
      <c r="TNE11" s="6"/>
      <c r="TNF11" s="6"/>
      <c r="TNG11" s="6"/>
      <c r="TNH11" s="6"/>
      <c r="TNI11" s="6"/>
      <c r="TNJ11" s="6"/>
      <c r="TNK11" s="6"/>
      <c r="TNL11" s="6"/>
      <c r="TNM11" s="6"/>
      <c r="TNN11" s="6"/>
      <c r="TNO11" s="6"/>
      <c r="TNP11" s="6"/>
      <c r="TNQ11" s="6"/>
      <c r="TNR11" s="6"/>
      <c r="TNS11" s="6"/>
      <c r="TNT11" s="6"/>
      <c r="TNU11" s="6"/>
      <c r="TNV11" s="6"/>
      <c r="TNW11" s="6"/>
      <c r="TNX11" s="6"/>
      <c r="TNY11" s="6"/>
      <c r="TNZ11" s="6"/>
      <c r="TOA11" s="6"/>
      <c r="TOB11" s="6"/>
      <c r="TOC11" s="6"/>
      <c r="TOD11" s="6"/>
      <c r="TOE11" s="6"/>
      <c r="TOF11" s="6"/>
      <c r="TOG11" s="6"/>
      <c r="TOH11" s="6"/>
      <c r="TOI11" s="6"/>
      <c r="TOJ11" s="6"/>
      <c r="TOK11" s="6"/>
      <c r="TOL11" s="6"/>
      <c r="TOM11" s="6"/>
      <c r="TON11" s="6"/>
      <c r="TOO11" s="6"/>
      <c r="TOP11" s="6"/>
      <c r="TOQ11" s="6"/>
      <c r="TOR11" s="6"/>
      <c r="TOS11" s="6"/>
      <c r="TOT11" s="6"/>
      <c r="TOU11" s="6"/>
      <c r="TOV11" s="6"/>
      <c r="TOW11" s="6"/>
      <c r="TOX11" s="6"/>
      <c r="TOY11" s="6"/>
      <c r="TOZ11" s="6"/>
      <c r="TPA11" s="6"/>
      <c r="TPB11" s="6"/>
      <c r="TPC11" s="6"/>
      <c r="TPD11" s="6"/>
      <c r="TPE11" s="6"/>
      <c r="TPF11" s="6"/>
      <c r="TPG11" s="6"/>
      <c r="TPH11" s="6"/>
      <c r="TPI11" s="6"/>
      <c r="TPJ11" s="6"/>
      <c r="TPK11" s="6"/>
      <c r="TPL11" s="6"/>
      <c r="TPM11" s="6"/>
      <c r="TPN11" s="6"/>
      <c r="TPO11" s="6"/>
      <c r="TPP11" s="6"/>
      <c r="TPQ11" s="6"/>
      <c r="TPR11" s="6"/>
      <c r="TPS11" s="6"/>
      <c r="TPT11" s="6"/>
      <c r="TPU11" s="6"/>
      <c r="TPV11" s="6"/>
      <c r="TPW11" s="6"/>
      <c r="TPX11" s="6"/>
      <c r="TPY11" s="6"/>
      <c r="TPZ11" s="6"/>
      <c r="TQA11" s="6"/>
      <c r="TQB11" s="6"/>
      <c r="TQC11" s="6"/>
      <c r="TQD11" s="6"/>
      <c r="TQE11" s="6"/>
      <c r="TQF11" s="6"/>
      <c r="TQG11" s="6"/>
      <c r="TQH11" s="6"/>
      <c r="TQI11" s="6"/>
      <c r="TQJ11" s="6"/>
      <c r="TQK11" s="6"/>
      <c r="TQL11" s="6"/>
      <c r="TQM11" s="6"/>
      <c r="TQN11" s="6"/>
      <c r="TQO11" s="6"/>
      <c r="TQP11" s="6"/>
      <c r="TQQ11" s="6"/>
      <c r="TQR11" s="6"/>
      <c r="TQS11" s="6"/>
      <c r="TQT11" s="6"/>
      <c r="TQU11" s="6"/>
      <c r="TQV11" s="6"/>
      <c r="TQW11" s="6"/>
      <c r="TQX11" s="6"/>
      <c r="TQY11" s="6"/>
      <c r="TQZ11" s="6"/>
      <c r="TRA11" s="6"/>
      <c r="TRB11" s="6"/>
      <c r="TRC11" s="6"/>
      <c r="TRD11" s="6"/>
      <c r="TRE11" s="6"/>
      <c r="TRF11" s="6"/>
      <c r="TRG11" s="6"/>
      <c r="TRH11" s="6"/>
      <c r="TRI11" s="6"/>
      <c r="TRJ11" s="6"/>
      <c r="TRK11" s="6"/>
      <c r="TRL11" s="6"/>
      <c r="TRM11" s="6"/>
      <c r="TRN11" s="6"/>
      <c r="TRO11" s="6"/>
      <c r="TRP11" s="6"/>
      <c r="TRQ11" s="6"/>
      <c r="TRR11" s="6"/>
      <c r="TRS11" s="6"/>
      <c r="TRT11" s="6"/>
      <c r="TRU11" s="6"/>
      <c r="TRV11" s="6"/>
      <c r="TRW11" s="6"/>
      <c r="TRX11" s="6"/>
      <c r="TRY11" s="6"/>
      <c r="TRZ11" s="6"/>
      <c r="TSA11" s="6"/>
      <c r="TSB11" s="6"/>
      <c r="TSC11" s="6"/>
      <c r="TSD11" s="6"/>
      <c r="TSE11" s="6"/>
      <c r="TSF11" s="6"/>
      <c r="TSG11" s="6"/>
      <c r="TSH11" s="6"/>
      <c r="TSI11" s="6"/>
      <c r="TSJ11" s="6"/>
      <c r="TSK11" s="6"/>
      <c r="TSL11" s="6"/>
      <c r="TSM11" s="6"/>
      <c r="TSN11" s="6"/>
      <c r="TSO11" s="6"/>
      <c r="TSP11" s="6"/>
      <c r="TSQ11" s="6"/>
      <c r="TSR11" s="6"/>
      <c r="TSS11" s="6"/>
      <c r="TST11" s="6"/>
      <c r="TSU11" s="6"/>
      <c r="TSV11" s="6"/>
      <c r="TSW11" s="6"/>
      <c r="TSX11" s="6"/>
      <c r="TSY11" s="6"/>
      <c r="TSZ11" s="6"/>
      <c r="TTA11" s="6"/>
      <c r="TTB11" s="6"/>
      <c r="TTC11" s="6"/>
      <c r="TTD11" s="6"/>
      <c r="TTE11" s="6"/>
      <c r="TTF11" s="6"/>
      <c r="TTG11" s="6"/>
      <c r="TTH11" s="6"/>
      <c r="TTI11" s="6"/>
      <c r="TTJ11" s="6"/>
      <c r="TTK11" s="6"/>
      <c r="TTL11" s="6"/>
      <c r="TTM11" s="6"/>
      <c r="TTN11" s="6"/>
      <c r="TTO11" s="6"/>
      <c r="TTP11" s="6"/>
      <c r="TTQ11" s="6"/>
      <c r="TTR11" s="6"/>
      <c r="TTS11" s="6"/>
      <c r="TTT11" s="6"/>
      <c r="TTU11" s="6"/>
      <c r="TTV11" s="6"/>
      <c r="TTW11" s="6"/>
      <c r="TTX11" s="6"/>
      <c r="TTY11" s="6"/>
      <c r="TTZ11" s="6"/>
      <c r="TUA11" s="6"/>
      <c r="TUB11" s="6"/>
      <c r="TUC11" s="6"/>
      <c r="TUD11" s="6"/>
      <c r="TUE11" s="6"/>
      <c r="TUF11" s="6"/>
      <c r="TUG11" s="6"/>
      <c r="TUH11" s="6"/>
      <c r="TUI11" s="6"/>
      <c r="TUJ11" s="6"/>
      <c r="TUK11" s="6"/>
      <c r="TUL11" s="6"/>
      <c r="TUM11" s="6"/>
      <c r="TUN11" s="6"/>
      <c r="TUO11" s="6"/>
      <c r="TUP11" s="6"/>
      <c r="TUQ11" s="6"/>
      <c r="TUR11" s="6"/>
      <c r="TUS11" s="6"/>
      <c r="TUT11" s="6"/>
      <c r="TUU11" s="6"/>
      <c r="TUV11" s="6"/>
      <c r="TUW11" s="6"/>
      <c r="TUX11" s="6"/>
      <c r="TUY11" s="6"/>
      <c r="TUZ11" s="6"/>
      <c r="TVA11" s="6"/>
      <c r="TVB11" s="6"/>
      <c r="TVC11" s="6"/>
      <c r="TVD11" s="6"/>
      <c r="TVE11" s="6"/>
      <c r="TVF11" s="6"/>
      <c r="TVG11" s="6"/>
      <c r="TVH11" s="6"/>
      <c r="TVI11" s="6"/>
      <c r="TVJ11" s="6"/>
      <c r="TVK11" s="6"/>
      <c r="TVL11" s="6"/>
      <c r="TVM11" s="6"/>
      <c r="TVN11" s="6"/>
      <c r="TVO11" s="6"/>
      <c r="TVP11" s="6"/>
      <c r="TVQ11" s="6"/>
      <c r="TVR11" s="6"/>
      <c r="TVS11" s="6"/>
      <c r="TVT11" s="6"/>
      <c r="TVU11" s="6"/>
      <c r="TVV11" s="6"/>
      <c r="TVW11" s="6"/>
      <c r="TVX11" s="6"/>
      <c r="TVY11" s="6"/>
      <c r="TVZ11" s="6"/>
      <c r="TWA11" s="6"/>
      <c r="TWB11" s="6"/>
      <c r="TWC11" s="6"/>
      <c r="TWD11" s="6"/>
      <c r="TWE11" s="6"/>
      <c r="TWF11" s="6"/>
      <c r="TWG11" s="6"/>
      <c r="TWH11" s="6"/>
      <c r="TWI11" s="6"/>
      <c r="TWJ11" s="6"/>
      <c r="TWK11" s="6"/>
      <c r="TWL11" s="6"/>
      <c r="TWM11" s="6"/>
      <c r="TWN11" s="6"/>
      <c r="TWO11" s="6"/>
      <c r="TWP11" s="6"/>
      <c r="TWQ11" s="6"/>
      <c r="TWR11" s="6"/>
      <c r="TWS11" s="6"/>
      <c r="TWT11" s="6"/>
      <c r="TWU11" s="6"/>
      <c r="TWV11" s="6"/>
      <c r="TWW11" s="6"/>
      <c r="TWX11" s="6"/>
      <c r="TWY11" s="6"/>
      <c r="TWZ11" s="6"/>
      <c r="TXA11" s="6"/>
      <c r="TXB11" s="6"/>
      <c r="TXC11" s="6"/>
      <c r="TXD11" s="6"/>
      <c r="TXE11" s="6"/>
      <c r="TXF11" s="6"/>
      <c r="TXG11" s="6"/>
      <c r="TXH11" s="6"/>
      <c r="TXI11" s="6"/>
      <c r="TXJ11" s="6"/>
      <c r="TXK11" s="6"/>
      <c r="TXL11" s="6"/>
      <c r="TXM11" s="6"/>
      <c r="TXN11" s="6"/>
      <c r="TXO11" s="6"/>
      <c r="TXP11" s="6"/>
      <c r="TXQ11" s="6"/>
      <c r="TXR11" s="6"/>
      <c r="TXS11" s="6"/>
      <c r="TXT11" s="6"/>
      <c r="TXU11" s="6"/>
      <c r="TXV11" s="6"/>
      <c r="TXW11" s="6"/>
      <c r="TXX11" s="6"/>
      <c r="TXY11" s="6"/>
      <c r="TXZ11" s="6"/>
      <c r="TYA11" s="6"/>
      <c r="TYB11" s="6"/>
      <c r="TYC11" s="6"/>
      <c r="TYD11" s="6"/>
      <c r="TYE11" s="6"/>
      <c r="TYF11" s="6"/>
      <c r="TYG11" s="6"/>
      <c r="TYH11" s="6"/>
      <c r="TYI11" s="6"/>
      <c r="TYJ11" s="6"/>
      <c r="TYK11" s="6"/>
      <c r="TYL11" s="6"/>
      <c r="TYM11" s="6"/>
      <c r="TYN11" s="6"/>
      <c r="TYO11" s="6"/>
      <c r="TYP11" s="6"/>
      <c r="TYQ11" s="6"/>
      <c r="TYR11" s="6"/>
      <c r="TYS11" s="6"/>
      <c r="TYT11" s="6"/>
      <c r="TYU11" s="6"/>
      <c r="TYV11" s="6"/>
      <c r="TYW11" s="6"/>
      <c r="TYX11" s="6"/>
      <c r="TYY11" s="6"/>
      <c r="TYZ11" s="6"/>
      <c r="TZA11" s="6"/>
      <c r="TZB11" s="6"/>
      <c r="TZC11" s="6"/>
      <c r="TZD11" s="6"/>
      <c r="TZE11" s="6"/>
      <c r="TZF11" s="6"/>
      <c r="TZG11" s="6"/>
      <c r="TZH11" s="6"/>
      <c r="TZI11" s="6"/>
      <c r="TZJ11" s="6"/>
      <c r="TZK11" s="6"/>
      <c r="TZL11" s="6"/>
      <c r="TZM11" s="6"/>
      <c r="TZN11" s="6"/>
      <c r="TZO11" s="6"/>
      <c r="TZP11" s="6"/>
      <c r="TZQ11" s="6"/>
      <c r="TZR11" s="6"/>
      <c r="TZS11" s="6"/>
      <c r="TZT11" s="6"/>
      <c r="TZU11" s="6"/>
      <c r="TZV11" s="6"/>
      <c r="TZW11" s="6"/>
      <c r="TZX11" s="6"/>
      <c r="TZY11" s="6"/>
      <c r="TZZ11" s="6"/>
      <c r="UAA11" s="6"/>
      <c r="UAB11" s="6"/>
      <c r="UAC11" s="6"/>
      <c r="UAD11" s="6"/>
      <c r="UAE11" s="6"/>
      <c r="UAF11" s="6"/>
      <c r="UAG11" s="6"/>
      <c r="UAH11" s="6"/>
      <c r="UAI11" s="6"/>
      <c r="UAJ11" s="6"/>
      <c r="UAK11" s="6"/>
      <c r="UAL11" s="6"/>
      <c r="UAM11" s="6"/>
      <c r="UAN11" s="6"/>
      <c r="UAO11" s="6"/>
      <c r="UAP11" s="6"/>
      <c r="UAQ11" s="6"/>
      <c r="UAR11" s="6"/>
      <c r="UAS11" s="6"/>
      <c r="UAT11" s="6"/>
      <c r="UAU11" s="6"/>
      <c r="UAV11" s="6"/>
      <c r="UAW11" s="6"/>
      <c r="UAX11" s="6"/>
      <c r="UAY11" s="6"/>
      <c r="UAZ11" s="6"/>
      <c r="UBA11" s="6"/>
      <c r="UBB11" s="6"/>
      <c r="UBC11" s="6"/>
      <c r="UBD11" s="6"/>
      <c r="UBE11" s="6"/>
      <c r="UBF11" s="6"/>
      <c r="UBG11" s="6"/>
      <c r="UBH11" s="6"/>
      <c r="UBI11" s="6"/>
      <c r="UBJ11" s="6"/>
      <c r="UBK11" s="6"/>
      <c r="UBL11" s="6"/>
      <c r="UBM11" s="6"/>
      <c r="UBN11" s="6"/>
      <c r="UBO11" s="6"/>
      <c r="UBP11" s="6"/>
      <c r="UBQ11" s="6"/>
      <c r="UBR11" s="6"/>
      <c r="UBS11" s="6"/>
      <c r="UBT11" s="6"/>
      <c r="UBU11" s="6"/>
      <c r="UBV11" s="6"/>
      <c r="UBW11" s="6"/>
      <c r="UBX11" s="6"/>
      <c r="UBY11" s="6"/>
      <c r="UBZ11" s="6"/>
      <c r="UCA11" s="6"/>
      <c r="UCB11" s="6"/>
      <c r="UCC11" s="6"/>
      <c r="UCD11" s="6"/>
      <c r="UCE11" s="6"/>
      <c r="UCF11" s="6"/>
      <c r="UCG11" s="6"/>
      <c r="UCH11" s="6"/>
      <c r="UCI11" s="6"/>
      <c r="UCJ11" s="6"/>
      <c r="UCK11" s="6"/>
      <c r="UCL11" s="6"/>
      <c r="UCM11" s="6"/>
      <c r="UCN11" s="6"/>
      <c r="UCO11" s="6"/>
      <c r="UCP11" s="6"/>
      <c r="UCQ11" s="6"/>
      <c r="UCR11" s="6"/>
      <c r="UCS11" s="6"/>
      <c r="UCT11" s="6"/>
      <c r="UCU11" s="6"/>
      <c r="UCV11" s="6"/>
      <c r="UCW11" s="6"/>
      <c r="UCX11" s="6"/>
      <c r="UCY11" s="6"/>
      <c r="UCZ11" s="6"/>
      <c r="UDA11" s="6"/>
      <c r="UDB11" s="6"/>
      <c r="UDC11" s="6"/>
      <c r="UDD11" s="6"/>
      <c r="UDE11" s="6"/>
      <c r="UDF11" s="6"/>
      <c r="UDG11" s="6"/>
      <c r="UDH11" s="6"/>
      <c r="UDI11" s="6"/>
      <c r="UDJ11" s="6"/>
      <c r="UDK11" s="6"/>
      <c r="UDL11" s="6"/>
      <c r="UDM11" s="6"/>
      <c r="UDN11" s="6"/>
      <c r="UDO11" s="6"/>
      <c r="UDP11" s="6"/>
      <c r="UDQ11" s="6"/>
      <c r="UDR11" s="6"/>
      <c r="UDS11" s="6"/>
      <c r="UDT11" s="6"/>
      <c r="UDU11" s="6"/>
      <c r="UDV11" s="6"/>
      <c r="UDW11" s="6"/>
      <c r="UDX11" s="6"/>
      <c r="UDY11" s="6"/>
      <c r="UDZ11" s="6"/>
      <c r="UEA11" s="6"/>
      <c r="UEB11" s="6"/>
      <c r="UEC11" s="6"/>
      <c r="UED11" s="6"/>
      <c r="UEE11" s="6"/>
      <c r="UEF11" s="6"/>
      <c r="UEG11" s="6"/>
      <c r="UEH11" s="6"/>
      <c r="UEI11" s="6"/>
      <c r="UEJ11" s="6"/>
      <c r="UEK11" s="6"/>
      <c r="UEL11" s="6"/>
      <c r="UEM11" s="6"/>
      <c r="UEN11" s="6"/>
      <c r="UEO11" s="6"/>
      <c r="UEP11" s="6"/>
      <c r="UEQ11" s="6"/>
      <c r="UER11" s="6"/>
      <c r="UES11" s="6"/>
      <c r="UET11" s="6"/>
      <c r="UEU11" s="6"/>
      <c r="UEV11" s="6"/>
      <c r="UEW11" s="6"/>
      <c r="UEX11" s="6"/>
      <c r="UEY11" s="6"/>
      <c r="UEZ11" s="6"/>
      <c r="UFA11" s="6"/>
      <c r="UFB11" s="6"/>
      <c r="UFC11" s="6"/>
      <c r="UFD11" s="6"/>
      <c r="UFE11" s="6"/>
      <c r="UFF11" s="6"/>
      <c r="UFG11" s="6"/>
      <c r="UFH11" s="6"/>
      <c r="UFI11" s="6"/>
      <c r="UFJ11" s="6"/>
      <c r="UFK11" s="6"/>
      <c r="UFL11" s="6"/>
      <c r="UFM11" s="6"/>
      <c r="UFN11" s="6"/>
      <c r="UFO11" s="6"/>
      <c r="UFP11" s="6"/>
      <c r="UFQ11" s="6"/>
      <c r="UFR11" s="6"/>
      <c r="UFS11" s="6"/>
      <c r="UFT11" s="6"/>
      <c r="UFU11" s="6"/>
      <c r="UFV11" s="6"/>
      <c r="UFW11" s="6"/>
      <c r="UFX11" s="6"/>
      <c r="UFY11" s="6"/>
      <c r="UFZ11" s="6"/>
      <c r="UGA11" s="6"/>
      <c r="UGB11" s="6"/>
      <c r="UGC11" s="6"/>
      <c r="UGD11" s="6"/>
      <c r="UGE11" s="6"/>
      <c r="UGF11" s="6"/>
      <c r="UGG11" s="6"/>
      <c r="UGH11" s="6"/>
      <c r="UGI11" s="6"/>
      <c r="UGJ11" s="6"/>
      <c r="UGK11" s="6"/>
      <c r="UGL11" s="6"/>
      <c r="UGM11" s="6"/>
      <c r="UGN11" s="6"/>
      <c r="UGO11" s="6"/>
      <c r="UGP11" s="6"/>
      <c r="UGQ11" s="6"/>
      <c r="UGR11" s="6"/>
      <c r="UGS11" s="6"/>
      <c r="UGT11" s="6"/>
      <c r="UGU11" s="6"/>
      <c r="UGV11" s="6"/>
      <c r="UGW11" s="6"/>
      <c r="UGX11" s="6"/>
      <c r="UGY11" s="6"/>
      <c r="UGZ11" s="6"/>
      <c r="UHA11" s="6"/>
      <c r="UHB11" s="6"/>
      <c r="UHC11" s="6"/>
      <c r="UHD11" s="6"/>
      <c r="UHE11" s="6"/>
      <c r="UHF11" s="6"/>
      <c r="UHG11" s="6"/>
      <c r="UHH11" s="6"/>
      <c r="UHI11" s="6"/>
      <c r="UHJ11" s="6"/>
      <c r="UHK11" s="6"/>
      <c r="UHL11" s="6"/>
      <c r="UHM11" s="6"/>
      <c r="UHN11" s="6"/>
      <c r="UHO11" s="6"/>
      <c r="UHP11" s="6"/>
      <c r="UHQ11" s="6"/>
      <c r="UHR11" s="6"/>
      <c r="UHS11" s="6"/>
      <c r="UHT11" s="6"/>
      <c r="UHU11" s="6"/>
      <c r="UHV11" s="6"/>
      <c r="UHW11" s="6"/>
      <c r="UHX11" s="6"/>
      <c r="UHY11" s="6"/>
      <c r="UHZ11" s="6"/>
      <c r="UIA11" s="6"/>
      <c r="UIB11" s="6"/>
      <c r="UIC11" s="6"/>
      <c r="UID11" s="6"/>
      <c r="UIE11" s="6"/>
      <c r="UIF11" s="6"/>
      <c r="UIG11" s="6"/>
      <c r="UIH11" s="6"/>
      <c r="UII11" s="6"/>
      <c r="UIJ11" s="6"/>
      <c r="UIK11" s="6"/>
      <c r="UIL11" s="6"/>
      <c r="UIM11" s="6"/>
      <c r="UIN11" s="6"/>
      <c r="UIO11" s="6"/>
      <c r="UIP11" s="6"/>
      <c r="UIQ11" s="6"/>
      <c r="UIR11" s="6"/>
      <c r="UIS11" s="6"/>
      <c r="UIT11" s="6"/>
      <c r="UIU11" s="6"/>
      <c r="UIV11" s="6"/>
      <c r="UIW11" s="6"/>
      <c r="UIX11" s="6"/>
      <c r="UIY11" s="6"/>
      <c r="UIZ11" s="6"/>
      <c r="UJA11" s="6"/>
      <c r="UJB11" s="6"/>
      <c r="UJC11" s="6"/>
      <c r="UJD11" s="6"/>
      <c r="UJE11" s="6"/>
      <c r="UJF11" s="6"/>
      <c r="UJG11" s="6"/>
      <c r="UJH11" s="6"/>
      <c r="UJI11" s="6"/>
      <c r="UJJ11" s="6"/>
      <c r="UJK11" s="6"/>
      <c r="UJL11" s="6"/>
      <c r="UJM11" s="6"/>
      <c r="UJN11" s="6"/>
      <c r="UJO11" s="6"/>
      <c r="UJP11" s="6"/>
      <c r="UJQ11" s="6"/>
      <c r="UJR11" s="6"/>
      <c r="UJS11" s="6"/>
      <c r="UJT11" s="6"/>
      <c r="UJU11" s="6"/>
      <c r="UJV11" s="6"/>
      <c r="UJW11" s="6"/>
      <c r="UJX11" s="6"/>
      <c r="UJY11" s="6"/>
      <c r="UJZ11" s="6"/>
      <c r="UKA11" s="6"/>
      <c r="UKB11" s="6"/>
      <c r="UKC11" s="6"/>
      <c r="UKD11" s="6"/>
      <c r="UKE11" s="6"/>
      <c r="UKF11" s="6"/>
      <c r="UKG11" s="6"/>
      <c r="UKH11" s="6"/>
      <c r="UKI11" s="6"/>
      <c r="UKJ11" s="6"/>
      <c r="UKK11" s="6"/>
      <c r="UKL11" s="6"/>
      <c r="UKM11" s="6"/>
      <c r="UKN11" s="6"/>
      <c r="UKO11" s="6"/>
      <c r="UKP11" s="6"/>
      <c r="UKQ11" s="6"/>
      <c r="UKR11" s="6"/>
      <c r="UKS11" s="6"/>
      <c r="UKT11" s="6"/>
      <c r="UKU11" s="6"/>
      <c r="UKV11" s="6"/>
      <c r="UKW11" s="6"/>
      <c r="UKX11" s="6"/>
      <c r="UKY11" s="6"/>
      <c r="UKZ11" s="6"/>
      <c r="ULA11" s="6"/>
      <c r="ULB11" s="6"/>
      <c r="ULC11" s="6"/>
      <c r="ULD11" s="6"/>
      <c r="ULE11" s="6"/>
      <c r="ULF11" s="6"/>
      <c r="ULG11" s="6"/>
      <c r="ULH11" s="6"/>
      <c r="ULI11" s="6"/>
      <c r="ULJ11" s="6"/>
      <c r="ULK11" s="6"/>
      <c r="ULL11" s="6"/>
      <c r="ULM11" s="6"/>
      <c r="ULN11" s="6"/>
      <c r="ULO11" s="6"/>
      <c r="ULP11" s="6"/>
      <c r="ULQ11" s="6"/>
      <c r="ULR11" s="6"/>
      <c r="ULS11" s="6"/>
      <c r="ULT11" s="6"/>
      <c r="ULU11" s="6"/>
      <c r="ULV11" s="6"/>
      <c r="ULW11" s="6"/>
      <c r="ULX11" s="6"/>
      <c r="ULY11" s="6"/>
      <c r="ULZ11" s="6"/>
      <c r="UMA11" s="6"/>
      <c r="UMB11" s="6"/>
      <c r="UMC11" s="6"/>
      <c r="UMD11" s="6"/>
      <c r="UME11" s="6"/>
      <c r="UMF11" s="6"/>
      <c r="UMG11" s="6"/>
      <c r="UMH11" s="6"/>
      <c r="UMI11" s="6"/>
      <c r="UMJ11" s="6"/>
      <c r="UMK11" s="6"/>
      <c r="UML11" s="6"/>
      <c r="UMM11" s="6"/>
      <c r="UMN11" s="6"/>
      <c r="UMO11" s="6"/>
      <c r="UMP11" s="6"/>
      <c r="UMQ11" s="6"/>
      <c r="UMR11" s="6"/>
      <c r="UMS11" s="6"/>
      <c r="UMT11" s="6"/>
      <c r="UMU11" s="6"/>
      <c r="UMV11" s="6"/>
      <c r="UMW11" s="6"/>
      <c r="UMX11" s="6"/>
      <c r="UMY11" s="6"/>
      <c r="UMZ11" s="6"/>
      <c r="UNA11" s="6"/>
      <c r="UNB11" s="6"/>
      <c r="UNC11" s="6"/>
      <c r="UND11" s="6"/>
      <c r="UNE11" s="6"/>
      <c r="UNF11" s="6"/>
      <c r="UNG11" s="6"/>
      <c r="UNH11" s="6"/>
      <c r="UNI11" s="6"/>
      <c r="UNJ11" s="6"/>
      <c r="UNK11" s="6"/>
      <c r="UNL11" s="6"/>
      <c r="UNM11" s="6"/>
      <c r="UNN11" s="6"/>
      <c r="UNO11" s="6"/>
      <c r="UNP11" s="6"/>
      <c r="UNQ11" s="6"/>
      <c r="UNR11" s="6"/>
      <c r="UNS11" s="6"/>
      <c r="UNT11" s="6"/>
      <c r="UNU11" s="6"/>
      <c r="UNV11" s="6"/>
      <c r="UNW11" s="6"/>
      <c r="UNX11" s="6"/>
      <c r="UNY11" s="6"/>
      <c r="UNZ11" s="6"/>
      <c r="UOA11" s="6"/>
      <c r="UOB11" s="6"/>
      <c r="UOC11" s="6"/>
      <c r="UOD11" s="6"/>
      <c r="UOE11" s="6"/>
      <c r="UOF11" s="6"/>
      <c r="UOG11" s="6"/>
      <c r="UOH11" s="6"/>
      <c r="UOI11" s="6"/>
      <c r="UOJ11" s="6"/>
      <c r="UOK11" s="6"/>
      <c r="UOL11" s="6"/>
      <c r="UOM11" s="6"/>
      <c r="UON11" s="6"/>
      <c r="UOO11" s="6"/>
      <c r="UOP11" s="6"/>
      <c r="UOQ11" s="6"/>
      <c r="UOR11" s="6"/>
      <c r="UOS11" s="6"/>
      <c r="UOT11" s="6"/>
      <c r="UOU11" s="6"/>
      <c r="UOV11" s="6"/>
      <c r="UOW11" s="6"/>
      <c r="UOX11" s="6"/>
      <c r="UOY11" s="6"/>
      <c r="UOZ11" s="6"/>
      <c r="UPA11" s="6"/>
      <c r="UPB11" s="6"/>
      <c r="UPC11" s="6"/>
      <c r="UPD11" s="6"/>
      <c r="UPE11" s="6"/>
      <c r="UPF11" s="6"/>
      <c r="UPG11" s="6"/>
      <c r="UPH11" s="6"/>
      <c r="UPI11" s="6"/>
      <c r="UPJ11" s="6"/>
      <c r="UPK11" s="6"/>
      <c r="UPL11" s="6"/>
      <c r="UPM11" s="6"/>
      <c r="UPN11" s="6"/>
      <c r="UPO11" s="6"/>
      <c r="UPP11" s="6"/>
      <c r="UPQ11" s="6"/>
      <c r="UPR11" s="6"/>
      <c r="UPS11" s="6"/>
      <c r="UPT11" s="6"/>
      <c r="UPU11" s="6"/>
      <c r="UPV11" s="6"/>
      <c r="UPW11" s="6"/>
      <c r="UPX11" s="6"/>
      <c r="UPY11" s="6"/>
      <c r="UPZ11" s="6"/>
      <c r="UQA11" s="6"/>
      <c r="UQB11" s="6"/>
      <c r="UQC11" s="6"/>
      <c r="UQD11" s="6"/>
      <c r="UQE11" s="6"/>
      <c r="UQF11" s="6"/>
      <c r="UQG11" s="6"/>
      <c r="UQH11" s="6"/>
      <c r="UQI11" s="6"/>
      <c r="UQJ11" s="6"/>
      <c r="UQK11" s="6"/>
      <c r="UQL11" s="6"/>
      <c r="UQM11" s="6"/>
      <c r="UQN11" s="6"/>
      <c r="UQO11" s="6"/>
      <c r="UQP11" s="6"/>
      <c r="UQQ11" s="6"/>
      <c r="UQR11" s="6"/>
      <c r="UQS11" s="6"/>
      <c r="UQT11" s="6"/>
      <c r="UQU11" s="6"/>
      <c r="UQV11" s="6"/>
      <c r="UQW11" s="6"/>
      <c r="UQX11" s="6"/>
      <c r="UQY11" s="6"/>
      <c r="UQZ11" s="6"/>
      <c r="URA11" s="6"/>
      <c r="URB11" s="6"/>
      <c r="URC11" s="6"/>
      <c r="URD11" s="6"/>
      <c r="URE11" s="6"/>
      <c r="URF11" s="6"/>
      <c r="URG11" s="6"/>
      <c r="URH11" s="6"/>
      <c r="URI11" s="6"/>
      <c r="URJ11" s="6"/>
      <c r="URK11" s="6"/>
      <c r="URL11" s="6"/>
      <c r="URM11" s="6"/>
      <c r="URN11" s="6"/>
      <c r="URO11" s="6"/>
      <c r="URP11" s="6"/>
      <c r="URQ11" s="6"/>
      <c r="URR11" s="6"/>
      <c r="URS11" s="6"/>
      <c r="URT11" s="6"/>
      <c r="URU11" s="6"/>
      <c r="URV11" s="6"/>
      <c r="URW11" s="6"/>
      <c r="URX11" s="6"/>
      <c r="URY11" s="6"/>
      <c r="URZ11" s="6"/>
      <c r="USA11" s="6"/>
      <c r="USB11" s="6"/>
      <c r="USC11" s="6"/>
      <c r="USD11" s="6"/>
      <c r="USE11" s="6"/>
      <c r="USF11" s="6"/>
      <c r="USG11" s="6"/>
      <c r="USH11" s="6"/>
      <c r="USI11" s="6"/>
      <c r="USJ11" s="6"/>
      <c r="USK11" s="6"/>
      <c r="USL11" s="6"/>
      <c r="USM11" s="6"/>
      <c r="USN11" s="6"/>
      <c r="USO11" s="6"/>
      <c r="USP11" s="6"/>
      <c r="USQ11" s="6"/>
      <c r="USR11" s="6"/>
      <c r="USS11" s="6"/>
      <c r="UST11" s="6"/>
      <c r="USU11" s="6"/>
      <c r="USV11" s="6"/>
      <c r="USW11" s="6"/>
      <c r="USX11" s="6"/>
      <c r="USY11" s="6"/>
      <c r="USZ11" s="6"/>
      <c r="UTA11" s="6"/>
      <c r="UTB11" s="6"/>
      <c r="UTC11" s="6"/>
      <c r="UTD11" s="6"/>
      <c r="UTE11" s="6"/>
      <c r="UTF11" s="6"/>
      <c r="UTG11" s="6"/>
      <c r="UTH11" s="6"/>
      <c r="UTI11" s="6"/>
      <c r="UTJ11" s="6"/>
      <c r="UTK11" s="6"/>
      <c r="UTL11" s="6"/>
      <c r="UTM11" s="6"/>
      <c r="UTN11" s="6"/>
      <c r="UTO11" s="6"/>
      <c r="UTP11" s="6"/>
      <c r="UTQ11" s="6"/>
      <c r="UTR11" s="6"/>
      <c r="UTS11" s="6"/>
      <c r="UTT11" s="6"/>
      <c r="UTU11" s="6"/>
      <c r="UTV11" s="6"/>
      <c r="UTW11" s="6"/>
      <c r="UTX11" s="6"/>
      <c r="UTY11" s="6"/>
      <c r="UTZ11" s="6"/>
      <c r="UUA11" s="6"/>
      <c r="UUB11" s="6"/>
      <c r="UUC11" s="6"/>
      <c r="UUD11" s="6"/>
      <c r="UUE11" s="6"/>
      <c r="UUF11" s="6"/>
      <c r="UUG11" s="6"/>
      <c r="UUH11" s="6"/>
      <c r="UUI11" s="6"/>
      <c r="UUJ11" s="6"/>
      <c r="UUK11" s="6"/>
      <c r="UUL11" s="6"/>
      <c r="UUM11" s="6"/>
      <c r="UUN11" s="6"/>
      <c r="UUO11" s="6"/>
      <c r="UUP11" s="6"/>
      <c r="UUQ11" s="6"/>
      <c r="UUR11" s="6"/>
      <c r="UUS11" s="6"/>
      <c r="UUT11" s="6"/>
      <c r="UUU11" s="6"/>
      <c r="UUV11" s="6"/>
      <c r="UUW11" s="6"/>
      <c r="UUX11" s="6"/>
      <c r="UUY11" s="6"/>
      <c r="UUZ11" s="6"/>
      <c r="UVA11" s="6"/>
      <c r="UVB11" s="6"/>
      <c r="UVC11" s="6"/>
      <c r="UVD11" s="6"/>
      <c r="UVE11" s="6"/>
      <c r="UVF11" s="6"/>
      <c r="UVG11" s="6"/>
      <c r="UVH11" s="6"/>
      <c r="UVI11" s="6"/>
      <c r="UVJ11" s="6"/>
      <c r="UVK11" s="6"/>
      <c r="UVL11" s="6"/>
      <c r="UVM11" s="6"/>
      <c r="UVN11" s="6"/>
      <c r="UVO11" s="6"/>
      <c r="UVP11" s="6"/>
      <c r="UVQ11" s="6"/>
      <c r="UVR11" s="6"/>
      <c r="UVS11" s="6"/>
      <c r="UVT11" s="6"/>
      <c r="UVU11" s="6"/>
      <c r="UVV11" s="6"/>
      <c r="UVW11" s="6"/>
      <c r="UVX11" s="6"/>
      <c r="UVY11" s="6"/>
      <c r="UVZ11" s="6"/>
      <c r="UWA11" s="6"/>
      <c r="UWB11" s="6"/>
      <c r="UWC11" s="6"/>
      <c r="UWD11" s="6"/>
      <c r="UWE11" s="6"/>
      <c r="UWF11" s="6"/>
      <c r="UWG11" s="6"/>
      <c r="UWH11" s="6"/>
      <c r="UWI11" s="6"/>
      <c r="UWJ11" s="6"/>
      <c r="UWK11" s="6"/>
      <c r="UWL11" s="6"/>
      <c r="UWM11" s="6"/>
      <c r="UWN11" s="6"/>
      <c r="UWO11" s="6"/>
      <c r="UWP11" s="6"/>
      <c r="UWQ11" s="6"/>
      <c r="UWR11" s="6"/>
      <c r="UWS11" s="6"/>
      <c r="UWT11" s="6"/>
      <c r="UWU11" s="6"/>
      <c r="UWV11" s="6"/>
      <c r="UWW11" s="6"/>
      <c r="UWX11" s="6"/>
      <c r="UWY11" s="6"/>
      <c r="UWZ11" s="6"/>
      <c r="UXA11" s="6"/>
      <c r="UXB11" s="6"/>
      <c r="UXC11" s="6"/>
      <c r="UXD11" s="6"/>
      <c r="UXE11" s="6"/>
      <c r="UXF11" s="6"/>
      <c r="UXG11" s="6"/>
      <c r="UXH11" s="6"/>
      <c r="UXI11" s="6"/>
      <c r="UXJ11" s="6"/>
      <c r="UXK11" s="6"/>
      <c r="UXL11" s="6"/>
      <c r="UXM11" s="6"/>
      <c r="UXN11" s="6"/>
      <c r="UXO11" s="6"/>
      <c r="UXP11" s="6"/>
      <c r="UXQ11" s="6"/>
      <c r="UXR11" s="6"/>
      <c r="UXS11" s="6"/>
      <c r="UXT11" s="6"/>
      <c r="UXU11" s="6"/>
      <c r="UXV11" s="6"/>
      <c r="UXW11" s="6"/>
      <c r="UXX11" s="6"/>
      <c r="UXY11" s="6"/>
      <c r="UXZ11" s="6"/>
      <c r="UYA11" s="6"/>
      <c r="UYB11" s="6"/>
      <c r="UYC11" s="6"/>
      <c r="UYD11" s="6"/>
      <c r="UYE11" s="6"/>
      <c r="UYF11" s="6"/>
      <c r="UYG11" s="6"/>
      <c r="UYH11" s="6"/>
      <c r="UYI11" s="6"/>
      <c r="UYJ11" s="6"/>
      <c r="UYK11" s="6"/>
      <c r="UYL11" s="6"/>
      <c r="UYM11" s="6"/>
      <c r="UYN11" s="6"/>
      <c r="UYO11" s="6"/>
      <c r="UYP11" s="6"/>
      <c r="UYQ11" s="6"/>
      <c r="UYR11" s="6"/>
      <c r="UYS11" s="6"/>
      <c r="UYT11" s="6"/>
      <c r="UYU11" s="6"/>
      <c r="UYV11" s="6"/>
      <c r="UYW11" s="6"/>
      <c r="UYX11" s="6"/>
      <c r="UYY11" s="6"/>
      <c r="UYZ11" s="6"/>
      <c r="UZA11" s="6"/>
      <c r="UZB11" s="6"/>
      <c r="UZC11" s="6"/>
      <c r="UZD11" s="6"/>
      <c r="UZE11" s="6"/>
      <c r="UZF11" s="6"/>
      <c r="UZG11" s="6"/>
      <c r="UZH11" s="6"/>
      <c r="UZI11" s="6"/>
      <c r="UZJ11" s="6"/>
      <c r="UZK11" s="6"/>
      <c r="UZL11" s="6"/>
      <c r="UZM11" s="6"/>
      <c r="UZN11" s="6"/>
      <c r="UZO11" s="6"/>
      <c r="UZP11" s="6"/>
      <c r="UZQ11" s="6"/>
      <c r="UZR11" s="6"/>
      <c r="UZS11" s="6"/>
      <c r="UZT11" s="6"/>
      <c r="UZU11" s="6"/>
      <c r="UZV11" s="6"/>
      <c r="UZW11" s="6"/>
      <c r="UZX11" s="6"/>
      <c r="UZY11" s="6"/>
      <c r="UZZ11" s="6"/>
      <c r="VAA11" s="6"/>
      <c r="VAB11" s="6"/>
      <c r="VAC11" s="6"/>
      <c r="VAD11" s="6"/>
      <c r="VAE11" s="6"/>
      <c r="VAF11" s="6"/>
      <c r="VAG11" s="6"/>
      <c r="VAH11" s="6"/>
      <c r="VAI11" s="6"/>
      <c r="VAJ11" s="6"/>
      <c r="VAK11" s="6"/>
      <c r="VAL11" s="6"/>
      <c r="VAM11" s="6"/>
      <c r="VAN11" s="6"/>
      <c r="VAO11" s="6"/>
      <c r="VAP11" s="6"/>
      <c r="VAQ11" s="6"/>
      <c r="VAR11" s="6"/>
      <c r="VAS11" s="6"/>
      <c r="VAT11" s="6"/>
      <c r="VAU11" s="6"/>
      <c r="VAV11" s="6"/>
      <c r="VAW11" s="6"/>
      <c r="VAX11" s="6"/>
      <c r="VAY11" s="6"/>
      <c r="VAZ11" s="6"/>
      <c r="VBA11" s="6"/>
      <c r="VBB11" s="6"/>
      <c r="VBC11" s="6"/>
      <c r="VBD11" s="6"/>
      <c r="VBE11" s="6"/>
      <c r="VBF11" s="6"/>
      <c r="VBG11" s="6"/>
      <c r="VBH11" s="6"/>
      <c r="VBI11" s="6"/>
      <c r="VBJ11" s="6"/>
      <c r="VBK11" s="6"/>
      <c r="VBL11" s="6"/>
      <c r="VBM11" s="6"/>
      <c r="VBN11" s="6"/>
      <c r="VBO11" s="6"/>
      <c r="VBP11" s="6"/>
      <c r="VBQ11" s="6"/>
      <c r="VBR11" s="6"/>
      <c r="VBS11" s="6"/>
      <c r="VBT11" s="6"/>
      <c r="VBU11" s="6"/>
      <c r="VBV11" s="6"/>
      <c r="VBW11" s="6"/>
      <c r="VBX11" s="6"/>
      <c r="VBY11" s="6"/>
      <c r="VBZ11" s="6"/>
      <c r="VCA11" s="6"/>
      <c r="VCB11" s="6"/>
      <c r="VCC11" s="6"/>
      <c r="VCD11" s="6"/>
      <c r="VCE11" s="6"/>
      <c r="VCF11" s="6"/>
      <c r="VCG11" s="6"/>
      <c r="VCH11" s="6"/>
      <c r="VCI11" s="6"/>
      <c r="VCJ11" s="6"/>
      <c r="VCK11" s="6"/>
      <c r="VCL11" s="6"/>
      <c r="VCM11" s="6"/>
      <c r="VCN11" s="6"/>
      <c r="VCO11" s="6"/>
      <c r="VCP11" s="6"/>
      <c r="VCQ11" s="6"/>
      <c r="VCR11" s="6"/>
      <c r="VCS11" s="6"/>
      <c r="VCT11" s="6"/>
      <c r="VCU11" s="6"/>
      <c r="VCV11" s="6"/>
      <c r="VCW11" s="6"/>
      <c r="VCX11" s="6"/>
      <c r="VCY11" s="6"/>
      <c r="VCZ11" s="6"/>
      <c r="VDA11" s="6"/>
      <c r="VDB11" s="6"/>
      <c r="VDC11" s="6"/>
      <c r="VDD11" s="6"/>
      <c r="VDE11" s="6"/>
      <c r="VDF11" s="6"/>
      <c r="VDG11" s="6"/>
      <c r="VDH11" s="6"/>
      <c r="VDI11" s="6"/>
      <c r="VDJ11" s="6"/>
      <c r="VDK11" s="6"/>
      <c r="VDL11" s="6"/>
      <c r="VDM11" s="6"/>
      <c r="VDN11" s="6"/>
      <c r="VDO11" s="6"/>
      <c r="VDP11" s="6"/>
      <c r="VDQ11" s="6"/>
      <c r="VDR11" s="6"/>
      <c r="VDS11" s="6"/>
      <c r="VDT11" s="6"/>
      <c r="VDU11" s="6"/>
      <c r="VDV11" s="6"/>
      <c r="VDW11" s="6"/>
      <c r="VDX11" s="6"/>
      <c r="VDY11" s="6"/>
      <c r="VDZ11" s="6"/>
      <c r="VEA11" s="6"/>
      <c r="VEB11" s="6"/>
      <c r="VEC11" s="6"/>
      <c r="VED11" s="6"/>
      <c r="VEE11" s="6"/>
      <c r="VEF11" s="6"/>
      <c r="VEG11" s="6"/>
      <c r="VEH11" s="6"/>
      <c r="VEI11" s="6"/>
      <c r="VEJ11" s="6"/>
      <c r="VEK11" s="6"/>
      <c r="VEL11" s="6"/>
      <c r="VEM11" s="6"/>
      <c r="VEN11" s="6"/>
      <c r="VEO11" s="6"/>
      <c r="VEP11" s="6"/>
      <c r="VEQ11" s="6"/>
      <c r="VER11" s="6"/>
      <c r="VES11" s="6"/>
      <c r="VET11" s="6"/>
      <c r="VEU11" s="6"/>
      <c r="VEV11" s="6"/>
      <c r="VEW11" s="6"/>
      <c r="VEX11" s="6"/>
      <c r="VEY11" s="6"/>
      <c r="VEZ11" s="6"/>
      <c r="VFA11" s="6"/>
      <c r="VFB11" s="6"/>
      <c r="VFC11" s="6"/>
      <c r="VFD11" s="6"/>
      <c r="VFE11" s="6"/>
      <c r="VFF11" s="6"/>
      <c r="VFG11" s="6"/>
      <c r="VFH11" s="6"/>
      <c r="VFI11" s="6"/>
      <c r="VFJ11" s="6"/>
      <c r="VFK11" s="6"/>
      <c r="VFL11" s="6"/>
      <c r="VFM11" s="6"/>
      <c r="VFN11" s="6"/>
      <c r="VFO11" s="6"/>
      <c r="VFP11" s="6"/>
      <c r="VFQ11" s="6"/>
      <c r="VFR11" s="6"/>
      <c r="VFS11" s="6"/>
      <c r="VFT11" s="6"/>
      <c r="VFU11" s="6"/>
      <c r="VFV11" s="6"/>
      <c r="VFW11" s="6"/>
      <c r="VFX11" s="6"/>
      <c r="VFY11" s="6"/>
      <c r="VFZ11" s="6"/>
      <c r="VGA11" s="6"/>
      <c r="VGB11" s="6"/>
      <c r="VGC11" s="6"/>
      <c r="VGD11" s="6"/>
      <c r="VGE11" s="6"/>
      <c r="VGF11" s="6"/>
      <c r="VGG11" s="6"/>
      <c r="VGH11" s="6"/>
      <c r="VGI11" s="6"/>
      <c r="VGJ11" s="6"/>
      <c r="VGK11" s="6"/>
      <c r="VGL11" s="6"/>
      <c r="VGM11" s="6"/>
      <c r="VGN11" s="6"/>
      <c r="VGO11" s="6"/>
      <c r="VGP11" s="6"/>
      <c r="VGQ11" s="6"/>
      <c r="VGR11" s="6"/>
      <c r="VGS11" s="6"/>
      <c r="VGT11" s="6"/>
      <c r="VGU11" s="6"/>
      <c r="VGV11" s="6"/>
      <c r="VGW11" s="6"/>
      <c r="VGX11" s="6"/>
      <c r="VGY11" s="6"/>
      <c r="VGZ11" s="6"/>
      <c r="VHA11" s="6"/>
      <c r="VHB11" s="6"/>
      <c r="VHC11" s="6"/>
      <c r="VHD11" s="6"/>
      <c r="VHE11" s="6"/>
      <c r="VHF11" s="6"/>
      <c r="VHG11" s="6"/>
      <c r="VHH11" s="6"/>
      <c r="VHI11" s="6"/>
      <c r="VHJ11" s="6"/>
      <c r="VHK11" s="6"/>
      <c r="VHL11" s="6"/>
      <c r="VHM11" s="6"/>
      <c r="VHN11" s="6"/>
      <c r="VHO11" s="6"/>
      <c r="VHP11" s="6"/>
      <c r="VHQ11" s="6"/>
      <c r="VHR11" s="6"/>
      <c r="VHS11" s="6"/>
      <c r="VHT11" s="6"/>
      <c r="VHU11" s="6"/>
      <c r="VHV11" s="6"/>
      <c r="VHW11" s="6"/>
      <c r="VHX11" s="6"/>
      <c r="VHY11" s="6"/>
      <c r="VHZ11" s="6"/>
      <c r="VIA11" s="6"/>
      <c r="VIB11" s="6"/>
      <c r="VIC11" s="6"/>
      <c r="VID11" s="6"/>
      <c r="VIE11" s="6"/>
      <c r="VIF11" s="6"/>
      <c r="VIG11" s="6"/>
      <c r="VIH11" s="6"/>
      <c r="VII11" s="6"/>
      <c r="VIJ11" s="6"/>
      <c r="VIK11" s="6"/>
      <c r="VIL11" s="6"/>
      <c r="VIM11" s="6"/>
      <c r="VIN11" s="6"/>
      <c r="VIO11" s="6"/>
      <c r="VIP11" s="6"/>
      <c r="VIQ11" s="6"/>
      <c r="VIR11" s="6"/>
      <c r="VIS11" s="6"/>
      <c r="VIT11" s="6"/>
      <c r="VIU11" s="6"/>
      <c r="VIV11" s="6"/>
      <c r="VIW11" s="6"/>
      <c r="VIX11" s="6"/>
      <c r="VIY11" s="6"/>
      <c r="VIZ11" s="6"/>
      <c r="VJA11" s="6"/>
      <c r="VJB11" s="6"/>
      <c r="VJC11" s="6"/>
      <c r="VJD11" s="6"/>
      <c r="VJE11" s="6"/>
      <c r="VJF11" s="6"/>
      <c r="VJG11" s="6"/>
      <c r="VJH11" s="6"/>
      <c r="VJI11" s="6"/>
      <c r="VJJ11" s="6"/>
      <c r="VJK11" s="6"/>
      <c r="VJL11" s="6"/>
      <c r="VJM11" s="6"/>
      <c r="VJN11" s="6"/>
      <c r="VJO11" s="6"/>
      <c r="VJP11" s="6"/>
      <c r="VJQ11" s="6"/>
      <c r="VJR11" s="6"/>
      <c r="VJS11" s="6"/>
      <c r="VJT11" s="6"/>
      <c r="VJU11" s="6"/>
      <c r="VJV11" s="6"/>
      <c r="VJW11" s="6"/>
      <c r="VJX11" s="6"/>
      <c r="VJY11" s="6"/>
      <c r="VJZ11" s="6"/>
      <c r="VKA11" s="6"/>
      <c r="VKB11" s="6"/>
      <c r="VKC11" s="6"/>
      <c r="VKD11" s="6"/>
      <c r="VKE11" s="6"/>
      <c r="VKF11" s="6"/>
      <c r="VKG11" s="6"/>
      <c r="VKH11" s="6"/>
      <c r="VKI11" s="6"/>
      <c r="VKJ11" s="6"/>
      <c r="VKK11" s="6"/>
      <c r="VKL11" s="6"/>
      <c r="VKM11" s="6"/>
      <c r="VKN11" s="6"/>
      <c r="VKO11" s="6"/>
      <c r="VKP11" s="6"/>
      <c r="VKQ11" s="6"/>
      <c r="VKR11" s="6"/>
      <c r="VKS11" s="6"/>
      <c r="VKT11" s="6"/>
      <c r="VKU11" s="6"/>
      <c r="VKV11" s="6"/>
      <c r="VKW11" s="6"/>
      <c r="VKX11" s="6"/>
      <c r="VKY11" s="6"/>
      <c r="VKZ11" s="6"/>
      <c r="VLA11" s="6"/>
      <c r="VLB11" s="6"/>
      <c r="VLC11" s="6"/>
      <c r="VLD11" s="6"/>
      <c r="VLE11" s="6"/>
      <c r="VLF11" s="6"/>
      <c r="VLG11" s="6"/>
      <c r="VLH11" s="6"/>
      <c r="VLI11" s="6"/>
      <c r="VLJ11" s="6"/>
      <c r="VLK11" s="6"/>
      <c r="VLL11" s="6"/>
      <c r="VLM11" s="6"/>
      <c r="VLN11" s="6"/>
      <c r="VLO11" s="6"/>
      <c r="VLP11" s="6"/>
      <c r="VLQ11" s="6"/>
      <c r="VLR11" s="6"/>
      <c r="VLS11" s="6"/>
      <c r="VLT11" s="6"/>
      <c r="VLU11" s="6"/>
      <c r="VLV11" s="6"/>
      <c r="VLW11" s="6"/>
      <c r="VLX11" s="6"/>
      <c r="VLY11" s="6"/>
      <c r="VLZ11" s="6"/>
      <c r="VMA11" s="6"/>
      <c r="VMB11" s="6"/>
      <c r="VMC11" s="6"/>
      <c r="VMD11" s="6"/>
      <c r="VME11" s="6"/>
      <c r="VMF11" s="6"/>
      <c r="VMG11" s="6"/>
      <c r="VMH11" s="6"/>
      <c r="VMI11" s="6"/>
      <c r="VMJ11" s="6"/>
      <c r="VMK11" s="6"/>
      <c r="VML11" s="6"/>
      <c r="VMM11" s="6"/>
      <c r="VMN11" s="6"/>
      <c r="VMO11" s="6"/>
      <c r="VMP11" s="6"/>
      <c r="VMQ11" s="6"/>
      <c r="VMR11" s="6"/>
      <c r="VMS11" s="6"/>
      <c r="VMT11" s="6"/>
      <c r="VMU11" s="6"/>
      <c r="VMV11" s="6"/>
      <c r="VMW11" s="6"/>
      <c r="VMX11" s="6"/>
      <c r="VMY11" s="6"/>
      <c r="VMZ11" s="6"/>
      <c r="VNA11" s="6"/>
      <c r="VNB11" s="6"/>
      <c r="VNC11" s="6"/>
      <c r="VND11" s="6"/>
      <c r="VNE11" s="6"/>
      <c r="VNF11" s="6"/>
      <c r="VNG11" s="6"/>
      <c r="VNH11" s="6"/>
      <c r="VNI11" s="6"/>
      <c r="VNJ11" s="6"/>
      <c r="VNK11" s="6"/>
      <c r="VNL11" s="6"/>
      <c r="VNM11" s="6"/>
      <c r="VNN11" s="6"/>
      <c r="VNO11" s="6"/>
      <c r="VNP11" s="6"/>
      <c r="VNQ11" s="6"/>
      <c r="VNR11" s="6"/>
      <c r="VNS11" s="6"/>
      <c r="VNT11" s="6"/>
      <c r="VNU11" s="6"/>
      <c r="VNV11" s="6"/>
      <c r="VNW11" s="6"/>
      <c r="VNX11" s="6"/>
      <c r="VNY11" s="6"/>
      <c r="VNZ11" s="6"/>
      <c r="VOA11" s="6"/>
      <c r="VOB11" s="6"/>
      <c r="VOC11" s="6"/>
      <c r="VOD11" s="6"/>
      <c r="VOE11" s="6"/>
      <c r="VOF11" s="6"/>
      <c r="VOG11" s="6"/>
      <c r="VOH11" s="6"/>
      <c r="VOI11" s="6"/>
      <c r="VOJ11" s="6"/>
      <c r="VOK11" s="6"/>
      <c r="VOL11" s="6"/>
      <c r="VOM11" s="6"/>
      <c r="VON11" s="6"/>
      <c r="VOO11" s="6"/>
      <c r="VOP11" s="6"/>
      <c r="VOQ11" s="6"/>
      <c r="VOR11" s="6"/>
      <c r="VOS11" s="6"/>
      <c r="VOT11" s="6"/>
      <c r="VOU11" s="6"/>
      <c r="VOV11" s="6"/>
      <c r="VOW11" s="6"/>
      <c r="VOX11" s="6"/>
      <c r="VOY11" s="6"/>
      <c r="VOZ11" s="6"/>
      <c r="VPA11" s="6"/>
      <c r="VPB11" s="6"/>
      <c r="VPC11" s="6"/>
      <c r="VPD11" s="6"/>
      <c r="VPE11" s="6"/>
      <c r="VPF11" s="6"/>
      <c r="VPG11" s="6"/>
      <c r="VPH11" s="6"/>
      <c r="VPI11" s="6"/>
      <c r="VPJ11" s="6"/>
      <c r="VPK11" s="6"/>
      <c r="VPL11" s="6"/>
      <c r="VPM11" s="6"/>
      <c r="VPN11" s="6"/>
      <c r="VPO11" s="6"/>
      <c r="VPP11" s="6"/>
      <c r="VPQ11" s="6"/>
      <c r="VPR11" s="6"/>
      <c r="VPS11" s="6"/>
      <c r="VPT11" s="6"/>
      <c r="VPU11" s="6"/>
      <c r="VPV11" s="6"/>
      <c r="VPW11" s="6"/>
      <c r="VPX11" s="6"/>
      <c r="VPY11" s="6"/>
      <c r="VPZ11" s="6"/>
      <c r="VQA11" s="6"/>
      <c r="VQB11" s="6"/>
      <c r="VQC11" s="6"/>
      <c r="VQD11" s="6"/>
      <c r="VQE11" s="6"/>
      <c r="VQF11" s="6"/>
      <c r="VQG11" s="6"/>
      <c r="VQH11" s="6"/>
      <c r="VQI11" s="6"/>
      <c r="VQJ11" s="6"/>
      <c r="VQK11" s="6"/>
      <c r="VQL11" s="6"/>
      <c r="VQM11" s="6"/>
      <c r="VQN11" s="6"/>
      <c r="VQO11" s="6"/>
      <c r="VQP11" s="6"/>
      <c r="VQQ11" s="6"/>
      <c r="VQR11" s="6"/>
      <c r="VQS11" s="6"/>
      <c r="VQT11" s="6"/>
      <c r="VQU11" s="6"/>
      <c r="VQV11" s="6"/>
      <c r="VQW11" s="6"/>
      <c r="VQX11" s="6"/>
      <c r="VQY11" s="6"/>
      <c r="VQZ11" s="6"/>
      <c r="VRA11" s="6"/>
      <c r="VRB11" s="6"/>
      <c r="VRC11" s="6"/>
      <c r="VRD11" s="6"/>
      <c r="VRE11" s="6"/>
      <c r="VRF11" s="6"/>
      <c r="VRG11" s="6"/>
      <c r="VRH11" s="6"/>
      <c r="VRI11" s="6"/>
      <c r="VRJ11" s="6"/>
      <c r="VRK11" s="6"/>
      <c r="VRL11" s="6"/>
      <c r="VRM11" s="6"/>
      <c r="VRN11" s="6"/>
      <c r="VRO11" s="6"/>
      <c r="VRP11" s="6"/>
      <c r="VRQ11" s="6"/>
      <c r="VRR11" s="6"/>
      <c r="VRS11" s="6"/>
      <c r="VRT11" s="6"/>
      <c r="VRU11" s="6"/>
      <c r="VRV11" s="6"/>
      <c r="VRW11" s="6"/>
      <c r="VRX11" s="6"/>
      <c r="VRY11" s="6"/>
      <c r="VRZ11" s="6"/>
      <c r="VSA11" s="6"/>
      <c r="VSB11" s="6"/>
      <c r="VSC11" s="6"/>
      <c r="VSD11" s="6"/>
      <c r="VSE11" s="6"/>
      <c r="VSF11" s="6"/>
      <c r="VSG11" s="6"/>
      <c r="VSH11" s="6"/>
      <c r="VSI11" s="6"/>
      <c r="VSJ11" s="6"/>
      <c r="VSK11" s="6"/>
      <c r="VSL11" s="6"/>
      <c r="VSM11" s="6"/>
      <c r="VSN11" s="6"/>
      <c r="VSO11" s="6"/>
      <c r="VSP11" s="6"/>
      <c r="VSQ11" s="6"/>
      <c r="VSR11" s="6"/>
      <c r="VSS11" s="6"/>
      <c r="VST11" s="6"/>
      <c r="VSU11" s="6"/>
      <c r="VSV11" s="6"/>
      <c r="VSW11" s="6"/>
      <c r="VSX11" s="6"/>
      <c r="VSY11" s="6"/>
      <c r="VSZ11" s="6"/>
      <c r="VTA11" s="6"/>
      <c r="VTB11" s="6"/>
      <c r="VTC11" s="6"/>
      <c r="VTD11" s="6"/>
      <c r="VTE11" s="6"/>
      <c r="VTF11" s="6"/>
      <c r="VTG11" s="6"/>
      <c r="VTH11" s="6"/>
      <c r="VTI11" s="6"/>
      <c r="VTJ11" s="6"/>
      <c r="VTK11" s="6"/>
      <c r="VTL11" s="6"/>
      <c r="VTM11" s="6"/>
      <c r="VTN11" s="6"/>
      <c r="VTO11" s="6"/>
      <c r="VTP11" s="6"/>
      <c r="VTQ11" s="6"/>
      <c r="VTR11" s="6"/>
      <c r="VTS11" s="6"/>
      <c r="VTT11" s="6"/>
      <c r="VTU11" s="6"/>
      <c r="VTV11" s="6"/>
      <c r="VTW11" s="6"/>
      <c r="VTX11" s="6"/>
      <c r="VTY11" s="6"/>
      <c r="VTZ11" s="6"/>
      <c r="VUA11" s="6"/>
      <c r="VUB11" s="6"/>
      <c r="VUC11" s="6"/>
      <c r="VUD11" s="6"/>
      <c r="VUE11" s="6"/>
      <c r="VUF11" s="6"/>
      <c r="VUG11" s="6"/>
      <c r="VUH11" s="6"/>
      <c r="VUI11" s="6"/>
      <c r="VUJ11" s="6"/>
      <c r="VUK11" s="6"/>
      <c r="VUL11" s="6"/>
      <c r="VUM11" s="6"/>
      <c r="VUN11" s="6"/>
      <c r="VUO11" s="6"/>
      <c r="VUP11" s="6"/>
      <c r="VUQ11" s="6"/>
      <c r="VUR11" s="6"/>
      <c r="VUS11" s="6"/>
      <c r="VUT11" s="6"/>
      <c r="VUU11" s="6"/>
      <c r="VUV11" s="6"/>
      <c r="VUW11" s="6"/>
      <c r="VUX11" s="6"/>
      <c r="VUY11" s="6"/>
      <c r="VUZ11" s="6"/>
      <c r="VVA11" s="6"/>
      <c r="VVB11" s="6"/>
      <c r="VVC11" s="6"/>
      <c r="VVD11" s="6"/>
      <c r="VVE11" s="6"/>
      <c r="VVF11" s="6"/>
      <c r="VVG11" s="6"/>
      <c r="VVH11" s="6"/>
      <c r="VVI11" s="6"/>
      <c r="VVJ11" s="6"/>
      <c r="VVK11" s="6"/>
      <c r="VVL11" s="6"/>
      <c r="VVM11" s="6"/>
      <c r="VVN11" s="6"/>
      <c r="VVO11" s="6"/>
      <c r="VVP11" s="6"/>
      <c r="VVQ11" s="6"/>
      <c r="VVR11" s="6"/>
      <c r="VVS11" s="6"/>
      <c r="VVT11" s="6"/>
      <c r="VVU11" s="6"/>
      <c r="VVV11" s="6"/>
      <c r="VVW11" s="6"/>
      <c r="VVX11" s="6"/>
      <c r="VVY11" s="6"/>
      <c r="VVZ11" s="6"/>
      <c r="VWA11" s="6"/>
      <c r="VWB11" s="6"/>
      <c r="VWC11" s="6"/>
      <c r="VWD11" s="6"/>
      <c r="VWE11" s="6"/>
      <c r="VWF11" s="6"/>
      <c r="VWG11" s="6"/>
      <c r="VWH11" s="6"/>
      <c r="VWI11" s="6"/>
      <c r="VWJ11" s="6"/>
      <c r="VWK11" s="6"/>
      <c r="VWL11" s="6"/>
      <c r="VWM11" s="6"/>
      <c r="VWN11" s="6"/>
      <c r="VWO11" s="6"/>
      <c r="VWP11" s="6"/>
      <c r="VWQ11" s="6"/>
      <c r="VWR11" s="6"/>
      <c r="VWS11" s="6"/>
      <c r="VWT11" s="6"/>
      <c r="VWU11" s="6"/>
      <c r="VWV11" s="6"/>
      <c r="VWW11" s="6"/>
      <c r="VWX11" s="6"/>
      <c r="VWY11" s="6"/>
      <c r="VWZ11" s="6"/>
      <c r="VXA11" s="6"/>
      <c r="VXB11" s="6"/>
      <c r="VXC11" s="6"/>
      <c r="VXD11" s="6"/>
      <c r="VXE11" s="6"/>
      <c r="VXF11" s="6"/>
      <c r="VXG11" s="6"/>
      <c r="VXH11" s="6"/>
      <c r="VXI11" s="6"/>
      <c r="VXJ11" s="6"/>
      <c r="VXK11" s="6"/>
      <c r="VXL11" s="6"/>
      <c r="VXM11" s="6"/>
      <c r="VXN11" s="6"/>
      <c r="VXO11" s="6"/>
      <c r="VXP11" s="6"/>
      <c r="VXQ11" s="6"/>
      <c r="VXR11" s="6"/>
      <c r="VXS11" s="6"/>
      <c r="VXT11" s="6"/>
      <c r="VXU11" s="6"/>
      <c r="VXV11" s="6"/>
      <c r="VXW11" s="6"/>
      <c r="VXX11" s="6"/>
      <c r="VXY11" s="6"/>
      <c r="VXZ11" s="6"/>
      <c r="VYA11" s="6"/>
      <c r="VYB11" s="6"/>
      <c r="VYC11" s="6"/>
      <c r="VYD11" s="6"/>
      <c r="VYE11" s="6"/>
      <c r="VYF11" s="6"/>
      <c r="VYG11" s="6"/>
      <c r="VYH11" s="6"/>
      <c r="VYI11" s="6"/>
      <c r="VYJ11" s="6"/>
      <c r="VYK11" s="6"/>
      <c r="VYL11" s="6"/>
      <c r="VYM11" s="6"/>
      <c r="VYN11" s="6"/>
      <c r="VYO11" s="6"/>
      <c r="VYP11" s="6"/>
      <c r="VYQ11" s="6"/>
      <c r="VYR11" s="6"/>
      <c r="VYS11" s="6"/>
      <c r="VYT11" s="6"/>
      <c r="VYU11" s="6"/>
      <c r="VYV11" s="6"/>
      <c r="VYW11" s="6"/>
      <c r="VYX11" s="6"/>
      <c r="VYY11" s="6"/>
      <c r="VYZ11" s="6"/>
      <c r="VZA11" s="6"/>
      <c r="VZB11" s="6"/>
      <c r="VZC11" s="6"/>
      <c r="VZD11" s="6"/>
      <c r="VZE11" s="6"/>
      <c r="VZF11" s="6"/>
      <c r="VZG11" s="6"/>
      <c r="VZH11" s="6"/>
      <c r="VZI11" s="6"/>
      <c r="VZJ11" s="6"/>
      <c r="VZK11" s="6"/>
      <c r="VZL11" s="6"/>
      <c r="VZM11" s="6"/>
      <c r="VZN11" s="6"/>
      <c r="VZO11" s="6"/>
      <c r="VZP11" s="6"/>
      <c r="VZQ11" s="6"/>
      <c r="VZR11" s="6"/>
      <c r="VZS11" s="6"/>
      <c r="VZT11" s="6"/>
      <c r="VZU11" s="6"/>
      <c r="VZV11" s="6"/>
      <c r="VZW11" s="6"/>
      <c r="VZX11" s="6"/>
      <c r="VZY11" s="6"/>
      <c r="VZZ11" s="6"/>
      <c r="WAA11" s="6"/>
      <c r="WAB11" s="6"/>
      <c r="WAC11" s="6"/>
      <c r="WAD11" s="6"/>
      <c r="WAE11" s="6"/>
      <c r="WAF11" s="6"/>
      <c r="WAG11" s="6"/>
      <c r="WAH11" s="6"/>
      <c r="WAI11" s="6"/>
      <c r="WAJ11" s="6"/>
      <c r="WAK11" s="6"/>
      <c r="WAL11" s="6"/>
      <c r="WAM11" s="6"/>
      <c r="WAN11" s="6"/>
      <c r="WAO11" s="6"/>
      <c r="WAP11" s="6"/>
      <c r="WAQ11" s="6"/>
      <c r="WAR11" s="6"/>
      <c r="WAS11" s="6"/>
      <c r="WAT11" s="6"/>
      <c r="WAU11" s="6"/>
      <c r="WAV11" s="6"/>
      <c r="WAW11" s="6"/>
      <c r="WAX11" s="6"/>
      <c r="WAY11" s="6"/>
      <c r="WAZ11" s="6"/>
      <c r="WBA11" s="6"/>
      <c r="WBB11" s="6"/>
      <c r="WBC11" s="6"/>
      <c r="WBD11" s="6"/>
      <c r="WBE11" s="6"/>
      <c r="WBF11" s="6"/>
      <c r="WBG11" s="6"/>
      <c r="WBH11" s="6"/>
      <c r="WBI11" s="6"/>
      <c r="WBJ11" s="6"/>
      <c r="WBK11" s="6"/>
      <c r="WBL11" s="6"/>
      <c r="WBM11" s="6"/>
      <c r="WBN11" s="6"/>
      <c r="WBO11" s="6"/>
      <c r="WBP11" s="6"/>
      <c r="WBQ11" s="6"/>
      <c r="WBR11" s="6"/>
      <c r="WBS11" s="6"/>
      <c r="WBT11" s="6"/>
      <c r="WBU11" s="6"/>
      <c r="WBV11" s="6"/>
      <c r="WBW11" s="6"/>
      <c r="WBX11" s="6"/>
      <c r="WBY11" s="6"/>
      <c r="WBZ11" s="6"/>
      <c r="WCA11" s="6"/>
      <c r="WCB11" s="6"/>
      <c r="WCC11" s="6"/>
      <c r="WCD11" s="6"/>
      <c r="WCE11" s="6"/>
      <c r="WCF11" s="6"/>
      <c r="WCG11" s="6"/>
      <c r="WCH11" s="6"/>
      <c r="WCI11" s="6"/>
      <c r="WCJ11" s="6"/>
      <c r="WCK11" s="6"/>
      <c r="WCL11" s="6"/>
      <c r="WCM11" s="6"/>
      <c r="WCN11" s="6"/>
      <c r="WCO11" s="6"/>
      <c r="WCP11" s="6"/>
      <c r="WCQ11" s="6"/>
      <c r="WCR11" s="6"/>
      <c r="WCS11" s="6"/>
      <c r="WCT11" s="6"/>
      <c r="WCU11" s="6"/>
      <c r="WCV11" s="6"/>
      <c r="WCW11" s="6"/>
      <c r="WCX11" s="6"/>
      <c r="WCY11" s="6"/>
      <c r="WCZ11" s="6"/>
      <c r="WDA11" s="6"/>
      <c r="WDB11" s="6"/>
      <c r="WDC11" s="6"/>
      <c r="WDD11" s="6"/>
      <c r="WDE11" s="6"/>
      <c r="WDF11" s="6"/>
      <c r="WDG11" s="6"/>
      <c r="WDH11" s="6"/>
      <c r="WDI11" s="6"/>
      <c r="WDJ11" s="6"/>
      <c r="WDK11" s="6"/>
      <c r="WDL11" s="6"/>
      <c r="WDM11" s="6"/>
      <c r="WDN11" s="6"/>
      <c r="WDO11" s="6"/>
      <c r="WDP11" s="6"/>
      <c r="WDQ11" s="6"/>
      <c r="WDR11" s="6"/>
      <c r="WDS11" s="6"/>
      <c r="WDT11" s="6"/>
      <c r="WDU11" s="6"/>
      <c r="WDV11" s="6"/>
      <c r="WDW11" s="6"/>
      <c r="WDX11" s="6"/>
      <c r="WDY11" s="6"/>
      <c r="WDZ11" s="6"/>
      <c r="WEA11" s="6"/>
      <c r="WEB11" s="6"/>
      <c r="WEC11" s="6"/>
      <c r="WED11" s="6"/>
      <c r="WEE11" s="6"/>
      <c r="WEF11" s="6"/>
      <c r="WEG11" s="6"/>
      <c r="WEH11" s="6"/>
      <c r="WEI11" s="6"/>
      <c r="WEJ11" s="6"/>
      <c r="WEK11" s="6"/>
      <c r="WEL11" s="6"/>
      <c r="WEM11" s="6"/>
      <c r="WEN11" s="6"/>
      <c r="WEO11" s="6"/>
      <c r="WEP11" s="6"/>
      <c r="WEQ11" s="6"/>
      <c r="WER11" s="6"/>
      <c r="WES11" s="6"/>
      <c r="WET11" s="6"/>
      <c r="WEU11" s="6"/>
      <c r="WEV11" s="6"/>
      <c r="WEW11" s="6"/>
      <c r="WEX11" s="6"/>
      <c r="WEY11" s="6"/>
      <c r="WEZ11" s="6"/>
      <c r="WFA11" s="6"/>
      <c r="WFB11" s="6"/>
      <c r="WFC11" s="6"/>
      <c r="WFD11" s="6"/>
      <c r="WFE11" s="6"/>
      <c r="WFF11" s="6"/>
      <c r="WFG11" s="6"/>
      <c r="WFH11" s="6"/>
      <c r="WFI11" s="6"/>
      <c r="WFJ11" s="6"/>
      <c r="WFK11" s="6"/>
      <c r="WFL11" s="6"/>
      <c r="WFM11" s="6"/>
      <c r="WFN11" s="6"/>
      <c r="WFO11" s="6"/>
      <c r="WFP11" s="6"/>
      <c r="WFQ11" s="6"/>
      <c r="WFR11" s="6"/>
      <c r="WFS11" s="6"/>
      <c r="WFT11" s="6"/>
      <c r="WFU11" s="6"/>
      <c r="WFV11" s="6"/>
      <c r="WFW11" s="6"/>
      <c r="WFX11" s="6"/>
      <c r="WFY11" s="6"/>
      <c r="WFZ11" s="6"/>
      <c r="WGA11" s="6"/>
      <c r="WGB11" s="6"/>
      <c r="WGC11" s="6"/>
      <c r="WGD11" s="6"/>
      <c r="WGE11" s="6"/>
      <c r="WGF11" s="6"/>
      <c r="WGG11" s="6"/>
      <c r="WGH11" s="6"/>
      <c r="WGI11" s="6"/>
      <c r="WGJ11" s="6"/>
      <c r="WGK11" s="6"/>
      <c r="WGL11" s="6"/>
      <c r="WGM11" s="6"/>
      <c r="WGN11" s="6"/>
      <c r="WGO11" s="6"/>
      <c r="WGP11" s="6"/>
      <c r="WGQ11" s="6"/>
      <c r="WGR11" s="6"/>
      <c r="WGS11" s="6"/>
      <c r="WGT11" s="6"/>
      <c r="WGU11" s="6"/>
      <c r="WGV11" s="6"/>
      <c r="WGW11" s="6"/>
      <c r="WGX11" s="6"/>
      <c r="WGY11" s="6"/>
      <c r="WGZ11" s="6"/>
      <c r="WHA11" s="6"/>
      <c r="WHB11" s="6"/>
      <c r="WHC11" s="6"/>
      <c r="WHD11" s="6"/>
      <c r="WHE11" s="6"/>
      <c r="WHF11" s="6"/>
      <c r="WHG11" s="6"/>
      <c r="WHH11" s="6"/>
      <c r="WHI11" s="6"/>
      <c r="WHJ11" s="6"/>
      <c r="WHK11" s="6"/>
      <c r="WHL11" s="6"/>
      <c r="WHM11" s="6"/>
      <c r="WHN11" s="6"/>
      <c r="WHO11" s="6"/>
      <c r="WHP11" s="6"/>
      <c r="WHQ11" s="6"/>
      <c r="WHR11" s="6"/>
      <c r="WHS11" s="6"/>
      <c r="WHT11" s="6"/>
      <c r="WHU11" s="6"/>
      <c r="WHV11" s="6"/>
      <c r="WHW11" s="6"/>
      <c r="WHX11" s="6"/>
      <c r="WHY11" s="6"/>
      <c r="WHZ11" s="6"/>
      <c r="WIA11" s="6"/>
      <c r="WIB11" s="6"/>
      <c r="WIC11" s="6"/>
      <c r="WID11" s="6"/>
      <c r="WIE11" s="6"/>
      <c r="WIF11" s="6"/>
      <c r="WIG11" s="6"/>
      <c r="WIH11" s="6"/>
      <c r="WII11" s="6"/>
      <c r="WIJ11" s="6"/>
      <c r="WIK11" s="6"/>
      <c r="WIL11" s="6"/>
      <c r="WIM11" s="6"/>
      <c r="WIN11" s="6"/>
      <c r="WIO11" s="6"/>
      <c r="WIP11" s="6"/>
      <c r="WIQ11" s="6"/>
      <c r="WIR11" s="6"/>
      <c r="WIS11" s="6"/>
      <c r="WIT11" s="6"/>
      <c r="WIU11" s="6"/>
      <c r="WIV11" s="6"/>
      <c r="WIW11" s="6"/>
      <c r="WIX11" s="6"/>
      <c r="WIY11" s="6"/>
      <c r="WIZ11" s="6"/>
      <c r="WJA11" s="6"/>
      <c r="WJB11" s="6"/>
      <c r="WJC11" s="6"/>
      <c r="WJD11" s="6"/>
      <c r="WJE11" s="6"/>
      <c r="WJF11" s="6"/>
      <c r="WJG11" s="6"/>
      <c r="WJH11" s="6"/>
      <c r="WJI11" s="6"/>
      <c r="WJJ11" s="6"/>
      <c r="WJK11" s="6"/>
      <c r="WJL11" s="6"/>
      <c r="WJM11" s="6"/>
      <c r="WJN11" s="6"/>
      <c r="WJO11" s="6"/>
      <c r="WJP11" s="6"/>
      <c r="WJQ11" s="6"/>
      <c r="WJR11" s="6"/>
      <c r="WJS11" s="6"/>
      <c r="WJT11" s="6"/>
      <c r="WJU11" s="6"/>
      <c r="WJV11" s="6"/>
      <c r="WJW11" s="6"/>
      <c r="WJX11" s="6"/>
      <c r="WJY11" s="6"/>
      <c r="WJZ11" s="6"/>
      <c r="WKA11" s="6"/>
      <c r="WKB11" s="6"/>
      <c r="WKC11" s="6"/>
      <c r="WKD11" s="6"/>
      <c r="WKE11" s="6"/>
      <c r="WKF11" s="6"/>
      <c r="WKG11" s="6"/>
      <c r="WKH11" s="6"/>
      <c r="WKI11" s="6"/>
      <c r="WKJ11" s="6"/>
      <c r="WKK11" s="6"/>
      <c r="WKL11" s="6"/>
      <c r="WKM11" s="6"/>
      <c r="WKN11" s="6"/>
      <c r="WKO11" s="6"/>
      <c r="WKP11" s="6"/>
      <c r="WKQ11" s="6"/>
      <c r="WKR11" s="6"/>
      <c r="WKS11" s="6"/>
      <c r="WKT11" s="6"/>
      <c r="WKU11" s="6"/>
      <c r="WKV11" s="6"/>
      <c r="WKW11" s="6"/>
      <c r="WKX11" s="6"/>
      <c r="WKY11" s="6"/>
      <c r="WKZ11" s="6"/>
      <c r="WLA11" s="6"/>
      <c r="WLB11" s="6"/>
      <c r="WLC11" s="6"/>
      <c r="WLD11" s="6"/>
      <c r="WLE11" s="6"/>
      <c r="WLF11" s="6"/>
      <c r="WLG11" s="6"/>
      <c r="WLH11" s="6"/>
      <c r="WLI11" s="6"/>
      <c r="WLJ11" s="6"/>
      <c r="WLK11" s="6"/>
      <c r="WLL11" s="6"/>
      <c r="WLM11" s="6"/>
      <c r="WLN11" s="6"/>
      <c r="WLO11" s="6"/>
      <c r="WLP11" s="6"/>
      <c r="WLQ11" s="6"/>
      <c r="WLR11" s="6"/>
      <c r="WLS11" s="6"/>
      <c r="WLT11" s="6"/>
      <c r="WLU11" s="6"/>
      <c r="WLV11" s="6"/>
      <c r="WLW11" s="6"/>
      <c r="WLX11" s="6"/>
      <c r="WLY11" s="6"/>
      <c r="WLZ11" s="6"/>
      <c r="WMA11" s="6"/>
      <c r="WMB11" s="6"/>
      <c r="WMC11" s="6"/>
      <c r="WMD11" s="6"/>
      <c r="WME11" s="6"/>
      <c r="WMF11" s="6"/>
      <c r="WMG11" s="6"/>
      <c r="WMH11" s="6"/>
      <c r="WMI11" s="6"/>
      <c r="WMJ11" s="6"/>
      <c r="WMK11" s="6"/>
      <c r="WML11" s="6"/>
      <c r="WMM11" s="6"/>
      <c r="WMN11" s="6"/>
      <c r="WMO11" s="6"/>
      <c r="WMP11" s="6"/>
      <c r="WMQ11" s="6"/>
      <c r="WMR11" s="6"/>
      <c r="WMS11" s="6"/>
      <c r="WMT11" s="6"/>
      <c r="WMU11" s="6"/>
      <c r="WMV11" s="6"/>
      <c r="WMW11" s="6"/>
      <c r="WMX11" s="6"/>
      <c r="WMY11" s="6"/>
      <c r="WMZ11" s="6"/>
      <c r="WNA11" s="6"/>
      <c r="WNB11" s="6"/>
      <c r="WNC11" s="6"/>
      <c r="WND11" s="6"/>
      <c r="WNE11" s="6"/>
      <c r="WNF11" s="6"/>
      <c r="WNG11" s="6"/>
      <c r="WNH11" s="6"/>
      <c r="WNI11" s="6"/>
      <c r="WNJ11" s="6"/>
      <c r="WNK11" s="6"/>
      <c r="WNL11" s="6"/>
      <c r="WNM11" s="6"/>
      <c r="WNN11" s="6"/>
      <c r="WNO11" s="6"/>
      <c r="WNP11" s="6"/>
      <c r="WNQ11" s="6"/>
      <c r="WNR11" s="6"/>
      <c r="WNS11" s="6"/>
      <c r="WNT11" s="6"/>
      <c r="WNU11" s="6"/>
      <c r="WNV11" s="6"/>
      <c r="WNW11" s="6"/>
      <c r="WNX11" s="6"/>
      <c r="WNY11" s="6"/>
      <c r="WNZ11" s="6"/>
      <c r="WOA11" s="6"/>
      <c r="WOB11" s="6"/>
      <c r="WOC11" s="6"/>
      <c r="WOD11" s="6"/>
      <c r="WOE11" s="6"/>
      <c r="WOF11" s="6"/>
      <c r="WOG11" s="6"/>
      <c r="WOH11" s="6"/>
      <c r="WOI11" s="6"/>
      <c r="WOJ11" s="6"/>
      <c r="WOK11" s="6"/>
      <c r="WOL11" s="6"/>
      <c r="WOM11" s="6"/>
      <c r="WON11" s="6"/>
      <c r="WOO11" s="6"/>
      <c r="WOP11" s="6"/>
      <c r="WOQ11" s="6"/>
      <c r="WOR11" s="6"/>
      <c r="WOS11" s="6"/>
      <c r="WOT11" s="6"/>
      <c r="WOU11" s="6"/>
      <c r="WOV11" s="6"/>
      <c r="WOW11" s="6"/>
      <c r="WOX11" s="6"/>
      <c r="WOY11" s="6"/>
      <c r="WOZ11" s="6"/>
      <c r="WPA11" s="6"/>
      <c r="WPB11" s="6"/>
      <c r="WPC11" s="6"/>
      <c r="WPD11" s="6"/>
      <c r="WPE11" s="6"/>
      <c r="WPF11" s="6"/>
      <c r="WPG11" s="6"/>
      <c r="WPH11" s="6"/>
      <c r="WPI11" s="6"/>
      <c r="WPJ11" s="6"/>
      <c r="WPK11" s="6"/>
      <c r="WPL11" s="6"/>
      <c r="WPM11" s="6"/>
      <c r="WPN11" s="6"/>
      <c r="WPO11" s="6"/>
      <c r="WPP11" s="6"/>
      <c r="WPQ11" s="6"/>
      <c r="WPR11" s="6"/>
      <c r="WPS11" s="6"/>
      <c r="WPT11" s="6"/>
      <c r="WPU11" s="6"/>
      <c r="WPV11" s="6"/>
      <c r="WPW11" s="6"/>
      <c r="WPX11" s="6"/>
      <c r="WPY11" s="6"/>
      <c r="WPZ11" s="6"/>
      <c r="WQA11" s="6"/>
      <c r="WQB11" s="6"/>
      <c r="WQC11" s="6"/>
      <c r="WQD11" s="6"/>
      <c r="WQE11" s="6"/>
      <c r="WQF11" s="6"/>
      <c r="WQG11" s="6"/>
      <c r="WQH11" s="6"/>
      <c r="WQI11" s="6"/>
      <c r="WQJ11" s="6"/>
      <c r="WQK11" s="6"/>
      <c r="WQL11" s="6"/>
      <c r="WQM11" s="6"/>
      <c r="WQN11" s="6"/>
      <c r="WQO11" s="6"/>
      <c r="WQP11" s="6"/>
      <c r="WQQ11" s="6"/>
      <c r="WQR11" s="6"/>
      <c r="WQS11" s="6"/>
      <c r="WQT11" s="6"/>
      <c r="WQU11" s="6"/>
      <c r="WQV11" s="6"/>
      <c r="WQW11" s="6"/>
      <c r="WQX11" s="6"/>
      <c r="WQY11" s="6"/>
      <c r="WQZ11" s="6"/>
      <c r="WRA11" s="6"/>
      <c r="WRB11" s="6"/>
      <c r="WRC11" s="6"/>
      <c r="WRD11" s="6"/>
      <c r="WRE11" s="6"/>
      <c r="WRF11" s="6"/>
      <c r="WRG11" s="6"/>
      <c r="WRH11" s="6"/>
      <c r="WRI11" s="6"/>
      <c r="WRJ11" s="6"/>
      <c r="WRK11" s="6"/>
      <c r="WRL11" s="6"/>
      <c r="WRM11" s="6"/>
      <c r="WRN11" s="6"/>
      <c r="WRO11" s="6"/>
      <c r="WRP11" s="6"/>
      <c r="WRQ11" s="6"/>
      <c r="WRR11" s="6"/>
      <c r="WRS11" s="6"/>
      <c r="WRT11" s="6"/>
      <c r="WRU11" s="6"/>
      <c r="WRV11" s="6"/>
      <c r="WRW11" s="6"/>
      <c r="WRX11" s="6"/>
      <c r="WRY11" s="6"/>
      <c r="WRZ11" s="6"/>
      <c r="WSA11" s="6"/>
      <c r="WSB11" s="6"/>
      <c r="WSC11" s="6"/>
      <c r="WSD11" s="6"/>
      <c r="WSE11" s="6"/>
      <c r="WSF11" s="6"/>
      <c r="WSG11" s="6"/>
      <c r="WSH11" s="6"/>
      <c r="WSI11" s="6"/>
      <c r="WSJ11" s="6"/>
      <c r="WSK11" s="6"/>
      <c r="WSL11" s="6"/>
      <c r="WSM11" s="6"/>
      <c r="WSN11" s="6"/>
      <c r="WSO11" s="6"/>
      <c r="WSP11" s="6"/>
      <c r="WSQ11" s="6"/>
      <c r="WSR11" s="6"/>
      <c r="WSS11" s="6"/>
      <c r="WST11" s="6"/>
      <c r="WSU11" s="6"/>
      <c r="WSV11" s="6"/>
      <c r="WSW11" s="6"/>
      <c r="WSX11" s="6"/>
      <c r="WSY11" s="6"/>
      <c r="WSZ11" s="6"/>
      <c r="WTA11" s="6"/>
      <c r="WTB11" s="6"/>
      <c r="WTC11" s="6"/>
      <c r="WTD11" s="6"/>
      <c r="WTE11" s="6"/>
      <c r="WTF11" s="6"/>
      <c r="WTG11" s="6"/>
      <c r="WTH11" s="6"/>
      <c r="WTI11" s="6"/>
      <c r="WTJ11" s="6"/>
      <c r="WTK11" s="6"/>
      <c r="WTL11" s="6"/>
      <c r="WTM11" s="6"/>
      <c r="WTN11" s="6"/>
      <c r="WTO11" s="6"/>
      <c r="WTP11" s="6"/>
      <c r="WTQ11" s="6"/>
      <c r="WTR11" s="6"/>
      <c r="WTS11" s="6"/>
      <c r="WTT11" s="6"/>
      <c r="WTU11" s="6"/>
      <c r="WTV11" s="6"/>
      <c r="WTW11" s="6"/>
      <c r="WTX11" s="6"/>
      <c r="WTY11" s="6"/>
      <c r="WTZ11" s="6"/>
      <c r="WUA11" s="6"/>
      <c r="WUB11" s="6"/>
      <c r="WUC11" s="6"/>
      <c r="WUD11" s="6"/>
      <c r="WUE11" s="6"/>
      <c r="WUF11" s="6"/>
      <c r="WUG11" s="6"/>
      <c r="WUH11" s="6"/>
      <c r="WUI11" s="6"/>
      <c r="WUJ11" s="6"/>
      <c r="WUK11" s="6"/>
      <c r="WUL11" s="6"/>
      <c r="WUM11" s="6"/>
      <c r="WUN11" s="6"/>
      <c r="WUO11" s="6"/>
      <c r="WUP11" s="6"/>
      <c r="WUQ11" s="6"/>
      <c r="WUR11" s="6"/>
      <c r="WUS11" s="6"/>
      <c r="WUT11" s="6"/>
      <c r="WUU11" s="6"/>
      <c r="WUV11" s="6"/>
      <c r="WUW11" s="6"/>
      <c r="WUX11" s="6"/>
      <c r="WUY11" s="6"/>
      <c r="WUZ11" s="6"/>
      <c r="WVA11" s="6"/>
      <c r="WVB11" s="6"/>
      <c r="WVC11" s="6"/>
      <c r="WVD11" s="6"/>
      <c r="WVE11" s="6"/>
      <c r="WVF11" s="6"/>
      <c r="WVG11" s="6"/>
      <c r="WVH11" s="6"/>
      <c r="WVI11" s="6"/>
      <c r="WVJ11" s="6"/>
      <c r="WVK11" s="6"/>
      <c r="WVL11" s="6"/>
      <c r="WVM11" s="6"/>
      <c r="WVN11" s="6"/>
      <c r="WVO11" s="6"/>
      <c r="WVP11" s="6"/>
      <c r="WVQ11" s="6"/>
      <c r="WVR11" s="6"/>
      <c r="WVS11" s="6"/>
      <c r="WVT11" s="6"/>
      <c r="WVU11" s="6"/>
      <c r="WVV11" s="6"/>
      <c r="WVW11" s="6"/>
      <c r="WVX11" s="6"/>
      <c r="WVY11" s="6"/>
      <c r="WVZ11" s="6"/>
      <c r="WWA11" s="6"/>
      <c r="WWB11" s="6"/>
      <c r="WWC11" s="6"/>
      <c r="WWD11" s="6"/>
      <c r="WWE11" s="6"/>
      <c r="WWF11" s="6"/>
      <c r="WWG11" s="6"/>
      <c r="WWH11" s="6"/>
      <c r="WWI11" s="6"/>
      <c r="WWJ11" s="6"/>
      <c r="WWK11" s="6"/>
      <c r="WWL11" s="6"/>
      <c r="WWM11" s="6"/>
      <c r="WWN11" s="6"/>
      <c r="WWO11" s="6"/>
      <c r="WWP11" s="6"/>
      <c r="WWQ11" s="6"/>
      <c r="WWR11" s="6"/>
      <c r="WWS11" s="6"/>
      <c r="WWT11" s="6"/>
      <c r="WWU11" s="6"/>
      <c r="WWV11" s="6"/>
      <c r="WWW11" s="6"/>
      <c r="WWX11" s="6"/>
      <c r="WWY11" s="6"/>
      <c r="WWZ11" s="6"/>
      <c r="WXA11" s="6"/>
      <c r="WXB11" s="6"/>
      <c r="WXC11" s="6"/>
      <c r="WXD11" s="6"/>
      <c r="WXE11" s="6"/>
      <c r="WXF11" s="6"/>
      <c r="WXG11" s="6"/>
      <c r="WXH11" s="6"/>
      <c r="WXI11" s="6"/>
      <c r="WXJ11" s="6"/>
      <c r="WXK11" s="6"/>
      <c r="WXL11" s="6"/>
      <c r="WXM11" s="6"/>
      <c r="WXN11" s="6"/>
      <c r="WXO11" s="6"/>
      <c r="WXP11" s="6"/>
      <c r="WXQ11" s="6"/>
      <c r="WXR11" s="6"/>
      <c r="WXS11" s="6"/>
      <c r="WXT11" s="6"/>
      <c r="WXU11" s="6"/>
      <c r="WXV11" s="6"/>
      <c r="WXW11" s="6"/>
      <c r="WXX11" s="6"/>
      <c r="WXY11" s="6"/>
      <c r="WXZ11" s="6"/>
      <c r="WYA11" s="6"/>
      <c r="WYB11" s="6"/>
      <c r="WYC11" s="6"/>
      <c r="WYD11" s="6"/>
      <c r="WYE11" s="6"/>
      <c r="WYF11" s="6"/>
      <c r="WYG11" s="6"/>
      <c r="WYH11" s="6"/>
      <c r="WYI11" s="6"/>
      <c r="WYJ11" s="6"/>
      <c r="WYK11" s="6"/>
      <c r="WYL11" s="6"/>
      <c r="WYM11" s="6"/>
      <c r="WYN11" s="6"/>
      <c r="WYO11" s="6"/>
      <c r="WYP11" s="6"/>
      <c r="WYQ11" s="6"/>
      <c r="WYR11" s="6"/>
      <c r="WYS11" s="6"/>
      <c r="WYT11" s="6"/>
      <c r="WYU11" s="6"/>
      <c r="WYV11" s="6"/>
      <c r="WYW11" s="6"/>
      <c r="WYX11" s="6"/>
      <c r="WYY11" s="6"/>
      <c r="WYZ11" s="6"/>
      <c r="WZA11" s="6"/>
      <c r="WZB11" s="6"/>
      <c r="WZC11" s="6"/>
      <c r="WZD11" s="6"/>
      <c r="WZE11" s="6"/>
      <c r="WZF11" s="6"/>
      <c r="WZG11" s="6"/>
      <c r="WZH11" s="6"/>
      <c r="WZI11" s="6"/>
      <c r="WZJ11" s="6"/>
      <c r="WZK11" s="6"/>
      <c r="WZL11" s="6"/>
      <c r="WZM11" s="6"/>
      <c r="WZN11" s="6"/>
      <c r="WZO11" s="6"/>
      <c r="WZP11" s="6"/>
      <c r="WZQ11" s="6"/>
      <c r="WZR11" s="6"/>
      <c r="WZS11" s="6"/>
      <c r="WZT11" s="6"/>
      <c r="WZU11" s="6"/>
      <c r="WZV11" s="6"/>
      <c r="WZW11" s="6"/>
      <c r="WZX11" s="6"/>
      <c r="WZY11" s="6"/>
      <c r="WZZ11" s="6"/>
      <c r="XAA11" s="6"/>
      <c r="XAB11" s="6"/>
      <c r="XAC11" s="6"/>
      <c r="XAD11" s="6"/>
      <c r="XAE11" s="6"/>
      <c r="XAF11" s="6"/>
      <c r="XAG11" s="6"/>
      <c r="XAH11" s="6"/>
      <c r="XAI11" s="6"/>
      <c r="XAJ11" s="6"/>
      <c r="XAK11" s="6"/>
      <c r="XAL11" s="6"/>
      <c r="XAM11" s="6"/>
      <c r="XAN11" s="6"/>
      <c r="XAO11" s="6"/>
      <c r="XAP11" s="6"/>
      <c r="XAQ11" s="6"/>
      <c r="XAR11" s="6"/>
      <c r="XAS11" s="6"/>
      <c r="XAT11" s="6"/>
      <c r="XAU11" s="6"/>
      <c r="XAV11" s="6"/>
      <c r="XAW11" s="6"/>
      <c r="XAX11" s="6"/>
      <c r="XAY11" s="6"/>
      <c r="XAZ11" s="6"/>
      <c r="XBA11" s="6"/>
      <c r="XBB11" s="6"/>
      <c r="XBC11" s="6"/>
      <c r="XBD11" s="6"/>
      <c r="XBE11" s="6"/>
      <c r="XBF11" s="6"/>
      <c r="XBG11" s="6"/>
      <c r="XBH11" s="6"/>
      <c r="XBI11" s="6"/>
      <c r="XBJ11" s="6"/>
      <c r="XBK11" s="6"/>
      <c r="XBL11" s="6"/>
      <c r="XBM11" s="6"/>
      <c r="XBN11" s="6"/>
      <c r="XBO11" s="6"/>
      <c r="XBP11" s="6"/>
      <c r="XBQ11" s="6"/>
      <c r="XBR11" s="6"/>
      <c r="XBS11" s="6"/>
      <c r="XBT11" s="6"/>
      <c r="XBU11" s="6"/>
      <c r="XBV11" s="6"/>
      <c r="XBW11" s="6"/>
      <c r="XBX11" s="6"/>
      <c r="XBY11" s="6"/>
      <c r="XBZ11" s="6"/>
      <c r="XCA11" s="6"/>
      <c r="XCB11" s="6"/>
      <c r="XCC11" s="6"/>
      <c r="XCD11" s="6"/>
      <c r="XCE11" s="6"/>
      <c r="XCF11" s="6"/>
      <c r="XCG11" s="6"/>
      <c r="XCH11" s="6"/>
      <c r="XCI11" s="6"/>
      <c r="XCJ11" s="6"/>
      <c r="XCK11" s="6"/>
      <c r="XCL11" s="6"/>
      <c r="XCM11" s="6"/>
      <c r="XCN11" s="6"/>
      <c r="XCO11" s="6"/>
      <c r="XCP11" s="6"/>
      <c r="XCQ11" s="6"/>
      <c r="XCR11" s="6"/>
      <c r="XCS11" s="6"/>
      <c r="XCT11" s="6"/>
      <c r="XCU11" s="6"/>
      <c r="XCV11" s="6"/>
      <c r="XCW11" s="6"/>
      <c r="XCX11" s="6"/>
      <c r="XCY11" s="6"/>
      <c r="XCZ11" s="6"/>
      <c r="XDA11" s="6"/>
      <c r="XDB11" s="6"/>
      <c r="XDC11" s="6"/>
      <c r="XDD11" s="6"/>
      <c r="XDE11" s="6"/>
      <c r="XDF11" s="6"/>
      <c r="XDG11" s="6"/>
      <c r="XDH11" s="6"/>
      <c r="XDI11" s="6"/>
      <c r="XDJ11" s="6"/>
      <c r="XDK11" s="6"/>
      <c r="XDL11" s="6"/>
      <c r="XDM11" s="6"/>
      <c r="XDN11" s="6"/>
      <c r="XDO11" s="6"/>
      <c r="XDP11" s="6"/>
      <c r="XDQ11" s="6"/>
      <c r="XDR11" s="6"/>
      <c r="XDS11" s="6"/>
      <c r="XDT11" s="6"/>
      <c r="XDU11" s="6"/>
      <c r="XDV11" s="6"/>
      <c r="XDW11" s="6"/>
      <c r="XDX11" s="6"/>
      <c r="XDY11" s="6"/>
      <c r="XDZ11" s="6"/>
      <c r="XEA11" s="6"/>
      <c r="XEB11" s="6"/>
      <c r="XEC11" s="6"/>
      <c r="XED11" s="6"/>
      <c r="XEE11" s="6"/>
      <c r="XEF11" s="6"/>
      <c r="XEG11" s="6"/>
      <c r="XEH11" s="6"/>
      <c r="XEI11" s="6"/>
      <c r="XEJ11" s="6"/>
      <c r="XEK11" s="6"/>
      <c r="XEL11" s="6"/>
      <c r="XEM11" s="6"/>
      <c r="XEN11" s="6"/>
      <c r="XEO11" s="6"/>
      <c r="XEP11" s="6"/>
      <c r="XEQ11" s="6"/>
      <c r="XER11" s="6"/>
      <c r="XES11" s="6"/>
      <c r="XET11" s="6"/>
      <c r="XEU11" s="6"/>
      <c r="XEV11" s="6"/>
      <c r="XEW11" s="6"/>
      <c r="XEX11" s="6"/>
      <c r="XEY11" s="6"/>
      <c r="XEZ11" s="6"/>
      <c r="XFA11" s="6"/>
      <c r="XFB11" s="6"/>
      <c r="XFC11" s="6"/>
      <c r="XFD11" s="6"/>
    </row>
    <row r="12" s="6" customFormat="1" ht="12.75" customHeight="1" spans="1:56">
      <c r="A12" s="32" t="s">
        <v>65</v>
      </c>
      <c r="B12" s="30">
        <f ca="1" t="shared" si="0"/>
        <v>44050</v>
      </c>
      <c r="C12" s="31">
        <f ca="1" t="shared" si="1"/>
        <v>45338</v>
      </c>
      <c r="D12" s="29" t="str">
        <f t="shared" si="2"/>
        <v>Project 412</v>
      </c>
      <c r="E12" s="29" t="str">
        <f t="shared" si="3"/>
        <v>Company AB 512</v>
      </c>
      <c r="F12" s="29" t="str">
        <f ca="1" t="shared" si="4"/>
        <v>Österåker</v>
      </c>
      <c r="G12" s="36">
        <f ca="1" t="shared" si="5"/>
        <v>32</v>
      </c>
      <c r="H12" s="37" t="str">
        <f ca="1" t="shared" si="6"/>
        <v/>
      </c>
      <c r="I12" s="29" t="str">
        <f ca="1" t="shared" si="7"/>
        <v>Utökning</v>
      </c>
      <c r="J12" s="29" t="str">
        <f ca="1" t="shared" si="8"/>
        <v>Konsumtion</v>
      </c>
      <c r="K12" s="40">
        <f ca="1" t="shared" si="9"/>
        <v>550</v>
      </c>
      <c r="L12" s="40">
        <f ca="1" t="shared" si="10"/>
        <v>151</v>
      </c>
      <c r="M12" s="40"/>
      <c r="N12" s="29" t="str">
        <f ca="1" t="shared" si="11"/>
        <v>Sarah Anderson 12</v>
      </c>
      <c r="O12" s="29" t="str">
        <f ca="1" t="shared" si="12"/>
        <v>Sarah Anderson 12</v>
      </c>
      <c r="P12" s="29" t="str">
        <f ca="1" t="shared" si="13"/>
        <v>Sarah Anderson 12</v>
      </c>
      <c r="Q12" s="29" t="str">
        <f ca="1" t="shared" si="14"/>
        <v>5.Anslutningsavtal</v>
      </c>
      <c r="R12" s="44" t="str">
        <f ca="1" t="shared" si="15"/>
        <v/>
      </c>
      <c r="S12" s="44" t="str">
        <f ca="1" t="shared" si="16"/>
        <v>x</v>
      </c>
      <c r="T12" s="44" t="str">
        <f ca="1" t="shared" si="17"/>
        <v>x</v>
      </c>
      <c r="U12" s="51"/>
      <c r="V12" s="52"/>
      <c r="W12" s="48" t="str">
        <f ca="1" t="shared" si="18"/>
        <v/>
      </c>
      <c r="X12" s="49" t="str">
        <f ca="1" t="shared" si="19"/>
        <v>Ja</v>
      </c>
      <c r="Y12" s="62">
        <f ca="1" t="shared" si="20"/>
        <v>45540</v>
      </c>
      <c r="Z12" s="62">
        <f ca="1" t="shared" si="21"/>
        <v>45508</v>
      </c>
      <c r="AA12" s="32"/>
      <c r="AB12" s="63" t="str">
        <f ca="1" t="shared" si="24"/>
        <v/>
      </c>
      <c r="AC12" s="72">
        <f ca="1">INDEX(Anslutningspunkt!$A$2:$A$180,RANDBETWEEN(2,180),1)</f>
        <v>213</v>
      </c>
      <c r="AD12" s="29"/>
      <c r="AE12" s="29" t="str">
        <f ca="1" t="shared" si="22"/>
        <v>Stamnät</v>
      </c>
      <c r="AF12" s="75"/>
      <c r="AG12" s="92"/>
      <c r="AH12" s="49" t="str">
        <f ca="1" t="shared" si="23"/>
        <v>Ja</v>
      </c>
      <c r="AI12" s="62"/>
      <c r="AM12" s="6">
        <f ca="1">VLOOKUP(AC12,Anslutningspunkt!A:B,2,0)+RANDBETWEEN(-10000,10000)</f>
        <v>7681390.698</v>
      </c>
      <c r="AN12" s="6">
        <f ca="1">VLOOKUP(AC12,Anslutningspunkt!A:C,3,0)+RANDBETWEEN(-10000,10000)</f>
        <v>809621.195</v>
      </c>
      <c r="AP12" s="6" t="str">
        <f ca="1" t="shared" si="25"/>
        <v>Utökning</v>
      </c>
      <c r="AQ12" s="6" t="str">
        <f ca="1" t="shared" si="26"/>
        <v>Konsumtion</v>
      </c>
      <c r="AX12" s="30">
        <f ca="1" t="shared" si="27"/>
        <v>45247.2027653586</v>
      </c>
      <c r="AZ12" s="30">
        <f ca="1">IF(SUM(IF({"4.Projekteringsavtal","5.Anslutningsavtal","6.Nätavtal"}=Q12,1,0))&gt;0,EDATE(AX12,RANDBETWEEN(0,6)),"")</f>
        <v>45429</v>
      </c>
      <c r="BB12" s="20">
        <f ca="1">IF(SUM(IF({"5.Anslutningsavtal","6.Nätavtal"}=Q12,1,0))&gt;0,EDATE(AZ12,RANDBETWEEN(0,3)),"")</f>
        <v>45460</v>
      </c>
      <c r="BD12" s="20" t="str">
        <f ca="1" t="shared" si="28"/>
        <v/>
      </c>
    </row>
    <row r="13" s="6" customFormat="1" ht="12.75" customHeight="1" spans="1:56">
      <c r="A13" s="32" t="s">
        <v>65</v>
      </c>
      <c r="B13" s="30">
        <f ca="1" t="shared" si="0"/>
        <v>43848</v>
      </c>
      <c r="C13" s="31">
        <f ca="1" t="shared" si="1"/>
        <v>45546</v>
      </c>
      <c r="D13" s="29" t="str">
        <f t="shared" si="2"/>
        <v>Project 413</v>
      </c>
      <c r="E13" s="29" t="str">
        <f t="shared" si="3"/>
        <v>Company AB 513</v>
      </c>
      <c r="F13" s="29" t="str">
        <f ca="1" t="shared" si="4"/>
        <v>Upplands Bro</v>
      </c>
      <c r="G13" s="36">
        <f ca="1" t="shared" si="5"/>
        <v>31</v>
      </c>
      <c r="H13" s="37" t="str">
        <f ca="1" t="shared" si="6"/>
        <v>Ja</v>
      </c>
      <c r="I13" s="29" t="str">
        <f ca="1" t="shared" si="7"/>
        <v>Flytt</v>
      </c>
      <c r="J13" s="29" t="str">
        <f ca="1" t="shared" si="8"/>
        <v>Konsumtion</v>
      </c>
      <c r="K13" s="40">
        <f ca="1" t="shared" si="9"/>
        <v>190</v>
      </c>
      <c r="L13" s="40">
        <f ca="1" t="shared" si="10"/>
        <v>115</v>
      </c>
      <c r="M13" s="40"/>
      <c r="N13" s="29" t="str">
        <f ca="1" t="shared" si="11"/>
        <v>Erik Johanson 13</v>
      </c>
      <c r="O13" s="29" t="str">
        <f ca="1" t="shared" si="12"/>
        <v>Sarah Anderson 13</v>
      </c>
      <c r="P13" s="29" t="str">
        <f ca="1" t="shared" si="13"/>
        <v>Lars Johnson 13</v>
      </c>
      <c r="Q13" s="29" t="str">
        <f ca="1" t="shared" si="14"/>
        <v>1.Anslutningsmöjlighet</v>
      </c>
      <c r="R13" s="44" t="str">
        <f ca="1" t="shared" si="15"/>
        <v>nej</v>
      </c>
      <c r="S13" s="44" t="str">
        <f ca="1" t="shared" si="16"/>
        <v>x</v>
      </c>
      <c r="T13" s="44" t="str">
        <f ca="1" t="shared" si="17"/>
        <v>x</v>
      </c>
      <c r="U13" s="53"/>
      <c r="V13" s="54"/>
      <c r="W13" s="48" t="str">
        <f ca="1" t="shared" si="18"/>
        <v>Ansluts till LN 20 kV</v>
      </c>
      <c r="X13" s="49" t="str">
        <f ca="1" t="shared" si="19"/>
        <v>Ja</v>
      </c>
      <c r="Y13" s="62">
        <f ca="1" t="shared" si="20"/>
        <v>45582</v>
      </c>
      <c r="Z13" s="62">
        <f ca="1" t="shared" si="21"/>
        <v>45579</v>
      </c>
      <c r="AA13" s="32"/>
      <c r="AB13" s="63">
        <f ca="1" t="shared" si="24"/>
        <v>44952.4374910822</v>
      </c>
      <c r="AC13" s="72">
        <f ca="1">INDEX(Anslutningspunkt!$A$2:$A$180,RANDBETWEEN(2,180),1)</f>
        <v>161</v>
      </c>
      <c r="AD13" s="29"/>
      <c r="AE13" s="29" t="str">
        <f ca="1" t="shared" si="22"/>
        <v/>
      </c>
      <c r="AF13" s="74"/>
      <c r="AG13" s="92"/>
      <c r="AH13" s="49" t="str">
        <f ca="1" t="shared" si="23"/>
        <v/>
      </c>
      <c r="AI13" s="91"/>
      <c r="AM13" s="6">
        <f ca="1">VLOOKUP(AC13,Anslutningspunkt!A:B,2,0)+RANDBETWEEN(-10000,10000)</f>
        <v>7735455.698</v>
      </c>
      <c r="AN13" s="6">
        <f ca="1">VLOOKUP(AC13,Anslutningspunkt!A:C,3,0)+RANDBETWEEN(-10000,10000)</f>
        <v>759742.195</v>
      </c>
      <c r="AP13" s="6" t="str">
        <f ca="1" t="shared" si="25"/>
        <v>Flytt</v>
      </c>
      <c r="AQ13" s="6" t="str">
        <f ca="1" t="shared" si="26"/>
        <v>Konsumtion</v>
      </c>
      <c r="AX13" s="30" t="str">
        <f ca="1" t="shared" si="27"/>
        <v/>
      </c>
      <c r="AZ13" s="30" t="str">
        <f ca="1">IF(SUM(IF({"4.Projekteringsavtal","5.Anslutningsavtal","6.Nätavtal"}=Q13,1,0))&gt;0,EDATE(AX13,RANDBETWEEN(0,6)),"")</f>
        <v/>
      </c>
      <c r="BB13" s="20" t="str">
        <f ca="1">IF(SUM(IF({"5.Anslutningsavtal","6.Nätavtal"}=Q13,1,0))&gt;0,EDATE(AZ13,RANDBETWEEN(0,3)),"")</f>
        <v/>
      </c>
      <c r="BD13" s="20" t="str">
        <f ca="1" t="shared" si="28"/>
        <v/>
      </c>
    </row>
    <row r="14" s="6" customFormat="1" ht="12.75" customHeight="1" spans="1:56">
      <c r="A14" s="32" t="s">
        <v>65</v>
      </c>
      <c r="B14" s="30">
        <f ca="1" t="shared" si="0"/>
        <v>44492</v>
      </c>
      <c r="C14" s="31">
        <f ca="1" t="shared" si="1"/>
        <v>45491</v>
      </c>
      <c r="D14" s="29" t="str">
        <f t="shared" si="2"/>
        <v>Project 414</v>
      </c>
      <c r="E14" s="29" t="str">
        <f t="shared" si="3"/>
        <v>Company AB 514</v>
      </c>
      <c r="F14" s="29" t="str">
        <f ca="1" t="shared" si="4"/>
        <v>Litslunda</v>
      </c>
      <c r="G14" s="36">
        <f ca="1" t="shared" si="5"/>
        <v>32</v>
      </c>
      <c r="H14" s="37" t="str">
        <f ca="1" t="shared" si="6"/>
        <v/>
      </c>
      <c r="I14" s="29" t="str">
        <f ca="1" t="shared" si="7"/>
        <v>Nyanslutning</v>
      </c>
      <c r="J14" s="29" t="str">
        <f ca="1" t="shared" si="8"/>
        <v>Konsumtion</v>
      </c>
      <c r="K14" s="40">
        <f ca="1" t="shared" si="9"/>
        <v>300</v>
      </c>
      <c r="L14" s="40">
        <f ca="1" t="shared" si="10"/>
        <v>70</v>
      </c>
      <c r="M14" s="40"/>
      <c r="N14" s="29" t="str">
        <f ca="1" t="shared" si="11"/>
        <v>Sarah Anderson 14</v>
      </c>
      <c r="O14" s="29" t="str">
        <f ca="1" t="shared" si="12"/>
        <v>Anders Erikson 14</v>
      </c>
      <c r="P14" s="29" t="str">
        <f ca="1" t="shared" si="13"/>
        <v>Erik Johanson 14</v>
      </c>
      <c r="Q14" s="29" t="str">
        <f ca="1" t="shared" si="14"/>
        <v>6.Nätavtal</v>
      </c>
      <c r="R14" s="44" t="str">
        <f ca="1" t="shared" si="15"/>
        <v>nej</v>
      </c>
      <c r="S14" s="44" t="str">
        <f ca="1" t="shared" si="16"/>
        <v/>
      </c>
      <c r="T14" s="44" t="str">
        <f ca="1" t="shared" si="17"/>
        <v/>
      </c>
      <c r="U14" s="50"/>
      <c r="V14" s="32"/>
      <c r="W14" s="48" t="str">
        <f ca="1" t="shared" si="18"/>
        <v/>
      </c>
      <c r="X14" s="49" t="str">
        <f ca="1" t="shared" si="19"/>
        <v>Ja</v>
      </c>
      <c r="Y14" s="62">
        <f ca="1" t="shared" si="20"/>
        <v>45566</v>
      </c>
      <c r="Z14" s="62">
        <f ca="1" t="shared" si="21"/>
        <v>45546</v>
      </c>
      <c r="AA14" s="32"/>
      <c r="AB14" s="63" t="str">
        <f ca="1" t="shared" si="24"/>
        <v/>
      </c>
      <c r="AC14" s="72">
        <f ca="1">INDEX(Anslutningspunkt!$A$2:$A$180,RANDBETWEEN(2,180),1)</f>
        <v>173</v>
      </c>
      <c r="AD14" s="29"/>
      <c r="AE14" s="29" t="str">
        <f ca="1" t="shared" si="22"/>
        <v>Regionnät</v>
      </c>
      <c r="AF14" s="74"/>
      <c r="AG14" s="92"/>
      <c r="AH14" s="49" t="str">
        <f ca="1" t="shared" si="23"/>
        <v>Ja</v>
      </c>
      <c r="AI14" s="91"/>
      <c r="AM14" s="6">
        <f ca="1">VLOOKUP(AC14,Anslutningspunkt!A:B,2,0)+RANDBETWEEN(-10000,10000)</f>
        <v>7591190.698</v>
      </c>
      <c r="AN14" s="6">
        <f ca="1">VLOOKUP(AC14,Anslutningspunkt!A:C,3,0)+RANDBETWEEN(-10000,10000)</f>
        <v>750000.195</v>
      </c>
      <c r="AP14" s="6" t="str">
        <f ca="1" t="shared" si="25"/>
        <v>Nyanslutning</v>
      </c>
      <c r="AQ14" s="6" t="str">
        <f ca="1" t="shared" si="26"/>
        <v>Konsumtion</v>
      </c>
      <c r="AX14" s="30">
        <f ca="1" t="shared" si="27"/>
        <v>44507.0520498006</v>
      </c>
      <c r="AZ14" s="30">
        <f ca="1">IF(SUM(IF({"4.Projekteringsavtal","5.Anslutningsavtal","6.Nätavtal"}=Q14,1,0))&gt;0,EDATE(AX14,RANDBETWEEN(0,6)),"")</f>
        <v>44537</v>
      </c>
      <c r="BB14" s="20">
        <f ca="1">IF(SUM(IF({"5.Anslutningsavtal","6.Nätavtal"}=Q14,1,0))&gt;0,EDATE(AZ14,RANDBETWEEN(0,3)),"")</f>
        <v>44568</v>
      </c>
      <c r="BD14" s="20">
        <f ca="1" t="shared" si="28"/>
        <v>44627</v>
      </c>
    </row>
    <row r="15" s="6" customFormat="1" ht="12.75" customHeight="1" spans="1:56">
      <c r="A15" s="32" t="s">
        <v>65</v>
      </c>
      <c r="B15" s="30">
        <f ca="1" t="shared" si="0"/>
        <v>44590</v>
      </c>
      <c r="C15" s="31">
        <f ca="1" t="shared" si="1"/>
        <v>45103</v>
      </c>
      <c r="D15" s="29" t="str">
        <f t="shared" si="2"/>
        <v>Project 415</v>
      </c>
      <c r="E15" s="29" t="str">
        <f t="shared" si="3"/>
        <v>Company AB 515</v>
      </c>
      <c r="F15" s="29" t="str">
        <f ca="1" t="shared" si="4"/>
        <v>Nykvarn</v>
      </c>
      <c r="G15" s="36">
        <f ca="1" t="shared" si="5"/>
        <v>38</v>
      </c>
      <c r="H15" s="37" t="str">
        <f ca="1" t="shared" si="6"/>
        <v>Ja</v>
      </c>
      <c r="I15" s="29" t="str">
        <f ca="1" t="shared" si="7"/>
        <v>Utökning</v>
      </c>
      <c r="J15" s="29" t="str">
        <f ca="1" t="shared" si="8"/>
        <v>Konsumtion</v>
      </c>
      <c r="K15" s="40">
        <f ca="1" t="shared" si="9"/>
        <v>180</v>
      </c>
      <c r="L15" s="40">
        <f ca="1" t="shared" si="10"/>
        <v>54</v>
      </c>
      <c r="M15" s="40"/>
      <c r="N15" s="29" t="str">
        <f ca="1" t="shared" si="11"/>
        <v>Erik Johanson 15</v>
      </c>
      <c r="O15" s="29" t="str">
        <f ca="1" t="shared" si="12"/>
        <v>Anders Erikson 15</v>
      </c>
      <c r="P15" s="29" t="str">
        <f ca="1" t="shared" si="13"/>
        <v>Anders Erikson 15</v>
      </c>
      <c r="Q15" s="29" t="str">
        <f ca="1" t="shared" si="14"/>
        <v>2.Reservationsavtal</v>
      </c>
      <c r="R15" s="44" t="str">
        <f ca="1" t="shared" si="15"/>
        <v/>
      </c>
      <c r="S15" s="44" t="str">
        <f ca="1" t="shared" si="16"/>
        <v>x</v>
      </c>
      <c r="T15" s="44" t="str">
        <f ca="1" t="shared" si="17"/>
        <v>x</v>
      </c>
      <c r="U15" s="53"/>
      <c r="V15" s="54"/>
      <c r="W15" s="48" t="str">
        <f ca="1" t="shared" si="18"/>
        <v/>
      </c>
      <c r="X15" s="49" t="str">
        <f ca="1" t="shared" si="19"/>
        <v/>
      </c>
      <c r="Y15" s="62" t="str">
        <f ca="1" t="shared" si="20"/>
        <v/>
      </c>
      <c r="Z15" s="62" t="str">
        <f ca="1" t="shared" si="21"/>
        <v/>
      </c>
      <c r="AA15" s="32"/>
      <c r="AB15" s="63" t="str">
        <f ca="1" t="shared" si="24"/>
        <v/>
      </c>
      <c r="AC15" s="72">
        <f ca="1">INDEX(Anslutningspunkt!$A$2:$A$180,RANDBETWEEN(2,180),1)</f>
        <v>289</v>
      </c>
      <c r="AD15" s="29"/>
      <c r="AE15" s="29" t="str">
        <f ca="1" t="shared" si="22"/>
        <v>Stamnät Regionnät</v>
      </c>
      <c r="AF15" s="74"/>
      <c r="AG15" s="92"/>
      <c r="AH15" s="49" t="str">
        <f ca="1" t="shared" si="23"/>
        <v>Ja</v>
      </c>
      <c r="AI15" s="91"/>
      <c r="AM15" s="6">
        <f ca="1">VLOOKUP(AC15,Anslutningspunkt!A:B,2,0)+RANDBETWEEN(-10000,10000)</f>
        <v>7630557.698</v>
      </c>
      <c r="AN15" s="6">
        <f ca="1">VLOOKUP(AC15,Anslutningspunkt!A:C,3,0)+RANDBETWEEN(-10000,10000)</f>
        <v>737932.195</v>
      </c>
      <c r="AP15" s="6" t="str">
        <f ca="1" t="shared" si="25"/>
        <v>Utökning</v>
      </c>
      <c r="AQ15" s="6" t="str">
        <f ca="1" t="shared" si="26"/>
        <v>Konsumtion</v>
      </c>
      <c r="AX15" s="30">
        <f ca="1" t="shared" si="27"/>
        <v>44593.4708000676</v>
      </c>
      <c r="AZ15" s="30" t="str">
        <f ca="1">IF(SUM(IF({"4.Projekteringsavtal","5.Anslutningsavtal","6.Nätavtal"}=Q15,1,0))&gt;0,EDATE(AX15,RANDBETWEEN(0,6)),"")</f>
        <v/>
      </c>
      <c r="BB15" s="20" t="str">
        <f ca="1">IF(SUM(IF({"5.Anslutningsavtal","6.Nätavtal"}=Q15,1,0))&gt;0,EDATE(AZ15,RANDBETWEEN(0,3)),"")</f>
        <v/>
      </c>
      <c r="BD15" s="20" t="str">
        <f ca="1" t="shared" si="28"/>
        <v/>
      </c>
    </row>
    <row r="16" s="6" customFormat="1" ht="12.75" customHeight="1" spans="1:56">
      <c r="A16" s="32" t="s">
        <v>65</v>
      </c>
      <c r="B16" s="30">
        <f ca="1" t="shared" si="0"/>
        <v>44712</v>
      </c>
      <c r="C16" s="31">
        <f ca="1" t="shared" si="1"/>
        <v>45075</v>
      </c>
      <c r="D16" s="29" t="str">
        <f t="shared" si="2"/>
        <v>Project 416</v>
      </c>
      <c r="E16" s="29" t="str">
        <f t="shared" si="3"/>
        <v>Company AB 516</v>
      </c>
      <c r="F16" s="29" t="str">
        <f ca="1" t="shared" si="4"/>
        <v>Kungsör</v>
      </c>
      <c r="G16" s="36">
        <f ca="1" t="shared" si="5"/>
        <v>38</v>
      </c>
      <c r="H16" s="37" t="str">
        <f ca="1" t="shared" si="6"/>
        <v/>
      </c>
      <c r="I16" s="29" t="str">
        <f ca="1" t="shared" si="7"/>
        <v>Nyanslutning</v>
      </c>
      <c r="J16" s="29" t="str">
        <f ca="1" t="shared" si="8"/>
        <v>Konsumtion</v>
      </c>
      <c r="K16" s="40">
        <f ca="1" t="shared" si="9"/>
        <v>370</v>
      </c>
      <c r="L16" s="40">
        <f ca="1" t="shared" si="10"/>
        <v>282</v>
      </c>
      <c r="M16" s="40"/>
      <c r="N16" s="29" t="str">
        <f ca="1" t="shared" si="11"/>
        <v>Lars Johnson 16</v>
      </c>
      <c r="O16" s="29" t="str">
        <f ca="1" t="shared" si="12"/>
        <v>Sarah Anderson 16</v>
      </c>
      <c r="P16" s="29" t="str">
        <f ca="1" t="shared" si="13"/>
        <v>Lars Johnson 16</v>
      </c>
      <c r="Q16" s="29" t="str">
        <f ca="1" t="shared" si="14"/>
        <v>6.Nätavtal</v>
      </c>
      <c r="R16" s="44" t="str">
        <f ca="1" t="shared" si="15"/>
        <v/>
      </c>
      <c r="S16" s="44" t="str">
        <f ca="1" t="shared" si="16"/>
        <v/>
      </c>
      <c r="T16" s="44" t="str">
        <f ca="1" t="shared" si="17"/>
        <v>x</v>
      </c>
      <c r="U16" s="51"/>
      <c r="V16" s="52"/>
      <c r="W16" s="48" t="str">
        <f ca="1" t="shared" si="18"/>
        <v/>
      </c>
      <c r="X16" s="49" t="str">
        <f ca="1" t="shared" si="19"/>
        <v>Ja</v>
      </c>
      <c r="Y16" s="62">
        <f ca="1" t="shared" si="20"/>
        <v>45463</v>
      </c>
      <c r="Z16" s="62">
        <f ca="1" t="shared" si="21"/>
        <v>45149</v>
      </c>
      <c r="AA16" s="32"/>
      <c r="AB16" s="63" t="str">
        <f ca="1" t="shared" si="24"/>
        <v/>
      </c>
      <c r="AC16" s="72">
        <f ca="1">INDEX(Anslutningspunkt!$A$2:$A$180,RANDBETWEEN(2,180),1)</f>
        <v>43</v>
      </c>
      <c r="AD16" s="29"/>
      <c r="AE16" s="29" t="str">
        <f ca="1" t="shared" si="22"/>
        <v>Stamnät</v>
      </c>
      <c r="AF16" s="75"/>
      <c r="AG16" s="92"/>
      <c r="AH16" s="49" t="str">
        <f ca="1" t="shared" si="23"/>
        <v>Nej</v>
      </c>
      <c r="AI16" s="62"/>
      <c r="AM16" s="6">
        <f ca="1">VLOOKUP(AC16,Anslutningspunkt!A:B,2,0)+RANDBETWEEN(-10000,10000)</f>
        <v>7598258.698</v>
      </c>
      <c r="AN16" s="6">
        <f ca="1">VLOOKUP(AC16,Anslutningspunkt!A:C,3,0)+RANDBETWEEN(-10000,10000)</f>
        <v>822500.195</v>
      </c>
      <c r="AP16" s="6" t="str">
        <f ca="1" t="shared" si="25"/>
        <v>Nyanslutning</v>
      </c>
      <c r="AQ16" s="6" t="str">
        <f ca="1" t="shared" si="26"/>
        <v>Konsumtion</v>
      </c>
      <c r="AX16" s="30">
        <f ca="1" t="shared" si="27"/>
        <v>44829.8573611163</v>
      </c>
      <c r="AZ16" s="30">
        <f ca="1">IF(SUM(IF({"4.Projekteringsavtal","5.Anslutningsavtal","6.Nätavtal"}=Q16,1,0))&gt;0,EDATE(AX16,RANDBETWEEN(0,6)),"")</f>
        <v>45010</v>
      </c>
      <c r="BB16" s="20">
        <f ca="1">IF(SUM(IF({"5.Anslutningsavtal","6.Nätavtal"}=Q16,1,0))&gt;0,EDATE(AZ16,RANDBETWEEN(0,3)),"")</f>
        <v>45071</v>
      </c>
      <c r="BD16" s="20">
        <f ca="1" t="shared" si="28"/>
        <v>45102</v>
      </c>
    </row>
    <row r="17" s="6" customFormat="1" ht="12.75" customHeight="1" spans="1:56">
      <c r="A17" s="32" t="s">
        <v>65</v>
      </c>
      <c r="B17" s="30">
        <f ca="1" t="shared" si="0"/>
        <v>43518</v>
      </c>
      <c r="C17" s="31">
        <f ca="1" t="shared" si="1"/>
        <v>43639</v>
      </c>
      <c r="D17" s="29" t="str">
        <f t="shared" si="2"/>
        <v>Project 417</v>
      </c>
      <c r="E17" s="29" t="str">
        <f t="shared" si="3"/>
        <v>Company AB 517</v>
      </c>
      <c r="F17" s="29" t="str">
        <f ca="1" t="shared" si="4"/>
        <v>Surahamar</v>
      </c>
      <c r="G17" s="36">
        <f ca="1" t="shared" si="5"/>
        <v>38</v>
      </c>
      <c r="H17" s="37" t="str">
        <f ca="1" t="shared" si="6"/>
        <v>Nej</v>
      </c>
      <c r="I17" s="29" t="str">
        <f ca="1" t="shared" si="7"/>
        <v>Flytt</v>
      </c>
      <c r="J17" s="29" t="str">
        <f ca="1" t="shared" si="8"/>
        <v>Konsumtion</v>
      </c>
      <c r="K17" s="40">
        <f ca="1" t="shared" si="9"/>
        <v>230</v>
      </c>
      <c r="L17" s="40">
        <f ca="1" t="shared" si="10"/>
        <v>76</v>
      </c>
      <c r="M17" s="40"/>
      <c r="N17" s="29" t="str">
        <f ca="1" t="shared" si="11"/>
        <v>Lars Johnson 17</v>
      </c>
      <c r="O17" s="29" t="str">
        <f ca="1" t="shared" si="12"/>
        <v>Anders Erikson 17</v>
      </c>
      <c r="P17" s="29" t="str">
        <f ca="1" t="shared" si="13"/>
        <v>Sarah Anderson 17</v>
      </c>
      <c r="Q17" s="29" t="str">
        <f ca="1" t="shared" si="14"/>
        <v>1.Anslutningsmöjlighet</v>
      </c>
      <c r="R17" s="44" t="str">
        <f ca="1" t="shared" si="15"/>
        <v>Ja</v>
      </c>
      <c r="S17" s="44" t="str">
        <f ca="1" t="shared" si="16"/>
        <v/>
      </c>
      <c r="T17" s="44" t="str">
        <f ca="1" t="shared" si="17"/>
        <v/>
      </c>
      <c r="U17" s="53"/>
      <c r="V17" s="54"/>
      <c r="W17" s="48" t="str">
        <f ca="1" t="shared" si="18"/>
        <v>Reservationsavtal ska tecknas</v>
      </c>
      <c r="X17" s="49" t="str">
        <f ca="1" t="shared" si="19"/>
        <v/>
      </c>
      <c r="Y17" s="62" t="str">
        <f ca="1" t="shared" si="20"/>
        <v/>
      </c>
      <c r="Z17" s="62" t="str">
        <f ca="1" t="shared" si="21"/>
        <v/>
      </c>
      <c r="AA17" s="32"/>
      <c r="AB17" s="63">
        <f ca="1" t="shared" si="24"/>
        <v>43629.260406954</v>
      </c>
      <c r="AC17" s="72">
        <f ca="1">INDEX(Anslutningspunkt!$A$2:$A$180,RANDBETWEEN(2,180),1)</f>
        <v>271</v>
      </c>
      <c r="AD17" s="29"/>
      <c r="AE17" s="29" t="str">
        <f ca="1" t="shared" si="22"/>
        <v>Stamnät</v>
      </c>
      <c r="AF17" s="74"/>
      <c r="AG17" s="92"/>
      <c r="AH17" s="49" t="str">
        <f ca="1" t="shared" si="23"/>
        <v>Ja</v>
      </c>
      <c r="AI17" s="91"/>
      <c r="AM17" s="6">
        <f ca="1">VLOOKUP(AC17,Anslutningspunkt!A:B,2,0)+RANDBETWEEN(-10000,10000)</f>
        <v>7671959.698</v>
      </c>
      <c r="AN17" s="6">
        <f ca="1">VLOOKUP(AC17,Anslutningspunkt!A:C,3,0)+RANDBETWEEN(-10000,10000)</f>
        <v>713857.195</v>
      </c>
      <c r="AP17" s="6" t="str">
        <f ca="1" t="shared" si="25"/>
        <v>Flytt</v>
      </c>
      <c r="AQ17" s="6" t="str">
        <f ca="1" t="shared" si="26"/>
        <v>Konsumtion</v>
      </c>
      <c r="AX17" s="30" t="str">
        <f ca="1" t="shared" si="27"/>
        <v/>
      </c>
      <c r="AZ17" s="30" t="str">
        <f ca="1">IF(SUM(IF({"4.Projekteringsavtal","5.Anslutningsavtal","6.Nätavtal"}=Q17,1,0))&gt;0,EDATE(AX17,RANDBETWEEN(0,6)),"")</f>
        <v/>
      </c>
      <c r="BB17" s="20" t="str">
        <f ca="1">IF(SUM(IF({"5.Anslutningsavtal","6.Nätavtal"}=Q17,1,0))&gt;0,EDATE(AZ17,RANDBETWEEN(0,3)),"")</f>
        <v/>
      </c>
      <c r="BD17" s="20" t="str">
        <f ca="1" t="shared" si="28"/>
        <v/>
      </c>
    </row>
    <row r="18" s="6" customFormat="1" ht="12.75" customHeight="1" spans="1:56">
      <c r="A18" s="32" t="s">
        <v>65</v>
      </c>
      <c r="B18" s="30">
        <f ca="1" t="shared" si="0"/>
        <v>43509</v>
      </c>
      <c r="C18" s="31">
        <f ca="1" t="shared" si="1"/>
        <v>45173</v>
      </c>
      <c r="D18" s="29" t="str">
        <f t="shared" si="2"/>
        <v>Project 418</v>
      </c>
      <c r="E18" s="29" t="str">
        <f t="shared" si="3"/>
        <v>Company AB 518</v>
      </c>
      <c r="F18" s="29" t="str">
        <f ca="1" t="shared" si="4"/>
        <v>Lindesberg</v>
      </c>
      <c r="G18" s="36">
        <f ca="1" t="shared" si="5"/>
        <v>30</v>
      </c>
      <c r="H18" s="37" t="str">
        <f ca="1" t="shared" si="6"/>
        <v>Ja</v>
      </c>
      <c r="I18" s="29" t="str">
        <f ca="1" t="shared" si="7"/>
        <v>Utökning</v>
      </c>
      <c r="J18" s="29" t="str">
        <f ca="1" t="shared" si="8"/>
        <v>Produktion</v>
      </c>
      <c r="K18" s="40">
        <f ca="1" t="shared" si="9"/>
        <v>220</v>
      </c>
      <c r="L18" s="40">
        <f ca="1" t="shared" si="10"/>
        <v>214</v>
      </c>
      <c r="M18" s="40"/>
      <c r="N18" s="29" t="str">
        <f ca="1" t="shared" si="11"/>
        <v>Lars Johnson 18</v>
      </c>
      <c r="O18" s="29" t="str">
        <f ca="1" t="shared" si="12"/>
        <v>Sarah Anderson 18</v>
      </c>
      <c r="P18" s="29" t="str">
        <f ca="1" t="shared" si="13"/>
        <v>Lars Johnson 18</v>
      </c>
      <c r="Q18" s="29" t="str">
        <f ca="1" t="shared" si="14"/>
        <v>1.Anslutningsmöjlighet</v>
      </c>
      <c r="R18" s="44" t="str">
        <f ca="1" t="shared" si="15"/>
        <v/>
      </c>
      <c r="S18" s="44" t="str">
        <f ca="1" t="shared" si="16"/>
        <v/>
      </c>
      <c r="T18" s="44" t="str">
        <f ca="1" t="shared" si="17"/>
        <v/>
      </c>
      <c r="U18" s="53"/>
      <c r="V18" s="54"/>
      <c r="W18" s="48" t="str">
        <f ca="1" t="shared" si="18"/>
        <v>Länk</v>
      </c>
      <c r="X18" s="49" t="str">
        <f ca="1" t="shared" si="19"/>
        <v>Nej</v>
      </c>
      <c r="Y18" s="62" t="str">
        <f ca="1" t="shared" si="20"/>
        <v/>
      </c>
      <c r="Z18" s="62" t="str">
        <f ca="1" t="shared" si="21"/>
        <v/>
      </c>
      <c r="AA18" s="32"/>
      <c r="AB18" s="63">
        <f ca="1" t="shared" si="24"/>
        <v>44276.2273083601</v>
      </c>
      <c r="AC18" s="72">
        <f ca="1">INDEX(Anslutningspunkt!$A$2:$A$180,RANDBETWEEN(2,180),1)</f>
        <v>136</v>
      </c>
      <c r="AD18" s="29"/>
      <c r="AE18" s="29" t="str">
        <f ca="1" t="shared" si="22"/>
        <v>Stamnät Regionnät</v>
      </c>
      <c r="AF18" s="74"/>
      <c r="AG18" s="92"/>
      <c r="AH18" s="49" t="str">
        <f ca="1" t="shared" si="23"/>
        <v>Ja</v>
      </c>
      <c r="AI18" s="91"/>
      <c r="AM18" s="6">
        <f ca="1">VLOOKUP(AC18,Anslutningspunkt!A:B,2,0)+RANDBETWEEN(-10000,10000)</f>
        <v>7574620.698</v>
      </c>
      <c r="AN18" s="6">
        <f ca="1">VLOOKUP(AC18,Anslutningspunkt!A:C,3,0)+RANDBETWEEN(-10000,10000)</f>
        <v>817284.195</v>
      </c>
      <c r="AP18" s="6" t="str">
        <f ca="1" t="shared" si="25"/>
        <v>Utökning</v>
      </c>
      <c r="AQ18" s="6" t="str">
        <f ca="1" t="shared" si="26"/>
        <v>Produktion</v>
      </c>
      <c r="AX18" s="30" t="str">
        <f ca="1" t="shared" si="27"/>
        <v/>
      </c>
      <c r="AZ18" s="30" t="str">
        <f ca="1">IF(SUM(IF({"4.Projekteringsavtal","5.Anslutningsavtal","6.Nätavtal"}=Q18,1,0))&gt;0,EDATE(AX18,RANDBETWEEN(0,6)),"")</f>
        <v/>
      </c>
      <c r="BB18" s="20" t="str">
        <f ca="1">IF(SUM(IF({"5.Anslutningsavtal","6.Nätavtal"}=Q18,1,0))&gt;0,EDATE(AZ18,RANDBETWEEN(0,3)),"")</f>
        <v/>
      </c>
      <c r="BD18" s="20" t="str">
        <f ca="1" t="shared" si="28"/>
        <v/>
      </c>
    </row>
    <row r="19" s="6" customFormat="1" ht="12.75" customHeight="1" spans="1:56">
      <c r="A19" s="32" t="s">
        <v>65</v>
      </c>
      <c r="B19" s="30">
        <f ca="1" t="shared" si="0"/>
        <v>44730</v>
      </c>
      <c r="C19" s="31">
        <f ca="1" t="shared" si="1"/>
        <v>45571</v>
      </c>
      <c r="D19" s="29" t="str">
        <f t="shared" si="2"/>
        <v>Project 419</v>
      </c>
      <c r="E19" s="29" t="str">
        <f t="shared" si="3"/>
        <v>Company AB 519</v>
      </c>
      <c r="F19" s="29" t="str">
        <f ca="1" t="shared" si="4"/>
        <v>Sala</v>
      </c>
      <c r="G19" s="36">
        <f ca="1" t="shared" si="5"/>
        <v>34</v>
      </c>
      <c r="H19" s="37" t="str">
        <f ca="1" t="shared" si="6"/>
        <v>Nej</v>
      </c>
      <c r="I19" s="29" t="str">
        <f ca="1" t="shared" si="7"/>
        <v>Utökning</v>
      </c>
      <c r="J19" s="29" t="str">
        <f ca="1" t="shared" si="8"/>
        <v>Konsumtion</v>
      </c>
      <c r="K19" s="40">
        <f ca="1" t="shared" si="9"/>
        <v>10</v>
      </c>
      <c r="L19" s="40">
        <f ca="1" t="shared" si="10"/>
        <v>6</v>
      </c>
      <c r="M19" s="40"/>
      <c r="N19" s="29" t="str">
        <f ca="1" t="shared" si="11"/>
        <v>Anders Erikson 19</v>
      </c>
      <c r="O19" s="29" t="str">
        <f ca="1" t="shared" si="12"/>
        <v>Sarah Anderson 19</v>
      </c>
      <c r="P19" s="29" t="str">
        <f ca="1" t="shared" si="13"/>
        <v>Anders Erikson 19</v>
      </c>
      <c r="Q19" s="29" t="str">
        <f ca="1" t="shared" si="14"/>
        <v>1.Anslutningsmöjlighet</v>
      </c>
      <c r="R19" s="44" t="str">
        <f ca="1" t="shared" si="15"/>
        <v>?</v>
      </c>
      <c r="S19" s="44" t="str">
        <f ca="1" t="shared" si="16"/>
        <v/>
      </c>
      <c r="T19" s="44" t="str">
        <f ca="1" t="shared" si="17"/>
        <v/>
      </c>
      <c r="U19" s="53"/>
      <c r="V19" s="54"/>
      <c r="W19" s="48" t="str">
        <f ca="1" t="shared" si="18"/>
        <v/>
      </c>
      <c r="X19" s="49" t="str">
        <f ca="1" t="shared" si="19"/>
        <v/>
      </c>
      <c r="Y19" s="62" t="str">
        <f ca="1" t="shared" si="20"/>
        <v/>
      </c>
      <c r="Z19" s="62" t="str">
        <f ca="1" t="shared" si="21"/>
        <v/>
      </c>
      <c r="AA19" s="32"/>
      <c r="AB19" s="63">
        <f ca="1" t="shared" si="24"/>
        <v>45183.9096271431</v>
      </c>
      <c r="AC19" s="72">
        <f ca="1">INDEX(Anslutningspunkt!$A$2:$A$180,RANDBETWEEN(2,180),1)</f>
        <v>298</v>
      </c>
      <c r="AD19" s="29"/>
      <c r="AE19" s="29" t="str">
        <f ca="1" t="shared" si="22"/>
        <v>Regionnät</v>
      </c>
      <c r="AF19" s="74"/>
      <c r="AG19" s="92"/>
      <c r="AH19" s="49" t="str">
        <f ca="1" t="shared" si="23"/>
        <v/>
      </c>
      <c r="AI19" s="62"/>
      <c r="AM19" s="6">
        <f ca="1">VLOOKUP(AC19,Anslutningspunkt!A:B,2,0)+RANDBETWEEN(-10000,10000)</f>
        <v>7590276.698</v>
      </c>
      <c r="AN19" s="6">
        <f ca="1">VLOOKUP(AC19,Anslutningspunkt!A:C,3,0)+RANDBETWEEN(-10000,10000)</f>
        <v>841517.195</v>
      </c>
      <c r="AP19" s="6" t="str">
        <f ca="1" t="shared" si="25"/>
        <v>Utökning</v>
      </c>
      <c r="AQ19" s="6" t="str">
        <f ca="1" t="shared" si="26"/>
        <v>Konsumtion</v>
      </c>
      <c r="AX19" s="30" t="str">
        <f ca="1" t="shared" si="27"/>
        <v/>
      </c>
      <c r="AZ19" s="30" t="str">
        <f ca="1">IF(SUM(IF({"4.Projekteringsavtal","5.Anslutningsavtal","6.Nätavtal"}=Q19,1,0))&gt;0,EDATE(AX19,RANDBETWEEN(0,6)),"")</f>
        <v/>
      </c>
      <c r="BB19" s="20" t="str">
        <f ca="1">IF(SUM(IF({"5.Anslutningsavtal","6.Nätavtal"}=Q19,1,0))&gt;0,EDATE(AZ19,RANDBETWEEN(0,3)),"")</f>
        <v/>
      </c>
      <c r="BD19" s="20" t="str">
        <f ca="1" t="shared" si="28"/>
        <v/>
      </c>
    </row>
    <row r="20" s="6" customFormat="1" ht="12.75" customHeight="1" spans="1:56">
      <c r="A20" s="32" t="s">
        <v>65</v>
      </c>
      <c r="B20" s="30">
        <f ca="1" t="shared" si="0"/>
        <v>44445</v>
      </c>
      <c r="C20" s="31">
        <f ca="1" t="shared" si="1"/>
        <v>45504</v>
      </c>
      <c r="D20" s="29" t="str">
        <f t="shared" si="2"/>
        <v>Project 420</v>
      </c>
      <c r="E20" s="29" t="str">
        <f t="shared" si="3"/>
        <v>Company AB 520</v>
      </c>
      <c r="F20" s="29" t="str">
        <f ca="1" t="shared" si="4"/>
        <v>Avesta</v>
      </c>
      <c r="G20" s="36">
        <f ca="1" t="shared" si="5"/>
        <v>35</v>
      </c>
      <c r="H20" s="37" t="str">
        <f ca="1" t="shared" si="6"/>
        <v/>
      </c>
      <c r="I20" s="29" t="str">
        <f ca="1" t="shared" si="7"/>
        <v>Flytt</v>
      </c>
      <c r="J20" s="29" t="str">
        <f ca="1" t="shared" si="8"/>
        <v>Produktion</v>
      </c>
      <c r="K20" s="40">
        <f ca="1" t="shared" si="9"/>
        <v>30</v>
      </c>
      <c r="L20" s="40">
        <f ca="1" t="shared" si="10"/>
        <v>4</v>
      </c>
      <c r="M20" s="40"/>
      <c r="N20" s="29" t="str">
        <f ca="1" t="shared" si="11"/>
        <v>Lars Johnson 20</v>
      </c>
      <c r="O20" s="29" t="str">
        <f ca="1" t="shared" si="12"/>
        <v>Anders Erikson 20</v>
      </c>
      <c r="P20" s="29" t="str">
        <f ca="1" t="shared" si="13"/>
        <v>Sarah Anderson 20</v>
      </c>
      <c r="Q20" s="29" t="str">
        <f ca="1" t="shared" si="14"/>
        <v>2.Reservationsavtal</v>
      </c>
      <c r="R20" s="44" t="str">
        <f ca="1" t="shared" si="15"/>
        <v>nej</v>
      </c>
      <c r="S20" s="44" t="str">
        <f ca="1" t="shared" si="16"/>
        <v/>
      </c>
      <c r="T20" s="44" t="str">
        <f ca="1" t="shared" si="17"/>
        <v/>
      </c>
      <c r="U20" s="50"/>
      <c r="V20" s="32"/>
      <c r="W20" s="48" t="str">
        <f ca="1" t="shared" si="18"/>
        <v>Reservationsavtal ska tecknas</v>
      </c>
      <c r="X20" s="49" t="str">
        <f ca="1" t="shared" si="19"/>
        <v>Ja</v>
      </c>
      <c r="Y20" s="62">
        <f ca="1" t="shared" si="20"/>
        <v>45575</v>
      </c>
      <c r="Z20" s="62">
        <f ca="1" t="shared" si="21"/>
        <v>45557</v>
      </c>
      <c r="AA20" s="32"/>
      <c r="AB20" s="63" t="str">
        <f ca="1" t="shared" si="24"/>
        <v/>
      </c>
      <c r="AC20" s="72">
        <f ca="1">INDEX(Anslutningspunkt!$A$2:$A$180,RANDBETWEEN(2,180),1)</f>
        <v>210</v>
      </c>
      <c r="AD20" s="29"/>
      <c r="AE20" s="29" t="str">
        <f ca="1" t="shared" si="22"/>
        <v>Regionnät</v>
      </c>
      <c r="AF20" s="74"/>
      <c r="AG20" s="93"/>
      <c r="AH20" s="49" t="str">
        <f ca="1" t="shared" si="23"/>
        <v>Nej</v>
      </c>
      <c r="AI20" s="91"/>
      <c r="AM20" s="6">
        <f ca="1">VLOOKUP(AC20,Anslutningspunkt!A:B,2,0)+RANDBETWEEN(-10000,10000)</f>
        <v>7715793.698</v>
      </c>
      <c r="AN20" s="6">
        <f ca="1">VLOOKUP(AC20,Anslutningspunkt!A:C,3,0)+RANDBETWEEN(-10000,10000)</f>
        <v>670352.195</v>
      </c>
      <c r="AP20" s="6" t="str">
        <f ca="1" t="shared" si="25"/>
        <v>Flytt</v>
      </c>
      <c r="AQ20" s="6" t="str">
        <f ca="1" t="shared" si="26"/>
        <v>Produktion</v>
      </c>
      <c r="AX20" s="30">
        <f ca="1" t="shared" si="27"/>
        <v>45073.1233073573</v>
      </c>
      <c r="AZ20" s="30" t="str">
        <f ca="1">IF(SUM(IF({"4.Projekteringsavtal","5.Anslutningsavtal","6.Nätavtal"}=Q20,1,0))&gt;0,EDATE(AX20,RANDBETWEEN(0,6)),"")</f>
        <v/>
      </c>
      <c r="BB20" s="20" t="str">
        <f ca="1">IF(SUM(IF({"5.Anslutningsavtal","6.Nätavtal"}=Q20,1,0))&gt;0,EDATE(AZ20,RANDBETWEEN(0,3)),"")</f>
        <v/>
      </c>
      <c r="BD20" s="20" t="str">
        <f ca="1" t="shared" si="28"/>
        <v/>
      </c>
    </row>
    <row r="21" s="6" customFormat="1" ht="12.75" customHeight="1" spans="1:56">
      <c r="A21" s="32" t="s">
        <v>65</v>
      </c>
      <c r="B21" s="30">
        <f ca="1" t="shared" si="0"/>
        <v>43355</v>
      </c>
      <c r="C21" s="31">
        <f ca="1" t="shared" si="1"/>
        <v>43958</v>
      </c>
      <c r="D21" s="29" t="str">
        <f t="shared" si="2"/>
        <v>Project 421</v>
      </c>
      <c r="E21" s="29" t="str">
        <f t="shared" si="3"/>
        <v>Company AB 521</v>
      </c>
      <c r="F21" s="29" t="str">
        <f ca="1" t="shared" si="4"/>
        <v>Arboga</v>
      </c>
      <c r="G21" s="36">
        <f ca="1" t="shared" si="5"/>
        <v>34</v>
      </c>
      <c r="H21" s="37" t="str">
        <f ca="1" t="shared" si="6"/>
        <v>Ja</v>
      </c>
      <c r="I21" s="29" t="str">
        <f ca="1" t="shared" si="7"/>
        <v>Nyanslutning</v>
      </c>
      <c r="J21" s="29" t="str">
        <f ca="1" t="shared" si="8"/>
        <v>Produktion</v>
      </c>
      <c r="K21" s="40">
        <f ca="1" t="shared" si="9"/>
        <v>300</v>
      </c>
      <c r="L21" s="40">
        <f ca="1" t="shared" si="10"/>
        <v>184</v>
      </c>
      <c r="M21" s="40"/>
      <c r="N21" s="29" t="str">
        <f ca="1" t="shared" si="11"/>
        <v>Sarah Anderson 21</v>
      </c>
      <c r="O21" s="29" t="str">
        <f ca="1" t="shared" si="12"/>
        <v>Lars Johnson 21</v>
      </c>
      <c r="P21" s="29" t="str">
        <f ca="1" t="shared" si="13"/>
        <v>Sarah Anderson 21</v>
      </c>
      <c r="Q21" s="29" t="str">
        <f ca="1" t="shared" si="14"/>
        <v>1.Anslutningsmöjlighet</v>
      </c>
      <c r="R21" s="44" t="str">
        <f ca="1" t="shared" si="15"/>
        <v>N/A</v>
      </c>
      <c r="S21" s="44" t="str">
        <f ca="1" t="shared" si="16"/>
        <v/>
      </c>
      <c r="T21" s="44" t="str">
        <f ca="1" t="shared" si="17"/>
        <v>x</v>
      </c>
      <c r="U21" s="50"/>
      <c r="V21" s="32"/>
      <c r="W21" s="48" t="str">
        <f ca="1" t="shared" si="18"/>
        <v/>
      </c>
      <c r="X21" s="49" t="str">
        <f ca="1" t="shared" si="19"/>
        <v>Nej</v>
      </c>
      <c r="Y21" s="62" t="str">
        <f ca="1" t="shared" si="20"/>
        <v/>
      </c>
      <c r="Z21" s="62" t="str">
        <f ca="1" t="shared" si="21"/>
        <v/>
      </c>
      <c r="AA21" s="32"/>
      <c r="AB21" s="63" t="str">
        <f ca="1" t="shared" si="24"/>
        <v/>
      </c>
      <c r="AC21" s="72">
        <f ca="1">INDEX(Anslutningspunkt!$A$2:$A$180,RANDBETWEEN(2,180),1)</f>
        <v>301</v>
      </c>
      <c r="AD21" s="29"/>
      <c r="AE21" s="29" t="str">
        <f ca="1" t="shared" si="22"/>
        <v>Stamnät</v>
      </c>
      <c r="AF21" s="74"/>
      <c r="AG21" s="92"/>
      <c r="AH21" s="49" t="str">
        <f ca="1" t="shared" si="23"/>
        <v/>
      </c>
      <c r="AI21" s="91"/>
      <c r="AM21" s="6">
        <f ca="1">VLOOKUP(AC21,Anslutningspunkt!A:B,2,0)+RANDBETWEEN(-10000,10000)</f>
        <v>7761919.698</v>
      </c>
      <c r="AN21" s="6">
        <f ca="1">VLOOKUP(AC21,Anslutningspunkt!A:C,3,0)+RANDBETWEEN(-10000,10000)</f>
        <v>789355.195</v>
      </c>
      <c r="AP21" s="6" t="str">
        <f ca="1" t="shared" si="25"/>
        <v>Nyanslutning</v>
      </c>
      <c r="AQ21" s="6" t="str">
        <f ca="1" t="shared" si="26"/>
        <v>Produktion</v>
      </c>
      <c r="AX21" s="30" t="str">
        <f ca="1" t="shared" si="27"/>
        <v/>
      </c>
      <c r="AZ21" s="30" t="str">
        <f ca="1">IF(SUM(IF({"4.Projekteringsavtal","5.Anslutningsavtal","6.Nätavtal"}=Q21,1,0))&gt;0,EDATE(AX21,RANDBETWEEN(0,6)),"")</f>
        <v/>
      </c>
      <c r="BB21" s="20" t="str">
        <f ca="1">IF(SUM(IF({"5.Anslutningsavtal","6.Nätavtal"}=Q21,1,0))&gt;0,EDATE(AZ21,RANDBETWEEN(0,3)),"")</f>
        <v/>
      </c>
      <c r="BD21" s="20" t="str">
        <f ca="1" t="shared" si="28"/>
        <v/>
      </c>
    </row>
    <row r="22" s="6" customFormat="1" ht="12.75" customHeight="1" spans="1:56">
      <c r="A22" s="32" t="s">
        <v>65</v>
      </c>
      <c r="B22" s="30">
        <f ca="1" t="shared" si="0"/>
        <v>44730</v>
      </c>
      <c r="C22" s="31">
        <f ca="1" t="shared" si="1"/>
        <v>44823</v>
      </c>
      <c r="D22" s="29" t="str">
        <f t="shared" si="2"/>
        <v>Project 422</v>
      </c>
      <c r="E22" s="29" t="str">
        <f t="shared" si="3"/>
        <v>Company AB 522</v>
      </c>
      <c r="F22" s="29" t="str">
        <f ca="1" t="shared" si="4"/>
        <v>Tierp</v>
      </c>
      <c r="G22" s="36">
        <f ca="1" t="shared" si="5"/>
        <v>35</v>
      </c>
      <c r="H22" s="37" t="str">
        <f ca="1" t="shared" si="6"/>
        <v>Ja</v>
      </c>
      <c r="I22" s="29" t="str">
        <f ca="1" t="shared" si="7"/>
        <v>Utökning</v>
      </c>
      <c r="J22" s="29" t="str">
        <f ca="1" t="shared" si="8"/>
        <v>Produktion</v>
      </c>
      <c r="K22" s="40">
        <f ca="1" t="shared" si="9"/>
        <v>370</v>
      </c>
      <c r="L22" s="40">
        <f ca="1" t="shared" si="10"/>
        <v>251</v>
      </c>
      <c r="M22" s="40"/>
      <c r="N22" s="29" t="str">
        <f ca="1" t="shared" si="11"/>
        <v>Lars Johnson 22</v>
      </c>
      <c r="O22" s="29" t="str">
        <f ca="1" t="shared" si="12"/>
        <v>Anders Erikson 22</v>
      </c>
      <c r="P22" s="29" t="str">
        <f ca="1" t="shared" si="13"/>
        <v>Lars Johnson 22</v>
      </c>
      <c r="Q22" s="29" t="str">
        <f ca="1" t="shared" si="14"/>
        <v>6.Nätavtal</v>
      </c>
      <c r="R22" s="44" t="str">
        <f ca="1" t="shared" si="15"/>
        <v/>
      </c>
      <c r="S22" s="44" t="str">
        <f ca="1" t="shared" si="16"/>
        <v/>
      </c>
      <c r="T22" s="44" t="str">
        <f ca="1" t="shared" si="17"/>
        <v/>
      </c>
      <c r="U22" s="50"/>
      <c r="V22" s="32"/>
      <c r="W22" s="48" t="str">
        <f ca="1" t="shared" si="18"/>
        <v/>
      </c>
      <c r="X22" s="49" t="str">
        <f ca="1" t="shared" si="19"/>
        <v>Nej</v>
      </c>
      <c r="Y22" s="62" t="str">
        <f ca="1" t="shared" si="20"/>
        <v/>
      </c>
      <c r="Z22" s="62" t="str">
        <f ca="1" t="shared" si="21"/>
        <v/>
      </c>
      <c r="AA22" s="65"/>
      <c r="AB22" s="63" t="str">
        <f ca="1" t="shared" si="24"/>
        <v/>
      </c>
      <c r="AC22" s="72">
        <f ca="1">INDEX(Anslutningspunkt!$A$2:$A$180,RANDBETWEEN(2,180),1)</f>
        <v>120</v>
      </c>
      <c r="AD22" s="29"/>
      <c r="AE22" s="29" t="str">
        <f ca="1" t="shared" si="22"/>
        <v>Regionnät</v>
      </c>
      <c r="AF22" s="74"/>
      <c r="AG22" s="93"/>
      <c r="AH22" s="49" t="str">
        <f ca="1" t="shared" si="23"/>
        <v>Ja</v>
      </c>
      <c r="AI22" s="91"/>
      <c r="AM22" s="6">
        <f ca="1">VLOOKUP(AC22,Anslutningspunkt!A:B,2,0)+RANDBETWEEN(-10000,10000)</f>
        <v>7733654.698</v>
      </c>
      <c r="AN22" s="6">
        <f ca="1">VLOOKUP(AC22,Anslutningspunkt!A:C,3,0)+RANDBETWEEN(-10000,10000)</f>
        <v>713887.195</v>
      </c>
      <c r="AP22" s="6" t="str">
        <f ca="1" t="shared" si="25"/>
        <v>Utökning</v>
      </c>
      <c r="AQ22" s="6" t="str">
        <f ca="1" t="shared" si="26"/>
        <v>Produktion</v>
      </c>
      <c r="AX22" s="30">
        <f ca="1" t="shared" si="27"/>
        <v>44767.2568650166</v>
      </c>
      <c r="AZ22" s="30">
        <f ca="1">IF(SUM(IF({"4.Projekteringsavtal","5.Anslutningsavtal","6.Nätavtal"}=Q22,1,0))&gt;0,EDATE(AX22,RANDBETWEEN(0,6)),"")</f>
        <v>44829</v>
      </c>
      <c r="BB22" s="20">
        <f ca="1">IF(SUM(IF({"5.Anslutningsavtal","6.Nätavtal"}=Q22,1,0))&gt;0,EDATE(AZ22,RANDBETWEEN(0,3)),"")</f>
        <v>44829</v>
      </c>
      <c r="BD22" s="20">
        <f ca="1" t="shared" si="28"/>
        <v>44920</v>
      </c>
    </row>
    <row r="23" ht="12.75" customHeight="1" spans="1:56">
      <c r="A23" s="32" t="s">
        <v>65</v>
      </c>
      <c r="B23" s="30">
        <f ca="1" t="shared" si="0"/>
        <v>44712</v>
      </c>
      <c r="C23" s="31">
        <f ca="1" t="shared" si="1"/>
        <v>44772</v>
      </c>
      <c r="D23" s="29" t="str">
        <f t="shared" si="2"/>
        <v>Project 423</v>
      </c>
      <c r="E23" s="29" t="str">
        <f t="shared" si="3"/>
        <v>Company AB 523</v>
      </c>
      <c r="F23" s="29" t="str">
        <f ca="1" t="shared" si="4"/>
        <v>Upplands Bro</v>
      </c>
      <c r="G23" s="36">
        <f ca="1" t="shared" si="5"/>
        <v>35</v>
      </c>
      <c r="H23" s="37" t="str">
        <f ca="1" t="shared" si="6"/>
        <v>Nej</v>
      </c>
      <c r="I23" s="29" t="str">
        <f ca="1" t="shared" si="7"/>
        <v>Flytt</v>
      </c>
      <c r="J23" s="29" t="str">
        <f ca="1" t="shared" si="8"/>
        <v>Konsumtion</v>
      </c>
      <c r="K23" s="40">
        <f ca="1" t="shared" si="9"/>
        <v>560</v>
      </c>
      <c r="L23" s="40">
        <f ca="1" t="shared" si="10"/>
        <v>466</v>
      </c>
      <c r="M23" s="40"/>
      <c r="N23" s="29" t="str">
        <f ca="1" t="shared" si="11"/>
        <v>Erik Johanson 23</v>
      </c>
      <c r="O23" s="29" t="str">
        <f ca="1" t="shared" si="12"/>
        <v>Erik Johanson 23</v>
      </c>
      <c r="P23" s="29" t="str">
        <f ca="1" t="shared" si="13"/>
        <v>Sarah Anderson 23</v>
      </c>
      <c r="Q23" s="29" t="str">
        <f ca="1" t="shared" si="14"/>
        <v>6.Nätavtal</v>
      </c>
      <c r="R23" s="44" t="str">
        <f ca="1" t="shared" si="15"/>
        <v>Ja</v>
      </c>
      <c r="S23" s="44" t="str">
        <f ca="1" t="shared" si="16"/>
        <v/>
      </c>
      <c r="T23" s="44" t="str">
        <f ca="1" t="shared" si="17"/>
        <v>x</v>
      </c>
      <c r="U23" s="50"/>
      <c r="V23" s="32"/>
      <c r="W23" s="48" t="str">
        <f ca="1" t="shared" si="18"/>
        <v/>
      </c>
      <c r="X23" s="49" t="str">
        <f ca="1" t="shared" si="19"/>
        <v>Ja</v>
      </c>
      <c r="Y23" s="62">
        <f ca="1" t="shared" si="20"/>
        <v>45258</v>
      </c>
      <c r="Z23" s="62">
        <f ca="1" t="shared" si="21"/>
        <v>44967</v>
      </c>
      <c r="AA23" s="32"/>
      <c r="AB23" s="63" t="str">
        <f ca="1" t="shared" si="24"/>
        <v/>
      </c>
      <c r="AC23" s="72">
        <f ca="1">INDEX(Anslutningspunkt!$A$2:$A$180,RANDBETWEEN(2,180),1)</f>
        <v>240</v>
      </c>
      <c r="AD23" s="29"/>
      <c r="AE23" s="29" t="str">
        <f ca="1" t="shared" si="22"/>
        <v>Regionnät</v>
      </c>
      <c r="AF23" s="74"/>
      <c r="AG23" s="92"/>
      <c r="AH23" s="49" t="str">
        <f ca="1" t="shared" si="23"/>
        <v>Ja</v>
      </c>
      <c r="AI23" s="91"/>
      <c r="AM23" s="6">
        <f ca="1">VLOOKUP(AC23,Anslutningspunkt!A:B,2,0)+RANDBETWEEN(-10000,10000)</f>
        <v>7658591.698</v>
      </c>
      <c r="AN23" s="6">
        <f ca="1">VLOOKUP(AC23,Anslutningspunkt!A:C,3,0)+RANDBETWEEN(-10000,10000)</f>
        <v>835584.195</v>
      </c>
      <c r="AP23" s="6" t="str">
        <f ca="1" t="shared" si="25"/>
        <v>Flytt</v>
      </c>
      <c r="AQ23" s="6" t="str">
        <f ca="1" t="shared" si="26"/>
        <v>Konsumtion</v>
      </c>
      <c r="AX23" s="30">
        <f ca="1" t="shared" si="27"/>
        <v>44723.0833146911</v>
      </c>
      <c r="AZ23" s="30">
        <f ca="1">IF(SUM(IF({"4.Projekteringsavtal","5.Anslutningsavtal","6.Nätavtal"}=Q23,1,0))&gt;0,EDATE(AX23,RANDBETWEEN(0,6)),"")</f>
        <v>44876</v>
      </c>
      <c r="BB23" s="20">
        <f ca="1">IF(SUM(IF({"5.Anslutningsavtal","6.Nätavtal"}=Q23,1,0))&gt;0,EDATE(AZ23,RANDBETWEEN(0,3)),"")</f>
        <v>44906</v>
      </c>
      <c r="BD23" s="20">
        <f ca="1" t="shared" si="28"/>
        <v>44968</v>
      </c>
    </row>
    <row r="24" s="6" customFormat="1" ht="12.75" customHeight="1" spans="1:56">
      <c r="A24" s="32" t="s">
        <v>65</v>
      </c>
      <c r="B24" s="30">
        <f ca="1" t="shared" si="0"/>
        <v>43914</v>
      </c>
      <c r="C24" s="31">
        <f ca="1" t="shared" si="1"/>
        <v>45159</v>
      </c>
      <c r="D24" s="29" t="str">
        <f t="shared" si="2"/>
        <v>Project 424</v>
      </c>
      <c r="E24" s="29" t="str">
        <f t="shared" si="3"/>
        <v>Company AB 524</v>
      </c>
      <c r="F24" s="29" t="str">
        <f ca="1" t="shared" si="4"/>
        <v>Hallstahammar</v>
      </c>
      <c r="G24" s="36">
        <f ca="1" t="shared" si="5"/>
        <v>38</v>
      </c>
      <c r="H24" s="37" t="str">
        <f ca="1" t="shared" si="6"/>
        <v/>
      </c>
      <c r="I24" s="29" t="str">
        <f ca="1" t="shared" si="7"/>
        <v>Flytt</v>
      </c>
      <c r="J24" s="29" t="str">
        <f ca="1" t="shared" si="8"/>
        <v>Produktion</v>
      </c>
      <c r="K24" s="40">
        <f ca="1" t="shared" si="9"/>
        <v>30</v>
      </c>
      <c r="L24" s="40">
        <f ca="1" t="shared" si="10"/>
        <v>20</v>
      </c>
      <c r="M24" s="40"/>
      <c r="N24" s="29" t="str">
        <f ca="1" t="shared" si="11"/>
        <v>Erik Johanson 24</v>
      </c>
      <c r="O24" s="29" t="str">
        <f ca="1" t="shared" si="12"/>
        <v>Sarah Anderson 24</v>
      </c>
      <c r="P24" s="29" t="str">
        <f ca="1" t="shared" si="13"/>
        <v>Lars Johnson 24</v>
      </c>
      <c r="Q24" s="29" t="str">
        <f ca="1" t="shared" si="14"/>
        <v>6.Nätavtal</v>
      </c>
      <c r="R24" s="44" t="str">
        <f ca="1" t="shared" si="15"/>
        <v/>
      </c>
      <c r="S24" s="44" t="str">
        <f ca="1" t="shared" si="16"/>
        <v/>
      </c>
      <c r="T24" s="44" t="str">
        <f ca="1" t="shared" si="17"/>
        <v/>
      </c>
      <c r="U24" s="50"/>
      <c r="V24" s="32"/>
      <c r="W24" s="48" t="str">
        <f ca="1" t="shared" si="18"/>
        <v>Reservationsavtal ska tecknas</v>
      </c>
      <c r="X24" s="49" t="str">
        <f ca="1" t="shared" si="19"/>
        <v>Ja</v>
      </c>
      <c r="Y24" s="62">
        <f ca="1" t="shared" si="20"/>
        <v>45479</v>
      </c>
      <c r="Z24" s="62">
        <f ca="1" t="shared" si="21"/>
        <v>45382</v>
      </c>
      <c r="AA24" s="32"/>
      <c r="AB24" s="63" t="str">
        <f ca="1" t="shared" si="24"/>
        <v/>
      </c>
      <c r="AC24" s="72">
        <f ca="1">INDEX(Anslutningspunkt!$A$2:$A$180,RANDBETWEEN(2,180),1)</f>
        <v>271</v>
      </c>
      <c r="AD24" s="29"/>
      <c r="AE24" s="29" t="str">
        <f ca="1" t="shared" si="22"/>
        <v>Regionnät</v>
      </c>
      <c r="AF24" s="75"/>
      <c r="AG24" s="93"/>
      <c r="AH24" s="49" t="str">
        <f ca="1" t="shared" si="23"/>
        <v/>
      </c>
      <c r="AI24" s="62"/>
      <c r="AM24" s="6">
        <f ca="1">VLOOKUP(AC24,Anslutningspunkt!A:B,2,0)+RANDBETWEEN(-10000,10000)</f>
        <v>7672697.698</v>
      </c>
      <c r="AN24" s="6">
        <f ca="1">VLOOKUP(AC24,Anslutningspunkt!A:C,3,0)+RANDBETWEEN(-10000,10000)</f>
        <v>707605.195</v>
      </c>
      <c r="AP24" s="6" t="str">
        <f ca="1" t="shared" si="25"/>
        <v>Flytt</v>
      </c>
      <c r="AQ24" s="6" t="str">
        <f ca="1" t="shared" si="26"/>
        <v>Produktion</v>
      </c>
      <c r="AX24" s="30">
        <f ca="1" t="shared" si="27"/>
        <v>44535.0468509062</v>
      </c>
      <c r="AZ24" s="30">
        <f ca="1">IF(SUM(IF({"4.Projekteringsavtal","5.Anslutningsavtal","6.Nätavtal"}=Q24,1,0))&gt;0,EDATE(AX24,RANDBETWEEN(0,6)),"")</f>
        <v>44597</v>
      </c>
      <c r="BB24" s="20">
        <f ca="1">IF(SUM(IF({"5.Anslutningsavtal","6.Nätavtal"}=Q24,1,0))&gt;0,EDATE(AZ24,RANDBETWEEN(0,3)),"")</f>
        <v>44625</v>
      </c>
      <c r="BD24" s="20">
        <f ca="1" t="shared" si="28"/>
        <v>44625</v>
      </c>
    </row>
    <row r="25" s="7" customFormat="1" ht="12.75" customHeight="1" spans="1:16384">
      <c r="A25" s="33" t="s">
        <v>65</v>
      </c>
      <c r="B25" s="30">
        <f ca="1" t="shared" si="0"/>
        <v>43232</v>
      </c>
      <c r="C25" s="31">
        <f ca="1" t="shared" si="1"/>
        <v>43845</v>
      </c>
      <c r="D25" s="29" t="str">
        <f t="shared" si="2"/>
        <v>Project 425</v>
      </c>
      <c r="E25" s="29" t="str">
        <f t="shared" si="3"/>
        <v>Company AB 525</v>
      </c>
      <c r="F25" s="29" t="str">
        <f ca="1" t="shared" si="4"/>
        <v>Köping</v>
      </c>
      <c r="G25" s="36">
        <f ca="1" t="shared" si="5"/>
        <v>36</v>
      </c>
      <c r="H25" s="37" t="str">
        <f ca="1" t="shared" si="6"/>
        <v/>
      </c>
      <c r="I25" s="29" t="str">
        <f ca="1" t="shared" si="7"/>
        <v>Flytt</v>
      </c>
      <c r="J25" s="29" t="str">
        <f ca="1" t="shared" si="8"/>
        <v>Produktion</v>
      </c>
      <c r="K25" s="40">
        <f ca="1" t="shared" si="9"/>
        <v>60</v>
      </c>
      <c r="L25" s="40">
        <f ca="1" t="shared" si="10"/>
        <v>29</v>
      </c>
      <c r="M25" s="43"/>
      <c r="N25" s="29" t="str">
        <f ca="1" t="shared" si="11"/>
        <v>Lars Johnson 25</v>
      </c>
      <c r="O25" s="29" t="str">
        <f ca="1" t="shared" si="12"/>
        <v>Erik Johanson 25</v>
      </c>
      <c r="P25" s="29" t="str">
        <f ca="1" t="shared" si="13"/>
        <v>Anders Erikson 25</v>
      </c>
      <c r="Q25" s="29" t="str">
        <f ca="1" t="shared" si="14"/>
        <v>2.Reservationsavtal</v>
      </c>
      <c r="R25" s="44" t="str">
        <f ca="1" t="shared" si="15"/>
        <v>nej</v>
      </c>
      <c r="S25" s="44" t="str">
        <f ca="1" t="shared" si="16"/>
        <v/>
      </c>
      <c r="T25" s="44" t="str">
        <f ca="1" t="shared" si="17"/>
        <v/>
      </c>
      <c r="U25" s="12"/>
      <c r="V25" s="33"/>
      <c r="W25" s="48" t="str">
        <f ca="1" t="shared" si="18"/>
        <v/>
      </c>
      <c r="X25" s="49" t="str">
        <f ca="1" t="shared" si="19"/>
        <v>Ja</v>
      </c>
      <c r="Y25" s="62">
        <f ca="1" t="shared" si="20"/>
        <v>44468</v>
      </c>
      <c r="Z25" s="62">
        <f ca="1" t="shared" si="21"/>
        <v>43922</v>
      </c>
      <c r="AA25" s="33"/>
      <c r="AB25" s="63" t="str">
        <f ca="1" t="shared" si="24"/>
        <v/>
      </c>
      <c r="AC25" s="72">
        <f ca="1">INDEX(Anslutningspunkt!$A$2:$A$180,RANDBETWEEN(2,180),1)</f>
        <v>118</v>
      </c>
      <c r="AD25" s="29"/>
      <c r="AE25" s="29" t="str">
        <f ca="1" t="shared" si="22"/>
        <v>Stamnät</v>
      </c>
      <c r="AF25" s="33"/>
      <c r="AG25" s="94"/>
      <c r="AH25" s="49" t="str">
        <f ca="1" t="shared" si="23"/>
        <v/>
      </c>
      <c r="AI25" s="95"/>
      <c r="AM25" s="6">
        <f ca="1">VLOOKUP(AC25,Anslutningspunkt!A:B,2,0)+RANDBETWEEN(-10000,10000)</f>
        <v>7699579.698</v>
      </c>
      <c r="AN25" s="6">
        <f ca="1">VLOOKUP(AC25,Anslutningspunkt!A:C,3,0)+RANDBETWEEN(-10000,10000)</f>
        <v>684190.195</v>
      </c>
      <c r="AO25" s="6"/>
      <c r="AP25" s="6" t="str">
        <f ca="1" t="shared" si="25"/>
        <v>Flytt</v>
      </c>
      <c r="AQ25" s="6" t="str">
        <f ca="1" t="shared" si="26"/>
        <v>Produktion</v>
      </c>
      <c r="AR25" s="6"/>
      <c r="AS25" s="6"/>
      <c r="AT25" s="6"/>
      <c r="AU25" s="6"/>
      <c r="AV25" s="6"/>
      <c r="AW25" s="6"/>
      <c r="AX25" s="30">
        <f ca="1" t="shared" si="27"/>
        <v>43424.6281795358</v>
      </c>
      <c r="AY25" s="6"/>
      <c r="AZ25" s="30" t="str">
        <f ca="1">IF(SUM(IF({"4.Projekteringsavtal","5.Anslutningsavtal","6.Nätavtal"}=Q25,1,0))&gt;0,EDATE(AX25,RANDBETWEEN(0,6)),"")</f>
        <v/>
      </c>
      <c r="BA25" s="6"/>
      <c r="BB25" s="20" t="str">
        <f ca="1">IF(SUM(IF({"5.Anslutningsavtal","6.Nätavtal"}=Q25,1,0))&gt;0,EDATE(AZ25,RANDBETWEEN(0,3)),"")</f>
        <v/>
      </c>
      <c r="BC25" s="6"/>
      <c r="BD25" s="20" t="str">
        <f ca="1" t="shared" si="28"/>
        <v/>
      </c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NRF25" s="6"/>
      <c r="NRG25" s="6"/>
      <c r="NRH25" s="6"/>
      <c r="NRI25" s="6"/>
      <c r="NRJ25" s="6"/>
      <c r="NRK25" s="6"/>
      <c r="NRL25" s="6"/>
      <c r="NRM25" s="6"/>
      <c r="NRN25" s="6"/>
      <c r="NRO25" s="6"/>
      <c r="NRP25" s="6"/>
      <c r="NRQ25" s="6"/>
      <c r="NRR25" s="6"/>
      <c r="NRS25" s="6"/>
      <c r="NRT25" s="6"/>
      <c r="NRU25" s="6"/>
      <c r="NRV25" s="6"/>
      <c r="NRW25" s="6"/>
      <c r="NRX25" s="6"/>
      <c r="NRY25" s="6"/>
      <c r="NRZ25" s="6"/>
      <c r="NSA25" s="6"/>
      <c r="NSB25" s="6"/>
      <c r="NSC25" s="6"/>
      <c r="NSD25" s="6"/>
      <c r="NSE25" s="6"/>
      <c r="NSF25" s="6"/>
      <c r="NSG25" s="6"/>
      <c r="NSH25" s="6"/>
      <c r="NSI25" s="6"/>
      <c r="NSJ25" s="6"/>
      <c r="NSK25" s="6"/>
      <c r="NSL25" s="6"/>
      <c r="NSM25" s="6"/>
      <c r="NSN25" s="6"/>
      <c r="NSO25" s="6"/>
      <c r="NSP25" s="6"/>
      <c r="NSQ25" s="6"/>
      <c r="NSR25" s="6"/>
      <c r="NSS25" s="6"/>
      <c r="NST25" s="6"/>
      <c r="NSU25" s="6"/>
      <c r="NSV25" s="6"/>
      <c r="NSW25" s="6"/>
      <c r="NSX25" s="6"/>
      <c r="NSY25" s="6"/>
      <c r="NSZ25" s="6"/>
      <c r="NTA25" s="6"/>
      <c r="NTB25" s="6"/>
      <c r="NTC25" s="6"/>
      <c r="NTD25" s="6"/>
      <c r="NTE25" s="6"/>
      <c r="NTF25" s="6"/>
      <c r="NTG25" s="6"/>
      <c r="NTH25" s="6"/>
      <c r="NTI25" s="6"/>
      <c r="NTJ25" s="6"/>
      <c r="NTK25" s="6"/>
      <c r="NTL25" s="6"/>
      <c r="NTM25" s="6"/>
      <c r="NTN25" s="6"/>
      <c r="NTO25" s="6"/>
      <c r="NTP25" s="6"/>
      <c r="NTQ25" s="6"/>
      <c r="NTR25" s="6"/>
      <c r="NTS25" s="6"/>
      <c r="NTT25" s="6"/>
      <c r="NTU25" s="6"/>
      <c r="NTV25" s="6"/>
      <c r="NTW25" s="6"/>
      <c r="NTX25" s="6"/>
      <c r="NTY25" s="6"/>
      <c r="NTZ25" s="6"/>
      <c r="NUA25" s="6"/>
      <c r="NUB25" s="6"/>
      <c r="NUC25" s="6"/>
      <c r="NUD25" s="6"/>
      <c r="NUE25" s="6"/>
      <c r="NUF25" s="6"/>
      <c r="NUG25" s="6"/>
      <c r="NUH25" s="6"/>
      <c r="NUI25" s="6"/>
      <c r="NUJ25" s="6"/>
      <c r="NUK25" s="6"/>
      <c r="NUL25" s="6"/>
      <c r="NUM25" s="6"/>
      <c r="NUN25" s="6"/>
      <c r="NUO25" s="6"/>
      <c r="NUP25" s="6"/>
      <c r="NUQ25" s="6"/>
      <c r="NUR25" s="6"/>
      <c r="NUS25" s="6"/>
      <c r="NUT25" s="6"/>
      <c r="NUU25" s="6"/>
      <c r="NUV25" s="6"/>
      <c r="NUW25" s="6"/>
      <c r="NUX25" s="6"/>
      <c r="NUY25" s="6"/>
      <c r="NUZ25" s="6"/>
      <c r="NVA25" s="6"/>
      <c r="NVB25" s="6"/>
      <c r="NVC25" s="6"/>
      <c r="NVD25" s="6"/>
      <c r="NVE25" s="6"/>
      <c r="NVF25" s="6"/>
      <c r="NVG25" s="6"/>
      <c r="NVH25" s="6"/>
      <c r="NVI25" s="6"/>
      <c r="NVJ25" s="6"/>
      <c r="NVK25" s="6"/>
      <c r="NVL25" s="6"/>
      <c r="NVM25" s="6"/>
      <c r="NVN25" s="6"/>
      <c r="NVO25" s="6"/>
      <c r="NVP25" s="6"/>
      <c r="NVQ25" s="6"/>
      <c r="NVR25" s="6"/>
      <c r="NVS25" s="6"/>
      <c r="NVT25" s="6"/>
      <c r="NVU25" s="6"/>
      <c r="NVV25" s="6"/>
      <c r="NVW25" s="6"/>
      <c r="NVX25" s="6"/>
      <c r="NVY25" s="6"/>
      <c r="NVZ25" s="6"/>
      <c r="NWA25" s="6"/>
      <c r="NWB25" s="6"/>
      <c r="NWC25" s="6"/>
      <c r="NWD25" s="6"/>
      <c r="NWE25" s="6"/>
      <c r="NWF25" s="6"/>
      <c r="NWG25" s="6"/>
      <c r="NWH25" s="6"/>
      <c r="NWI25" s="6"/>
      <c r="NWJ25" s="6"/>
      <c r="NWK25" s="6"/>
      <c r="NWL25" s="6"/>
      <c r="NWM25" s="6"/>
      <c r="NWN25" s="6"/>
      <c r="NWO25" s="6"/>
      <c r="NWP25" s="6"/>
      <c r="NWQ25" s="6"/>
      <c r="NWR25" s="6"/>
      <c r="NWS25" s="6"/>
      <c r="NWT25" s="6"/>
      <c r="NWU25" s="6"/>
      <c r="NWV25" s="6"/>
      <c r="NWW25" s="6"/>
      <c r="NWX25" s="6"/>
      <c r="NWY25" s="6"/>
      <c r="NWZ25" s="6"/>
      <c r="NXA25" s="6"/>
      <c r="NXB25" s="6"/>
      <c r="NXC25" s="6"/>
      <c r="NXD25" s="6"/>
      <c r="NXE25" s="6"/>
      <c r="NXF25" s="6"/>
      <c r="NXG25" s="6"/>
      <c r="NXH25" s="6"/>
      <c r="NXI25" s="6"/>
      <c r="NXJ25" s="6"/>
      <c r="NXK25" s="6"/>
      <c r="NXL25" s="6"/>
      <c r="NXM25" s="6"/>
      <c r="NXN25" s="6"/>
      <c r="NXO25" s="6"/>
      <c r="NXP25" s="6"/>
      <c r="NXQ25" s="6"/>
      <c r="NXR25" s="6"/>
      <c r="NXS25" s="6"/>
      <c r="NXT25" s="6"/>
      <c r="NXU25" s="6"/>
      <c r="NXV25" s="6"/>
      <c r="NXW25" s="6"/>
      <c r="NXX25" s="6"/>
      <c r="NXY25" s="6"/>
      <c r="NXZ25" s="6"/>
      <c r="NYA25" s="6"/>
      <c r="NYB25" s="6"/>
      <c r="NYC25" s="6"/>
      <c r="NYD25" s="6"/>
      <c r="NYE25" s="6"/>
      <c r="NYF25" s="6"/>
      <c r="NYG25" s="6"/>
      <c r="NYH25" s="6"/>
      <c r="NYI25" s="6"/>
      <c r="NYJ25" s="6"/>
      <c r="NYK25" s="6"/>
      <c r="NYL25" s="6"/>
      <c r="NYM25" s="6"/>
      <c r="NYN25" s="6"/>
      <c r="NYO25" s="6"/>
      <c r="NYP25" s="6"/>
      <c r="NYQ25" s="6"/>
      <c r="NYR25" s="6"/>
      <c r="NYS25" s="6"/>
      <c r="NYT25" s="6"/>
      <c r="NYU25" s="6"/>
      <c r="NYV25" s="6"/>
      <c r="NYW25" s="6"/>
      <c r="NYX25" s="6"/>
      <c r="NYY25" s="6"/>
      <c r="NYZ25" s="6"/>
      <c r="NZA25" s="6"/>
      <c r="NZB25" s="6"/>
      <c r="NZC25" s="6"/>
      <c r="NZD25" s="6"/>
      <c r="NZE25" s="6"/>
      <c r="NZF25" s="6"/>
      <c r="NZG25" s="6"/>
      <c r="NZH25" s="6"/>
      <c r="NZI25" s="6"/>
      <c r="NZJ25" s="6"/>
      <c r="NZK25" s="6"/>
      <c r="NZL25" s="6"/>
      <c r="NZM25" s="6"/>
      <c r="NZN25" s="6"/>
      <c r="NZO25" s="6"/>
      <c r="NZP25" s="6"/>
      <c r="NZQ25" s="6"/>
      <c r="NZR25" s="6"/>
      <c r="NZS25" s="6"/>
      <c r="NZT25" s="6"/>
      <c r="NZU25" s="6"/>
      <c r="NZV25" s="6"/>
      <c r="NZW25" s="6"/>
      <c r="NZX25" s="6"/>
      <c r="NZY25" s="6"/>
      <c r="NZZ25" s="6"/>
      <c r="OAA25" s="6"/>
      <c r="OAB25" s="6"/>
      <c r="OAC25" s="6"/>
      <c r="OAD25" s="6"/>
      <c r="OAE25" s="6"/>
      <c r="OAF25" s="6"/>
      <c r="OAG25" s="6"/>
      <c r="OAH25" s="6"/>
      <c r="OAI25" s="6"/>
      <c r="OAJ25" s="6"/>
      <c r="OAK25" s="6"/>
      <c r="OAL25" s="6"/>
      <c r="OAM25" s="6"/>
      <c r="OAN25" s="6"/>
      <c r="OAO25" s="6"/>
      <c r="OAP25" s="6"/>
      <c r="OAQ25" s="6"/>
      <c r="OAR25" s="6"/>
      <c r="OAS25" s="6"/>
      <c r="OAT25" s="6"/>
      <c r="OAU25" s="6"/>
      <c r="OAV25" s="6"/>
      <c r="OAW25" s="6"/>
      <c r="OAX25" s="6"/>
      <c r="OAY25" s="6"/>
      <c r="OAZ25" s="6"/>
      <c r="OBA25" s="6"/>
      <c r="OBB25" s="6"/>
      <c r="OBC25" s="6"/>
      <c r="OBD25" s="6"/>
      <c r="OBE25" s="6"/>
      <c r="OBF25" s="6"/>
      <c r="OBG25" s="6"/>
      <c r="OBH25" s="6"/>
      <c r="OBI25" s="6"/>
      <c r="OBJ25" s="6"/>
      <c r="OBK25" s="6"/>
      <c r="OBL25" s="6"/>
      <c r="OBM25" s="6"/>
      <c r="OBN25" s="6"/>
      <c r="OBO25" s="6"/>
      <c r="OBP25" s="6"/>
      <c r="OBQ25" s="6"/>
      <c r="OBR25" s="6"/>
      <c r="OBS25" s="6"/>
      <c r="OBT25" s="6"/>
      <c r="OBU25" s="6"/>
      <c r="OBV25" s="6"/>
      <c r="OBW25" s="6"/>
      <c r="OBX25" s="6"/>
      <c r="OBY25" s="6"/>
      <c r="OBZ25" s="6"/>
      <c r="OCA25" s="6"/>
      <c r="OCB25" s="6"/>
      <c r="OCC25" s="6"/>
      <c r="OCD25" s="6"/>
      <c r="OCE25" s="6"/>
      <c r="OCF25" s="6"/>
      <c r="OCG25" s="6"/>
      <c r="OCH25" s="6"/>
      <c r="OCI25" s="6"/>
      <c r="OCJ25" s="6"/>
      <c r="OCK25" s="6"/>
      <c r="OCL25" s="6"/>
      <c r="OCM25" s="6"/>
      <c r="OCN25" s="6"/>
      <c r="OCO25" s="6"/>
      <c r="OCP25" s="6"/>
      <c r="OCQ25" s="6"/>
      <c r="OCR25" s="6"/>
      <c r="OCS25" s="6"/>
      <c r="OCT25" s="6"/>
      <c r="OCU25" s="6"/>
      <c r="OCV25" s="6"/>
      <c r="OCW25" s="6"/>
      <c r="OCX25" s="6"/>
      <c r="OCY25" s="6"/>
      <c r="OCZ25" s="6"/>
      <c r="ODA25" s="6"/>
      <c r="ODB25" s="6"/>
      <c r="ODC25" s="6"/>
      <c r="ODD25" s="6"/>
      <c r="ODE25" s="6"/>
      <c r="ODF25" s="6"/>
      <c r="ODG25" s="6"/>
      <c r="ODH25" s="6"/>
      <c r="ODI25" s="6"/>
      <c r="ODJ25" s="6"/>
      <c r="ODK25" s="6"/>
      <c r="ODL25" s="6"/>
      <c r="ODM25" s="6"/>
      <c r="ODN25" s="6"/>
      <c r="ODO25" s="6"/>
      <c r="ODP25" s="6"/>
      <c r="ODQ25" s="6"/>
      <c r="ODR25" s="6"/>
      <c r="ODS25" s="6"/>
      <c r="ODT25" s="6"/>
      <c r="ODU25" s="6"/>
      <c r="ODV25" s="6"/>
      <c r="ODW25" s="6"/>
      <c r="ODX25" s="6"/>
      <c r="ODY25" s="6"/>
      <c r="ODZ25" s="6"/>
      <c r="OEA25" s="6"/>
      <c r="OEB25" s="6"/>
      <c r="OEC25" s="6"/>
      <c r="OED25" s="6"/>
      <c r="OEE25" s="6"/>
      <c r="OEF25" s="6"/>
      <c r="OEG25" s="6"/>
      <c r="OEH25" s="6"/>
      <c r="OEI25" s="6"/>
      <c r="OEJ25" s="6"/>
      <c r="OEK25" s="6"/>
      <c r="OEL25" s="6"/>
      <c r="OEM25" s="6"/>
      <c r="OEN25" s="6"/>
      <c r="OEO25" s="6"/>
      <c r="OEP25" s="6"/>
      <c r="OEQ25" s="6"/>
      <c r="OER25" s="6"/>
      <c r="OES25" s="6"/>
      <c r="OET25" s="6"/>
      <c r="OEU25" s="6"/>
      <c r="OEV25" s="6"/>
      <c r="OEW25" s="6"/>
      <c r="OEX25" s="6"/>
      <c r="OEY25" s="6"/>
      <c r="OEZ25" s="6"/>
      <c r="OFA25" s="6"/>
      <c r="OFB25" s="6"/>
      <c r="OFC25" s="6"/>
      <c r="OFD25" s="6"/>
      <c r="OFE25" s="6"/>
      <c r="OFF25" s="6"/>
      <c r="OFG25" s="6"/>
      <c r="OFH25" s="6"/>
      <c r="OFI25" s="6"/>
      <c r="OFJ25" s="6"/>
      <c r="OFK25" s="6"/>
      <c r="OFL25" s="6"/>
      <c r="OFM25" s="6"/>
      <c r="OFN25" s="6"/>
      <c r="OFO25" s="6"/>
      <c r="OFP25" s="6"/>
      <c r="OFQ25" s="6"/>
      <c r="OFR25" s="6"/>
      <c r="OFS25" s="6"/>
      <c r="OFT25" s="6"/>
      <c r="OFU25" s="6"/>
      <c r="OFV25" s="6"/>
      <c r="OFW25" s="6"/>
      <c r="OFX25" s="6"/>
      <c r="OFY25" s="6"/>
      <c r="OFZ25" s="6"/>
      <c r="OGA25" s="6"/>
      <c r="OGB25" s="6"/>
      <c r="OGC25" s="6"/>
      <c r="OGD25" s="6"/>
      <c r="OGE25" s="6"/>
      <c r="OGF25" s="6"/>
      <c r="OGG25" s="6"/>
      <c r="OGH25" s="6"/>
      <c r="OGI25" s="6"/>
      <c r="OGJ25" s="6"/>
      <c r="OGK25" s="6"/>
      <c r="OGL25" s="6"/>
      <c r="OGM25" s="6"/>
      <c r="OGN25" s="6"/>
      <c r="OGO25" s="6"/>
      <c r="OGP25" s="6"/>
      <c r="OGQ25" s="6"/>
      <c r="OGR25" s="6"/>
      <c r="OGS25" s="6"/>
      <c r="OGT25" s="6"/>
      <c r="OGU25" s="6"/>
      <c r="OGV25" s="6"/>
      <c r="OGW25" s="6"/>
      <c r="OGX25" s="6"/>
      <c r="OGY25" s="6"/>
      <c r="OGZ25" s="6"/>
      <c r="OHA25" s="6"/>
      <c r="OHB25" s="6"/>
      <c r="OHC25" s="6"/>
      <c r="OHD25" s="6"/>
      <c r="OHE25" s="6"/>
      <c r="OHF25" s="6"/>
      <c r="OHG25" s="6"/>
      <c r="OHH25" s="6"/>
      <c r="OHI25" s="6"/>
      <c r="OHJ25" s="6"/>
      <c r="OHK25" s="6"/>
      <c r="OHL25" s="6"/>
      <c r="OHM25" s="6"/>
      <c r="OHN25" s="6"/>
      <c r="OHO25" s="6"/>
      <c r="OHP25" s="6"/>
      <c r="OHQ25" s="6"/>
      <c r="OHR25" s="6"/>
      <c r="OHS25" s="6"/>
      <c r="OHT25" s="6"/>
      <c r="OHU25" s="6"/>
      <c r="OHV25" s="6"/>
      <c r="OHW25" s="6"/>
      <c r="OHX25" s="6"/>
      <c r="OHY25" s="6"/>
      <c r="OHZ25" s="6"/>
      <c r="OIA25" s="6"/>
      <c r="OIB25" s="6"/>
      <c r="OIC25" s="6"/>
      <c r="OID25" s="6"/>
      <c r="OIE25" s="6"/>
      <c r="OIF25" s="6"/>
      <c r="OIG25" s="6"/>
      <c r="OIH25" s="6"/>
      <c r="OII25" s="6"/>
      <c r="OIJ25" s="6"/>
      <c r="OIK25" s="6"/>
      <c r="OIL25" s="6"/>
      <c r="OIM25" s="6"/>
      <c r="OIN25" s="6"/>
      <c r="OIO25" s="6"/>
      <c r="OIP25" s="6"/>
      <c r="OIQ25" s="6"/>
      <c r="OIR25" s="6"/>
      <c r="OIS25" s="6"/>
      <c r="OIT25" s="6"/>
      <c r="OIU25" s="6"/>
      <c r="OIV25" s="6"/>
      <c r="OIW25" s="6"/>
      <c r="OIX25" s="6"/>
      <c r="OIY25" s="6"/>
      <c r="OIZ25" s="6"/>
      <c r="OJA25" s="6"/>
      <c r="OJB25" s="6"/>
      <c r="OJC25" s="6"/>
      <c r="OJD25" s="6"/>
      <c r="OJE25" s="6"/>
      <c r="OJF25" s="6"/>
      <c r="OJG25" s="6"/>
      <c r="OJH25" s="6"/>
      <c r="OJI25" s="6"/>
      <c r="OJJ25" s="6"/>
      <c r="OJK25" s="6"/>
      <c r="OJL25" s="6"/>
      <c r="OJM25" s="6"/>
      <c r="OJN25" s="6"/>
      <c r="OJO25" s="6"/>
      <c r="OJP25" s="6"/>
      <c r="OJQ25" s="6"/>
      <c r="OJR25" s="6"/>
      <c r="OJS25" s="6"/>
      <c r="OJT25" s="6"/>
      <c r="OJU25" s="6"/>
      <c r="OJV25" s="6"/>
      <c r="OJW25" s="6"/>
      <c r="OJX25" s="6"/>
      <c r="OJY25" s="6"/>
      <c r="OJZ25" s="6"/>
      <c r="OKA25" s="6"/>
      <c r="OKB25" s="6"/>
      <c r="OKC25" s="6"/>
      <c r="OKD25" s="6"/>
      <c r="OKE25" s="6"/>
      <c r="OKF25" s="6"/>
      <c r="OKG25" s="6"/>
      <c r="OKH25" s="6"/>
      <c r="OKI25" s="6"/>
      <c r="OKJ25" s="6"/>
      <c r="OKK25" s="6"/>
      <c r="OKL25" s="6"/>
      <c r="OKM25" s="6"/>
      <c r="OKN25" s="6"/>
      <c r="OKO25" s="6"/>
      <c r="OKP25" s="6"/>
      <c r="OKQ25" s="6"/>
      <c r="OKR25" s="6"/>
      <c r="OKS25" s="6"/>
      <c r="OKT25" s="6"/>
      <c r="OKU25" s="6"/>
      <c r="OKV25" s="6"/>
      <c r="OKW25" s="6"/>
      <c r="OKX25" s="6"/>
      <c r="OKY25" s="6"/>
      <c r="OKZ25" s="6"/>
      <c r="OLA25" s="6"/>
      <c r="OLB25" s="6"/>
      <c r="OLC25" s="6"/>
      <c r="OLD25" s="6"/>
      <c r="OLE25" s="6"/>
      <c r="OLF25" s="6"/>
      <c r="OLG25" s="6"/>
      <c r="OLH25" s="6"/>
      <c r="OLI25" s="6"/>
      <c r="OLJ25" s="6"/>
      <c r="OLK25" s="6"/>
      <c r="OLL25" s="6"/>
      <c r="OLM25" s="6"/>
      <c r="OLN25" s="6"/>
      <c r="OLO25" s="6"/>
      <c r="OLP25" s="6"/>
      <c r="OLQ25" s="6"/>
      <c r="OLR25" s="6"/>
      <c r="OLS25" s="6"/>
      <c r="OLT25" s="6"/>
      <c r="OLU25" s="6"/>
      <c r="OLV25" s="6"/>
      <c r="OLW25" s="6"/>
      <c r="OLX25" s="6"/>
      <c r="OLY25" s="6"/>
      <c r="OLZ25" s="6"/>
      <c r="OMA25" s="6"/>
      <c r="OMB25" s="6"/>
      <c r="OMC25" s="6"/>
      <c r="OMD25" s="6"/>
      <c r="OME25" s="6"/>
      <c r="OMF25" s="6"/>
      <c r="OMG25" s="6"/>
      <c r="OMH25" s="6"/>
      <c r="OMI25" s="6"/>
      <c r="OMJ25" s="6"/>
      <c r="OMK25" s="6"/>
      <c r="OML25" s="6"/>
      <c r="OMM25" s="6"/>
      <c r="OMN25" s="6"/>
      <c r="OMO25" s="6"/>
      <c r="OMP25" s="6"/>
      <c r="OMQ25" s="6"/>
      <c r="OMR25" s="6"/>
      <c r="OMS25" s="6"/>
      <c r="OMT25" s="6"/>
      <c r="OMU25" s="6"/>
      <c r="OMV25" s="6"/>
      <c r="OMW25" s="6"/>
      <c r="OMX25" s="6"/>
      <c r="OMY25" s="6"/>
      <c r="OMZ25" s="6"/>
      <c r="ONA25" s="6"/>
      <c r="ONB25" s="6"/>
      <c r="ONC25" s="6"/>
      <c r="OND25" s="6"/>
      <c r="ONE25" s="6"/>
      <c r="ONF25" s="6"/>
      <c r="ONG25" s="6"/>
      <c r="ONH25" s="6"/>
      <c r="ONI25" s="6"/>
      <c r="ONJ25" s="6"/>
      <c r="ONK25" s="6"/>
      <c r="ONL25" s="6"/>
      <c r="ONM25" s="6"/>
      <c r="ONN25" s="6"/>
      <c r="ONO25" s="6"/>
      <c r="ONP25" s="6"/>
      <c r="ONQ25" s="6"/>
      <c r="ONR25" s="6"/>
      <c r="ONS25" s="6"/>
      <c r="ONT25" s="6"/>
      <c r="ONU25" s="6"/>
      <c r="ONV25" s="6"/>
      <c r="ONW25" s="6"/>
      <c r="ONX25" s="6"/>
      <c r="ONY25" s="6"/>
      <c r="ONZ25" s="6"/>
      <c r="OOA25" s="6"/>
      <c r="OOB25" s="6"/>
      <c r="OOC25" s="6"/>
      <c r="OOD25" s="6"/>
      <c r="OOE25" s="6"/>
      <c r="OOF25" s="6"/>
      <c r="OOG25" s="6"/>
      <c r="OOH25" s="6"/>
      <c r="OOI25" s="6"/>
      <c r="OOJ25" s="6"/>
      <c r="OOK25" s="6"/>
      <c r="OOL25" s="6"/>
      <c r="OOM25" s="6"/>
      <c r="OON25" s="6"/>
      <c r="OOO25" s="6"/>
      <c r="OOP25" s="6"/>
      <c r="OOQ25" s="6"/>
      <c r="OOR25" s="6"/>
      <c r="OOS25" s="6"/>
      <c r="OOT25" s="6"/>
      <c r="OOU25" s="6"/>
      <c r="OOV25" s="6"/>
      <c r="OOW25" s="6"/>
      <c r="OOX25" s="6"/>
      <c r="OOY25" s="6"/>
      <c r="OOZ25" s="6"/>
      <c r="OPA25" s="6"/>
      <c r="OPB25" s="6"/>
      <c r="OPC25" s="6"/>
      <c r="OPD25" s="6"/>
      <c r="OPE25" s="6"/>
      <c r="OPF25" s="6"/>
      <c r="OPG25" s="6"/>
      <c r="OPH25" s="6"/>
      <c r="OPI25" s="6"/>
      <c r="OPJ25" s="6"/>
      <c r="OPK25" s="6"/>
      <c r="OPL25" s="6"/>
      <c r="OPM25" s="6"/>
      <c r="OPN25" s="6"/>
      <c r="OPO25" s="6"/>
      <c r="OPP25" s="6"/>
      <c r="OPQ25" s="6"/>
      <c r="OPR25" s="6"/>
      <c r="OPS25" s="6"/>
      <c r="OPT25" s="6"/>
      <c r="OPU25" s="6"/>
      <c r="OPV25" s="6"/>
      <c r="OPW25" s="6"/>
      <c r="OPX25" s="6"/>
      <c r="OPY25" s="6"/>
      <c r="OPZ25" s="6"/>
      <c r="OQA25" s="6"/>
      <c r="OQB25" s="6"/>
      <c r="OQC25" s="6"/>
      <c r="OQD25" s="6"/>
      <c r="OQE25" s="6"/>
      <c r="OQF25" s="6"/>
      <c r="OQG25" s="6"/>
      <c r="OQH25" s="6"/>
      <c r="OQI25" s="6"/>
      <c r="OQJ25" s="6"/>
      <c r="OQK25" s="6"/>
      <c r="OQL25" s="6"/>
      <c r="OQM25" s="6"/>
      <c r="OQN25" s="6"/>
      <c r="OQO25" s="6"/>
      <c r="OQP25" s="6"/>
      <c r="OQQ25" s="6"/>
      <c r="OQR25" s="6"/>
      <c r="OQS25" s="6"/>
      <c r="OQT25" s="6"/>
      <c r="OQU25" s="6"/>
      <c r="OQV25" s="6"/>
      <c r="OQW25" s="6"/>
      <c r="OQX25" s="6"/>
      <c r="OQY25" s="6"/>
      <c r="OQZ25" s="6"/>
      <c r="ORA25" s="6"/>
      <c r="ORB25" s="6"/>
      <c r="ORC25" s="6"/>
      <c r="ORD25" s="6"/>
      <c r="ORE25" s="6"/>
      <c r="ORF25" s="6"/>
      <c r="ORG25" s="6"/>
      <c r="ORH25" s="6"/>
      <c r="ORI25" s="6"/>
      <c r="ORJ25" s="6"/>
      <c r="ORK25" s="6"/>
      <c r="ORL25" s="6"/>
      <c r="ORM25" s="6"/>
      <c r="ORN25" s="6"/>
      <c r="ORO25" s="6"/>
      <c r="ORP25" s="6"/>
      <c r="ORQ25" s="6"/>
      <c r="ORR25" s="6"/>
      <c r="ORS25" s="6"/>
      <c r="ORT25" s="6"/>
      <c r="ORU25" s="6"/>
      <c r="ORV25" s="6"/>
      <c r="ORW25" s="6"/>
      <c r="ORX25" s="6"/>
      <c r="ORY25" s="6"/>
      <c r="ORZ25" s="6"/>
      <c r="OSA25" s="6"/>
      <c r="OSB25" s="6"/>
      <c r="OSC25" s="6"/>
      <c r="OSD25" s="6"/>
      <c r="OSE25" s="6"/>
      <c r="OSF25" s="6"/>
      <c r="OSG25" s="6"/>
      <c r="OSH25" s="6"/>
      <c r="OSI25" s="6"/>
      <c r="OSJ25" s="6"/>
      <c r="OSK25" s="6"/>
      <c r="OSL25" s="6"/>
      <c r="OSM25" s="6"/>
      <c r="OSN25" s="6"/>
      <c r="OSO25" s="6"/>
      <c r="OSP25" s="6"/>
      <c r="OSQ25" s="6"/>
      <c r="OSR25" s="6"/>
      <c r="OSS25" s="6"/>
      <c r="OST25" s="6"/>
      <c r="OSU25" s="6"/>
      <c r="OSV25" s="6"/>
      <c r="OSW25" s="6"/>
      <c r="OSX25" s="6"/>
      <c r="OSY25" s="6"/>
      <c r="OSZ25" s="6"/>
      <c r="OTA25" s="6"/>
      <c r="OTB25" s="6"/>
      <c r="OTC25" s="6"/>
      <c r="OTD25" s="6"/>
      <c r="OTE25" s="6"/>
      <c r="OTF25" s="6"/>
      <c r="OTG25" s="6"/>
      <c r="OTH25" s="6"/>
      <c r="OTI25" s="6"/>
      <c r="OTJ25" s="6"/>
      <c r="OTK25" s="6"/>
      <c r="OTL25" s="6"/>
      <c r="OTM25" s="6"/>
      <c r="OTN25" s="6"/>
      <c r="OTO25" s="6"/>
      <c r="OTP25" s="6"/>
      <c r="OTQ25" s="6"/>
      <c r="OTR25" s="6"/>
      <c r="OTS25" s="6"/>
      <c r="OTT25" s="6"/>
      <c r="OTU25" s="6"/>
      <c r="OTV25" s="6"/>
      <c r="OTW25" s="6"/>
      <c r="OTX25" s="6"/>
      <c r="OTY25" s="6"/>
      <c r="OTZ25" s="6"/>
      <c r="OUA25" s="6"/>
      <c r="OUB25" s="6"/>
      <c r="OUC25" s="6"/>
      <c r="OUD25" s="6"/>
      <c r="OUE25" s="6"/>
      <c r="OUF25" s="6"/>
      <c r="OUG25" s="6"/>
      <c r="OUH25" s="6"/>
      <c r="OUI25" s="6"/>
      <c r="OUJ25" s="6"/>
      <c r="OUK25" s="6"/>
      <c r="OUL25" s="6"/>
      <c r="OUM25" s="6"/>
      <c r="OUN25" s="6"/>
      <c r="OUO25" s="6"/>
      <c r="OUP25" s="6"/>
      <c r="OUQ25" s="6"/>
      <c r="OUR25" s="6"/>
      <c r="OUS25" s="6"/>
      <c r="OUT25" s="6"/>
      <c r="OUU25" s="6"/>
      <c r="OUV25" s="6"/>
      <c r="OUW25" s="6"/>
      <c r="OUX25" s="6"/>
      <c r="OUY25" s="6"/>
      <c r="OUZ25" s="6"/>
      <c r="OVA25" s="6"/>
      <c r="OVB25" s="6"/>
      <c r="OVC25" s="6"/>
      <c r="OVD25" s="6"/>
      <c r="OVE25" s="6"/>
      <c r="OVF25" s="6"/>
      <c r="OVG25" s="6"/>
      <c r="OVH25" s="6"/>
      <c r="OVI25" s="6"/>
      <c r="OVJ25" s="6"/>
      <c r="OVK25" s="6"/>
      <c r="OVL25" s="6"/>
      <c r="OVM25" s="6"/>
      <c r="OVN25" s="6"/>
      <c r="OVO25" s="6"/>
      <c r="OVP25" s="6"/>
      <c r="OVQ25" s="6"/>
      <c r="OVR25" s="6"/>
      <c r="OVS25" s="6"/>
      <c r="OVT25" s="6"/>
      <c r="OVU25" s="6"/>
      <c r="OVV25" s="6"/>
      <c r="OVW25" s="6"/>
      <c r="OVX25" s="6"/>
      <c r="OVY25" s="6"/>
      <c r="OVZ25" s="6"/>
      <c r="OWA25" s="6"/>
      <c r="OWB25" s="6"/>
      <c r="OWC25" s="6"/>
      <c r="OWD25" s="6"/>
      <c r="OWE25" s="6"/>
      <c r="OWF25" s="6"/>
      <c r="OWG25" s="6"/>
      <c r="OWH25" s="6"/>
      <c r="OWI25" s="6"/>
      <c r="OWJ25" s="6"/>
      <c r="OWK25" s="6"/>
      <c r="OWL25" s="6"/>
      <c r="OWM25" s="6"/>
      <c r="OWN25" s="6"/>
      <c r="OWO25" s="6"/>
      <c r="OWP25" s="6"/>
      <c r="OWQ25" s="6"/>
      <c r="OWR25" s="6"/>
      <c r="OWS25" s="6"/>
      <c r="OWT25" s="6"/>
      <c r="OWU25" s="6"/>
      <c r="OWV25" s="6"/>
      <c r="OWW25" s="6"/>
      <c r="OWX25" s="6"/>
      <c r="OWY25" s="6"/>
      <c r="OWZ25" s="6"/>
      <c r="OXA25" s="6"/>
      <c r="OXB25" s="6"/>
      <c r="OXC25" s="6"/>
      <c r="OXD25" s="6"/>
      <c r="OXE25" s="6"/>
      <c r="OXF25" s="6"/>
      <c r="OXG25" s="6"/>
      <c r="OXH25" s="6"/>
      <c r="OXI25" s="6"/>
      <c r="OXJ25" s="6"/>
      <c r="OXK25" s="6"/>
      <c r="OXL25" s="6"/>
      <c r="OXM25" s="6"/>
      <c r="OXN25" s="6"/>
      <c r="OXO25" s="6"/>
      <c r="OXP25" s="6"/>
      <c r="OXQ25" s="6"/>
      <c r="OXR25" s="6"/>
      <c r="OXS25" s="6"/>
      <c r="OXT25" s="6"/>
      <c r="OXU25" s="6"/>
      <c r="OXV25" s="6"/>
      <c r="OXW25" s="6"/>
      <c r="OXX25" s="6"/>
      <c r="OXY25" s="6"/>
      <c r="OXZ25" s="6"/>
      <c r="OYA25" s="6"/>
      <c r="OYB25" s="6"/>
      <c r="OYC25" s="6"/>
      <c r="OYD25" s="6"/>
      <c r="OYE25" s="6"/>
      <c r="OYF25" s="6"/>
      <c r="OYG25" s="6"/>
      <c r="OYH25" s="6"/>
      <c r="OYI25" s="6"/>
      <c r="OYJ25" s="6"/>
      <c r="OYK25" s="6"/>
      <c r="OYL25" s="6"/>
      <c r="OYM25" s="6"/>
      <c r="OYN25" s="6"/>
      <c r="OYO25" s="6"/>
      <c r="OYP25" s="6"/>
      <c r="OYQ25" s="6"/>
      <c r="OYR25" s="6"/>
      <c r="OYS25" s="6"/>
      <c r="OYT25" s="6"/>
      <c r="OYU25" s="6"/>
      <c r="OYV25" s="6"/>
      <c r="OYW25" s="6"/>
      <c r="OYX25" s="6"/>
      <c r="OYY25" s="6"/>
      <c r="OYZ25" s="6"/>
      <c r="OZA25" s="6"/>
      <c r="OZB25" s="6"/>
      <c r="OZC25" s="6"/>
      <c r="OZD25" s="6"/>
      <c r="OZE25" s="6"/>
      <c r="OZF25" s="6"/>
      <c r="OZG25" s="6"/>
      <c r="OZH25" s="6"/>
      <c r="OZI25" s="6"/>
      <c r="OZJ25" s="6"/>
      <c r="OZK25" s="6"/>
      <c r="OZL25" s="6"/>
      <c r="OZM25" s="6"/>
      <c r="OZN25" s="6"/>
      <c r="OZO25" s="6"/>
      <c r="OZP25" s="6"/>
      <c r="OZQ25" s="6"/>
      <c r="OZR25" s="6"/>
      <c r="OZS25" s="6"/>
      <c r="OZT25" s="6"/>
      <c r="OZU25" s="6"/>
      <c r="OZV25" s="6"/>
      <c r="OZW25" s="6"/>
      <c r="OZX25" s="6"/>
      <c r="OZY25" s="6"/>
      <c r="OZZ25" s="6"/>
      <c r="PAA25" s="6"/>
      <c r="PAB25" s="6"/>
      <c r="PAC25" s="6"/>
      <c r="PAD25" s="6"/>
      <c r="PAE25" s="6"/>
      <c r="PAF25" s="6"/>
      <c r="PAG25" s="6"/>
      <c r="PAH25" s="6"/>
      <c r="PAI25" s="6"/>
      <c r="PAJ25" s="6"/>
      <c r="PAK25" s="6"/>
      <c r="PAL25" s="6"/>
      <c r="PAM25" s="6"/>
      <c r="PAN25" s="6"/>
      <c r="PAO25" s="6"/>
      <c r="PAP25" s="6"/>
      <c r="PAQ25" s="6"/>
      <c r="PAR25" s="6"/>
      <c r="PAS25" s="6"/>
      <c r="PAT25" s="6"/>
      <c r="PAU25" s="6"/>
      <c r="PAV25" s="6"/>
      <c r="PAW25" s="6"/>
      <c r="PAX25" s="6"/>
      <c r="PAY25" s="6"/>
      <c r="PAZ25" s="6"/>
      <c r="PBA25" s="6"/>
      <c r="PBB25" s="6"/>
      <c r="PBC25" s="6"/>
      <c r="PBD25" s="6"/>
      <c r="PBE25" s="6"/>
      <c r="PBF25" s="6"/>
      <c r="PBG25" s="6"/>
      <c r="PBH25" s="6"/>
      <c r="PBI25" s="6"/>
      <c r="PBJ25" s="6"/>
      <c r="PBK25" s="6"/>
      <c r="PBL25" s="6"/>
      <c r="PBM25" s="6"/>
      <c r="PBN25" s="6"/>
      <c r="PBO25" s="6"/>
      <c r="PBP25" s="6"/>
      <c r="PBQ25" s="6"/>
      <c r="PBR25" s="6"/>
      <c r="PBS25" s="6"/>
      <c r="PBT25" s="6"/>
      <c r="PBU25" s="6"/>
      <c r="PBV25" s="6"/>
      <c r="PBW25" s="6"/>
      <c r="PBX25" s="6"/>
      <c r="PBY25" s="6"/>
      <c r="PBZ25" s="6"/>
      <c r="PCA25" s="6"/>
      <c r="PCB25" s="6"/>
      <c r="PCC25" s="6"/>
      <c r="PCD25" s="6"/>
      <c r="PCE25" s="6"/>
      <c r="PCF25" s="6"/>
      <c r="PCG25" s="6"/>
      <c r="PCH25" s="6"/>
      <c r="PCI25" s="6"/>
      <c r="PCJ25" s="6"/>
      <c r="PCK25" s="6"/>
      <c r="PCL25" s="6"/>
      <c r="PCM25" s="6"/>
      <c r="PCN25" s="6"/>
      <c r="PCO25" s="6"/>
      <c r="PCP25" s="6"/>
      <c r="PCQ25" s="6"/>
      <c r="PCR25" s="6"/>
      <c r="PCS25" s="6"/>
      <c r="PCT25" s="6"/>
      <c r="PCU25" s="6"/>
      <c r="PCV25" s="6"/>
      <c r="PCW25" s="6"/>
      <c r="PCX25" s="6"/>
      <c r="PCY25" s="6"/>
      <c r="PCZ25" s="6"/>
      <c r="PDA25" s="6"/>
      <c r="PDB25" s="6"/>
      <c r="PDC25" s="6"/>
      <c r="PDD25" s="6"/>
      <c r="PDE25" s="6"/>
      <c r="PDF25" s="6"/>
      <c r="PDG25" s="6"/>
      <c r="PDH25" s="6"/>
      <c r="PDI25" s="6"/>
      <c r="PDJ25" s="6"/>
      <c r="PDK25" s="6"/>
      <c r="PDL25" s="6"/>
      <c r="PDM25" s="6"/>
      <c r="PDN25" s="6"/>
      <c r="PDO25" s="6"/>
      <c r="PDP25" s="6"/>
      <c r="PDQ25" s="6"/>
      <c r="PDR25" s="6"/>
      <c r="PDS25" s="6"/>
      <c r="PDT25" s="6"/>
      <c r="PDU25" s="6"/>
      <c r="PDV25" s="6"/>
      <c r="PDW25" s="6"/>
      <c r="PDX25" s="6"/>
      <c r="PDY25" s="6"/>
      <c r="PDZ25" s="6"/>
      <c r="PEA25" s="6"/>
      <c r="PEB25" s="6"/>
      <c r="PEC25" s="6"/>
      <c r="PED25" s="6"/>
      <c r="PEE25" s="6"/>
      <c r="PEF25" s="6"/>
      <c r="PEG25" s="6"/>
      <c r="PEH25" s="6"/>
      <c r="PEI25" s="6"/>
      <c r="PEJ25" s="6"/>
      <c r="PEK25" s="6"/>
      <c r="PEL25" s="6"/>
      <c r="PEM25" s="6"/>
      <c r="PEN25" s="6"/>
      <c r="PEO25" s="6"/>
      <c r="PEP25" s="6"/>
      <c r="PEQ25" s="6"/>
      <c r="PER25" s="6"/>
      <c r="PES25" s="6"/>
      <c r="PET25" s="6"/>
      <c r="PEU25" s="6"/>
      <c r="PEV25" s="6"/>
      <c r="PEW25" s="6"/>
      <c r="PEX25" s="6"/>
      <c r="PEY25" s="6"/>
      <c r="PEZ25" s="6"/>
      <c r="PFA25" s="6"/>
      <c r="PFB25" s="6"/>
      <c r="PFC25" s="6"/>
      <c r="PFD25" s="6"/>
      <c r="PFE25" s="6"/>
      <c r="PFF25" s="6"/>
      <c r="PFG25" s="6"/>
      <c r="PFH25" s="6"/>
      <c r="PFI25" s="6"/>
      <c r="PFJ25" s="6"/>
      <c r="PFK25" s="6"/>
      <c r="PFL25" s="6"/>
      <c r="PFM25" s="6"/>
      <c r="PFN25" s="6"/>
      <c r="PFO25" s="6"/>
      <c r="PFP25" s="6"/>
      <c r="PFQ25" s="6"/>
      <c r="PFR25" s="6"/>
      <c r="PFS25" s="6"/>
      <c r="PFT25" s="6"/>
      <c r="PFU25" s="6"/>
      <c r="PFV25" s="6"/>
      <c r="PFW25" s="6"/>
      <c r="PFX25" s="6"/>
      <c r="PFY25" s="6"/>
      <c r="PFZ25" s="6"/>
      <c r="PGA25" s="6"/>
      <c r="PGB25" s="6"/>
      <c r="PGC25" s="6"/>
      <c r="PGD25" s="6"/>
      <c r="PGE25" s="6"/>
      <c r="PGF25" s="6"/>
      <c r="PGG25" s="6"/>
      <c r="PGH25" s="6"/>
      <c r="PGI25" s="6"/>
      <c r="PGJ25" s="6"/>
      <c r="PGK25" s="6"/>
      <c r="PGL25" s="6"/>
      <c r="PGM25" s="6"/>
      <c r="PGN25" s="6"/>
      <c r="PGO25" s="6"/>
      <c r="PGP25" s="6"/>
      <c r="PGQ25" s="6"/>
      <c r="PGR25" s="6"/>
      <c r="PGS25" s="6"/>
      <c r="PGT25" s="6"/>
      <c r="PGU25" s="6"/>
      <c r="PGV25" s="6"/>
      <c r="PGW25" s="6"/>
      <c r="PGX25" s="6"/>
      <c r="PGY25" s="6"/>
      <c r="PGZ25" s="6"/>
      <c r="PHA25" s="6"/>
      <c r="PHB25" s="6"/>
      <c r="PHC25" s="6"/>
      <c r="PHD25" s="6"/>
      <c r="PHE25" s="6"/>
      <c r="PHF25" s="6"/>
      <c r="PHG25" s="6"/>
      <c r="PHH25" s="6"/>
      <c r="PHI25" s="6"/>
      <c r="PHJ25" s="6"/>
      <c r="PHK25" s="6"/>
      <c r="PHL25" s="6"/>
      <c r="PHM25" s="6"/>
      <c r="PHN25" s="6"/>
      <c r="PHO25" s="6"/>
      <c r="PHP25" s="6"/>
      <c r="PHQ25" s="6"/>
      <c r="PHR25" s="6"/>
      <c r="PHS25" s="6"/>
      <c r="PHT25" s="6"/>
      <c r="PHU25" s="6"/>
      <c r="PHV25" s="6"/>
      <c r="PHW25" s="6"/>
      <c r="PHX25" s="6"/>
      <c r="PHY25" s="6"/>
      <c r="PHZ25" s="6"/>
      <c r="PIA25" s="6"/>
      <c r="PIB25" s="6"/>
      <c r="PIC25" s="6"/>
      <c r="PID25" s="6"/>
      <c r="PIE25" s="6"/>
      <c r="PIF25" s="6"/>
      <c r="PIG25" s="6"/>
      <c r="PIH25" s="6"/>
      <c r="PII25" s="6"/>
      <c r="PIJ25" s="6"/>
      <c r="PIK25" s="6"/>
      <c r="PIL25" s="6"/>
      <c r="PIM25" s="6"/>
      <c r="PIN25" s="6"/>
      <c r="PIO25" s="6"/>
      <c r="PIP25" s="6"/>
      <c r="PIQ25" s="6"/>
      <c r="PIR25" s="6"/>
      <c r="PIS25" s="6"/>
      <c r="PIT25" s="6"/>
      <c r="PIU25" s="6"/>
      <c r="PIV25" s="6"/>
      <c r="PIW25" s="6"/>
      <c r="PIX25" s="6"/>
      <c r="PIY25" s="6"/>
      <c r="PIZ25" s="6"/>
      <c r="PJA25" s="6"/>
      <c r="PJB25" s="6"/>
      <c r="PJC25" s="6"/>
      <c r="PJD25" s="6"/>
      <c r="PJE25" s="6"/>
      <c r="PJF25" s="6"/>
      <c r="PJG25" s="6"/>
      <c r="PJH25" s="6"/>
      <c r="PJI25" s="6"/>
      <c r="PJJ25" s="6"/>
      <c r="PJK25" s="6"/>
      <c r="PJL25" s="6"/>
      <c r="PJM25" s="6"/>
      <c r="PJN25" s="6"/>
      <c r="PJO25" s="6"/>
      <c r="PJP25" s="6"/>
      <c r="PJQ25" s="6"/>
      <c r="PJR25" s="6"/>
      <c r="PJS25" s="6"/>
      <c r="PJT25" s="6"/>
      <c r="PJU25" s="6"/>
      <c r="PJV25" s="6"/>
      <c r="PJW25" s="6"/>
      <c r="PJX25" s="6"/>
      <c r="PJY25" s="6"/>
      <c r="PJZ25" s="6"/>
      <c r="PKA25" s="6"/>
      <c r="PKB25" s="6"/>
      <c r="PKC25" s="6"/>
      <c r="PKD25" s="6"/>
      <c r="PKE25" s="6"/>
      <c r="PKF25" s="6"/>
      <c r="PKG25" s="6"/>
      <c r="PKH25" s="6"/>
      <c r="PKI25" s="6"/>
      <c r="PKJ25" s="6"/>
      <c r="PKK25" s="6"/>
      <c r="PKL25" s="6"/>
      <c r="PKM25" s="6"/>
      <c r="PKN25" s="6"/>
      <c r="PKO25" s="6"/>
      <c r="PKP25" s="6"/>
      <c r="PKQ25" s="6"/>
      <c r="PKR25" s="6"/>
      <c r="PKS25" s="6"/>
      <c r="PKT25" s="6"/>
      <c r="PKU25" s="6"/>
      <c r="PKV25" s="6"/>
      <c r="PKW25" s="6"/>
      <c r="PKX25" s="6"/>
      <c r="PKY25" s="6"/>
      <c r="PKZ25" s="6"/>
      <c r="PLA25" s="6"/>
      <c r="PLB25" s="6"/>
      <c r="PLC25" s="6"/>
      <c r="PLD25" s="6"/>
      <c r="PLE25" s="6"/>
      <c r="PLF25" s="6"/>
      <c r="PLG25" s="6"/>
      <c r="PLH25" s="6"/>
      <c r="PLI25" s="6"/>
      <c r="PLJ25" s="6"/>
      <c r="PLK25" s="6"/>
      <c r="PLL25" s="6"/>
      <c r="PLM25" s="6"/>
      <c r="PLN25" s="6"/>
      <c r="PLO25" s="6"/>
      <c r="PLP25" s="6"/>
      <c r="PLQ25" s="6"/>
      <c r="PLR25" s="6"/>
      <c r="PLS25" s="6"/>
      <c r="PLT25" s="6"/>
      <c r="PLU25" s="6"/>
      <c r="PLV25" s="6"/>
      <c r="PLW25" s="6"/>
      <c r="PLX25" s="6"/>
      <c r="PLY25" s="6"/>
      <c r="PLZ25" s="6"/>
      <c r="PMA25" s="6"/>
      <c r="PMB25" s="6"/>
      <c r="PMC25" s="6"/>
      <c r="PMD25" s="6"/>
      <c r="PME25" s="6"/>
      <c r="PMF25" s="6"/>
      <c r="PMG25" s="6"/>
      <c r="PMH25" s="6"/>
      <c r="PMI25" s="6"/>
      <c r="PMJ25" s="6"/>
      <c r="PMK25" s="6"/>
      <c r="PML25" s="6"/>
      <c r="PMM25" s="6"/>
      <c r="PMN25" s="6"/>
      <c r="PMO25" s="6"/>
      <c r="PMP25" s="6"/>
      <c r="PMQ25" s="6"/>
      <c r="PMR25" s="6"/>
      <c r="PMS25" s="6"/>
      <c r="PMT25" s="6"/>
      <c r="PMU25" s="6"/>
      <c r="PMV25" s="6"/>
      <c r="PMW25" s="6"/>
      <c r="PMX25" s="6"/>
      <c r="PMY25" s="6"/>
      <c r="PMZ25" s="6"/>
      <c r="PNA25" s="6"/>
      <c r="PNB25" s="6"/>
      <c r="PNC25" s="6"/>
      <c r="PND25" s="6"/>
      <c r="PNE25" s="6"/>
      <c r="PNF25" s="6"/>
      <c r="PNG25" s="6"/>
      <c r="PNH25" s="6"/>
      <c r="PNI25" s="6"/>
      <c r="PNJ25" s="6"/>
      <c r="PNK25" s="6"/>
      <c r="PNL25" s="6"/>
      <c r="PNM25" s="6"/>
      <c r="PNN25" s="6"/>
      <c r="PNO25" s="6"/>
      <c r="PNP25" s="6"/>
      <c r="PNQ25" s="6"/>
      <c r="PNR25" s="6"/>
      <c r="PNS25" s="6"/>
      <c r="PNT25" s="6"/>
      <c r="PNU25" s="6"/>
      <c r="PNV25" s="6"/>
      <c r="PNW25" s="6"/>
      <c r="PNX25" s="6"/>
      <c r="PNY25" s="6"/>
      <c r="PNZ25" s="6"/>
      <c r="POA25" s="6"/>
      <c r="POB25" s="6"/>
      <c r="POC25" s="6"/>
      <c r="POD25" s="6"/>
      <c r="POE25" s="6"/>
      <c r="POF25" s="6"/>
      <c r="POG25" s="6"/>
      <c r="POH25" s="6"/>
      <c r="POI25" s="6"/>
      <c r="POJ25" s="6"/>
      <c r="POK25" s="6"/>
      <c r="POL25" s="6"/>
      <c r="POM25" s="6"/>
      <c r="PON25" s="6"/>
      <c r="POO25" s="6"/>
      <c r="POP25" s="6"/>
      <c r="POQ25" s="6"/>
      <c r="POR25" s="6"/>
      <c r="POS25" s="6"/>
      <c r="POT25" s="6"/>
      <c r="POU25" s="6"/>
      <c r="POV25" s="6"/>
      <c r="POW25" s="6"/>
      <c r="POX25" s="6"/>
      <c r="POY25" s="6"/>
      <c r="POZ25" s="6"/>
      <c r="PPA25" s="6"/>
      <c r="PPB25" s="6"/>
      <c r="PPC25" s="6"/>
      <c r="PPD25" s="6"/>
      <c r="PPE25" s="6"/>
      <c r="PPF25" s="6"/>
      <c r="PPG25" s="6"/>
      <c r="PPH25" s="6"/>
      <c r="PPI25" s="6"/>
      <c r="PPJ25" s="6"/>
      <c r="PPK25" s="6"/>
      <c r="PPL25" s="6"/>
      <c r="PPM25" s="6"/>
      <c r="PPN25" s="6"/>
      <c r="PPO25" s="6"/>
      <c r="PPP25" s="6"/>
      <c r="PPQ25" s="6"/>
      <c r="PPR25" s="6"/>
      <c r="PPS25" s="6"/>
      <c r="PPT25" s="6"/>
      <c r="PPU25" s="6"/>
      <c r="PPV25" s="6"/>
      <c r="PPW25" s="6"/>
      <c r="PPX25" s="6"/>
      <c r="PPY25" s="6"/>
      <c r="PPZ25" s="6"/>
      <c r="PQA25" s="6"/>
      <c r="PQB25" s="6"/>
      <c r="PQC25" s="6"/>
      <c r="PQD25" s="6"/>
      <c r="PQE25" s="6"/>
      <c r="PQF25" s="6"/>
      <c r="PQG25" s="6"/>
      <c r="PQH25" s="6"/>
      <c r="PQI25" s="6"/>
      <c r="PQJ25" s="6"/>
      <c r="PQK25" s="6"/>
      <c r="PQL25" s="6"/>
      <c r="PQM25" s="6"/>
      <c r="PQN25" s="6"/>
      <c r="PQO25" s="6"/>
      <c r="PQP25" s="6"/>
      <c r="PQQ25" s="6"/>
      <c r="PQR25" s="6"/>
      <c r="PQS25" s="6"/>
      <c r="PQT25" s="6"/>
      <c r="PQU25" s="6"/>
      <c r="PQV25" s="6"/>
      <c r="PQW25" s="6"/>
      <c r="PQX25" s="6"/>
      <c r="PQY25" s="6"/>
      <c r="PQZ25" s="6"/>
      <c r="PRA25" s="6"/>
      <c r="PRB25" s="6"/>
      <c r="PRC25" s="6"/>
      <c r="PRD25" s="6"/>
      <c r="PRE25" s="6"/>
      <c r="PRF25" s="6"/>
      <c r="PRG25" s="6"/>
      <c r="PRH25" s="6"/>
      <c r="PRI25" s="6"/>
      <c r="PRJ25" s="6"/>
      <c r="PRK25" s="6"/>
      <c r="PRL25" s="6"/>
      <c r="PRM25" s="6"/>
      <c r="PRN25" s="6"/>
      <c r="PRO25" s="6"/>
      <c r="PRP25" s="6"/>
      <c r="PRQ25" s="6"/>
      <c r="PRR25" s="6"/>
      <c r="PRS25" s="6"/>
      <c r="PRT25" s="6"/>
      <c r="PRU25" s="6"/>
      <c r="PRV25" s="6"/>
      <c r="PRW25" s="6"/>
      <c r="PRX25" s="6"/>
      <c r="PRY25" s="6"/>
      <c r="PRZ25" s="6"/>
      <c r="PSA25" s="6"/>
      <c r="PSB25" s="6"/>
      <c r="PSC25" s="6"/>
      <c r="PSD25" s="6"/>
      <c r="PSE25" s="6"/>
      <c r="PSF25" s="6"/>
      <c r="PSG25" s="6"/>
      <c r="PSH25" s="6"/>
      <c r="PSI25" s="6"/>
      <c r="PSJ25" s="6"/>
      <c r="PSK25" s="6"/>
      <c r="PSL25" s="6"/>
      <c r="PSM25" s="6"/>
      <c r="PSN25" s="6"/>
      <c r="PSO25" s="6"/>
      <c r="PSP25" s="6"/>
      <c r="PSQ25" s="6"/>
      <c r="PSR25" s="6"/>
      <c r="PSS25" s="6"/>
      <c r="PST25" s="6"/>
      <c r="PSU25" s="6"/>
      <c r="PSV25" s="6"/>
      <c r="PSW25" s="6"/>
      <c r="PSX25" s="6"/>
      <c r="PSY25" s="6"/>
      <c r="PSZ25" s="6"/>
      <c r="PTA25" s="6"/>
      <c r="PTB25" s="6"/>
      <c r="PTC25" s="6"/>
      <c r="PTD25" s="6"/>
      <c r="PTE25" s="6"/>
      <c r="PTF25" s="6"/>
      <c r="PTG25" s="6"/>
      <c r="PTH25" s="6"/>
      <c r="PTI25" s="6"/>
      <c r="PTJ25" s="6"/>
      <c r="PTK25" s="6"/>
      <c r="PTL25" s="6"/>
      <c r="PTM25" s="6"/>
      <c r="PTN25" s="6"/>
      <c r="PTO25" s="6"/>
      <c r="PTP25" s="6"/>
      <c r="PTQ25" s="6"/>
      <c r="PTR25" s="6"/>
      <c r="PTS25" s="6"/>
      <c r="PTT25" s="6"/>
      <c r="PTU25" s="6"/>
      <c r="PTV25" s="6"/>
      <c r="PTW25" s="6"/>
      <c r="PTX25" s="6"/>
      <c r="PTY25" s="6"/>
      <c r="PTZ25" s="6"/>
      <c r="PUA25" s="6"/>
      <c r="PUB25" s="6"/>
      <c r="PUC25" s="6"/>
      <c r="PUD25" s="6"/>
      <c r="PUE25" s="6"/>
      <c r="PUF25" s="6"/>
      <c r="PUG25" s="6"/>
      <c r="PUH25" s="6"/>
      <c r="PUI25" s="6"/>
      <c r="PUJ25" s="6"/>
      <c r="PUK25" s="6"/>
      <c r="PUL25" s="6"/>
      <c r="PUM25" s="6"/>
      <c r="PUN25" s="6"/>
      <c r="PUO25" s="6"/>
      <c r="PUP25" s="6"/>
      <c r="PUQ25" s="6"/>
      <c r="PUR25" s="6"/>
      <c r="PUS25" s="6"/>
      <c r="PUT25" s="6"/>
      <c r="PUU25" s="6"/>
      <c r="PUV25" s="6"/>
      <c r="PUW25" s="6"/>
      <c r="PUX25" s="6"/>
      <c r="PUY25" s="6"/>
      <c r="PUZ25" s="6"/>
      <c r="PVA25" s="6"/>
      <c r="PVB25" s="6"/>
      <c r="PVC25" s="6"/>
      <c r="PVD25" s="6"/>
      <c r="PVE25" s="6"/>
      <c r="PVF25" s="6"/>
      <c r="PVG25" s="6"/>
      <c r="PVH25" s="6"/>
      <c r="PVI25" s="6"/>
      <c r="PVJ25" s="6"/>
      <c r="PVK25" s="6"/>
      <c r="PVL25" s="6"/>
      <c r="PVM25" s="6"/>
      <c r="PVN25" s="6"/>
      <c r="PVO25" s="6"/>
      <c r="PVP25" s="6"/>
      <c r="PVQ25" s="6"/>
      <c r="PVR25" s="6"/>
      <c r="PVS25" s="6"/>
      <c r="PVT25" s="6"/>
      <c r="PVU25" s="6"/>
      <c r="PVV25" s="6"/>
      <c r="PVW25" s="6"/>
      <c r="PVX25" s="6"/>
      <c r="PVY25" s="6"/>
      <c r="PVZ25" s="6"/>
      <c r="PWA25" s="6"/>
      <c r="PWB25" s="6"/>
      <c r="PWC25" s="6"/>
      <c r="PWD25" s="6"/>
      <c r="PWE25" s="6"/>
      <c r="PWF25" s="6"/>
      <c r="PWG25" s="6"/>
      <c r="PWH25" s="6"/>
      <c r="PWI25" s="6"/>
      <c r="PWJ25" s="6"/>
      <c r="PWK25" s="6"/>
      <c r="PWL25" s="6"/>
      <c r="PWM25" s="6"/>
      <c r="PWN25" s="6"/>
      <c r="PWO25" s="6"/>
      <c r="PWP25" s="6"/>
      <c r="PWQ25" s="6"/>
      <c r="PWR25" s="6"/>
      <c r="PWS25" s="6"/>
      <c r="PWT25" s="6"/>
      <c r="PWU25" s="6"/>
      <c r="PWV25" s="6"/>
      <c r="PWW25" s="6"/>
      <c r="PWX25" s="6"/>
      <c r="PWY25" s="6"/>
      <c r="PWZ25" s="6"/>
      <c r="PXA25" s="6"/>
      <c r="PXB25" s="6"/>
      <c r="PXC25" s="6"/>
      <c r="PXD25" s="6"/>
      <c r="PXE25" s="6"/>
      <c r="PXF25" s="6"/>
      <c r="PXG25" s="6"/>
      <c r="PXH25" s="6"/>
      <c r="PXI25" s="6"/>
      <c r="PXJ25" s="6"/>
      <c r="PXK25" s="6"/>
      <c r="PXL25" s="6"/>
      <c r="PXM25" s="6"/>
      <c r="PXN25" s="6"/>
      <c r="PXO25" s="6"/>
      <c r="PXP25" s="6"/>
      <c r="PXQ25" s="6"/>
      <c r="PXR25" s="6"/>
      <c r="PXS25" s="6"/>
      <c r="PXT25" s="6"/>
      <c r="PXU25" s="6"/>
      <c r="PXV25" s="6"/>
      <c r="PXW25" s="6"/>
      <c r="PXX25" s="6"/>
      <c r="PXY25" s="6"/>
      <c r="PXZ25" s="6"/>
      <c r="PYA25" s="6"/>
      <c r="PYB25" s="6"/>
      <c r="PYC25" s="6"/>
      <c r="PYD25" s="6"/>
      <c r="PYE25" s="6"/>
      <c r="PYF25" s="6"/>
      <c r="PYG25" s="6"/>
      <c r="PYH25" s="6"/>
      <c r="PYI25" s="6"/>
      <c r="PYJ25" s="6"/>
      <c r="PYK25" s="6"/>
      <c r="PYL25" s="6"/>
      <c r="PYM25" s="6"/>
      <c r="PYN25" s="6"/>
      <c r="PYO25" s="6"/>
      <c r="PYP25" s="6"/>
      <c r="PYQ25" s="6"/>
      <c r="PYR25" s="6"/>
      <c r="PYS25" s="6"/>
      <c r="PYT25" s="6"/>
      <c r="PYU25" s="6"/>
      <c r="PYV25" s="6"/>
      <c r="PYW25" s="6"/>
      <c r="PYX25" s="6"/>
      <c r="PYY25" s="6"/>
      <c r="PYZ25" s="6"/>
      <c r="PZA25" s="6"/>
      <c r="PZB25" s="6"/>
      <c r="PZC25" s="6"/>
      <c r="PZD25" s="6"/>
      <c r="PZE25" s="6"/>
      <c r="PZF25" s="6"/>
      <c r="PZG25" s="6"/>
      <c r="PZH25" s="6"/>
      <c r="PZI25" s="6"/>
      <c r="PZJ25" s="6"/>
      <c r="PZK25" s="6"/>
      <c r="PZL25" s="6"/>
      <c r="PZM25" s="6"/>
      <c r="PZN25" s="6"/>
      <c r="PZO25" s="6"/>
      <c r="PZP25" s="6"/>
      <c r="PZQ25" s="6"/>
      <c r="PZR25" s="6"/>
      <c r="PZS25" s="6"/>
      <c r="PZT25" s="6"/>
      <c r="PZU25" s="6"/>
      <c r="PZV25" s="6"/>
      <c r="PZW25" s="6"/>
      <c r="PZX25" s="6"/>
      <c r="PZY25" s="6"/>
      <c r="PZZ25" s="6"/>
      <c r="QAA25" s="6"/>
      <c r="QAB25" s="6"/>
      <c r="QAC25" s="6"/>
      <c r="QAD25" s="6"/>
      <c r="QAE25" s="6"/>
      <c r="QAF25" s="6"/>
      <c r="QAG25" s="6"/>
      <c r="QAH25" s="6"/>
      <c r="QAI25" s="6"/>
      <c r="QAJ25" s="6"/>
      <c r="QAK25" s="6"/>
      <c r="QAL25" s="6"/>
      <c r="QAM25" s="6"/>
      <c r="QAN25" s="6"/>
      <c r="QAO25" s="6"/>
      <c r="QAP25" s="6"/>
      <c r="QAQ25" s="6"/>
      <c r="QAR25" s="6"/>
      <c r="QAS25" s="6"/>
      <c r="QAT25" s="6"/>
      <c r="QAU25" s="6"/>
      <c r="QAV25" s="6"/>
      <c r="QAW25" s="6"/>
      <c r="QAX25" s="6"/>
      <c r="QAY25" s="6"/>
      <c r="QAZ25" s="6"/>
      <c r="QBA25" s="6"/>
      <c r="QBB25" s="6"/>
      <c r="QBC25" s="6"/>
      <c r="QBD25" s="6"/>
      <c r="QBE25" s="6"/>
      <c r="QBF25" s="6"/>
      <c r="QBG25" s="6"/>
      <c r="QBH25" s="6"/>
      <c r="QBI25" s="6"/>
      <c r="QBJ25" s="6"/>
      <c r="QBK25" s="6"/>
      <c r="QBL25" s="6"/>
      <c r="QBM25" s="6"/>
      <c r="QBN25" s="6"/>
      <c r="QBO25" s="6"/>
      <c r="QBP25" s="6"/>
      <c r="QBQ25" s="6"/>
      <c r="QBR25" s="6"/>
      <c r="QBS25" s="6"/>
      <c r="QBT25" s="6"/>
      <c r="QBU25" s="6"/>
      <c r="QBV25" s="6"/>
      <c r="QBW25" s="6"/>
      <c r="QBX25" s="6"/>
      <c r="QBY25" s="6"/>
      <c r="QBZ25" s="6"/>
      <c r="QCA25" s="6"/>
      <c r="QCB25" s="6"/>
      <c r="QCC25" s="6"/>
      <c r="QCD25" s="6"/>
      <c r="QCE25" s="6"/>
      <c r="QCF25" s="6"/>
      <c r="QCG25" s="6"/>
      <c r="QCH25" s="6"/>
      <c r="QCI25" s="6"/>
      <c r="QCJ25" s="6"/>
      <c r="QCK25" s="6"/>
      <c r="QCL25" s="6"/>
      <c r="QCM25" s="6"/>
      <c r="QCN25" s="6"/>
      <c r="QCO25" s="6"/>
      <c r="QCP25" s="6"/>
      <c r="QCQ25" s="6"/>
      <c r="QCR25" s="6"/>
      <c r="QCS25" s="6"/>
      <c r="QCT25" s="6"/>
      <c r="QCU25" s="6"/>
      <c r="QCV25" s="6"/>
      <c r="QCW25" s="6"/>
      <c r="QCX25" s="6"/>
      <c r="QCY25" s="6"/>
      <c r="QCZ25" s="6"/>
      <c r="QDA25" s="6"/>
      <c r="QDB25" s="6"/>
      <c r="QDC25" s="6"/>
      <c r="QDD25" s="6"/>
      <c r="QDE25" s="6"/>
      <c r="QDF25" s="6"/>
      <c r="QDG25" s="6"/>
      <c r="QDH25" s="6"/>
      <c r="QDI25" s="6"/>
      <c r="QDJ25" s="6"/>
      <c r="QDK25" s="6"/>
      <c r="QDL25" s="6"/>
      <c r="QDM25" s="6"/>
      <c r="QDN25" s="6"/>
      <c r="QDO25" s="6"/>
      <c r="QDP25" s="6"/>
      <c r="QDQ25" s="6"/>
      <c r="QDR25" s="6"/>
      <c r="QDS25" s="6"/>
      <c r="QDT25" s="6"/>
      <c r="QDU25" s="6"/>
      <c r="QDV25" s="6"/>
      <c r="QDW25" s="6"/>
      <c r="QDX25" s="6"/>
      <c r="QDY25" s="6"/>
      <c r="QDZ25" s="6"/>
      <c r="QEA25" s="6"/>
      <c r="QEB25" s="6"/>
      <c r="QEC25" s="6"/>
      <c r="QED25" s="6"/>
      <c r="QEE25" s="6"/>
      <c r="QEF25" s="6"/>
      <c r="QEG25" s="6"/>
      <c r="QEH25" s="6"/>
      <c r="QEI25" s="6"/>
      <c r="QEJ25" s="6"/>
      <c r="QEK25" s="6"/>
      <c r="QEL25" s="6"/>
      <c r="QEM25" s="6"/>
      <c r="QEN25" s="6"/>
      <c r="QEO25" s="6"/>
      <c r="QEP25" s="6"/>
      <c r="QEQ25" s="6"/>
      <c r="QER25" s="6"/>
      <c r="QES25" s="6"/>
      <c r="QET25" s="6"/>
      <c r="QEU25" s="6"/>
      <c r="QEV25" s="6"/>
      <c r="QEW25" s="6"/>
      <c r="QEX25" s="6"/>
      <c r="QEY25" s="6"/>
      <c r="QEZ25" s="6"/>
      <c r="QFA25" s="6"/>
      <c r="QFB25" s="6"/>
      <c r="QFC25" s="6"/>
      <c r="QFD25" s="6"/>
      <c r="QFE25" s="6"/>
      <c r="QFF25" s="6"/>
      <c r="QFG25" s="6"/>
      <c r="QFH25" s="6"/>
      <c r="QFI25" s="6"/>
      <c r="QFJ25" s="6"/>
      <c r="QFK25" s="6"/>
      <c r="QFL25" s="6"/>
      <c r="QFM25" s="6"/>
      <c r="QFN25" s="6"/>
      <c r="QFO25" s="6"/>
      <c r="QFP25" s="6"/>
      <c r="QFQ25" s="6"/>
      <c r="QFR25" s="6"/>
      <c r="QFS25" s="6"/>
      <c r="QFT25" s="6"/>
      <c r="QFU25" s="6"/>
      <c r="QFV25" s="6"/>
      <c r="QFW25" s="6"/>
      <c r="QFX25" s="6"/>
      <c r="QFY25" s="6"/>
      <c r="QFZ25" s="6"/>
      <c r="QGA25" s="6"/>
      <c r="QGB25" s="6"/>
      <c r="QGC25" s="6"/>
      <c r="QGD25" s="6"/>
      <c r="QGE25" s="6"/>
      <c r="QGF25" s="6"/>
      <c r="QGG25" s="6"/>
      <c r="QGH25" s="6"/>
      <c r="QGI25" s="6"/>
      <c r="QGJ25" s="6"/>
      <c r="QGK25" s="6"/>
      <c r="QGL25" s="6"/>
      <c r="QGM25" s="6"/>
      <c r="QGN25" s="6"/>
      <c r="QGO25" s="6"/>
      <c r="QGP25" s="6"/>
      <c r="QGQ25" s="6"/>
      <c r="QGR25" s="6"/>
      <c r="QGS25" s="6"/>
      <c r="QGT25" s="6"/>
      <c r="QGU25" s="6"/>
      <c r="QGV25" s="6"/>
      <c r="QGW25" s="6"/>
      <c r="QGX25" s="6"/>
      <c r="QGY25" s="6"/>
      <c r="QGZ25" s="6"/>
      <c r="QHA25" s="6"/>
      <c r="QHB25" s="6"/>
      <c r="QHC25" s="6"/>
      <c r="QHD25" s="6"/>
      <c r="QHE25" s="6"/>
      <c r="QHF25" s="6"/>
      <c r="QHG25" s="6"/>
      <c r="QHH25" s="6"/>
      <c r="QHI25" s="6"/>
      <c r="QHJ25" s="6"/>
      <c r="QHK25" s="6"/>
      <c r="QHL25" s="6"/>
      <c r="QHM25" s="6"/>
      <c r="QHN25" s="6"/>
      <c r="QHO25" s="6"/>
      <c r="QHP25" s="6"/>
      <c r="QHQ25" s="6"/>
      <c r="QHR25" s="6"/>
      <c r="QHS25" s="6"/>
      <c r="QHT25" s="6"/>
      <c r="QHU25" s="6"/>
      <c r="QHV25" s="6"/>
      <c r="QHW25" s="6"/>
      <c r="QHX25" s="6"/>
      <c r="QHY25" s="6"/>
      <c r="QHZ25" s="6"/>
      <c r="QIA25" s="6"/>
      <c r="QIB25" s="6"/>
      <c r="QIC25" s="6"/>
      <c r="QID25" s="6"/>
      <c r="QIE25" s="6"/>
      <c r="QIF25" s="6"/>
      <c r="QIG25" s="6"/>
      <c r="QIH25" s="6"/>
      <c r="QII25" s="6"/>
      <c r="QIJ25" s="6"/>
      <c r="QIK25" s="6"/>
      <c r="QIL25" s="6"/>
      <c r="QIM25" s="6"/>
      <c r="QIN25" s="6"/>
      <c r="QIO25" s="6"/>
      <c r="QIP25" s="6"/>
      <c r="QIQ25" s="6"/>
      <c r="QIR25" s="6"/>
      <c r="QIS25" s="6"/>
      <c r="QIT25" s="6"/>
      <c r="QIU25" s="6"/>
      <c r="QIV25" s="6"/>
      <c r="QIW25" s="6"/>
      <c r="QIX25" s="6"/>
      <c r="QIY25" s="6"/>
      <c r="QIZ25" s="6"/>
      <c r="QJA25" s="6"/>
      <c r="QJB25" s="6"/>
      <c r="QJC25" s="6"/>
      <c r="QJD25" s="6"/>
      <c r="QJE25" s="6"/>
      <c r="QJF25" s="6"/>
      <c r="QJG25" s="6"/>
      <c r="QJH25" s="6"/>
      <c r="QJI25" s="6"/>
      <c r="QJJ25" s="6"/>
      <c r="QJK25" s="6"/>
      <c r="QJL25" s="6"/>
      <c r="QJM25" s="6"/>
      <c r="QJN25" s="6"/>
      <c r="QJO25" s="6"/>
      <c r="QJP25" s="6"/>
      <c r="QJQ25" s="6"/>
      <c r="QJR25" s="6"/>
      <c r="QJS25" s="6"/>
      <c r="QJT25" s="6"/>
      <c r="QJU25" s="6"/>
      <c r="QJV25" s="6"/>
      <c r="QJW25" s="6"/>
      <c r="QJX25" s="6"/>
      <c r="QJY25" s="6"/>
      <c r="QJZ25" s="6"/>
      <c r="QKA25" s="6"/>
      <c r="QKB25" s="6"/>
      <c r="QKC25" s="6"/>
      <c r="QKD25" s="6"/>
      <c r="QKE25" s="6"/>
      <c r="QKF25" s="6"/>
      <c r="QKG25" s="6"/>
      <c r="QKH25" s="6"/>
      <c r="QKI25" s="6"/>
      <c r="QKJ25" s="6"/>
      <c r="QKK25" s="6"/>
      <c r="QKL25" s="6"/>
      <c r="QKM25" s="6"/>
      <c r="QKN25" s="6"/>
      <c r="QKO25" s="6"/>
      <c r="QKP25" s="6"/>
      <c r="QKQ25" s="6"/>
      <c r="QKR25" s="6"/>
      <c r="QKS25" s="6"/>
      <c r="QKT25" s="6"/>
      <c r="QKU25" s="6"/>
      <c r="QKV25" s="6"/>
      <c r="QKW25" s="6"/>
      <c r="QKX25" s="6"/>
      <c r="QKY25" s="6"/>
      <c r="QKZ25" s="6"/>
      <c r="QLA25" s="6"/>
      <c r="QLB25" s="6"/>
      <c r="QLC25" s="6"/>
      <c r="QLD25" s="6"/>
      <c r="QLE25" s="6"/>
      <c r="QLF25" s="6"/>
      <c r="QLG25" s="6"/>
      <c r="QLH25" s="6"/>
      <c r="QLI25" s="6"/>
      <c r="QLJ25" s="6"/>
      <c r="QLK25" s="6"/>
      <c r="QLL25" s="6"/>
      <c r="QLM25" s="6"/>
      <c r="QLN25" s="6"/>
      <c r="QLO25" s="6"/>
      <c r="QLP25" s="6"/>
      <c r="QLQ25" s="6"/>
      <c r="QLR25" s="6"/>
      <c r="QLS25" s="6"/>
      <c r="QLT25" s="6"/>
      <c r="QLU25" s="6"/>
      <c r="QLV25" s="6"/>
      <c r="QLW25" s="6"/>
      <c r="QLX25" s="6"/>
      <c r="QLY25" s="6"/>
      <c r="QLZ25" s="6"/>
      <c r="QMA25" s="6"/>
      <c r="QMB25" s="6"/>
      <c r="QMC25" s="6"/>
      <c r="QMD25" s="6"/>
      <c r="QME25" s="6"/>
      <c r="QMF25" s="6"/>
      <c r="QMG25" s="6"/>
      <c r="QMH25" s="6"/>
      <c r="QMI25" s="6"/>
      <c r="QMJ25" s="6"/>
      <c r="QMK25" s="6"/>
      <c r="QML25" s="6"/>
      <c r="QMM25" s="6"/>
      <c r="QMN25" s="6"/>
      <c r="QMO25" s="6"/>
      <c r="QMP25" s="6"/>
      <c r="QMQ25" s="6"/>
      <c r="QMR25" s="6"/>
      <c r="QMS25" s="6"/>
      <c r="QMT25" s="6"/>
      <c r="QMU25" s="6"/>
      <c r="QMV25" s="6"/>
      <c r="QMW25" s="6"/>
      <c r="QMX25" s="6"/>
      <c r="QMY25" s="6"/>
      <c r="QMZ25" s="6"/>
      <c r="QNA25" s="6"/>
      <c r="QNB25" s="6"/>
      <c r="QNC25" s="6"/>
      <c r="QND25" s="6"/>
      <c r="QNE25" s="6"/>
      <c r="QNF25" s="6"/>
      <c r="QNG25" s="6"/>
      <c r="QNH25" s="6"/>
      <c r="QNI25" s="6"/>
      <c r="QNJ25" s="6"/>
      <c r="QNK25" s="6"/>
      <c r="QNL25" s="6"/>
      <c r="QNM25" s="6"/>
      <c r="QNN25" s="6"/>
      <c r="QNO25" s="6"/>
      <c r="QNP25" s="6"/>
      <c r="QNQ25" s="6"/>
      <c r="QNR25" s="6"/>
      <c r="QNS25" s="6"/>
      <c r="QNT25" s="6"/>
      <c r="QNU25" s="6"/>
      <c r="QNV25" s="6"/>
      <c r="QNW25" s="6"/>
      <c r="QNX25" s="6"/>
      <c r="QNY25" s="6"/>
      <c r="QNZ25" s="6"/>
      <c r="QOA25" s="6"/>
      <c r="QOB25" s="6"/>
      <c r="QOC25" s="6"/>
      <c r="QOD25" s="6"/>
      <c r="QOE25" s="6"/>
      <c r="QOF25" s="6"/>
      <c r="QOG25" s="6"/>
      <c r="QOH25" s="6"/>
      <c r="QOI25" s="6"/>
      <c r="QOJ25" s="6"/>
      <c r="QOK25" s="6"/>
      <c r="QOL25" s="6"/>
      <c r="QOM25" s="6"/>
      <c r="QON25" s="6"/>
      <c r="QOO25" s="6"/>
      <c r="QOP25" s="6"/>
      <c r="QOQ25" s="6"/>
      <c r="QOR25" s="6"/>
      <c r="QOS25" s="6"/>
      <c r="QOT25" s="6"/>
      <c r="QOU25" s="6"/>
      <c r="QOV25" s="6"/>
      <c r="QOW25" s="6"/>
      <c r="QOX25" s="6"/>
      <c r="QOY25" s="6"/>
      <c r="QOZ25" s="6"/>
      <c r="QPA25" s="6"/>
      <c r="QPB25" s="6"/>
      <c r="QPC25" s="6"/>
      <c r="QPD25" s="6"/>
      <c r="QPE25" s="6"/>
      <c r="QPF25" s="6"/>
      <c r="QPG25" s="6"/>
      <c r="QPH25" s="6"/>
      <c r="QPI25" s="6"/>
      <c r="QPJ25" s="6"/>
      <c r="QPK25" s="6"/>
      <c r="QPL25" s="6"/>
      <c r="QPM25" s="6"/>
      <c r="QPN25" s="6"/>
      <c r="QPO25" s="6"/>
      <c r="QPP25" s="6"/>
      <c r="QPQ25" s="6"/>
      <c r="QPR25" s="6"/>
      <c r="QPS25" s="6"/>
      <c r="QPT25" s="6"/>
      <c r="QPU25" s="6"/>
      <c r="QPV25" s="6"/>
      <c r="QPW25" s="6"/>
      <c r="QPX25" s="6"/>
      <c r="QPY25" s="6"/>
      <c r="QPZ25" s="6"/>
      <c r="QQA25" s="6"/>
      <c r="QQB25" s="6"/>
      <c r="QQC25" s="6"/>
      <c r="QQD25" s="6"/>
      <c r="QQE25" s="6"/>
      <c r="QQF25" s="6"/>
      <c r="QQG25" s="6"/>
      <c r="QQH25" s="6"/>
      <c r="QQI25" s="6"/>
      <c r="QQJ25" s="6"/>
      <c r="QQK25" s="6"/>
      <c r="QQL25" s="6"/>
      <c r="QQM25" s="6"/>
      <c r="QQN25" s="6"/>
      <c r="QQO25" s="6"/>
      <c r="QQP25" s="6"/>
      <c r="QQQ25" s="6"/>
      <c r="QQR25" s="6"/>
      <c r="QQS25" s="6"/>
      <c r="QQT25" s="6"/>
      <c r="QQU25" s="6"/>
      <c r="QQV25" s="6"/>
      <c r="QQW25" s="6"/>
      <c r="QQX25" s="6"/>
      <c r="QQY25" s="6"/>
      <c r="QQZ25" s="6"/>
      <c r="QRA25" s="6"/>
      <c r="QRB25" s="6"/>
      <c r="QRC25" s="6"/>
      <c r="QRD25" s="6"/>
      <c r="QRE25" s="6"/>
      <c r="QRF25" s="6"/>
      <c r="QRG25" s="6"/>
      <c r="QRH25" s="6"/>
      <c r="QRI25" s="6"/>
      <c r="QRJ25" s="6"/>
      <c r="QRK25" s="6"/>
      <c r="QRL25" s="6"/>
      <c r="QRM25" s="6"/>
      <c r="QRN25" s="6"/>
      <c r="QRO25" s="6"/>
      <c r="QRP25" s="6"/>
      <c r="QRQ25" s="6"/>
      <c r="QRR25" s="6"/>
      <c r="QRS25" s="6"/>
      <c r="QRT25" s="6"/>
      <c r="QRU25" s="6"/>
      <c r="QRV25" s="6"/>
      <c r="QRW25" s="6"/>
      <c r="QRX25" s="6"/>
      <c r="QRY25" s="6"/>
      <c r="QRZ25" s="6"/>
      <c r="QSA25" s="6"/>
      <c r="QSB25" s="6"/>
      <c r="QSC25" s="6"/>
      <c r="QSD25" s="6"/>
      <c r="QSE25" s="6"/>
      <c r="QSF25" s="6"/>
      <c r="QSG25" s="6"/>
      <c r="QSH25" s="6"/>
      <c r="QSI25" s="6"/>
      <c r="QSJ25" s="6"/>
      <c r="QSK25" s="6"/>
      <c r="QSL25" s="6"/>
      <c r="QSM25" s="6"/>
      <c r="QSN25" s="6"/>
      <c r="QSO25" s="6"/>
      <c r="QSP25" s="6"/>
      <c r="QSQ25" s="6"/>
      <c r="QSR25" s="6"/>
      <c r="QSS25" s="6"/>
      <c r="QST25" s="6"/>
      <c r="QSU25" s="6"/>
      <c r="QSV25" s="6"/>
      <c r="QSW25" s="6"/>
      <c r="QSX25" s="6"/>
      <c r="QSY25" s="6"/>
      <c r="QSZ25" s="6"/>
      <c r="QTA25" s="6"/>
      <c r="QTB25" s="6"/>
      <c r="QTC25" s="6"/>
      <c r="QTD25" s="6"/>
      <c r="QTE25" s="6"/>
      <c r="QTF25" s="6"/>
      <c r="QTG25" s="6"/>
      <c r="QTH25" s="6"/>
      <c r="QTI25" s="6"/>
      <c r="QTJ25" s="6"/>
      <c r="QTK25" s="6"/>
      <c r="QTL25" s="6"/>
      <c r="QTM25" s="6"/>
      <c r="QTN25" s="6"/>
      <c r="QTO25" s="6"/>
      <c r="QTP25" s="6"/>
      <c r="QTQ25" s="6"/>
      <c r="QTR25" s="6"/>
      <c r="QTS25" s="6"/>
      <c r="QTT25" s="6"/>
      <c r="QTU25" s="6"/>
      <c r="QTV25" s="6"/>
      <c r="QTW25" s="6"/>
      <c r="QTX25" s="6"/>
      <c r="QTY25" s="6"/>
      <c r="QTZ25" s="6"/>
      <c r="QUA25" s="6"/>
      <c r="QUB25" s="6"/>
      <c r="QUC25" s="6"/>
      <c r="QUD25" s="6"/>
      <c r="QUE25" s="6"/>
      <c r="QUF25" s="6"/>
      <c r="QUG25" s="6"/>
      <c r="QUH25" s="6"/>
      <c r="QUI25" s="6"/>
      <c r="QUJ25" s="6"/>
      <c r="QUK25" s="6"/>
      <c r="QUL25" s="6"/>
      <c r="QUM25" s="6"/>
      <c r="QUN25" s="6"/>
      <c r="QUO25" s="6"/>
      <c r="QUP25" s="6"/>
      <c r="QUQ25" s="6"/>
      <c r="QUR25" s="6"/>
      <c r="QUS25" s="6"/>
      <c r="QUT25" s="6"/>
      <c r="QUU25" s="6"/>
      <c r="QUV25" s="6"/>
      <c r="QUW25" s="6"/>
      <c r="QUX25" s="6"/>
      <c r="QUY25" s="6"/>
      <c r="QUZ25" s="6"/>
      <c r="QVA25" s="6"/>
      <c r="QVB25" s="6"/>
      <c r="QVC25" s="6"/>
      <c r="QVD25" s="6"/>
      <c r="QVE25" s="6"/>
      <c r="QVF25" s="6"/>
      <c r="QVG25" s="6"/>
      <c r="QVH25" s="6"/>
      <c r="QVI25" s="6"/>
      <c r="QVJ25" s="6"/>
      <c r="QVK25" s="6"/>
      <c r="QVL25" s="6"/>
      <c r="QVM25" s="6"/>
      <c r="QVN25" s="6"/>
      <c r="QVO25" s="6"/>
      <c r="QVP25" s="6"/>
      <c r="QVQ25" s="6"/>
      <c r="QVR25" s="6"/>
      <c r="QVS25" s="6"/>
      <c r="QVT25" s="6"/>
      <c r="QVU25" s="6"/>
      <c r="QVV25" s="6"/>
      <c r="QVW25" s="6"/>
      <c r="QVX25" s="6"/>
      <c r="QVY25" s="6"/>
      <c r="QVZ25" s="6"/>
      <c r="QWA25" s="6"/>
      <c r="QWB25" s="6"/>
      <c r="QWC25" s="6"/>
      <c r="QWD25" s="6"/>
      <c r="QWE25" s="6"/>
      <c r="QWF25" s="6"/>
      <c r="QWG25" s="6"/>
      <c r="QWH25" s="6"/>
      <c r="QWI25" s="6"/>
      <c r="QWJ25" s="6"/>
      <c r="QWK25" s="6"/>
      <c r="QWL25" s="6"/>
      <c r="QWM25" s="6"/>
      <c r="QWN25" s="6"/>
      <c r="QWO25" s="6"/>
      <c r="QWP25" s="6"/>
      <c r="QWQ25" s="6"/>
      <c r="QWR25" s="6"/>
      <c r="QWS25" s="6"/>
      <c r="QWT25" s="6"/>
      <c r="QWU25" s="6"/>
      <c r="QWV25" s="6"/>
      <c r="QWW25" s="6"/>
      <c r="QWX25" s="6"/>
      <c r="QWY25" s="6"/>
      <c r="QWZ25" s="6"/>
      <c r="QXA25" s="6"/>
      <c r="QXB25" s="6"/>
      <c r="QXC25" s="6"/>
      <c r="QXD25" s="6"/>
      <c r="QXE25" s="6"/>
      <c r="QXF25" s="6"/>
      <c r="QXG25" s="6"/>
      <c r="QXH25" s="6"/>
      <c r="QXI25" s="6"/>
      <c r="QXJ25" s="6"/>
      <c r="QXK25" s="6"/>
      <c r="QXL25" s="6"/>
      <c r="QXM25" s="6"/>
      <c r="QXN25" s="6"/>
      <c r="QXO25" s="6"/>
      <c r="QXP25" s="6"/>
      <c r="QXQ25" s="6"/>
      <c r="QXR25" s="6"/>
      <c r="QXS25" s="6"/>
      <c r="QXT25" s="6"/>
      <c r="QXU25" s="6"/>
      <c r="QXV25" s="6"/>
      <c r="QXW25" s="6"/>
      <c r="QXX25" s="6"/>
      <c r="QXY25" s="6"/>
      <c r="QXZ25" s="6"/>
      <c r="QYA25" s="6"/>
      <c r="QYB25" s="6"/>
      <c r="QYC25" s="6"/>
      <c r="QYD25" s="6"/>
      <c r="QYE25" s="6"/>
      <c r="QYF25" s="6"/>
      <c r="QYG25" s="6"/>
      <c r="QYH25" s="6"/>
      <c r="QYI25" s="6"/>
      <c r="QYJ25" s="6"/>
      <c r="QYK25" s="6"/>
      <c r="QYL25" s="6"/>
      <c r="QYM25" s="6"/>
      <c r="QYN25" s="6"/>
      <c r="QYO25" s="6"/>
      <c r="QYP25" s="6"/>
      <c r="QYQ25" s="6"/>
      <c r="QYR25" s="6"/>
      <c r="QYS25" s="6"/>
      <c r="QYT25" s="6"/>
      <c r="QYU25" s="6"/>
      <c r="QYV25" s="6"/>
      <c r="QYW25" s="6"/>
      <c r="QYX25" s="6"/>
      <c r="QYY25" s="6"/>
      <c r="QYZ25" s="6"/>
      <c r="QZA25" s="6"/>
      <c r="QZB25" s="6"/>
      <c r="QZC25" s="6"/>
      <c r="QZD25" s="6"/>
      <c r="QZE25" s="6"/>
      <c r="QZF25" s="6"/>
      <c r="QZG25" s="6"/>
      <c r="QZH25" s="6"/>
      <c r="QZI25" s="6"/>
      <c r="QZJ25" s="6"/>
      <c r="QZK25" s="6"/>
      <c r="QZL25" s="6"/>
      <c r="QZM25" s="6"/>
      <c r="QZN25" s="6"/>
      <c r="QZO25" s="6"/>
      <c r="QZP25" s="6"/>
      <c r="QZQ25" s="6"/>
      <c r="QZR25" s="6"/>
      <c r="QZS25" s="6"/>
      <c r="QZT25" s="6"/>
      <c r="QZU25" s="6"/>
      <c r="QZV25" s="6"/>
      <c r="QZW25" s="6"/>
      <c r="QZX25" s="6"/>
      <c r="QZY25" s="6"/>
      <c r="QZZ25" s="6"/>
      <c r="RAA25" s="6"/>
      <c r="RAB25" s="6"/>
      <c r="RAC25" s="6"/>
      <c r="RAD25" s="6"/>
      <c r="RAE25" s="6"/>
      <c r="RAF25" s="6"/>
      <c r="RAG25" s="6"/>
      <c r="RAH25" s="6"/>
      <c r="RAI25" s="6"/>
      <c r="RAJ25" s="6"/>
      <c r="RAK25" s="6"/>
      <c r="RAL25" s="6"/>
      <c r="RAM25" s="6"/>
      <c r="RAN25" s="6"/>
      <c r="RAO25" s="6"/>
      <c r="RAP25" s="6"/>
      <c r="RAQ25" s="6"/>
      <c r="RAR25" s="6"/>
      <c r="RAS25" s="6"/>
      <c r="RAT25" s="6"/>
      <c r="RAU25" s="6"/>
      <c r="RAV25" s="6"/>
      <c r="RAW25" s="6"/>
      <c r="RAX25" s="6"/>
      <c r="RAY25" s="6"/>
      <c r="RAZ25" s="6"/>
      <c r="RBA25" s="6"/>
      <c r="RBB25" s="6"/>
      <c r="RBC25" s="6"/>
      <c r="RBD25" s="6"/>
      <c r="RBE25" s="6"/>
      <c r="RBF25" s="6"/>
      <c r="RBG25" s="6"/>
      <c r="RBH25" s="6"/>
      <c r="RBI25" s="6"/>
      <c r="RBJ25" s="6"/>
      <c r="RBK25" s="6"/>
      <c r="RBL25" s="6"/>
      <c r="RBM25" s="6"/>
      <c r="RBN25" s="6"/>
      <c r="RBO25" s="6"/>
      <c r="RBP25" s="6"/>
      <c r="RBQ25" s="6"/>
      <c r="RBR25" s="6"/>
      <c r="RBS25" s="6"/>
      <c r="RBT25" s="6"/>
      <c r="RBU25" s="6"/>
      <c r="RBV25" s="6"/>
      <c r="RBW25" s="6"/>
      <c r="RBX25" s="6"/>
      <c r="RBY25" s="6"/>
      <c r="RBZ25" s="6"/>
      <c r="RCA25" s="6"/>
      <c r="RCB25" s="6"/>
      <c r="RCC25" s="6"/>
      <c r="RCD25" s="6"/>
      <c r="RCE25" s="6"/>
      <c r="RCF25" s="6"/>
      <c r="RCG25" s="6"/>
      <c r="RCH25" s="6"/>
      <c r="RCI25" s="6"/>
      <c r="RCJ25" s="6"/>
      <c r="RCK25" s="6"/>
      <c r="RCL25" s="6"/>
      <c r="RCM25" s="6"/>
      <c r="RCN25" s="6"/>
      <c r="RCO25" s="6"/>
      <c r="RCP25" s="6"/>
      <c r="RCQ25" s="6"/>
      <c r="RCR25" s="6"/>
      <c r="RCS25" s="6"/>
      <c r="RCT25" s="6"/>
      <c r="RCU25" s="6"/>
      <c r="RCV25" s="6"/>
      <c r="RCW25" s="6"/>
      <c r="RCX25" s="6"/>
      <c r="RCY25" s="6"/>
      <c r="RCZ25" s="6"/>
      <c r="RDA25" s="6"/>
      <c r="RDB25" s="6"/>
      <c r="RDC25" s="6"/>
      <c r="RDD25" s="6"/>
      <c r="RDE25" s="6"/>
      <c r="RDF25" s="6"/>
      <c r="RDG25" s="6"/>
      <c r="RDH25" s="6"/>
      <c r="RDI25" s="6"/>
      <c r="RDJ25" s="6"/>
      <c r="RDK25" s="6"/>
      <c r="RDL25" s="6"/>
      <c r="RDM25" s="6"/>
      <c r="RDN25" s="6"/>
      <c r="RDO25" s="6"/>
      <c r="RDP25" s="6"/>
      <c r="RDQ25" s="6"/>
      <c r="RDR25" s="6"/>
      <c r="RDS25" s="6"/>
      <c r="RDT25" s="6"/>
      <c r="RDU25" s="6"/>
      <c r="RDV25" s="6"/>
      <c r="RDW25" s="6"/>
      <c r="RDX25" s="6"/>
      <c r="RDY25" s="6"/>
      <c r="RDZ25" s="6"/>
      <c r="REA25" s="6"/>
      <c r="REB25" s="6"/>
      <c r="REC25" s="6"/>
      <c r="RED25" s="6"/>
      <c r="REE25" s="6"/>
      <c r="REF25" s="6"/>
      <c r="REG25" s="6"/>
      <c r="REH25" s="6"/>
      <c r="REI25" s="6"/>
      <c r="REJ25" s="6"/>
      <c r="REK25" s="6"/>
      <c r="REL25" s="6"/>
      <c r="REM25" s="6"/>
      <c r="REN25" s="6"/>
      <c r="REO25" s="6"/>
      <c r="REP25" s="6"/>
      <c r="REQ25" s="6"/>
      <c r="RER25" s="6"/>
      <c r="RES25" s="6"/>
      <c r="RET25" s="6"/>
      <c r="REU25" s="6"/>
      <c r="REV25" s="6"/>
      <c r="REW25" s="6"/>
      <c r="REX25" s="6"/>
      <c r="REY25" s="6"/>
      <c r="REZ25" s="6"/>
      <c r="RFA25" s="6"/>
      <c r="RFB25" s="6"/>
      <c r="RFC25" s="6"/>
      <c r="RFD25" s="6"/>
      <c r="RFE25" s="6"/>
      <c r="RFF25" s="6"/>
      <c r="RFG25" s="6"/>
      <c r="RFH25" s="6"/>
      <c r="RFI25" s="6"/>
      <c r="RFJ25" s="6"/>
      <c r="RFK25" s="6"/>
      <c r="RFL25" s="6"/>
      <c r="RFM25" s="6"/>
      <c r="RFN25" s="6"/>
      <c r="RFO25" s="6"/>
      <c r="RFP25" s="6"/>
      <c r="RFQ25" s="6"/>
      <c r="RFR25" s="6"/>
      <c r="RFS25" s="6"/>
      <c r="RFT25" s="6"/>
      <c r="RFU25" s="6"/>
      <c r="RFV25" s="6"/>
      <c r="RFW25" s="6"/>
      <c r="RFX25" s="6"/>
      <c r="RFY25" s="6"/>
      <c r="RFZ25" s="6"/>
      <c r="RGA25" s="6"/>
      <c r="RGB25" s="6"/>
      <c r="RGC25" s="6"/>
      <c r="RGD25" s="6"/>
      <c r="RGE25" s="6"/>
      <c r="RGF25" s="6"/>
      <c r="RGG25" s="6"/>
      <c r="RGH25" s="6"/>
      <c r="RGI25" s="6"/>
      <c r="RGJ25" s="6"/>
      <c r="RGK25" s="6"/>
      <c r="RGL25" s="6"/>
      <c r="RGM25" s="6"/>
      <c r="RGN25" s="6"/>
      <c r="RGO25" s="6"/>
      <c r="RGP25" s="6"/>
      <c r="RGQ25" s="6"/>
      <c r="RGR25" s="6"/>
      <c r="RGS25" s="6"/>
      <c r="RGT25" s="6"/>
      <c r="RGU25" s="6"/>
      <c r="RGV25" s="6"/>
      <c r="RGW25" s="6"/>
      <c r="RGX25" s="6"/>
      <c r="RGY25" s="6"/>
      <c r="RGZ25" s="6"/>
      <c r="RHA25" s="6"/>
      <c r="RHB25" s="6"/>
      <c r="RHC25" s="6"/>
      <c r="RHD25" s="6"/>
      <c r="RHE25" s="6"/>
      <c r="RHF25" s="6"/>
      <c r="RHG25" s="6"/>
      <c r="RHH25" s="6"/>
      <c r="RHI25" s="6"/>
      <c r="RHJ25" s="6"/>
      <c r="RHK25" s="6"/>
      <c r="RHL25" s="6"/>
      <c r="RHM25" s="6"/>
      <c r="RHN25" s="6"/>
      <c r="RHO25" s="6"/>
      <c r="RHP25" s="6"/>
      <c r="RHQ25" s="6"/>
      <c r="RHR25" s="6"/>
      <c r="RHS25" s="6"/>
      <c r="RHT25" s="6"/>
      <c r="RHU25" s="6"/>
      <c r="RHV25" s="6"/>
      <c r="RHW25" s="6"/>
      <c r="RHX25" s="6"/>
      <c r="RHY25" s="6"/>
      <c r="RHZ25" s="6"/>
      <c r="RIA25" s="6"/>
      <c r="RIB25" s="6"/>
      <c r="RIC25" s="6"/>
      <c r="RID25" s="6"/>
      <c r="RIE25" s="6"/>
      <c r="RIF25" s="6"/>
      <c r="RIG25" s="6"/>
      <c r="RIH25" s="6"/>
      <c r="RII25" s="6"/>
      <c r="RIJ25" s="6"/>
      <c r="RIK25" s="6"/>
      <c r="RIL25" s="6"/>
      <c r="RIM25" s="6"/>
      <c r="RIN25" s="6"/>
      <c r="RIO25" s="6"/>
      <c r="RIP25" s="6"/>
      <c r="RIQ25" s="6"/>
      <c r="RIR25" s="6"/>
      <c r="RIS25" s="6"/>
      <c r="RIT25" s="6"/>
      <c r="RIU25" s="6"/>
      <c r="RIV25" s="6"/>
      <c r="RIW25" s="6"/>
      <c r="RIX25" s="6"/>
      <c r="RIY25" s="6"/>
      <c r="RIZ25" s="6"/>
      <c r="RJA25" s="6"/>
      <c r="RJB25" s="6"/>
      <c r="RJC25" s="6"/>
      <c r="RJD25" s="6"/>
      <c r="RJE25" s="6"/>
      <c r="RJF25" s="6"/>
      <c r="RJG25" s="6"/>
      <c r="RJH25" s="6"/>
      <c r="RJI25" s="6"/>
      <c r="RJJ25" s="6"/>
      <c r="RJK25" s="6"/>
      <c r="RJL25" s="6"/>
      <c r="RJM25" s="6"/>
      <c r="RJN25" s="6"/>
      <c r="RJO25" s="6"/>
      <c r="RJP25" s="6"/>
      <c r="RJQ25" s="6"/>
      <c r="RJR25" s="6"/>
      <c r="RJS25" s="6"/>
      <c r="RJT25" s="6"/>
      <c r="RJU25" s="6"/>
      <c r="RJV25" s="6"/>
      <c r="RJW25" s="6"/>
      <c r="RJX25" s="6"/>
      <c r="RJY25" s="6"/>
      <c r="RJZ25" s="6"/>
      <c r="RKA25" s="6"/>
      <c r="RKB25" s="6"/>
      <c r="RKC25" s="6"/>
      <c r="RKD25" s="6"/>
      <c r="RKE25" s="6"/>
      <c r="RKF25" s="6"/>
      <c r="RKG25" s="6"/>
      <c r="RKH25" s="6"/>
      <c r="RKI25" s="6"/>
      <c r="RKJ25" s="6"/>
      <c r="RKK25" s="6"/>
      <c r="RKL25" s="6"/>
      <c r="RKM25" s="6"/>
      <c r="RKN25" s="6"/>
      <c r="RKO25" s="6"/>
      <c r="RKP25" s="6"/>
      <c r="RKQ25" s="6"/>
      <c r="RKR25" s="6"/>
      <c r="RKS25" s="6"/>
      <c r="RKT25" s="6"/>
      <c r="RKU25" s="6"/>
      <c r="RKV25" s="6"/>
      <c r="RKW25" s="6"/>
      <c r="RKX25" s="6"/>
      <c r="RKY25" s="6"/>
      <c r="RKZ25" s="6"/>
      <c r="RLA25" s="6"/>
      <c r="RLB25" s="6"/>
      <c r="RLC25" s="6"/>
      <c r="RLD25" s="6"/>
      <c r="RLE25" s="6"/>
      <c r="RLF25" s="6"/>
      <c r="RLG25" s="6"/>
      <c r="RLH25" s="6"/>
      <c r="RLI25" s="6"/>
      <c r="RLJ25" s="6"/>
      <c r="RLK25" s="6"/>
      <c r="RLL25" s="6"/>
      <c r="RLM25" s="6"/>
      <c r="RLN25" s="6"/>
      <c r="RLO25" s="6"/>
      <c r="RLP25" s="6"/>
      <c r="RLQ25" s="6"/>
      <c r="RLR25" s="6"/>
      <c r="RLS25" s="6"/>
      <c r="RLT25" s="6"/>
      <c r="RLU25" s="6"/>
      <c r="RLV25" s="6"/>
      <c r="RLW25" s="6"/>
      <c r="RLX25" s="6"/>
      <c r="RLY25" s="6"/>
      <c r="RLZ25" s="6"/>
      <c r="RMA25" s="6"/>
      <c r="RMB25" s="6"/>
      <c r="RMC25" s="6"/>
      <c r="RMD25" s="6"/>
      <c r="RME25" s="6"/>
      <c r="RMF25" s="6"/>
      <c r="RMG25" s="6"/>
      <c r="RMH25" s="6"/>
      <c r="RMI25" s="6"/>
      <c r="RMJ25" s="6"/>
      <c r="RMK25" s="6"/>
      <c r="RML25" s="6"/>
      <c r="RMM25" s="6"/>
      <c r="RMN25" s="6"/>
      <c r="RMO25" s="6"/>
      <c r="RMP25" s="6"/>
      <c r="RMQ25" s="6"/>
      <c r="RMR25" s="6"/>
      <c r="RMS25" s="6"/>
      <c r="RMT25" s="6"/>
      <c r="RMU25" s="6"/>
      <c r="RMV25" s="6"/>
      <c r="RMW25" s="6"/>
      <c r="RMX25" s="6"/>
      <c r="RMY25" s="6"/>
      <c r="RMZ25" s="6"/>
      <c r="RNA25" s="6"/>
      <c r="RNB25" s="6"/>
      <c r="RNC25" s="6"/>
      <c r="RND25" s="6"/>
      <c r="RNE25" s="6"/>
      <c r="RNF25" s="6"/>
      <c r="RNG25" s="6"/>
      <c r="RNH25" s="6"/>
      <c r="RNI25" s="6"/>
      <c r="RNJ25" s="6"/>
      <c r="RNK25" s="6"/>
      <c r="RNL25" s="6"/>
      <c r="RNM25" s="6"/>
      <c r="RNN25" s="6"/>
      <c r="RNO25" s="6"/>
      <c r="RNP25" s="6"/>
      <c r="RNQ25" s="6"/>
      <c r="RNR25" s="6"/>
      <c r="RNS25" s="6"/>
      <c r="RNT25" s="6"/>
      <c r="RNU25" s="6"/>
      <c r="RNV25" s="6"/>
      <c r="RNW25" s="6"/>
      <c r="RNX25" s="6"/>
      <c r="RNY25" s="6"/>
      <c r="RNZ25" s="6"/>
      <c r="ROA25" s="6"/>
      <c r="ROB25" s="6"/>
      <c r="ROC25" s="6"/>
      <c r="ROD25" s="6"/>
      <c r="ROE25" s="6"/>
      <c r="ROF25" s="6"/>
      <c r="ROG25" s="6"/>
      <c r="ROH25" s="6"/>
      <c r="ROI25" s="6"/>
      <c r="ROJ25" s="6"/>
      <c r="ROK25" s="6"/>
      <c r="ROL25" s="6"/>
      <c r="ROM25" s="6"/>
      <c r="RON25" s="6"/>
      <c r="ROO25" s="6"/>
      <c r="ROP25" s="6"/>
      <c r="ROQ25" s="6"/>
      <c r="ROR25" s="6"/>
      <c r="ROS25" s="6"/>
      <c r="ROT25" s="6"/>
      <c r="ROU25" s="6"/>
      <c r="ROV25" s="6"/>
      <c r="ROW25" s="6"/>
      <c r="ROX25" s="6"/>
      <c r="ROY25" s="6"/>
      <c r="ROZ25" s="6"/>
      <c r="RPA25" s="6"/>
      <c r="RPB25" s="6"/>
      <c r="RPC25" s="6"/>
      <c r="RPD25" s="6"/>
      <c r="RPE25" s="6"/>
      <c r="RPF25" s="6"/>
      <c r="RPG25" s="6"/>
      <c r="RPH25" s="6"/>
      <c r="RPI25" s="6"/>
      <c r="RPJ25" s="6"/>
      <c r="RPK25" s="6"/>
      <c r="RPL25" s="6"/>
      <c r="RPM25" s="6"/>
      <c r="RPN25" s="6"/>
      <c r="RPO25" s="6"/>
      <c r="RPP25" s="6"/>
      <c r="RPQ25" s="6"/>
      <c r="RPR25" s="6"/>
      <c r="RPS25" s="6"/>
      <c r="RPT25" s="6"/>
      <c r="RPU25" s="6"/>
      <c r="RPV25" s="6"/>
      <c r="RPW25" s="6"/>
      <c r="RPX25" s="6"/>
      <c r="RPY25" s="6"/>
      <c r="RPZ25" s="6"/>
      <c r="RQA25" s="6"/>
      <c r="RQB25" s="6"/>
      <c r="RQC25" s="6"/>
      <c r="RQD25" s="6"/>
      <c r="RQE25" s="6"/>
      <c r="RQF25" s="6"/>
      <c r="RQG25" s="6"/>
      <c r="RQH25" s="6"/>
      <c r="RQI25" s="6"/>
      <c r="RQJ25" s="6"/>
      <c r="RQK25" s="6"/>
      <c r="RQL25" s="6"/>
      <c r="RQM25" s="6"/>
      <c r="RQN25" s="6"/>
      <c r="RQO25" s="6"/>
      <c r="RQP25" s="6"/>
      <c r="RQQ25" s="6"/>
      <c r="RQR25" s="6"/>
      <c r="RQS25" s="6"/>
      <c r="RQT25" s="6"/>
      <c r="RQU25" s="6"/>
      <c r="RQV25" s="6"/>
      <c r="RQW25" s="6"/>
      <c r="RQX25" s="6"/>
      <c r="RQY25" s="6"/>
      <c r="RQZ25" s="6"/>
      <c r="RRA25" s="6"/>
      <c r="RRB25" s="6"/>
      <c r="RRC25" s="6"/>
      <c r="RRD25" s="6"/>
      <c r="RRE25" s="6"/>
      <c r="RRF25" s="6"/>
      <c r="RRG25" s="6"/>
      <c r="RRH25" s="6"/>
      <c r="RRI25" s="6"/>
      <c r="RRJ25" s="6"/>
      <c r="RRK25" s="6"/>
      <c r="RRL25" s="6"/>
      <c r="RRM25" s="6"/>
      <c r="RRN25" s="6"/>
      <c r="RRO25" s="6"/>
      <c r="RRP25" s="6"/>
      <c r="RRQ25" s="6"/>
      <c r="RRR25" s="6"/>
      <c r="RRS25" s="6"/>
      <c r="RRT25" s="6"/>
      <c r="RRU25" s="6"/>
      <c r="RRV25" s="6"/>
      <c r="RRW25" s="6"/>
      <c r="RRX25" s="6"/>
      <c r="RRY25" s="6"/>
      <c r="RRZ25" s="6"/>
      <c r="RSA25" s="6"/>
      <c r="RSB25" s="6"/>
      <c r="RSC25" s="6"/>
      <c r="RSD25" s="6"/>
      <c r="RSE25" s="6"/>
      <c r="RSF25" s="6"/>
      <c r="RSG25" s="6"/>
      <c r="RSH25" s="6"/>
      <c r="RSI25" s="6"/>
      <c r="RSJ25" s="6"/>
      <c r="RSK25" s="6"/>
      <c r="RSL25" s="6"/>
      <c r="RSM25" s="6"/>
      <c r="RSN25" s="6"/>
      <c r="RSO25" s="6"/>
      <c r="RSP25" s="6"/>
      <c r="RSQ25" s="6"/>
      <c r="RSR25" s="6"/>
      <c r="RSS25" s="6"/>
      <c r="RST25" s="6"/>
      <c r="RSU25" s="6"/>
      <c r="RSV25" s="6"/>
      <c r="RSW25" s="6"/>
      <c r="RSX25" s="6"/>
      <c r="RSY25" s="6"/>
      <c r="RSZ25" s="6"/>
      <c r="RTA25" s="6"/>
      <c r="RTB25" s="6"/>
      <c r="RTC25" s="6"/>
      <c r="RTD25" s="6"/>
      <c r="RTE25" s="6"/>
      <c r="RTF25" s="6"/>
      <c r="RTG25" s="6"/>
      <c r="RTH25" s="6"/>
      <c r="RTI25" s="6"/>
      <c r="RTJ25" s="6"/>
      <c r="RTK25" s="6"/>
      <c r="RTL25" s="6"/>
      <c r="RTM25" s="6"/>
      <c r="RTN25" s="6"/>
      <c r="RTO25" s="6"/>
      <c r="RTP25" s="6"/>
      <c r="RTQ25" s="6"/>
      <c r="RTR25" s="6"/>
      <c r="RTS25" s="6"/>
      <c r="RTT25" s="6"/>
      <c r="RTU25" s="6"/>
      <c r="RTV25" s="6"/>
      <c r="RTW25" s="6"/>
      <c r="RTX25" s="6"/>
      <c r="RTY25" s="6"/>
      <c r="RTZ25" s="6"/>
      <c r="RUA25" s="6"/>
      <c r="RUB25" s="6"/>
      <c r="RUC25" s="6"/>
      <c r="RUD25" s="6"/>
      <c r="RUE25" s="6"/>
      <c r="RUF25" s="6"/>
      <c r="RUG25" s="6"/>
      <c r="RUH25" s="6"/>
      <c r="RUI25" s="6"/>
      <c r="RUJ25" s="6"/>
      <c r="RUK25" s="6"/>
      <c r="RUL25" s="6"/>
      <c r="RUM25" s="6"/>
      <c r="RUN25" s="6"/>
      <c r="RUO25" s="6"/>
      <c r="RUP25" s="6"/>
      <c r="RUQ25" s="6"/>
      <c r="RUR25" s="6"/>
      <c r="RUS25" s="6"/>
      <c r="RUT25" s="6"/>
      <c r="RUU25" s="6"/>
      <c r="RUV25" s="6"/>
      <c r="RUW25" s="6"/>
      <c r="RUX25" s="6"/>
      <c r="RUY25" s="6"/>
      <c r="RUZ25" s="6"/>
      <c r="RVA25" s="6"/>
      <c r="RVB25" s="6"/>
      <c r="RVC25" s="6"/>
      <c r="RVD25" s="6"/>
      <c r="RVE25" s="6"/>
      <c r="RVF25" s="6"/>
      <c r="RVG25" s="6"/>
      <c r="RVH25" s="6"/>
      <c r="RVI25" s="6"/>
      <c r="RVJ25" s="6"/>
      <c r="RVK25" s="6"/>
      <c r="RVL25" s="6"/>
      <c r="RVM25" s="6"/>
      <c r="RVN25" s="6"/>
      <c r="RVO25" s="6"/>
      <c r="RVP25" s="6"/>
      <c r="RVQ25" s="6"/>
      <c r="RVR25" s="6"/>
      <c r="RVS25" s="6"/>
      <c r="RVT25" s="6"/>
      <c r="RVU25" s="6"/>
      <c r="RVV25" s="6"/>
      <c r="RVW25" s="6"/>
      <c r="RVX25" s="6"/>
      <c r="RVY25" s="6"/>
      <c r="RVZ25" s="6"/>
      <c r="RWA25" s="6"/>
      <c r="RWB25" s="6"/>
      <c r="RWC25" s="6"/>
      <c r="RWD25" s="6"/>
      <c r="RWE25" s="6"/>
      <c r="RWF25" s="6"/>
      <c r="RWG25" s="6"/>
      <c r="RWH25" s="6"/>
      <c r="RWI25" s="6"/>
      <c r="RWJ25" s="6"/>
      <c r="RWK25" s="6"/>
      <c r="RWL25" s="6"/>
      <c r="RWM25" s="6"/>
      <c r="RWN25" s="6"/>
      <c r="RWO25" s="6"/>
      <c r="RWP25" s="6"/>
      <c r="RWQ25" s="6"/>
      <c r="RWR25" s="6"/>
      <c r="RWS25" s="6"/>
      <c r="RWT25" s="6"/>
      <c r="RWU25" s="6"/>
      <c r="RWV25" s="6"/>
      <c r="RWW25" s="6"/>
      <c r="RWX25" s="6"/>
      <c r="RWY25" s="6"/>
      <c r="RWZ25" s="6"/>
      <c r="RXA25" s="6"/>
      <c r="RXB25" s="6"/>
      <c r="RXC25" s="6"/>
      <c r="RXD25" s="6"/>
      <c r="RXE25" s="6"/>
      <c r="RXF25" s="6"/>
      <c r="RXG25" s="6"/>
      <c r="RXH25" s="6"/>
      <c r="RXI25" s="6"/>
      <c r="RXJ25" s="6"/>
      <c r="RXK25" s="6"/>
      <c r="RXL25" s="6"/>
      <c r="RXM25" s="6"/>
      <c r="RXN25" s="6"/>
      <c r="RXO25" s="6"/>
      <c r="RXP25" s="6"/>
      <c r="RXQ25" s="6"/>
      <c r="RXR25" s="6"/>
      <c r="RXS25" s="6"/>
      <c r="RXT25" s="6"/>
      <c r="RXU25" s="6"/>
      <c r="RXV25" s="6"/>
      <c r="RXW25" s="6"/>
      <c r="RXX25" s="6"/>
      <c r="RXY25" s="6"/>
      <c r="RXZ25" s="6"/>
      <c r="RYA25" s="6"/>
      <c r="RYB25" s="6"/>
      <c r="RYC25" s="6"/>
      <c r="RYD25" s="6"/>
      <c r="RYE25" s="6"/>
      <c r="RYF25" s="6"/>
      <c r="RYG25" s="6"/>
      <c r="RYH25" s="6"/>
      <c r="RYI25" s="6"/>
      <c r="RYJ25" s="6"/>
      <c r="RYK25" s="6"/>
      <c r="RYL25" s="6"/>
      <c r="RYM25" s="6"/>
      <c r="RYN25" s="6"/>
      <c r="RYO25" s="6"/>
      <c r="RYP25" s="6"/>
      <c r="RYQ25" s="6"/>
      <c r="RYR25" s="6"/>
      <c r="RYS25" s="6"/>
      <c r="RYT25" s="6"/>
      <c r="RYU25" s="6"/>
      <c r="RYV25" s="6"/>
      <c r="RYW25" s="6"/>
      <c r="RYX25" s="6"/>
      <c r="RYY25" s="6"/>
      <c r="RYZ25" s="6"/>
      <c r="RZA25" s="6"/>
      <c r="RZB25" s="6"/>
      <c r="RZC25" s="6"/>
      <c r="RZD25" s="6"/>
      <c r="RZE25" s="6"/>
      <c r="RZF25" s="6"/>
      <c r="RZG25" s="6"/>
      <c r="RZH25" s="6"/>
      <c r="RZI25" s="6"/>
      <c r="RZJ25" s="6"/>
      <c r="RZK25" s="6"/>
      <c r="RZL25" s="6"/>
      <c r="RZM25" s="6"/>
      <c r="RZN25" s="6"/>
      <c r="RZO25" s="6"/>
      <c r="RZP25" s="6"/>
      <c r="RZQ25" s="6"/>
      <c r="RZR25" s="6"/>
      <c r="RZS25" s="6"/>
      <c r="RZT25" s="6"/>
      <c r="RZU25" s="6"/>
      <c r="RZV25" s="6"/>
      <c r="RZW25" s="6"/>
      <c r="RZX25" s="6"/>
      <c r="RZY25" s="6"/>
      <c r="RZZ25" s="6"/>
      <c r="SAA25" s="6"/>
      <c r="SAB25" s="6"/>
      <c r="SAC25" s="6"/>
      <c r="SAD25" s="6"/>
      <c r="SAE25" s="6"/>
      <c r="SAF25" s="6"/>
      <c r="SAG25" s="6"/>
      <c r="SAH25" s="6"/>
      <c r="SAI25" s="6"/>
      <c r="SAJ25" s="6"/>
      <c r="SAK25" s="6"/>
      <c r="SAL25" s="6"/>
      <c r="SAM25" s="6"/>
      <c r="SAN25" s="6"/>
      <c r="SAO25" s="6"/>
      <c r="SAP25" s="6"/>
      <c r="SAQ25" s="6"/>
      <c r="SAR25" s="6"/>
      <c r="SAS25" s="6"/>
      <c r="SAT25" s="6"/>
      <c r="SAU25" s="6"/>
      <c r="SAV25" s="6"/>
      <c r="SAW25" s="6"/>
      <c r="SAX25" s="6"/>
      <c r="SAY25" s="6"/>
      <c r="SAZ25" s="6"/>
      <c r="SBA25" s="6"/>
      <c r="SBB25" s="6"/>
      <c r="SBC25" s="6"/>
      <c r="SBD25" s="6"/>
      <c r="SBE25" s="6"/>
      <c r="SBF25" s="6"/>
      <c r="SBG25" s="6"/>
      <c r="SBH25" s="6"/>
      <c r="SBI25" s="6"/>
      <c r="SBJ25" s="6"/>
      <c r="SBK25" s="6"/>
      <c r="SBL25" s="6"/>
      <c r="SBM25" s="6"/>
      <c r="SBN25" s="6"/>
      <c r="SBO25" s="6"/>
      <c r="SBP25" s="6"/>
      <c r="SBQ25" s="6"/>
      <c r="SBR25" s="6"/>
      <c r="SBS25" s="6"/>
      <c r="SBT25" s="6"/>
      <c r="SBU25" s="6"/>
      <c r="SBV25" s="6"/>
      <c r="SBW25" s="6"/>
      <c r="SBX25" s="6"/>
      <c r="SBY25" s="6"/>
      <c r="SBZ25" s="6"/>
      <c r="SCA25" s="6"/>
      <c r="SCB25" s="6"/>
      <c r="SCC25" s="6"/>
      <c r="SCD25" s="6"/>
      <c r="SCE25" s="6"/>
      <c r="SCF25" s="6"/>
      <c r="SCG25" s="6"/>
      <c r="SCH25" s="6"/>
      <c r="SCI25" s="6"/>
      <c r="SCJ25" s="6"/>
      <c r="SCK25" s="6"/>
      <c r="SCL25" s="6"/>
      <c r="SCM25" s="6"/>
      <c r="SCN25" s="6"/>
      <c r="SCO25" s="6"/>
      <c r="SCP25" s="6"/>
      <c r="SCQ25" s="6"/>
      <c r="SCR25" s="6"/>
      <c r="SCS25" s="6"/>
      <c r="SCT25" s="6"/>
      <c r="SCU25" s="6"/>
      <c r="SCV25" s="6"/>
      <c r="SCW25" s="6"/>
      <c r="SCX25" s="6"/>
      <c r="SCY25" s="6"/>
      <c r="SCZ25" s="6"/>
      <c r="SDA25" s="6"/>
      <c r="SDB25" s="6"/>
      <c r="SDC25" s="6"/>
      <c r="SDD25" s="6"/>
      <c r="SDE25" s="6"/>
      <c r="SDF25" s="6"/>
      <c r="SDG25" s="6"/>
      <c r="SDH25" s="6"/>
      <c r="SDI25" s="6"/>
      <c r="SDJ25" s="6"/>
      <c r="SDK25" s="6"/>
      <c r="SDL25" s="6"/>
      <c r="SDM25" s="6"/>
      <c r="SDN25" s="6"/>
      <c r="SDO25" s="6"/>
      <c r="SDP25" s="6"/>
      <c r="SDQ25" s="6"/>
      <c r="SDR25" s="6"/>
      <c r="SDS25" s="6"/>
      <c r="SDT25" s="6"/>
      <c r="SDU25" s="6"/>
      <c r="SDV25" s="6"/>
      <c r="SDW25" s="6"/>
      <c r="SDX25" s="6"/>
      <c r="SDY25" s="6"/>
      <c r="SDZ25" s="6"/>
      <c r="SEA25" s="6"/>
      <c r="SEB25" s="6"/>
      <c r="SEC25" s="6"/>
      <c r="SED25" s="6"/>
      <c r="SEE25" s="6"/>
      <c r="SEF25" s="6"/>
      <c r="SEG25" s="6"/>
      <c r="SEH25" s="6"/>
      <c r="SEI25" s="6"/>
      <c r="SEJ25" s="6"/>
      <c r="SEK25" s="6"/>
      <c r="SEL25" s="6"/>
      <c r="SEM25" s="6"/>
      <c r="SEN25" s="6"/>
      <c r="SEO25" s="6"/>
      <c r="SEP25" s="6"/>
      <c r="SEQ25" s="6"/>
      <c r="SER25" s="6"/>
      <c r="SES25" s="6"/>
      <c r="SET25" s="6"/>
      <c r="SEU25" s="6"/>
      <c r="SEV25" s="6"/>
      <c r="SEW25" s="6"/>
      <c r="SEX25" s="6"/>
      <c r="SEY25" s="6"/>
      <c r="SEZ25" s="6"/>
      <c r="SFA25" s="6"/>
      <c r="SFB25" s="6"/>
      <c r="SFC25" s="6"/>
      <c r="SFD25" s="6"/>
      <c r="SFE25" s="6"/>
      <c r="SFF25" s="6"/>
      <c r="SFG25" s="6"/>
      <c r="SFH25" s="6"/>
      <c r="SFI25" s="6"/>
      <c r="SFJ25" s="6"/>
      <c r="SFK25" s="6"/>
      <c r="SFL25" s="6"/>
      <c r="SFM25" s="6"/>
      <c r="SFN25" s="6"/>
      <c r="SFO25" s="6"/>
      <c r="SFP25" s="6"/>
      <c r="SFQ25" s="6"/>
      <c r="SFR25" s="6"/>
      <c r="SFS25" s="6"/>
      <c r="SFT25" s="6"/>
      <c r="SFU25" s="6"/>
      <c r="SFV25" s="6"/>
      <c r="SFW25" s="6"/>
      <c r="SFX25" s="6"/>
      <c r="SFY25" s="6"/>
      <c r="SFZ25" s="6"/>
      <c r="SGA25" s="6"/>
      <c r="SGB25" s="6"/>
      <c r="SGC25" s="6"/>
      <c r="SGD25" s="6"/>
      <c r="SGE25" s="6"/>
      <c r="SGF25" s="6"/>
      <c r="SGG25" s="6"/>
      <c r="SGH25" s="6"/>
      <c r="SGI25" s="6"/>
      <c r="SGJ25" s="6"/>
      <c r="SGK25" s="6"/>
      <c r="SGL25" s="6"/>
      <c r="SGM25" s="6"/>
      <c r="SGN25" s="6"/>
      <c r="SGO25" s="6"/>
      <c r="SGP25" s="6"/>
      <c r="SGQ25" s="6"/>
      <c r="SGR25" s="6"/>
      <c r="SGS25" s="6"/>
      <c r="SGT25" s="6"/>
      <c r="SGU25" s="6"/>
      <c r="SGV25" s="6"/>
      <c r="SGW25" s="6"/>
      <c r="SGX25" s="6"/>
      <c r="SGY25" s="6"/>
      <c r="SGZ25" s="6"/>
      <c r="SHA25" s="6"/>
      <c r="SHB25" s="6"/>
      <c r="SHC25" s="6"/>
      <c r="SHD25" s="6"/>
      <c r="SHE25" s="6"/>
      <c r="SHF25" s="6"/>
      <c r="SHG25" s="6"/>
      <c r="SHH25" s="6"/>
      <c r="SHI25" s="6"/>
      <c r="SHJ25" s="6"/>
      <c r="SHK25" s="6"/>
      <c r="SHL25" s="6"/>
      <c r="SHM25" s="6"/>
      <c r="SHN25" s="6"/>
      <c r="SHO25" s="6"/>
      <c r="SHP25" s="6"/>
      <c r="SHQ25" s="6"/>
      <c r="SHR25" s="6"/>
      <c r="SHS25" s="6"/>
      <c r="SHT25" s="6"/>
      <c r="SHU25" s="6"/>
      <c r="SHV25" s="6"/>
      <c r="SHW25" s="6"/>
      <c r="SHX25" s="6"/>
      <c r="SHY25" s="6"/>
      <c r="SHZ25" s="6"/>
      <c r="SIA25" s="6"/>
      <c r="SIB25" s="6"/>
      <c r="SIC25" s="6"/>
      <c r="SID25" s="6"/>
      <c r="SIE25" s="6"/>
      <c r="SIF25" s="6"/>
      <c r="SIG25" s="6"/>
      <c r="SIH25" s="6"/>
      <c r="SII25" s="6"/>
      <c r="SIJ25" s="6"/>
      <c r="SIK25" s="6"/>
      <c r="SIL25" s="6"/>
      <c r="SIM25" s="6"/>
      <c r="SIN25" s="6"/>
      <c r="SIO25" s="6"/>
      <c r="SIP25" s="6"/>
      <c r="SIQ25" s="6"/>
      <c r="SIR25" s="6"/>
      <c r="SIS25" s="6"/>
      <c r="SIT25" s="6"/>
      <c r="SIU25" s="6"/>
      <c r="SIV25" s="6"/>
      <c r="SIW25" s="6"/>
      <c r="SIX25" s="6"/>
      <c r="SIY25" s="6"/>
      <c r="SIZ25" s="6"/>
      <c r="SJA25" s="6"/>
      <c r="SJB25" s="6"/>
      <c r="SJC25" s="6"/>
      <c r="SJD25" s="6"/>
      <c r="SJE25" s="6"/>
      <c r="SJF25" s="6"/>
      <c r="SJG25" s="6"/>
      <c r="SJH25" s="6"/>
      <c r="SJI25" s="6"/>
      <c r="SJJ25" s="6"/>
      <c r="SJK25" s="6"/>
      <c r="SJL25" s="6"/>
      <c r="SJM25" s="6"/>
      <c r="SJN25" s="6"/>
      <c r="SJO25" s="6"/>
      <c r="SJP25" s="6"/>
      <c r="SJQ25" s="6"/>
      <c r="SJR25" s="6"/>
      <c r="SJS25" s="6"/>
      <c r="SJT25" s="6"/>
      <c r="SJU25" s="6"/>
      <c r="SJV25" s="6"/>
      <c r="SJW25" s="6"/>
      <c r="SJX25" s="6"/>
      <c r="SJY25" s="6"/>
      <c r="SJZ25" s="6"/>
      <c r="SKA25" s="6"/>
      <c r="SKB25" s="6"/>
      <c r="SKC25" s="6"/>
      <c r="SKD25" s="6"/>
      <c r="SKE25" s="6"/>
      <c r="SKF25" s="6"/>
      <c r="SKG25" s="6"/>
      <c r="SKH25" s="6"/>
      <c r="SKI25" s="6"/>
      <c r="SKJ25" s="6"/>
      <c r="SKK25" s="6"/>
      <c r="SKL25" s="6"/>
      <c r="SKM25" s="6"/>
      <c r="SKN25" s="6"/>
      <c r="SKO25" s="6"/>
      <c r="SKP25" s="6"/>
      <c r="SKQ25" s="6"/>
      <c r="SKR25" s="6"/>
      <c r="SKS25" s="6"/>
      <c r="SKT25" s="6"/>
      <c r="SKU25" s="6"/>
      <c r="SKV25" s="6"/>
      <c r="SKW25" s="6"/>
      <c r="SKX25" s="6"/>
      <c r="SKY25" s="6"/>
      <c r="SKZ25" s="6"/>
      <c r="SLA25" s="6"/>
      <c r="SLB25" s="6"/>
      <c r="SLC25" s="6"/>
      <c r="SLD25" s="6"/>
      <c r="SLE25" s="6"/>
      <c r="SLF25" s="6"/>
      <c r="SLG25" s="6"/>
      <c r="SLH25" s="6"/>
      <c r="SLI25" s="6"/>
      <c r="SLJ25" s="6"/>
      <c r="SLK25" s="6"/>
      <c r="SLL25" s="6"/>
      <c r="SLM25" s="6"/>
      <c r="SLN25" s="6"/>
      <c r="SLO25" s="6"/>
      <c r="SLP25" s="6"/>
      <c r="SLQ25" s="6"/>
      <c r="SLR25" s="6"/>
      <c r="SLS25" s="6"/>
      <c r="SLT25" s="6"/>
      <c r="SLU25" s="6"/>
      <c r="SLV25" s="6"/>
      <c r="SLW25" s="6"/>
      <c r="SLX25" s="6"/>
      <c r="SLY25" s="6"/>
      <c r="SLZ25" s="6"/>
      <c r="SMA25" s="6"/>
      <c r="SMB25" s="6"/>
      <c r="SMC25" s="6"/>
      <c r="SMD25" s="6"/>
      <c r="SME25" s="6"/>
      <c r="SMF25" s="6"/>
      <c r="SMG25" s="6"/>
      <c r="SMH25" s="6"/>
      <c r="SMI25" s="6"/>
      <c r="SMJ25" s="6"/>
      <c r="SMK25" s="6"/>
      <c r="SML25" s="6"/>
      <c r="SMM25" s="6"/>
      <c r="SMN25" s="6"/>
      <c r="SMO25" s="6"/>
      <c r="SMP25" s="6"/>
      <c r="SMQ25" s="6"/>
      <c r="SMR25" s="6"/>
      <c r="SMS25" s="6"/>
      <c r="SMT25" s="6"/>
      <c r="SMU25" s="6"/>
      <c r="SMV25" s="6"/>
      <c r="SMW25" s="6"/>
      <c r="SMX25" s="6"/>
      <c r="SMY25" s="6"/>
      <c r="SMZ25" s="6"/>
      <c r="SNA25" s="6"/>
      <c r="SNB25" s="6"/>
      <c r="SNC25" s="6"/>
      <c r="SND25" s="6"/>
      <c r="SNE25" s="6"/>
      <c r="SNF25" s="6"/>
      <c r="SNG25" s="6"/>
      <c r="SNH25" s="6"/>
      <c r="SNI25" s="6"/>
      <c r="SNJ25" s="6"/>
      <c r="SNK25" s="6"/>
      <c r="SNL25" s="6"/>
      <c r="SNM25" s="6"/>
      <c r="SNN25" s="6"/>
      <c r="SNO25" s="6"/>
      <c r="SNP25" s="6"/>
      <c r="SNQ25" s="6"/>
      <c r="SNR25" s="6"/>
      <c r="SNS25" s="6"/>
      <c r="SNT25" s="6"/>
      <c r="SNU25" s="6"/>
      <c r="SNV25" s="6"/>
      <c r="SNW25" s="6"/>
      <c r="SNX25" s="6"/>
      <c r="SNY25" s="6"/>
      <c r="SNZ25" s="6"/>
      <c r="SOA25" s="6"/>
      <c r="SOB25" s="6"/>
      <c r="SOC25" s="6"/>
      <c r="SOD25" s="6"/>
      <c r="SOE25" s="6"/>
      <c r="SOF25" s="6"/>
      <c r="SOG25" s="6"/>
      <c r="SOH25" s="6"/>
      <c r="SOI25" s="6"/>
      <c r="SOJ25" s="6"/>
      <c r="SOK25" s="6"/>
      <c r="SOL25" s="6"/>
      <c r="SOM25" s="6"/>
      <c r="SON25" s="6"/>
      <c r="SOO25" s="6"/>
      <c r="SOP25" s="6"/>
      <c r="SOQ25" s="6"/>
      <c r="SOR25" s="6"/>
      <c r="SOS25" s="6"/>
      <c r="SOT25" s="6"/>
      <c r="SOU25" s="6"/>
      <c r="SOV25" s="6"/>
      <c r="SOW25" s="6"/>
      <c r="SOX25" s="6"/>
      <c r="SOY25" s="6"/>
      <c r="SOZ25" s="6"/>
      <c r="SPA25" s="6"/>
      <c r="SPB25" s="6"/>
      <c r="SPC25" s="6"/>
      <c r="SPD25" s="6"/>
      <c r="SPE25" s="6"/>
      <c r="SPF25" s="6"/>
      <c r="SPG25" s="6"/>
      <c r="SPH25" s="6"/>
      <c r="SPI25" s="6"/>
      <c r="SPJ25" s="6"/>
      <c r="SPK25" s="6"/>
      <c r="SPL25" s="6"/>
      <c r="SPM25" s="6"/>
      <c r="SPN25" s="6"/>
      <c r="SPO25" s="6"/>
      <c r="SPP25" s="6"/>
      <c r="SPQ25" s="6"/>
      <c r="SPR25" s="6"/>
      <c r="SPS25" s="6"/>
      <c r="SPT25" s="6"/>
      <c r="SPU25" s="6"/>
      <c r="SPV25" s="6"/>
      <c r="SPW25" s="6"/>
      <c r="SPX25" s="6"/>
      <c r="SPY25" s="6"/>
      <c r="SPZ25" s="6"/>
      <c r="SQA25" s="6"/>
      <c r="SQB25" s="6"/>
      <c r="SQC25" s="6"/>
      <c r="SQD25" s="6"/>
      <c r="SQE25" s="6"/>
      <c r="SQF25" s="6"/>
      <c r="SQG25" s="6"/>
      <c r="SQH25" s="6"/>
      <c r="SQI25" s="6"/>
      <c r="SQJ25" s="6"/>
      <c r="SQK25" s="6"/>
      <c r="SQL25" s="6"/>
      <c r="SQM25" s="6"/>
      <c r="SQN25" s="6"/>
      <c r="SQO25" s="6"/>
      <c r="SQP25" s="6"/>
      <c r="SQQ25" s="6"/>
      <c r="SQR25" s="6"/>
      <c r="SQS25" s="6"/>
      <c r="SQT25" s="6"/>
      <c r="SQU25" s="6"/>
      <c r="SQV25" s="6"/>
      <c r="SQW25" s="6"/>
      <c r="SQX25" s="6"/>
      <c r="SQY25" s="6"/>
      <c r="SQZ25" s="6"/>
      <c r="SRA25" s="6"/>
      <c r="SRB25" s="6"/>
      <c r="SRC25" s="6"/>
      <c r="SRD25" s="6"/>
      <c r="SRE25" s="6"/>
      <c r="SRF25" s="6"/>
      <c r="SRG25" s="6"/>
      <c r="SRH25" s="6"/>
      <c r="SRI25" s="6"/>
      <c r="SRJ25" s="6"/>
      <c r="SRK25" s="6"/>
      <c r="SRL25" s="6"/>
      <c r="SRM25" s="6"/>
      <c r="SRN25" s="6"/>
      <c r="SRO25" s="6"/>
      <c r="SRP25" s="6"/>
      <c r="SRQ25" s="6"/>
      <c r="SRR25" s="6"/>
      <c r="SRS25" s="6"/>
      <c r="SRT25" s="6"/>
      <c r="SRU25" s="6"/>
      <c r="SRV25" s="6"/>
      <c r="SRW25" s="6"/>
      <c r="SRX25" s="6"/>
      <c r="SRY25" s="6"/>
      <c r="SRZ25" s="6"/>
      <c r="SSA25" s="6"/>
      <c r="SSB25" s="6"/>
      <c r="SSC25" s="6"/>
      <c r="SSD25" s="6"/>
      <c r="SSE25" s="6"/>
      <c r="SSF25" s="6"/>
      <c r="SSG25" s="6"/>
      <c r="SSH25" s="6"/>
      <c r="SSI25" s="6"/>
      <c r="SSJ25" s="6"/>
      <c r="SSK25" s="6"/>
      <c r="SSL25" s="6"/>
      <c r="SSM25" s="6"/>
      <c r="SSN25" s="6"/>
      <c r="SSO25" s="6"/>
      <c r="SSP25" s="6"/>
      <c r="SSQ25" s="6"/>
      <c r="SSR25" s="6"/>
      <c r="SSS25" s="6"/>
      <c r="SST25" s="6"/>
      <c r="SSU25" s="6"/>
      <c r="SSV25" s="6"/>
      <c r="SSW25" s="6"/>
      <c r="SSX25" s="6"/>
      <c r="SSY25" s="6"/>
      <c r="SSZ25" s="6"/>
      <c r="STA25" s="6"/>
      <c r="STB25" s="6"/>
      <c r="STC25" s="6"/>
      <c r="STD25" s="6"/>
      <c r="STE25" s="6"/>
      <c r="STF25" s="6"/>
      <c r="STG25" s="6"/>
      <c r="STH25" s="6"/>
      <c r="STI25" s="6"/>
      <c r="STJ25" s="6"/>
      <c r="STK25" s="6"/>
      <c r="STL25" s="6"/>
      <c r="STM25" s="6"/>
      <c r="STN25" s="6"/>
      <c r="STO25" s="6"/>
      <c r="STP25" s="6"/>
      <c r="STQ25" s="6"/>
      <c r="STR25" s="6"/>
      <c r="STS25" s="6"/>
      <c r="STT25" s="6"/>
      <c r="STU25" s="6"/>
      <c r="STV25" s="6"/>
      <c r="STW25" s="6"/>
      <c r="STX25" s="6"/>
      <c r="STY25" s="6"/>
      <c r="STZ25" s="6"/>
      <c r="SUA25" s="6"/>
      <c r="SUB25" s="6"/>
      <c r="SUC25" s="6"/>
      <c r="SUD25" s="6"/>
      <c r="SUE25" s="6"/>
      <c r="SUF25" s="6"/>
      <c r="SUG25" s="6"/>
      <c r="SUH25" s="6"/>
      <c r="SUI25" s="6"/>
      <c r="SUJ25" s="6"/>
      <c r="SUK25" s="6"/>
      <c r="SUL25" s="6"/>
      <c r="SUM25" s="6"/>
      <c r="SUN25" s="6"/>
      <c r="SUO25" s="6"/>
      <c r="SUP25" s="6"/>
      <c r="SUQ25" s="6"/>
      <c r="SUR25" s="6"/>
      <c r="SUS25" s="6"/>
      <c r="SUT25" s="6"/>
      <c r="SUU25" s="6"/>
      <c r="SUV25" s="6"/>
      <c r="SUW25" s="6"/>
      <c r="SUX25" s="6"/>
      <c r="SUY25" s="6"/>
      <c r="SUZ25" s="6"/>
      <c r="SVA25" s="6"/>
      <c r="SVB25" s="6"/>
      <c r="SVC25" s="6"/>
      <c r="SVD25" s="6"/>
      <c r="SVE25" s="6"/>
      <c r="SVF25" s="6"/>
      <c r="SVG25" s="6"/>
      <c r="SVH25" s="6"/>
      <c r="SVI25" s="6"/>
      <c r="SVJ25" s="6"/>
      <c r="SVK25" s="6"/>
      <c r="SVL25" s="6"/>
      <c r="SVM25" s="6"/>
      <c r="SVN25" s="6"/>
      <c r="SVO25" s="6"/>
      <c r="SVP25" s="6"/>
      <c r="SVQ25" s="6"/>
      <c r="SVR25" s="6"/>
      <c r="SVS25" s="6"/>
      <c r="SVT25" s="6"/>
      <c r="SVU25" s="6"/>
      <c r="SVV25" s="6"/>
      <c r="SVW25" s="6"/>
      <c r="SVX25" s="6"/>
      <c r="SVY25" s="6"/>
      <c r="SVZ25" s="6"/>
      <c r="SWA25" s="6"/>
      <c r="SWB25" s="6"/>
      <c r="SWC25" s="6"/>
      <c r="SWD25" s="6"/>
      <c r="SWE25" s="6"/>
      <c r="SWF25" s="6"/>
      <c r="SWG25" s="6"/>
      <c r="SWH25" s="6"/>
      <c r="SWI25" s="6"/>
      <c r="SWJ25" s="6"/>
      <c r="SWK25" s="6"/>
      <c r="SWL25" s="6"/>
      <c r="SWM25" s="6"/>
      <c r="SWN25" s="6"/>
      <c r="SWO25" s="6"/>
      <c r="SWP25" s="6"/>
      <c r="SWQ25" s="6"/>
      <c r="SWR25" s="6"/>
      <c r="SWS25" s="6"/>
      <c r="SWT25" s="6"/>
      <c r="SWU25" s="6"/>
      <c r="SWV25" s="6"/>
      <c r="SWW25" s="6"/>
      <c r="SWX25" s="6"/>
      <c r="SWY25" s="6"/>
      <c r="SWZ25" s="6"/>
      <c r="SXA25" s="6"/>
      <c r="SXB25" s="6"/>
      <c r="SXC25" s="6"/>
      <c r="SXD25" s="6"/>
      <c r="SXE25" s="6"/>
      <c r="SXF25" s="6"/>
      <c r="SXG25" s="6"/>
      <c r="SXH25" s="6"/>
      <c r="SXI25" s="6"/>
      <c r="SXJ25" s="6"/>
      <c r="SXK25" s="6"/>
      <c r="SXL25" s="6"/>
      <c r="SXM25" s="6"/>
      <c r="SXN25" s="6"/>
      <c r="SXO25" s="6"/>
      <c r="SXP25" s="6"/>
      <c r="SXQ25" s="6"/>
      <c r="SXR25" s="6"/>
      <c r="SXS25" s="6"/>
      <c r="SXT25" s="6"/>
      <c r="SXU25" s="6"/>
      <c r="SXV25" s="6"/>
      <c r="SXW25" s="6"/>
      <c r="SXX25" s="6"/>
      <c r="SXY25" s="6"/>
      <c r="SXZ25" s="6"/>
      <c r="SYA25" s="6"/>
      <c r="SYB25" s="6"/>
      <c r="SYC25" s="6"/>
      <c r="SYD25" s="6"/>
      <c r="SYE25" s="6"/>
      <c r="SYF25" s="6"/>
      <c r="SYG25" s="6"/>
      <c r="SYH25" s="6"/>
      <c r="SYI25" s="6"/>
      <c r="SYJ25" s="6"/>
      <c r="SYK25" s="6"/>
      <c r="SYL25" s="6"/>
      <c r="SYM25" s="6"/>
      <c r="SYN25" s="6"/>
      <c r="SYO25" s="6"/>
      <c r="SYP25" s="6"/>
      <c r="SYQ25" s="6"/>
      <c r="SYR25" s="6"/>
      <c r="SYS25" s="6"/>
      <c r="SYT25" s="6"/>
      <c r="SYU25" s="6"/>
      <c r="SYV25" s="6"/>
      <c r="SYW25" s="6"/>
      <c r="SYX25" s="6"/>
      <c r="SYY25" s="6"/>
      <c r="SYZ25" s="6"/>
      <c r="SZA25" s="6"/>
      <c r="SZB25" s="6"/>
      <c r="SZC25" s="6"/>
      <c r="SZD25" s="6"/>
      <c r="SZE25" s="6"/>
      <c r="SZF25" s="6"/>
      <c r="SZG25" s="6"/>
      <c r="SZH25" s="6"/>
      <c r="SZI25" s="6"/>
      <c r="SZJ25" s="6"/>
      <c r="SZK25" s="6"/>
      <c r="SZL25" s="6"/>
      <c r="SZM25" s="6"/>
      <c r="SZN25" s="6"/>
      <c r="SZO25" s="6"/>
      <c r="SZP25" s="6"/>
      <c r="SZQ25" s="6"/>
      <c r="SZR25" s="6"/>
      <c r="SZS25" s="6"/>
      <c r="SZT25" s="6"/>
      <c r="SZU25" s="6"/>
      <c r="SZV25" s="6"/>
      <c r="SZW25" s="6"/>
      <c r="SZX25" s="6"/>
      <c r="SZY25" s="6"/>
      <c r="SZZ25" s="6"/>
      <c r="TAA25" s="6"/>
      <c r="TAB25" s="6"/>
      <c r="TAC25" s="6"/>
      <c r="TAD25" s="6"/>
      <c r="TAE25" s="6"/>
      <c r="TAF25" s="6"/>
      <c r="TAG25" s="6"/>
      <c r="TAH25" s="6"/>
      <c r="TAI25" s="6"/>
      <c r="TAJ25" s="6"/>
      <c r="TAK25" s="6"/>
      <c r="TAL25" s="6"/>
      <c r="TAM25" s="6"/>
      <c r="TAN25" s="6"/>
      <c r="TAO25" s="6"/>
      <c r="TAP25" s="6"/>
      <c r="TAQ25" s="6"/>
      <c r="TAR25" s="6"/>
      <c r="TAS25" s="6"/>
      <c r="TAT25" s="6"/>
      <c r="TAU25" s="6"/>
      <c r="TAV25" s="6"/>
      <c r="TAW25" s="6"/>
      <c r="TAX25" s="6"/>
      <c r="TAY25" s="6"/>
      <c r="TAZ25" s="6"/>
      <c r="TBA25" s="6"/>
      <c r="TBB25" s="6"/>
      <c r="TBC25" s="6"/>
      <c r="TBD25" s="6"/>
      <c r="TBE25" s="6"/>
      <c r="TBF25" s="6"/>
      <c r="TBG25" s="6"/>
      <c r="TBH25" s="6"/>
      <c r="TBI25" s="6"/>
      <c r="TBJ25" s="6"/>
      <c r="TBK25" s="6"/>
      <c r="TBL25" s="6"/>
      <c r="TBM25" s="6"/>
      <c r="TBN25" s="6"/>
      <c r="TBO25" s="6"/>
      <c r="TBP25" s="6"/>
      <c r="TBQ25" s="6"/>
      <c r="TBR25" s="6"/>
      <c r="TBS25" s="6"/>
      <c r="TBT25" s="6"/>
      <c r="TBU25" s="6"/>
      <c r="TBV25" s="6"/>
      <c r="TBW25" s="6"/>
      <c r="TBX25" s="6"/>
      <c r="TBY25" s="6"/>
      <c r="TBZ25" s="6"/>
      <c r="TCA25" s="6"/>
      <c r="TCB25" s="6"/>
      <c r="TCC25" s="6"/>
      <c r="TCD25" s="6"/>
      <c r="TCE25" s="6"/>
      <c r="TCF25" s="6"/>
      <c r="TCG25" s="6"/>
      <c r="TCH25" s="6"/>
      <c r="TCI25" s="6"/>
      <c r="TCJ25" s="6"/>
      <c r="TCK25" s="6"/>
      <c r="TCL25" s="6"/>
      <c r="TCM25" s="6"/>
      <c r="TCN25" s="6"/>
      <c r="TCO25" s="6"/>
      <c r="TCP25" s="6"/>
      <c r="TCQ25" s="6"/>
      <c r="TCR25" s="6"/>
      <c r="TCS25" s="6"/>
      <c r="TCT25" s="6"/>
      <c r="TCU25" s="6"/>
      <c r="TCV25" s="6"/>
      <c r="TCW25" s="6"/>
      <c r="TCX25" s="6"/>
      <c r="TCY25" s="6"/>
      <c r="TCZ25" s="6"/>
      <c r="TDA25" s="6"/>
      <c r="TDB25" s="6"/>
      <c r="TDC25" s="6"/>
      <c r="TDD25" s="6"/>
      <c r="TDE25" s="6"/>
      <c r="TDF25" s="6"/>
      <c r="TDG25" s="6"/>
      <c r="TDH25" s="6"/>
      <c r="TDI25" s="6"/>
      <c r="TDJ25" s="6"/>
      <c r="TDK25" s="6"/>
      <c r="TDL25" s="6"/>
      <c r="TDM25" s="6"/>
      <c r="TDN25" s="6"/>
      <c r="TDO25" s="6"/>
      <c r="TDP25" s="6"/>
      <c r="TDQ25" s="6"/>
      <c r="TDR25" s="6"/>
      <c r="TDS25" s="6"/>
      <c r="TDT25" s="6"/>
      <c r="TDU25" s="6"/>
      <c r="TDV25" s="6"/>
      <c r="TDW25" s="6"/>
      <c r="TDX25" s="6"/>
      <c r="TDY25" s="6"/>
      <c r="TDZ25" s="6"/>
      <c r="TEA25" s="6"/>
      <c r="TEB25" s="6"/>
      <c r="TEC25" s="6"/>
      <c r="TED25" s="6"/>
      <c r="TEE25" s="6"/>
      <c r="TEF25" s="6"/>
      <c r="TEG25" s="6"/>
      <c r="TEH25" s="6"/>
      <c r="TEI25" s="6"/>
      <c r="TEJ25" s="6"/>
      <c r="TEK25" s="6"/>
      <c r="TEL25" s="6"/>
      <c r="TEM25" s="6"/>
      <c r="TEN25" s="6"/>
      <c r="TEO25" s="6"/>
      <c r="TEP25" s="6"/>
      <c r="TEQ25" s="6"/>
      <c r="TER25" s="6"/>
      <c r="TES25" s="6"/>
      <c r="TET25" s="6"/>
      <c r="TEU25" s="6"/>
      <c r="TEV25" s="6"/>
      <c r="TEW25" s="6"/>
      <c r="TEX25" s="6"/>
      <c r="TEY25" s="6"/>
      <c r="TEZ25" s="6"/>
      <c r="TFA25" s="6"/>
      <c r="TFB25" s="6"/>
      <c r="TFC25" s="6"/>
      <c r="TFD25" s="6"/>
      <c r="TFE25" s="6"/>
      <c r="TFF25" s="6"/>
      <c r="TFG25" s="6"/>
      <c r="TFH25" s="6"/>
      <c r="TFI25" s="6"/>
      <c r="TFJ25" s="6"/>
      <c r="TFK25" s="6"/>
      <c r="TFL25" s="6"/>
      <c r="TFM25" s="6"/>
      <c r="TFN25" s="6"/>
      <c r="TFO25" s="6"/>
      <c r="TFP25" s="6"/>
      <c r="TFQ25" s="6"/>
      <c r="TFR25" s="6"/>
      <c r="TFS25" s="6"/>
      <c r="TFT25" s="6"/>
      <c r="TFU25" s="6"/>
      <c r="TFV25" s="6"/>
      <c r="TFW25" s="6"/>
      <c r="TFX25" s="6"/>
      <c r="TFY25" s="6"/>
      <c r="TFZ25" s="6"/>
      <c r="TGA25" s="6"/>
      <c r="TGB25" s="6"/>
      <c r="TGC25" s="6"/>
      <c r="TGD25" s="6"/>
      <c r="TGE25" s="6"/>
      <c r="TGF25" s="6"/>
      <c r="TGG25" s="6"/>
      <c r="TGH25" s="6"/>
      <c r="TGI25" s="6"/>
      <c r="TGJ25" s="6"/>
      <c r="TGK25" s="6"/>
      <c r="TGL25" s="6"/>
      <c r="TGM25" s="6"/>
      <c r="TGN25" s="6"/>
      <c r="TGO25" s="6"/>
      <c r="TGP25" s="6"/>
      <c r="TGQ25" s="6"/>
      <c r="TGR25" s="6"/>
      <c r="TGS25" s="6"/>
      <c r="TGT25" s="6"/>
      <c r="TGU25" s="6"/>
      <c r="TGV25" s="6"/>
      <c r="TGW25" s="6"/>
      <c r="TGX25" s="6"/>
      <c r="TGY25" s="6"/>
      <c r="TGZ25" s="6"/>
      <c r="THA25" s="6"/>
      <c r="THB25" s="6"/>
      <c r="THC25" s="6"/>
      <c r="THD25" s="6"/>
      <c r="THE25" s="6"/>
      <c r="THF25" s="6"/>
      <c r="THG25" s="6"/>
      <c r="THH25" s="6"/>
      <c r="THI25" s="6"/>
      <c r="THJ25" s="6"/>
      <c r="THK25" s="6"/>
      <c r="THL25" s="6"/>
      <c r="THM25" s="6"/>
      <c r="THN25" s="6"/>
      <c r="THO25" s="6"/>
      <c r="THP25" s="6"/>
      <c r="THQ25" s="6"/>
      <c r="THR25" s="6"/>
      <c r="THS25" s="6"/>
      <c r="THT25" s="6"/>
      <c r="THU25" s="6"/>
      <c r="THV25" s="6"/>
      <c r="THW25" s="6"/>
      <c r="THX25" s="6"/>
      <c r="THY25" s="6"/>
      <c r="THZ25" s="6"/>
      <c r="TIA25" s="6"/>
      <c r="TIB25" s="6"/>
      <c r="TIC25" s="6"/>
      <c r="TID25" s="6"/>
      <c r="TIE25" s="6"/>
      <c r="TIF25" s="6"/>
      <c r="TIG25" s="6"/>
      <c r="TIH25" s="6"/>
      <c r="TII25" s="6"/>
      <c r="TIJ25" s="6"/>
      <c r="TIK25" s="6"/>
      <c r="TIL25" s="6"/>
      <c r="TIM25" s="6"/>
      <c r="TIN25" s="6"/>
      <c r="TIO25" s="6"/>
      <c r="TIP25" s="6"/>
      <c r="TIQ25" s="6"/>
      <c r="TIR25" s="6"/>
      <c r="TIS25" s="6"/>
      <c r="TIT25" s="6"/>
      <c r="TIU25" s="6"/>
      <c r="TIV25" s="6"/>
      <c r="TIW25" s="6"/>
      <c r="TIX25" s="6"/>
      <c r="TIY25" s="6"/>
      <c r="TIZ25" s="6"/>
      <c r="TJA25" s="6"/>
      <c r="TJB25" s="6"/>
      <c r="TJC25" s="6"/>
      <c r="TJD25" s="6"/>
      <c r="TJE25" s="6"/>
      <c r="TJF25" s="6"/>
      <c r="TJG25" s="6"/>
      <c r="TJH25" s="6"/>
      <c r="TJI25" s="6"/>
      <c r="TJJ25" s="6"/>
      <c r="TJK25" s="6"/>
      <c r="TJL25" s="6"/>
      <c r="TJM25" s="6"/>
      <c r="TJN25" s="6"/>
      <c r="TJO25" s="6"/>
      <c r="TJP25" s="6"/>
      <c r="TJQ25" s="6"/>
      <c r="TJR25" s="6"/>
      <c r="TJS25" s="6"/>
      <c r="TJT25" s="6"/>
      <c r="TJU25" s="6"/>
      <c r="TJV25" s="6"/>
      <c r="TJW25" s="6"/>
      <c r="TJX25" s="6"/>
      <c r="TJY25" s="6"/>
      <c r="TJZ25" s="6"/>
      <c r="TKA25" s="6"/>
      <c r="TKB25" s="6"/>
      <c r="TKC25" s="6"/>
      <c r="TKD25" s="6"/>
      <c r="TKE25" s="6"/>
      <c r="TKF25" s="6"/>
      <c r="TKG25" s="6"/>
      <c r="TKH25" s="6"/>
      <c r="TKI25" s="6"/>
      <c r="TKJ25" s="6"/>
      <c r="TKK25" s="6"/>
      <c r="TKL25" s="6"/>
      <c r="TKM25" s="6"/>
      <c r="TKN25" s="6"/>
      <c r="TKO25" s="6"/>
      <c r="TKP25" s="6"/>
      <c r="TKQ25" s="6"/>
      <c r="TKR25" s="6"/>
      <c r="TKS25" s="6"/>
      <c r="TKT25" s="6"/>
      <c r="TKU25" s="6"/>
      <c r="TKV25" s="6"/>
      <c r="TKW25" s="6"/>
      <c r="TKX25" s="6"/>
      <c r="TKY25" s="6"/>
      <c r="TKZ25" s="6"/>
      <c r="TLA25" s="6"/>
      <c r="TLB25" s="6"/>
      <c r="TLC25" s="6"/>
      <c r="TLD25" s="6"/>
      <c r="TLE25" s="6"/>
      <c r="TLF25" s="6"/>
      <c r="TLG25" s="6"/>
      <c r="TLH25" s="6"/>
      <c r="TLI25" s="6"/>
      <c r="TLJ25" s="6"/>
      <c r="TLK25" s="6"/>
      <c r="TLL25" s="6"/>
      <c r="TLM25" s="6"/>
      <c r="TLN25" s="6"/>
      <c r="TLO25" s="6"/>
      <c r="TLP25" s="6"/>
      <c r="TLQ25" s="6"/>
      <c r="TLR25" s="6"/>
      <c r="TLS25" s="6"/>
      <c r="TLT25" s="6"/>
      <c r="TLU25" s="6"/>
      <c r="TLV25" s="6"/>
      <c r="TLW25" s="6"/>
      <c r="TLX25" s="6"/>
      <c r="TLY25" s="6"/>
      <c r="TLZ25" s="6"/>
      <c r="TMA25" s="6"/>
      <c r="TMB25" s="6"/>
      <c r="TMC25" s="6"/>
      <c r="TMD25" s="6"/>
      <c r="TME25" s="6"/>
      <c r="TMF25" s="6"/>
      <c r="TMG25" s="6"/>
      <c r="TMH25" s="6"/>
      <c r="TMI25" s="6"/>
      <c r="TMJ25" s="6"/>
      <c r="TMK25" s="6"/>
      <c r="TML25" s="6"/>
      <c r="TMM25" s="6"/>
      <c r="TMN25" s="6"/>
      <c r="TMO25" s="6"/>
      <c r="TMP25" s="6"/>
      <c r="TMQ25" s="6"/>
      <c r="TMR25" s="6"/>
      <c r="TMS25" s="6"/>
      <c r="TMT25" s="6"/>
      <c r="TMU25" s="6"/>
      <c r="TMV25" s="6"/>
      <c r="TMW25" s="6"/>
      <c r="TMX25" s="6"/>
      <c r="TMY25" s="6"/>
      <c r="TMZ25" s="6"/>
      <c r="TNA25" s="6"/>
      <c r="TNB25" s="6"/>
      <c r="TNC25" s="6"/>
      <c r="TND25" s="6"/>
      <c r="TNE25" s="6"/>
      <c r="TNF25" s="6"/>
      <c r="TNG25" s="6"/>
      <c r="TNH25" s="6"/>
      <c r="TNI25" s="6"/>
      <c r="TNJ25" s="6"/>
      <c r="TNK25" s="6"/>
      <c r="TNL25" s="6"/>
      <c r="TNM25" s="6"/>
      <c r="TNN25" s="6"/>
      <c r="TNO25" s="6"/>
      <c r="TNP25" s="6"/>
      <c r="TNQ25" s="6"/>
      <c r="TNR25" s="6"/>
      <c r="TNS25" s="6"/>
      <c r="TNT25" s="6"/>
      <c r="TNU25" s="6"/>
      <c r="TNV25" s="6"/>
      <c r="TNW25" s="6"/>
      <c r="TNX25" s="6"/>
      <c r="TNY25" s="6"/>
      <c r="TNZ25" s="6"/>
      <c r="TOA25" s="6"/>
      <c r="TOB25" s="6"/>
      <c r="TOC25" s="6"/>
      <c r="TOD25" s="6"/>
      <c r="TOE25" s="6"/>
      <c r="TOF25" s="6"/>
      <c r="TOG25" s="6"/>
      <c r="TOH25" s="6"/>
      <c r="TOI25" s="6"/>
      <c r="TOJ25" s="6"/>
      <c r="TOK25" s="6"/>
      <c r="TOL25" s="6"/>
      <c r="TOM25" s="6"/>
      <c r="TON25" s="6"/>
      <c r="TOO25" s="6"/>
      <c r="TOP25" s="6"/>
      <c r="TOQ25" s="6"/>
      <c r="TOR25" s="6"/>
      <c r="TOS25" s="6"/>
      <c r="TOT25" s="6"/>
      <c r="TOU25" s="6"/>
      <c r="TOV25" s="6"/>
      <c r="TOW25" s="6"/>
      <c r="TOX25" s="6"/>
      <c r="TOY25" s="6"/>
      <c r="TOZ25" s="6"/>
      <c r="TPA25" s="6"/>
      <c r="TPB25" s="6"/>
      <c r="TPC25" s="6"/>
      <c r="TPD25" s="6"/>
      <c r="TPE25" s="6"/>
      <c r="TPF25" s="6"/>
      <c r="TPG25" s="6"/>
      <c r="TPH25" s="6"/>
      <c r="TPI25" s="6"/>
      <c r="TPJ25" s="6"/>
      <c r="TPK25" s="6"/>
      <c r="TPL25" s="6"/>
      <c r="TPM25" s="6"/>
      <c r="TPN25" s="6"/>
      <c r="TPO25" s="6"/>
      <c r="TPP25" s="6"/>
      <c r="TPQ25" s="6"/>
      <c r="TPR25" s="6"/>
      <c r="TPS25" s="6"/>
      <c r="TPT25" s="6"/>
      <c r="TPU25" s="6"/>
      <c r="TPV25" s="6"/>
      <c r="TPW25" s="6"/>
      <c r="TPX25" s="6"/>
      <c r="TPY25" s="6"/>
      <c r="TPZ25" s="6"/>
      <c r="TQA25" s="6"/>
      <c r="TQB25" s="6"/>
      <c r="TQC25" s="6"/>
      <c r="TQD25" s="6"/>
      <c r="TQE25" s="6"/>
      <c r="TQF25" s="6"/>
      <c r="TQG25" s="6"/>
      <c r="TQH25" s="6"/>
      <c r="TQI25" s="6"/>
      <c r="TQJ25" s="6"/>
      <c r="TQK25" s="6"/>
      <c r="TQL25" s="6"/>
      <c r="TQM25" s="6"/>
      <c r="TQN25" s="6"/>
      <c r="TQO25" s="6"/>
      <c r="TQP25" s="6"/>
      <c r="TQQ25" s="6"/>
      <c r="TQR25" s="6"/>
      <c r="TQS25" s="6"/>
      <c r="TQT25" s="6"/>
      <c r="TQU25" s="6"/>
      <c r="TQV25" s="6"/>
      <c r="TQW25" s="6"/>
      <c r="TQX25" s="6"/>
      <c r="TQY25" s="6"/>
      <c r="TQZ25" s="6"/>
      <c r="TRA25" s="6"/>
      <c r="TRB25" s="6"/>
      <c r="TRC25" s="6"/>
      <c r="TRD25" s="6"/>
      <c r="TRE25" s="6"/>
      <c r="TRF25" s="6"/>
      <c r="TRG25" s="6"/>
      <c r="TRH25" s="6"/>
      <c r="TRI25" s="6"/>
      <c r="TRJ25" s="6"/>
      <c r="TRK25" s="6"/>
      <c r="TRL25" s="6"/>
      <c r="TRM25" s="6"/>
      <c r="TRN25" s="6"/>
      <c r="TRO25" s="6"/>
      <c r="TRP25" s="6"/>
      <c r="TRQ25" s="6"/>
      <c r="TRR25" s="6"/>
      <c r="TRS25" s="6"/>
      <c r="TRT25" s="6"/>
      <c r="TRU25" s="6"/>
      <c r="TRV25" s="6"/>
      <c r="TRW25" s="6"/>
      <c r="TRX25" s="6"/>
      <c r="TRY25" s="6"/>
      <c r="TRZ25" s="6"/>
      <c r="TSA25" s="6"/>
      <c r="TSB25" s="6"/>
      <c r="TSC25" s="6"/>
      <c r="TSD25" s="6"/>
      <c r="TSE25" s="6"/>
      <c r="TSF25" s="6"/>
      <c r="TSG25" s="6"/>
      <c r="TSH25" s="6"/>
      <c r="TSI25" s="6"/>
      <c r="TSJ25" s="6"/>
      <c r="TSK25" s="6"/>
      <c r="TSL25" s="6"/>
      <c r="TSM25" s="6"/>
      <c r="TSN25" s="6"/>
      <c r="TSO25" s="6"/>
      <c r="TSP25" s="6"/>
      <c r="TSQ25" s="6"/>
      <c r="TSR25" s="6"/>
      <c r="TSS25" s="6"/>
      <c r="TST25" s="6"/>
      <c r="TSU25" s="6"/>
      <c r="TSV25" s="6"/>
      <c r="TSW25" s="6"/>
      <c r="TSX25" s="6"/>
      <c r="TSY25" s="6"/>
      <c r="TSZ25" s="6"/>
      <c r="TTA25" s="6"/>
      <c r="TTB25" s="6"/>
      <c r="TTC25" s="6"/>
      <c r="TTD25" s="6"/>
      <c r="TTE25" s="6"/>
      <c r="TTF25" s="6"/>
      <c r="TTG25" s="6"/>
      <c r="TTH25" s="6"/>
      <c r="TTI25" s="6"/>
      <c r="TTJ25" s="6"/>
      <c r="TTK25" s="6"/>
      <c r="TTL25" s="6"/>
      <c r="TTM25" s="6"/>
      <c r="TTN25" s="6"/>
      <c r="TTO25" s="6"/>
      <c r="TTP25" s="6"/>
      <c r="TTQ25" s="6"/>
      <c r="TTR25" s="6"/>
      <c r="TTS25" s="6"/>
      <c r="TTT25" s="6"/>
      <c r="TTU25" s="6"/>
      <c r="TTV25" s="6"/>
      <c r="TTW25" s="6"/>
      <c r="TTX25" s="6"/>
      <c r="TTY25" s="6"/>
      <c r="TTZ25" s="6"/>
      <c r="TUA25" s="6"/>
      <c r="TUB25" s="6"/>
      <c r="TUC25" s="6"/>
      <c r="TUD25" s="6"/>
      <c r="TUE25" s="6"/>
      <c r="TUF25" s="6"/>
      <c r="TUG25" s="6"/>
      <c r="TUH25" s="6"/>
      <c r="TUI25" s="6"/>
      <c r="TUJ25" s="6"/>
      <c r="TUK25" s="6"/>
      <c r="TUL25" s="6"/>
      <c r="TUM25" s="6"/>
      <c r="TUN25" s="6"/>
      <c r="TUO25" s="6"/>
      <c r="TUP25" s="6"/>
      <c r="TUQ25" s="6"/>
      <c r="TUR25" s="6"/>
      <c r="TUS25" s="6"/>
      <c r="TUT25" s="6"/>
      <c r="TUU25" s="6"/>
      <c r="TUV25" s="6"/>
      <c r="TUW25" s="6"/>
      <c r="TUX25" s="6"/>
      <c r="TUY25" s="6"/>
      <c r="TUZ25" s="6"/>
      <c r="TVA25" s="6"/>
      <c r="TVB25" s="6"/>
      <c r="TVC25" s="6"/>
      <c r="TVD25" s="6"/>
      <c r="TVE25" s="6"/>
      <c r="TVF25" s="6"/>
      <c r="TVG25" s="6"/>
      <c r="TVH25" s="6"/>
      <c r="TVI25" s="6"/>
      <c r="TVJ25" s="6"/>
      <c r="TVK25" s="6"/>
      <c r="TVL25" s="6"/>
      <c r="TVM25" s="6"/>
      <c r="TVN25" s="6"/>
      <c r="TVO25" s="6"/>
      <c r="TVP25" s="6"/>
      <c r="TVQ25" s="6"/>
      <c r="TVR25" s="6"/>
      <c r="TVS25" s="6"/>
      <c r="TVT25" s="6"/>
      <c r="TVU25" s="6"/>
      <c r="TVV25" s="6"/>
      <c r="TVW25" s="6"/>
      <c r="TVX25" s="6"/>
      <c r="TVY25" s="6"/>
      <c r="TVZ25" s="6"/>
      <c r="TWA25" s="6"/>
      <c r="TWB25" s="6"/>
      <c r="TWC25" s="6"/>
      <c r="TWD25" s="6"/>
      <c r="TWE25" s="6"/>
      <c r="TWF25" s="6"/>
      <c r="TWG25" s="6"/>
      <c r="TWH25" s="6"/>
      <c r="TWI25" s="6"/>
      <c r="TWJ25" s="6"/>
      <c r="TWK25" s="6"/>
      <c r="TWL25" s="6"/>
      <c r="TWM25" s="6"/>
      <c r="TWN25" s="6"/>
      <c r="TWO25" s="6"/>
      <c r="TWP25" s="6"/>
      <c r="TWQ25" s="6"/>
      <c r="TWR25" s="6"/>
      <c r="TWS25" s="6"/>
      <c r="TWT25" s="6"/>
      <c r="TWU25" s="6"/>
      <c r="TWV25" s="6"/>
      <c r="TWW25" s="6"/>
      <c r="TWX25" s="6"/>
      <c r="TWY25" s="6"/>
      <c r="TWZ25" s="6"/>
      <c r="TXA25" s="6"/>
      <c r="TXB25" s="6"/>
      <c r="TXC25" s="6"/>
      <c r="TXD25" s="6"/>
      <c r="TXE25" s="6"/>
      <c r="TXF25" s="6"/>
      <c r="TXG25" s="6"/>
      <c r="TXH25" s="6"/>
      <c r="TXI25" s="6"/>
      <c r="TXJ25" s="6"/>
      <c r="TXK25" s="6"/>
      <c r="TXL25" s="6"/>
      <c r="TXM25" s="6"/>
      <c r="TXN25" s="6"/>
      <c r="TXO25" s="6"/>
      <c r="TXP25" s="6"/>
      <c r="TXQ25" s="6"/>
      <c r="TXR25" s="6"/>
      <c r="TXS25" s="6"/>
      <c r="TXT25" s="6"/>
      <c r="TXU25" s="6"/>
      <c r="TXV25" s="6"/>
      <c r="TXW25" s="6"/>
      <c r="TXX25" s="6"/>
      <c r="TXY25" s="6"/>
      <c r="TXZ25" s="6"/>
      <c r="TYA25" s="6"/>
      <c r="TYB25" s="6"/>
      <c r="TYC25" s="6"/>
      <c r="TYD25" s="6"/>
      <c r="TYE25" s="6"/>
      <c r="TYF25" s="6"/>
      <c r="TYG25" s="6"/>
      <c r="TYH25" s="6"/>
      <c r="TYI25" s="6"/>
      <c r="TYJ25" s="6"/>
      <c r="TYK25" s="6"/>
      <c r="TYL25" s="6"/>
      <c r="TYM25" s="6"/>
      <c r="TYN25" s="6"/>
      <c r="TYO25" s="6"/>
      <c r="TYP25" s="6"/>
      <c r="TYQ25" s="6"/>
      <c r="TYR25" s="6"/>
      <c r="TYS25" s="6"/>
      <c r="TYT25" s="6"/>
      <c r="TYU25" s="6"/>
      <c r="TYV25" s="6"/>
      <c r="TYW25" s="6"/>
      <c r="TYX25" s="6"/>
      <c r="TYY25" s="6"/>
      <c r="TYZ25" s="6"/>
      <c r="TZA25" s="6"/>
      <c r="TZB25" s="6"/>
      <c r="TZC25" s="6"/>
      <c r="TZD25" s="6"/>
      <c r="TZE25" s="6"/>
      <c r="TZF25" s="6"/>
      <c r="TZG25" s="6"/>
      <c r="TZH25" s="6"/>
      <c r="TZI25" s="6"/>
      <c r="TZJ25" s="6"/>
      <c r="TZK25" s="6"/>
      <c r="TZL25" s="6"/>
      <c r="TZM25" s="6"/>
      <c r="TZN25" s="6"/>
      <c r="TZO25" s="6"/>
      <c r="TZP25" s="6"/>
      <c r="TZQ25" s="6"/>
      <c r="TZR25" s="6"/>
      <c r="TZS25" s="6"/>
      <c r="TZT25" s="6"/>
      <c r="TZU25" s="6"/>
      <c r="TZV25" s="6"/>
      <c r="TZW25" s="6"/>
      <c r="TZX25" s="6"/>
      <c r="TZY25" s="6"/>
      <c r="TZZ25" s="6"/>
      <c r="UAA25" s="6"/>
      <c r="UAB25" s="6"/>
      <c r="UAC25" s="6"/>
      <c r="UAD25" s="6"/>
      <c r="UAE25" s="6"/>
      <c r="UAF25" s="6"/>
      <c r="UAG25" s="6"/>
      <c r="UAH25" s="6"/>
      <c r="UAI25" s="6"/>
      <c r="UAJ25" s="6"/>
      <c r="UAK25" s="6"/>
      <c r="UAL25" s="6"/>
      <c r="UAM25" s="6"/>
      <c r="UAN25" s="6"/>
      <c r="UAO25" s="6"/>
      <c r="UAP25" s="6"/>
      <c r="UAQ25" s="6"/>
      <c r="UAR25" s="6"/>
      <c r="UAS25" s="6"/>
      <c r="UAT25" s="6"/>
      <c r="UAU25" s="6"/>
      <c r="UAV25" s="6"/>
      <c r="UAW25" s="6"/>
      <c r="UAX25" s="6"/>
      <c r="UAY25" s="6"/>
      <c r="UAZ25" s="6"/>
      <c r="UBA25" s="6"/>
      <c r="UBB25" s="6"/>
      <c r="UBC25" s="6"/>
      <c r="UBD25" s="6"/>
      <c r="UBE25" s="6"/>
      <c r="UBF25" s="6"/>
      <c r="UBG25" s="6"/>
      <c r="UBH25" s="6"/>
      <c r="UBI25" s="6"/>
      <c r="UBJ25" s="6"/>
      <c r="UBK25" s="6"/>
      <c r="UBL25" s="6"/>
      <c r="UBM25" s="6"/>
      <c r="UBN25" s="6"/>
      <c r="UBO25" s="6"/>
      <c r="UBP25" s="6"/>
      <c r="UBQ25" s="6"/>
      <c r="UBR25" s="6"/>
      <c r="UBS25" s="6"/>
      <c r="UBT25" s="6"/>
      <c r="UBU25" s="6"/>
      <c r="UBV25" s="6"/>
      <c r="UBW25" s="6"/>
      <c r="UBX25" s="6"/>
      <c r="UBY25" s="6"/>
      <c r="UBZ25" s="6"/>
      <c r="UCA25" s="6"/>
      <c r="UCB25" s="6"/>
      <c r="UCC25" s="6"/>
      <c r="UCD25" s="6"/>
      <c r="UCE25" s="6"/>
      <c r="UCF25" s="6"/>
      <c r="UCG25" s="6"/>
      <c r="UCH25" s="6"/>
      <c r="UCI25" s="6"/>
      <c r="UCJ25" s="6"/>
      <c r="UCK25" s="6"/>
      <c r="UCL25" s="6"/>
      <c r="UCM25" s="6"/>
      <c r="UCN25" s="6"/>
      <c r="UCO25" s="6"/>
      <c r="UCP25" s="6"/>
      <c r="UCQ25" s="6"/>
      <c r="UCR25" s="6"/>
      <c r="UCS25" s="6"/>
      <c r="UCT25" s="6"/>
      <c r="UCU25" s="6"/>
      <c r="UCV25" s="6"/>
      <c r="UCW25" s="6"/>
      <c r="UCX25" s="6"/>
      <c r="UCY25" s="6"/>
      <c r="UCZ25" s="6"/>
      <c r="UDA25" s="6"/>
      <c r="UDB25" s="6"/>
      <c r="UDC25" s="6"/>
      <c r="UDD25" s="6"/>
      <c r="UDE25" s="6"/>
      <c r="UDF25" s="6"/>
      <c r="UDG25" s="6"/>
      <c r="UDH25" s="6"/>
      <c r="UDI25" s="6"/>
      <c r="UDJ25" s="6"/>
      <c r="UDK25" s="6"/>
      <c r="UDL25" s="6"/>
      <c r="UDM25" s="6"/>
      <c r="UDN25" s="6"/>
      <c r="UDO25" s="6"/>
      <c r="UDP25" s="6"/>
      <c r="UDQ25" s="6"/>
      <c r="UDR25" s="6"/>
      <c r="UDS25" s="6"/>
      <c r="UDT25" s="6"/>
      <c r="UDU25" s="6"/>
      <c r="UDV25" s="6"/>
      <c r="UDW25" s="6"/>
      <c r="UDX25" s="6"/>
      <c r="UDY25" s="6"/>
      <c r="UDZ25" s="6"/>
      <c r="UEA25" s="6"/>
      <c r="UEB25" s="6"/>
      <c r="UEC25" s="6"/>
      <c r="UED25" s="6"/>
      <c r="UEE25" s="6"/>
      <c r="UEF25" s="6"/>
      <c r="UEG25" s="6"/>
      <c r="UEH25" s="6"/>
      <c r="UEI25" s="6"/>
      <c r="UEJ25" s="6"/>
      <c r="UEK25" s="6"/>
      <c r="UEL25" s="6"/>
      <c r="UEM25" s="6"/>
      <c r="UEN25" s="6"/>
      <c r="UEO25" s="6"/>
      <c r="UEP25" s="6"/>
      <c r="UEQ25" s="6"/>
      <c r="UER25" s="6"/>
      <c r="UES25" s="6"/>
      <c r="UET25" s="6"/>
      <c r="UEU25" s="6"/>
      <c r="UEV25" s="6"/>
      <c r="UEW25" s="6"/>
      <c r="UEX25" s="6"/>
      <c r="UEY25" s="6"/>
      <c r="UEZ25" s="6"/>
      <c r="UFA25" s="6"/>
      <c r="UFB25" s="6"/>
      <c r="UFC25" s="6"/>
      <c r="UFD25" s="6"/>
      <c r="UFE25" s="6"/>
      <c r="UFF25" s="6"/>
      <c r="UFG25" s="6"/>
      <c r="UFH25" s="6"/>
      <c r="UFI25" s="6"/>
      <c r="UFJ25" s="6"/>
      <c r="UFK25" s="6"/>
      <c r="UFL25" s="6"/>
      <c r="UFM25" s="6"/>
      <c r="UFN25" s="6"/>
      <c r="UFO25" s="6"/>
      <c r="UFP25" s="6"/>
      <c r="UFQ25" s="6"/>
      <c r="UFR25" s="6"/>
      <c r="UFS25" s="6"/>
      <c r="UFT25" s="6"/>
      <c r="UFU25" s="6"/>
      <c r="UFV25" s="6"/>
      <c r="UFW25" s="6"/>
      <c r="UFX25" s="6"/>
      <c r="UFY25" s="6"/>
      <c r="UFZ25" s="6"/>
      <c r="UGA25" s="6"/>
      <c r="UGB25" s="6"/>
      <c r="UGC25" s="6"/>
      <c r="UGD25" s="6"/>
      <c r="UGE25" s="6"/>
      <c r="UGF25" s="6"/>
      <c r="UGG25" s="6"/>
      <c r="UGH25" s="6"/>
      <c r="UGI25" s="6"/>
      <c r="UGJ25" s="6"/>
      <c r="UGK25" s="6"/>
      <c r="UGL25" s="6"/>
      <c r="UGM25" s="6"/>
      <c r="UGN25" s="6"/>
      <c r="UGO25" s="6"/>
      <c r="UGP25" s="6"/>
      <c r="UGQ25" s="6"/>
      <c r="UGR25" s="6"/>
      <c r="UGS25" s="6"/>
      <c r="UGT25" s="6"/>
      <c r="UGU25" s="6"/>
      <c r="UGV25" s="6"/>
      <c r="UGW25" s="6"/>
      <c r="UGX25" s="6"/>
      <c r="UGY25" s="6"/>
      <c r="UGZ25" s="6"/>
      <c r="UHA25" s="6"/>
      <c r="UHB25" s="6"/>
      <c r="UHC25" s="6"/>
      <c r="UHD25" s="6"/>
      <c r="UHE25" s="6"/>
      <c r="UHF25" s="6"/>
      <c r="UHG25" s="6"/>
      <c r="UHH25" s="6"/>
      <c r="UHI25" s="6"/>
      <c r="UHJ25" s="6"/>
      <c r="UHK25" s="6"/>
      <c r="UHL25" s="6"/>
      <c r="UHM25" s="6"/>
      <c r="UHN25" s="6"/>
      <c r="UHO25" s="6"/>
      <c r="UHP25" s="6"/>
      <c r="UHQ25" s="6"/>
      <c r="UHR25" s="6"/>
      <c r="UHS25" s="6"/>
      <c r="UHT25" s="6"/>
      <c r="UHU25" s="6"/>
      <c r="UHV25" s="6"/>
      <c r="UHW25" s="6"/>
      <c r="UHX25" s="6"/>
      <c r="UHY25" s="6"/>
      <c r="UHZ25" s="6"/>
      <c r="UIA25" s="6"/>
      <c r="UIB25" s="6"/>
      <c r="UIC25" s="6"/>
      <c r="UID25" s="6"/>
      <c r="UIE25" s="6"/>
      <c r="UIF25" s="6"/>
      <c r="UIG25" s="6"/>
      <c r="UIH25" s="6"/>
      <c r="UII25" s="6"/>
      <c r="UIJ25" s="6"/>
      <c r="UIK25" s="6"/>
      <c r="UIL25" s="6"/>
      <c r="UIM25" s="6"/>
      <c r="UIN25" s="6"/>
      <c r="UIO25" s="6"/>
      <c r="UIP25" s="6"/>
      <c r="UIQ25" s="6"/>
      <c r="UIR25" s="6"/>
      <c r="UIS25" s="6"/>
      <c r="UIT25" s="6"/>
      <c r="UIU25" s="6"/>
      <c r="UIV25" s="6"/>
      <c r="UIW25" s="6"/>
      <c r="UIX25" s="6"/>
      <c r="UIY25" s="6"/>
      <c r="UIZ25" s="6"/>
      <c r="UJA25" s="6"/>
      <c r="UJB25" s="6"/>
      <c r="UJC25" s="6"/>
      <c r="UJD25" s="6"/>
      <c r="UJE25" s="6"/>
      <c r="UJF25" s="6"/>
      <c r="UJG25" s="6"/>
      <c r="UJH25" s="6"/>
      <c r="UJI25" s="6"/>
      <c r="UJJ25" s="6"/>
      <c r="UJK25" s="6"/>
      <c r="UJL25" s="6"/>
      <c r="UJM25" s="6"/>
      <c r="UJN25" s="6"/>
      <c r="UJO25" s="6"/>
      <c r="UJP25" s="6"/>
      <c r="UJQ25" s="6"/>
      <c r="UJR25" s="6"/>
      <c r="UJS25" s="6"/>
      <c r="UJT25" s="6"/>
      <c r="UJU25" s="6"/>
      <c r="UJV25" s="6"/>
      <c r="UJW25" s="6"/>
      <c r="UJX25" s="6"/>
      <c r="UJY25" s="6"/>
      <c r="UJZ25" s="6"/>
      <c r="UKA25" s="6"/>
      <c r="UKB25" s="6"/>
      <c r="UKC25" s="6"/>
      <c r="UKD25" s="6"/>
      <c r="UKE25" s="6"/>
      <c r="UKF25" s="6"/>
      <c r="UKG25" s="6"/>
      <c r="UKH25" s="6"/>
      <c r="UKI25" s="6"/>
      <c r="UKJ25" s="6"/>
      <c r="UKK25" s="6"/>
      <c r="UKL25" s="6"/>
      <c r="UKM25" s="6"/>
      <c r="UKN25" s="6"/>
      <c r="UKO25" s="6"/>
      <c r="UKP25" s="6"/>
      <c r="UKQ25" s="6"/>
      <c r="UKR25" s="6"/>
      <c r="UKS25" s="6"/>
      <c r="UKT25" s="6"/>
      <c r="UKU25" s="6"/>
      <c r="UKV25" s="6"/>
      <c r="UKW25" s="6"/>
      <c r="UKX25" s="6"/>
      <c r="UKY25" s="6"/>
      <c r="UKZ25" s="6"/>
      <c r="ULA25" s="6"/>
      <c r="ULB25" s="6"/>
      <c r="ULC25" s="6"/>
      <c r="ULD25" s="6"/>
      <c r="ULE25" s="6"/>
      <c r="ULF25" s="6"/>
      <c r="ULG25" s="6"/>
      <c r="ULH25" s="6"/>
      <c r="ULI25" s="6"/>
      <c r="ULJ25" s="6"/>
      <c r="ULK25" s="6"/>
      <c r="ULL25" s="6"/>
      <c r="ULM25" s="6"/>
      <c r="ULN25" s="6"/>
      <c r="ULO25" s="6"/>
      <c r="ULP25" s="6"/>
      <c r="ULQ25" s="6"/>
      <c r="ULR25" s="6"/>
      <c r="ULS25" s="6"/>
      <c r="ULT25" s="6"/>
      <c r="ULU25" s="6"/>
      <c r="ULV25" s="6"/>
      <c r="ULW25" s="6"/>
      <c r="ULX25" s="6"/>
      <c r="ULY25" s="6"/>
      <c r="ULZ25" s="6"/>
      <c r="UMA25" s="6"/>
      <c r="UMB25" s="6"/>
      <c r="UMC25" s="6"/>
      <c r="UMD25" s="6"/>
      <c r="UME25" s="6"/>
      <c r="UMF25" s="6"/>
      <c r="UMG25" s="6"/>
      <c r="UMH25" s="6"/>
      <c r="UMI25" s="6"/>
      <c r="UMJ25" s="6"/>
      <c r="UMK25" s="6"/>
      <c r="UML25" s="6"/>
      <c r="UMM25" s="6"/>
      <c r="UMN25" s="6"/>
      <c r="UMO25" s="6"/>
      <c r="UMP25" s="6"/>
      <c r="UMQ25" s="6"/>
      <c r="UMR25" s="6"/>
      <c r="UMS25" s="6"/>
      <c r="UMT25" s="6"/>
      <c r="UMU25" s="6"/>
      <c r="UMV25" s="6"/>
      <c r="UMW25" s="6"/>
      <c r="UMX25" s="6"/>
      <c r="UMY25" s="6"/>
      <c r="UMZ25" s="6"/>
      <c r="UNA25" s="6"/>
      <c r="UNB25" s="6"/>
      <c r="UNC25" s="6"/>
      <c r="UND25" s="6"/>
      <c r="UNE25" s="6"/>
      <c r="UNF25" s="6"/>
      <c r="UNG25" s="6"/>
      <c r="UNH25" s="6"/>
      <c r="UNI25" s="6"/>
      <c r="UNJ25" s="6"/>
      <c r="UNK25" s="6"/>
      <c r="UNL25" s="6"/>
      <c r="UNM25" s="6"/>
      <c r="UNN25" s="6"/>
      <c r="UNO25" s="6"/>
      <c r="UNP25" s="6"/>
      <c r="UNQ25" s="6"/>
      <c r="UNR25" s="6"/>
      <c r="UNS25" s="6"/>
      <c r="UNT25" s="6"/>
      <c r="UNU25" s="6"/>
      <c r="UNV25" s="6"/>
      <c r="UNW25" s="6"/>
      <c r="UNX25" s="6"/>
      <c r="UNY25" s="6"/>
      <c r="UNZ25" s="6"/>
      <c r="UOA25" s="6"/>
      <c r="UOB25" s="6"/>
      <c r="UOC25" s="6"/>
      <c r="UOD25" s="6"/>
      <c r="UOE25" s="6"/>
      <c r="UOF25" s="6"/>
      <c r="UOG25" s="6"/>
      <c r="UOH25" s="6"/>
      <c r="UOI25" s="6"/>
      <c r="UOJ25" s="6"/>
      <c r="UOK25" s="6"/>
      <c r="UOL25" s="6"/>
      <c r="UOM25" s="6"/>
      <c r="UON25" s="6"/>
      <c r="UOO25" s="6"/>
      <c r="UOP25" s="6"/>
      <c r="UOQ25" s="6"/>
      <c r="UOR25" s="6"/>
      <c r="UOS25" s="6"/>
      <c r="UOT25" s="6"/>
      <c r="UOU25" s="6"/>
      <c r="UOV25" s="6"/>
      <c r="UOW25" s="6"/>
      <c r="UOX25" s="6"/>
      <c r="UOY25" s="6"/>
      <c r="UOZ25" s="6"/>
      <c r="UPA25" s="6"/>
      <c r="UPB25" s="6"/>
      <c r="UPC25" s="6"/>
      <c r="UPD25" s="6"/>
      <c r="UPE25" s="6"/>
      <c r="UPF25" s="6"/>
      <c r="UPG25" s="6"/>
      <c r="UPH25" s="6"/>
      <c r="UPI25" s="6"/>
      <c r="UPJ25" s="6"/>
      <c r="UPK25" s="6"/>
      <c r="UPL25" s="6"/>
      <c r="UPM25" s="6"/>
      <c r="UPN25" s="6"/>
      <c r="UPO25" s="6"/>
      <c r="UPP25" s="6"/>
      <c r="UPQ25" s="6"/>
      <c r="UPR25" s="6"/>
      <c r="UPS25" s="6"/>
      <c r="UPT25" s="6"/>
      <c r="UPU25" s="6"/>
      <c r="UPV25" s="6"/>
      <c r="UPW25" s="6"/>
      <c r="UPX25" s="6"/>
      <c r="UPY25" s="6"/>
      <c r="UPZ25" s="6"/>
      <c r="UQA25" s="6"/>
      <c r="UQB25" s="6"/>
      <c r="UQC25" s="6"/>
      <c r="UQD25" s="6"/>
      <c r="UQE25" s="6"/>
      <c r="UQF25" s="6"/>
      <c r="UQG25" s="6"/>
      <c r="UQH25" s="6"/>
      <c r="UQI25" s="6"/>
      <c r="UQJ25" s="6"/>
      <c r="UQK25" s="6"/>
      <c r="UQL25" s="6"/>
      <c r="UQM25" s="6"/>
      <c r="UQN25" s="6"/>
      <c r="UQO25" s="6"/>
      <c r="UQP25" s="6"/>
      <c r="UQQ25" s="6"/>
      <c r="UQR25" s="6"/>
      <c r="UQS25" s="6"/>
      <c r="UQT25" s="6"/>
      <c r="UQU25" s="6"/>
      <c r="UQV25" s="6"/>
      <c r="UQW25" s="6"/>
      <c r="UQX25" s="6"/>
      <c r="UQY25" s="6"/>
      <c r="UQZ25" s="6"/>
      <c r="URA25" s="6"/>
      <c r="URB25" s="6"/>
      <c r="URC25" s="6"/>
      <c r="URD25" s="6"/>
      <c r="URE25" s="6"/>
      <c r="URF25" s="6"/>
      <c r="URG25" s="6"/>
      <c r="URH25" s="6"/>
      <c r="URI25" s="6"/>
      <c r="URJ25" s="6"/>
      <c r="URK25" s="6"/>
      <c r="URL25" s="6"/>
      <c r="URM25" s="6"/>
      <c r="URN25" s="6"/>
      <c r="URO25" s="6"/>
      <c r="URP25" s="6"/>
      <c r="URQ25" s="6"/>
      <c r="URR25" s="6"/>
      <c r="URS25" s="6"/>
      <c r="URT25" s="6"/>
      <c r="URU25" s="6"/>
      <c r="URV25" s="6"/>
      <c r="URW25" s="6"/>
      <c r="URX25" s="6"/>
      <c r="URY25" s="6"/>
      <c r="URZ25" s="6"/>
      <c r="USA25" s="6"/>
      <c r="USB25" s="6"/>
      <c r="USC25" s="6"/>
      <c r="USD25" s="6"/>
      <c r="USE25" s="6"/>
      <c r="USF25" s="6"/>
      <c r="USG25" s="6"/>
      <c r="USH25" s="6"/>
      <c r="USI25" s="6"/>
      <c r="USJ25" s="6"/>
      <c r="USK25" s="6"/>
      <c r="USL25" s="6"/>
      <c r="USM25" s="6"/>
      <c r="USN25" s="6"/>
      <c r="USO25" s="6"/>
      <c r="USP25" s="6"/>
      <c r="USQ25" s="6"/>
      <c r="USR25" s="6"/>
      <c r="USS25" s="6"/>
      <c r="UST25" s="6"/>
      <c r="USU25" s="6"/>
      <c r="USV25" s="6"/>
      <c r="USW25" s="6"/>
      <c r="USX25" s="6"/>
      <c r="USY25" s="6"/>
      <c r="USZ25" s="6"/>
      <c r="UTA25" s="6"/>
      <c r="UTB25" s="6"/>
      <c r="UTC25" s="6"/>
      <c r="UTD25" s="6"/>
      <c r="UTE25" s="6"/>
      <c r="UTF25" s="6"/>
      <c r="UTG25" s="6"/>
      <c r="UTH25" s="6"/>
      <c r="UTI25" s="6"/>
      <c r="UTJ25" s="6"/>
      <c r="UTK25" s="6"/>
      <c r="UTL25" s="6"/>
      <c r="UTM25" s="6"/>
      <c r="UTN25" s="6"/>
      <c r="UTO25" s="6"/>
      <c r="UTP25" s="6"/>
      <c r="UTQ25" s="6"/>
      <c r="UTR25" s="6"/>
      <c r="UTS25" s="6"/>
      <c r="UTT25" s="6"/>
      <c r="UTU25" s="6"/>
      <c r="UTV25" s="6"/>
      <c r="UTW25" s="6"/>
      <c r="UTX25" s="6"/>
      <c r="UTY25" s="6"/>
      <c r="UTZ25" s="6"/>
      <c r="UUA25" s="6"/>
      <c r="UUB25" s="6"/>
      <c r="UUC25" s="6"/>
      <c r="UUD25" s="6"/>
      <c r="UUE25" s="6"/>
      <c r="UUF25" s="6"/>
      <c r="UUG25" s="6"/>
      <c r="UUH25" s="6"/>
      <c r="UUI25" s="6"/>
      <c r="UUJ25" s="6"/>
      <c r="UUK25" s="6"/>
      <c r="UUL25" s="6"/>
      <c r="UUM25" s="6"/>
      <c r="UUN25" s="6"/>
      <c r="UUO25" s="6"/>
      <c r="UUP25" s="6"/>
      <c r="UUQ25" s="6"/>
      <c r="UUR25" s="6"/>
      <c r="UUS25" s="6"/>
      <c r="UUT25" s="6"/>
      <c r="UUU25" s="6"/>
      <c r="UUV25" s="6"/>
      <c r="UUW25" s="6"/>
      <c r="UUX25" s="6"/>
      <c r="UUY25" s="6"/>
      <c r="UUZ25" s="6"/>
      <c r="UVA25" s="6"/>
      <c r="UVB25" s="6"/>
      <c r="UVC25" s="6"/>
      <c r="UVD25" s="6"/>
      <c r="UVE25" s="6"/>
      <c r="UVF25" s="6"/>
      <c r="UVG25" s="6"/>
      <c r="UVH25" s="6"/>
      <c r="UVI25" s="6"/>
      <c r="UVJ25" s="6"/>
      <c r="UVK25" s="6"/>
      <c r="UVL25" s="6"/>
      <c r="UVM25" s="6"/>
      <c r="UVN25" s="6"/>
      <c r="UVO25" s="6"/>
      <c r="UVP25" s="6"/>
      <c r="UVQ25" s="6"/>
      <c r="UVR25" s="6"/>
      <c r="UVS25" s="6"/>
      <c r="UVT25" s="6"/>
      <c r="UVU25" s="6"/>
      <c r="UVV25" s="6"/>
      <c r="UVW25" s="6"/>
      <c r="UVX25" s="6"/>
      <c r="UVY25" s="6"/>
      <c r="UVZ25" s="6"/>
      <c r="UWA25" s="6"/>
      <c r="UWB25" s="6"/>
      <c r="UWC25" s="6"/>
      <c r="UWD25" s="6"/>
      <c r="UWE25" s="6"/>
      <c r="UWF25" s="6"/>
      <c r="UWG25" s="6"/>
      <c r="UWH25" s="6"/>
      <c r="UWI25" s="6"/>
      <c r="UWJ25" s="6"/>
      <c r="UWK25" s="6"/>
      <c r="UWL25" s="6"/>
      <c r="UWM25" s="6"/>
      <c r="UWN25" s="6"/>
      <c r="UWO25" s="6"/>
      <c r="UWP25" s="6"/>
      <c r="UWQ25" s="6"/>
      <c r="UWR25" s="6"/>
      <c r="UWS25" s="6"/>
      <c r="UWT25" s="6"/>
      <c r="UWU25" s="6"/>
      <c r="UWV25" s="6"/>
      <c r="UWW25" s="6"/>
      <c r="UWX25" s="6"/>
      <c r="UWY25" s="6"/>
      <c r="UWZ25" s="6"/>
      <c r="UXA25" s="6"/>
      <c r="UXB25" s="6"/>
      <c r="UXC25" s="6"/>
      <c r="UXD25" s="6"/>
      <c r="UXE25" s="6"/>
      <c r="UXF25" s="6"/>
      <c r="UXG25" s="6"/>
      <c r="UXH25" s="6"/>
      <c r="UXI25" s="6"/>
      <c r="UXJ25" s="6"/>
      <c r="UXK25" s="6"/>
      <c r="UXL25" s="6"/>
      <c r="UXM25" s="6"/>
      <c r="UXN25" s="6"/>
      <c r="UXO25" s="6"/>
      <c r="UXP25" s="6"/>
      <c r="UXQ25" s="6"/>
      <c r="UXR25" s="6"/>
      <c r="UXS25" s="6"/>
      <c r="UXT25" s="6"/>
      <c r="UXU25" s="6"/>
      <c r="UXV25" s="6"/>
      <c r="UXW25" s="6"/>
      <c r="UXX25" s="6"/>
      <c r="UXY25" s="6"/>
      <c r="UXZ25" s="6"/>
      <c r="UYA25" s="6"/>
      <c r="UYB25" s="6"/>
      <c r="UYC25" s="6"/>
      <c r="UYD25" s="6"/>
      <c r="UYE25" s="6"/>
      <c r="UYF25" s="6"/>
      <c r="UYG25" s="6"/>
      <c r="UYH25" s="6"/>
      <c r="UYI25" s="6"/>
      <c r="UYJ25" s="6"/>
      <c r="UYK25" s="6"/>
      <c r="UYL25" s="6"/>
      <c r="UYM25" s="6"/>
      <c r="UYN25" s="6"/>
      <c r="UYO25" s="6"/>
      <c r="UYP25" s="6"/>
      <c r="UYQ25" s="6"/>
      <c r="UYR25" s="6"/>
      <c r="UYS25" s="6"/>
      <c r="UYT25" s="6"/>
      <c r="UYU25" s="6"/>
      <c r="UYV25" s="6"/>
      <c r="UYW25" s="6"/>
      <c r="UYX25" s="6"/>
      <c r="UYY25" s="6"/>
      <c r="UYZ25" s="6"/>
      <c r="UZA25" s="6"/>
      <c r="UZB25" s="6"/>
      <c r="UZC25" s="6"/>
      <c r="UZD25" s="6"/>
      <c r="UZE25" s="6"/>
      <c r="UZF25" s="6"/>
      <c r="UZG25" s="6"/>
      <c r="UZH25" s="6"/>
      <c r="UZI25" s="6"/>
      <c r="UZJ25" s="6"/>
      <c r="UZK25" s="6"/>
      <c r="UZL25" s="6"/>
      <c r="UZM25" s="6"/>
      <c r="UZN25" s="6"/>
      <c r="UZO25" s="6"/>
      <c r="UZP25" s="6"/>
      <c r="UZQ25" s="6"/>
      <c r="UZR25" s="6"/>
      <c r="UZS25" s="6"/>
      <c r="UZT25" s="6"/>
      <c r="UZU25" s="6"/>
      <c r="UZV25" s="6"/>
      <c r="UZW25" s="6"/>
      <c r="UZX25" s="6"/>
      <c r="UZY25" s="6"/>
      <c r="UZZ25" s="6"/>
      <c r="VAA25" s="6"/>
      <c r="VAB25" s="6"/>
      <c r="VAC25" s="6"/>
      <c r="VAD25" s="6"/>
      <c r="VAE25" s="6"/>
      <c r="VAF25" s="6"/>
      <c r="VAG25" s="6"/>
      <c r="VAH25" s="6"/>
      <c r="VAI25" s="6"/>
      <c r="VAJ25" s="6"/>
      <c r="VAK25" s="6"/>
      <c r="VAL25" s="6"/>
      <c r="VAM25" s="6"/>
      <c r="VAN25" s="6"/>
      <c r="VAO25" s="6"/>
      <c r="VAP25" s="6"/>
      <c r="VAQ25" s="6"/>
      <c r="VAR25" s="6"/>
      <c r="VAS25" s="6"/>
      <c r="VAT25" s="6"/>
      <c r="VAU25" s="6"/>
      <c r="VAV25" s="6"/>
      <c r="VAW25" s="6"/>
      <c r="VAX25" s="6"/>
      <c r="VAY25" s="6"/>
      <c r="VAZ25" s="6"/>
      <c r="VBA25" s="6"/>
      <c r="VBB25" s="6"/>
      <c r="VBC25" s="6"/>
      <c r="VBD25" s="6"/>
      <c r="VBE25" s="6"/>
      <c r="VBF25" s="6"/>
      <c r="VBG25" s="6"/>
      <c r="VBH25" s="6"/>
      <c r="VBI25" s="6"/>
      <c r="VBJ25" s="6"/>
      <c r="VBK25" s="6"/>
      <c r="VBL25" s="6"/>
      <c r="VBM25" s="6"/>
      <c r="VBN25" s="6"/>
      <c r="VBO25" s="6"/>
      <c r="VBP25" s="6"/>
      <c r="VBQ25" s="6"/>
      <c r="VBR25" s="6"/>
      <c r="VBS25" s="6"/>
      <c r="VBT25" s="6"/>
      <c r="VBU25" s="6"/>
      <c r="VBV25" s="6"/>
      <c r="VBW25" s="6"/>
      <c r="VBX25" s="6"/>
      <c r="VBY25" s="6"/>
      <c r="VBZ25" s="6"/>
      <c r="VCA25" s="6"/>
      <c r="VCB25" s="6"/>
      <c r="VCC25" s="6"/>
      <c r="VCD25" s="6"/>
      <c r="VCE25" s="6"/>
      <c r="VCF25" s="6"/>
      <c r="VCG25" s="6"/>
      <c r="VCH25" s="6"/>
      <c r="VCI25" s="6"/>
      <c r="VCJ25" s="6"/>
      <c r="VCK25" s="6"/>
      <c r="VCL25" s="6"/>
      <c r="VCM25" s="6"/>
      <c r="VCN25" s="6"/>
      <c r="VCO25" s="6"/>
      <c r="VCP25" s="6"/>
      <c r="VCQ25" s="6"/>
      <c r="VCR25" s="6"/>
      <c r="VCS25" s="6"/>
      <c r="VCT25" s="6"/>
      <c r="VCU25" s="6"/>
      <c r="VCV25" s="6"/>
      <c r="VCW25" s="6"/>
      <c r="VCX25" s="6"/>
      <c r="VCY25" s="6"/>
      <c r="VCZ25" s="6"/>
      <c r="VDA25" s="6"/>
      <c r="VDB25" s="6"/>
      <c r="VDC25" s="6"/>
      <c r="VDD25" s="6"/>
      <c r="VDE25" s="6"/>
      <c r="VDF25" s="6"/>
      <c r="VDG25" s="6"/>
      <c r="VDH25" s="6"/>
      <c r="VDI25" s="6"/>
      <c r="VDJ25" s="6"/>
      <c r="VDK25" s="6"/>
      <c r="VDL25" s="6"/>
      <c r="VDM25" s="6"/>
      <c r="VDN25" s="6"/>
      <c r="VDO25" s="6"/>
      <c r="VDP25" s="6"/>
      <c r="VDQ25" s="6"/>
      <c r="VDR25" s="6"/>
      <c r="VDS25" s="6"/>
      <c r="VDT25" s="6"/>
      <c r="VDU25" s="6"/>
      <c r="VDV25" s="6"/>
      <c r="VDW25" s="6"/>
      <c r="VDX25" s="6"/>
      <c r="VDY25" s="6"/>
      <c r="VDZ25" s="6"/>
      <c r="VEA25" s="6"/>
      <c r="VEB25" s="6"/>
      <c r="VEC25" s="6"/>
      <c r="VED25" s="6"/>
      <c r="VEE25" s="6"/>
      <c r="VEF25" s="6"/>
      <c r="VEG25" s="6"/>
      <c r="VEH25" s="6"/>
      <c r="VEI25" s="6"/>
      <c r="VEJ25" s="6"/>
      <c r="VEK25" s="6"/>
      <c r="VEL25" s="6"/>
      <c r="VEM25" s="6"/>
      <c r="VEN25" s="6"/>
      <c r="VEO25" s="6"/>
      <c r="VEP25" s="6"/>
      <c r="VEQ25" s="6"/>
      <c r="VER25" s="6"/>
      <c r="VES25" s="6"/>
      <c r="VET25" s="6"/>
      <c r="VEU25" s="6"/>
      <c r="VEV25" s="6"/>
      <c r="VEW25" s="6"/>
      <c r="VEX25" s="6"/>
      <c r="VEY25" s="6"/>
      <c r="VEZ25" s="6"/>
      <c r="VFA25" s="6"/>
      <c r="VFB25" s="6"/>
      <c r="VFC25" s="6"/>
      <c r="VFD25" s="6"/>
      <c r="VFE25" s="6"/>
      <c r="VFF25" s="6"/>
      <c r="VFG25" s="6"/>
      <c r="VFH25" s="6"/>
      <c r="VFI25" s="6"/>
      <c r="VFJ25" s="6"/>
      <c r="VFK25" s="6"/>
      <c r="VFL25" s="6"/>
      <c r="VFM25" s="6"/>
      <c r="VFN25" s="6"/>
      <c r="VFO25" s="6"/>
      <c r="VFP25" s="6"/>
      <c r="VFQ25" s="6"/>
      <c r="VFR25" s="6"/>
      <c r="VFS25" s="6"/>
      <c r="VFT25" s="6"/>
      <c r="VFU25" s="6"/>
      <c r="VFV25" s="6"/>
      <c r="VFW25" s="6"/>
      <c r="VFX25" s="6"/>
      <c r="VFY25" s="6"/>
      <c r="VFZ25" s="6"/>
      <c r="VGA25" s="6"/>
      <c r="VGB25" s="6"/>
      <c r="VGC25" s="6"/>
      <c r="VGD25" s="6"/>
      <c r="VGE25" s="6"/>
      <c r="VGF25" s="6"/>
      <c r="VGG25" s="6"/>
      <c r="VGH25" s="6"/>
      <c r="VGI25" s="6"/>
      <c r="VGJ25" s="6"/>
      <c r="VGK25" s="6"/>
      <c r="VGL25" s="6"/>
      <c r="VGM25" s="6"/>
      <c r="VGN25" s="6"/>
      <c r="VGO25" s="6"/>
      <c r="VGP25" s="6"/>
      <c r="VGQ25" s="6"/>
      <c r="VGR25" s="6"/>
      <c r="VGS25" s="6"/>
      <c r="VGT25" s="6"/>
      <c r="VGU25" s="6"/>
      <c r="VGV25" s="6"/>
      <c r="VGW25" s="6"/>
      <c r="VGX25" s="6"/>
      <c r="VGY25" s="6"/>
      <c r="VGZ25" s="6"/>
      <c r="VHA25" s="6"/>
      <c r="VHB25" s="6"/>
      <c r="VHC25" s="6"/>
      <c r="VHD25" s="6"/>
      <c r="VHE25" s="6"/>
      <c r="VHF25" s="6"/>
      <c r="VHG25" s="6"/>
      <c r="VHH25" s="6"/>
      <c r="VHI25" s="6"/>
      <c r="VHJ25" s="6"/>
      <c r="VHK25" s="6"/>
      <c r="VHL25" s="6"/>
      <c r="VHM25" s="6"/>
      <c r="VHN25" s="6"/>
      <c r="VHO25" s="6"/>
      <c r="VHP25" s="6"/>
      <c r="VHQ25" s="6"/>
      <c r="VHR25" s="6"/>
      <c r="VHS25" s="6"/>
      <c r="VHT25" s="6"/>
      <c r="VHU25" s="6"/>
      <c r="VHV25" s="6"/>
      <c r="VHW25" s="6"/>
      <c r="VHX25" s="6"/>
      <c r="VHY25" s="6"/>
      <c r="VHZ25" s="6"/>
      <c r="VIA25" s="6"/>
      <c r="VIB25" s="6"/>
      <c r="VIC25" s="6"/>
      <c r="VID25" s="6"/>
      <c r="VIE25" s="6"/>
      <c r="VIF25" s="6"/>
      <c r="VIG25" s="6"/>
      <c r="VIH25" s="6"/>
      <c r="VII25" s="6"/>
      <c r="VIJ25" s="6"/>
      <c r="VIK25" s="6"/>
      <c r="VIL25" s="6"/>
      <c r="VIM25" s="6"/>
      <c r="VIN25" s="6"/>
      <c r="VIO25" s="6"/>
      <c r="VIP25" s="6"/>
      <c r="VIQ25" s="6"/>
      <c r="VIR25" s="6"/>
      <c r="VIS25" s="6"/>
      <c r="VIT25" s="6"/>
      <c r="VIU25" s="6"/>
      <c r="VIV25" s="6"/>
      <c r="VIW25" s="6"/>
      <c r="VIX25" s="6"/>
      <c r="VIY25" s="6"/>
      <c r="VIZ25" s="6"/>
      <c r="VJA25" s="6"/>
      <c r="VJB25" s="6"/>
      <c r="VJC25" s="6"/>
      <c r="VJD25" s="6"/>
      <c r="VJE25" s="6"/>
      <c r="VJF25" s="6"/>
      <c r="VJG25" s="6"/>
      <c r="VJH25" s="6"/>
      <c r="VJI25" s="6"/>
      <c r="VJJ25" s="6"/>
      <c r="VJK25" s="6"/>
      <c r="VJL25" s="6"/>
      <c r="VJM25" s="6"/>
      <c r="VJN25" s="6"/>
      <c r="VJO25" s="6"/>
      <c r="VJP25" s="6"/>
      <c r="VJQ25" s="6"/>
      <c r="VJR25" s="6"/>
      <c r="VJS25" s="6"/>
      <c r="VJT25" s="6"/>
      <c r="VJU25" s="6"/>
      <c r="VJV25" s="6"/>
      <c r="VJW25" s="6"/>
      <c r="VJX25" s="6"/>
      <c r="VJY25" s="6"/>
      <c r="VJZ25" s="6"/>
      <c r="VKA25" s="6"/>
      <c r="VKB25" s="6"/>
      <c r="VKC25" s="6"/>
      <c r="VKD25" s="6"/>
      <c r="VKE25" s="6"/>
      <c r="VKF25" s="6"/>
      <c r="VKG25" s="6"/>
      <c r="VKH25" s="6"/>
      <c r="VKI25" s="6"/>
      <c r="VKJ25" s="6"/>
      <c r="VKK25" s="6"/>
      <c r="VKL25" s="6"/>
      <c r="VKM25" s="6"/>
      <c r="VKN25" s="6"/>
      <c r="VKO25" s="6"/>
      <c r="VKP25" s="6"/>
      <c r="VKQ25" s="6"/>
      <c r="VKR25" s="6"/>
      <c r="VKS25" s="6"/>
      <c r="VKT25" s="6"/>
      <c r="VKU25" s="6"/>
      <c r="VKV25" s="6"/>
      <c r="VKW25" s="6"/>
      <c r="VKX25" s="6"/>
      <c r="VKY25" s="6"/>
      <c r="VKZ25" s="6"/>
      <c r="VLA25" s="6"/>
      <c r="VLB25" s="6"/>
      <c r="VLC25" s="6"/>
      <c r="VLD25" s="6"/>
      <c r="VLE25" s="6"/>
      <c r="VLF25" s="6"/>
      <c r="VLG25" s="6"/>
      <c r="VLH25" s="6"/>
      <c r="VLI25" s="6"/>
      <c r="VLJ25" s="6"/>
      <c r="VLK25" s="6"/>
      <c r="VLL25" s="6"/>
      <c r="VLM25" s="6"/>
      <c r="VLN25" s="6"/>
      <c r="VLO25" s="6"/>
      <c r="VLP25" s="6"/>
      <c r="VLQ25" s="6"/>
      <c r="VLR25" s="6"/>
      <c r="VLS25" s="6"/>
      <c r="VLT25" s="6"/>
      <c r="VLU25" s="6"/>
      <c r="VLV25" s="6"/>
      <c r="VLW25" s="6"/>
      <c r="VLX25" s="6"/>
      <c r="VLY25" s="6"/>
      <c r="VLZ25" s="6"/>
      <c r="VMA25" s="6"/>
      <c r="VMB25" s="6"/>
      <c r="VMC25" s="6"/>
      <c r="VMD25" s="6"/>
      <c r="VME25" s="6"/>
      <c r="VMF25" s="6"/>
      <c r="VMG25" s="6"/>
      <c r="VMH25" s="6"/>
      <c r="VMI25" s="6"/>
      <c r="VMJ25" s="6"/>
      <c r="VMK25" s="6"/>
      <c r="VML25" s="6"/>
      <c r="VMM25" s="6"/>
      <c r="VMN25" s="6"/>
      <c r="VMO25" s="6"/>
      <c r="VMP25" s="6"/>
      <c r="VMQ25" s="6"/>
      <c r="VMR25" s="6"/>
      <c r="VMS25" s="6"/>
      <c r="VMT25" s="6"/>
      <c r="VMU25" s="6"/>
      <c r="VMV25" s="6"/>
      <c r="VMW25" s="6"/>
      <c r="VMX25" s="6"/>
      <c r="VMY25" s="6"/>
      <c r="VMZ25" s="6"/>
      <c r="VNA25" s="6"/>
      <c r="VNB25" s="6"/>
      <c r="VNC25" s="6"/>
      <c r="VND25" s="6"/>
      <c r="VNE25" s="6"/>
      <c r="VNF25" s="6"/>
      <c r="VNG25" s="6"/>
      <c r="VNH25" s="6"/>
      <c r="VNI25" s="6"/>
      <c r="VNJ25" s="6"/>
      <c r="VNK25" s="6"/>
      <c r="VNL25" s="6"/>
      <c r="VNM25" s="6"/>
      <c r="VNN25" s="6"/>
      <c r="VNO25" s="6"/>
      <c r="VNP25" s="6"/>
      <c r="VNQ25" s="6"/>
      <c r="VNR25" s="6"/>
      <c r="VNS25" s="6"/>
      <c r="VNT25" s="6"/>
      <c r="VNU25" s="6"/>
      <c r="VNV25" s="6"/>
      <c r="VNW25" s="6"/>
      <c r="VNX25" s="6"/>
      <c r="VNY25" s="6"/>
      <c r="VNZ25" s="6"/>
      <c r="VOA25" s="6"/>
      <c r="VOB25" s="6"/>
      <c r="VOC25" s="6"/>
      <c r="VOD25" s="6"/>
      <c r="VOE25" s="6"/>
      <c r="VOF25" s="6"/>
      <c r="VOG25" s="6"/>
      <c r="VOH25" s="6"/>
      <c r="VOI25" s="6"/>
      <c r="VOJ25" s="6"/>
      <c r="VOK25" s="6"/>
      <c r="VOL25" s="6"/>
      <c r="VOM25" s="6"/>
      <c r="VON25" s="6"/>
      <c r="VOO25" s="6"/>
      <c r="VOP25" s="6"/>
      <c r="VOQ25" s="6"/>
      <c r="VOR25" s="6"/>
      <c r="VOS25" s="6"/>
      <c r="VOT25" s="6"/>
      <c r="VOU25" s="6"/>
      <c r="VOV25" s="6"/>
      <c r="VOW25" s="6"/>
      <c r="VOX25" s="6"/>
      <c r="VOY25" s="6"/>
      <c r="VOZ25" s="6"/>
      <c r="VPA25" s="6"/>
      <c r="VPB25" s="6"/>
      <c r="VPC25" s="6"/>
      <c r="VPD25" s="6"/>
      <c r="VPE25" s="6"/>
      <c r="VPF25" s="6"/>
      <c r="VPG25" s="6"/>
      <c r="VPH25" s="6"/>
      <c r="VPI25" s="6"/>
      <c r="VPJ25" s="6"/>
      <c r="VPK25" s="6"/>
      <c r="VPL25" s="6"/>
      <c r="VPM25" s="6"/>
      <c r="VPN25" s="6"/>
      <c r="VPO25" s="6"/>
      <c r="VPP25" s="6"/>
      <c r="VPQ25" s="6"/>
      <c r="VPR25" s="6"/>
      <c r="VPS25" s="6"/>
      <c r="VPT25" s="6"/>
      <c r="VPU25" s="6"/>
      <c r="VPV25" s="6"/>
      <c r="VPW25" s="6"/>
      <c r="VPX25" s="6"/>
      <c r="VPY25" s="6"/>
      <c r="VPZ25" s="6"/>
      <c r="VQA25" s="6"/>
      <c r="VQB25" s="6"/>
      <c r="VQC25" s="6"/>
      <c r="VQD25" s="6"/>
      <c r="VQE25" s="6"/>
      <c r="VQF25" s="6"/>
      <c r="VQG25" s="6"/>
      <c r="VQH25" s="6"/>
      <c r="VQI25" s="6"/>
      <c r="VQJ25" s="6"/>
      <c r="VQK25" s="6"/>
      <c r="VQL25" s="6"/>
      <c r="VQM25" s="6"/>
      <c r="VQN25" s="6"/>
      <c r="VQO25" s="6"/>
      <c r="VQP25" s="6"/>
      <c r="VQQ25" s="6"/>
      <c r="VQR25" s="6"/>
      <c r="VQS25" s="6"/>
      <c r="VQT25" s="6"/>
      <c r="VQU25" s="6"/>
      <c r="VQV25" s="6"/>
      <c r="VQW25" s="6"/>
      <c r="VQX25" s="6"/>
      <c r="VQY25" s="6"/>
      <c r="VQZ25" s="6"/>
      <c r="VRA25" s="6"/>
      <c r="VRB25" s="6"/>
      <c r="VRC25" s="6"/>
      <c r="VRD25" s="6"/>
      <c r="VRE25" s="6"/>
      <c r="VRF25" s="6"/>
      <c r="VRG25" s="6"/>
      <c r="VRH25" s="6"/>
      <c r="VRI25" s="6"/>
      <c r="VRJ25" s="6"/>
      <c r="VRK25" s="6"/>
      <c r="VRL25" s="6"/>
      <c r="VRM25" s="6"/>
      <c r="VRN25" s="6"/>
      <c r="VRO25" s="6"/>
      <c r="VRP25" s="6"/>
      <c r="VRQ25" s="6"/>
      <c r="VRR25" s="6"/>
      <c r="VRS25" s="6"/>
      <c r="VRT25" s="6"/>
      <c r="VRU25" s="6"/>
      <c r="VRV25" s="6"/>
      <c r="VRW25" s="6"/>
      <c r="VRX25" s="6"/>
      <c r="VRY25" s="6"/>
      <c r="VRZ25" s="6"/>
      <c r="VSA25" s="6"/>
      <c r="VSB25" s="6"/>
      <c r="VSC25" s="6"/>
      <c r="VSD25" s="6"/>
      <c r="VSE25" s="6"/>
      <c r="VSF25" s="6"/>
      <c r="VSG25" s="6"/>
      <c r="VSH25" s="6"/>
      <c r="VSI25" s="6"/>
      <c r="VSJ25" s="6"/>
      <c r="VSK25" s="6"/>
      <c r="VSL25" s="6"/>
      <c r="VSM25" s="6"/>
      <c r="VSN25" s="6"/>
      <c r="VSO25" s="6"/>
      <c r="VSP25" s="6"/>
      <c r="VSQ25" s="6"/>
      <c r="VSR25" s="6"/>
      <c r="VSS25" s="6"/>
      <c r="VST25" s="6"/>
      <c r="VSU25" s="6"/>
      <c r="VSV25" s="6"/>
      <c r="VSW25" s="6"/>
      <c r="VSX25" s="6"/>
      <c r="VSY25" s="6"/>
      <c r="VSZ25" s="6"/>
      <c r="VTA25" s="6"/>
      <c r="VTB25" s="6"/>
      <c r="VTC25" s="6"/>
      <c r="VTD25" s="6"/>
      <c r="VTE25" s="6"/>
      <c r="VTF25" s="6"/>
      <c r="VTG25" s="6"/>
      <c r="VTH25" s="6"/>
      <c r="VTI25" s="6"/>
      <c r="VTJ25" s="6"/>
      <c r="VTK25" s="6"/>
      <c r="VTL25" s="6"/>
      <c r="VTM25" s="6"/>
      <c r="VTN25" s="6"/>
      <c r="VTO25" s="6"/>
      <c r="VTP25" s="6"/>
      <c r="VTQ25" s="6"/>
      <c r="VTR25" s="6"/>
      <c r="VTS25" s="6"/>
      <c r="VTT25" s="6"/>
      <c r="VTU25" s="6"/>
      <c r="VTV25" s="6"/>
      <c r="VTW25" s="6"/>
      <c r="VTX25" s="6"/>
      <c r="VTY25" s="6"/>
      <c r="VTZ25" s="6"/>
      <c r="VUA25" s="6"/>
      <c r="VUB25" s="6"/>
      <c r="VUC25" s="6"/>
      <c r="VUD25" s="6"/>
      <c r="VUE25" s="6"/>
      <c r="VUF25" s="6"/>
      <c r="VUG25" s="6"/>
      <c r="VUH25" s="6"/>
      <c r="VUI25" s="6"/>
      <c r="VUJ25" s="6"/>
      <c r="VUK25" s="6"/>
      <c r="VUL25" s="6"/>
      <c r="VUM25" s="6"/>
      <c r="VUN25" s="6"/>
      <c r="VUO25" s="6"/>
      <c r="VUP25" s="6"/>
      <c r="VUQ25" s="6"/>
      <c r="VUR25" s="6"/>
      <c r="VUS25" s="6"/>
      <c r="VUT25" s="6"/>
      <c r="VUU25" s="6"/>
      <c r="VUV25" s="6"/>
      <c r="VUW25" s="6"/>
      <c r="VUX25" s="6"/>
      <c r="VUY25" s="6"/>
      <c r="VUZ25" s="6"/>
      <c r="VVA25" s="6"/>
      <c r="VVB25" s="6"/>
      <c r="VVC25" s="6"/>
      <c r="VVD25" s="6"/>
      <c r="VVE25" s="6"/>
      <c r="VVF25" s="6"/>
      <c r="VVG25" s="6"/>
      <c r="VVH25" s="6"/>
      <c r="VVI25" s="6"/>
      <c r="VVJ25" s="6"/>
      <c r="VVK25" s="6"/>
      <c r="VVL25" s="6"/>
      <c r="VVM25" s="6"/>
      <c r="VVN25" s="6"/>
      <c r="VVO25" s="6"/>
      <c r="VVP25" s="6"/>
      <c r="VVQ25" s="6"/>
      <c r="VVR25" s="6"/>
      <c r="VVS25" s="6"/>
      <c r="VVT25" s="6"/>
      <c r="VVU25" s="6"/>
      <c r="VVV25" s="6"/>
      <c r="VVW25" s="6"/>
      <c r="VVX25" s="6"/>
      <c r="VVY25" s="6"/>
      <c r="VVZ25" s="6"/>
      <c r="VWA25" s="6"/>
      <c r="VWB25" s="6"/>
      <c r="VWC25" s="6"/>
      <c r="VWD25" s="6"/>
      <c r="VWE25" s="6"/>
      <c r="VWF25" s="6"/>
      <c r="VWG25" s="6"/>
      <c r="VWH25" s="6"/>
      <c r="VWI25" s="6"/>
      <c r="VWJ25" s="6"/>
      <c r="VWK25" s="6"/>
      <c r="VWL25" s="6"/>
      <c r="VWM25" s="6"/>
      <c r="VWN25" s="6"/>
      <c r="VWO25" s="6"/>
      <c r="VWP25" s="6"/>
      <c r="VWQ25" s="6"/>
      <c r="VWR25" s="6"/>
      <c r="VWS25" s="6"/>
      <c r="VWT25" s="6"/>
      <c r="VWU25" s="6"/>
      <c r="VWV25" s="6"/>
      <c r="VWW25" s="6"/>
      <c r="VWX25" s="6"/>
      <c r="VWY25" s="6"/>
      <c r="VWZ25" s="6"/>
      <c r="VXA25" s="6"/>
      <c r="VXB25" s="6"/>
      <c r="VXC25" s="6"/>
      <c r="VXD25" s="6"/>
      <c r="VXE25" s="6"/>
      <c r="VXF25" s="6"/>
      <c r="VXG25" s="6"/>
      <c r="VXH25" s="6"/>
      <c r="VXI25" s="6"/>
      <c r="VXJ25" s="6"/>
      <c r="VXK25" s="6"/>
      <c r="VXL25" s="6"/>
      <c r="VXM25" s="6"/>
      <c r="VXN25" s="6"/>
      <c r="VXO25" s="6"/>
      <c r="VXP25" s="6"/>
      <c r="VXQ25" s="6"/>
      <c r="VXR25" s="6"/>
      <c r="VXS25" s="6"/>
      <c r="VXT25" s="6"/>
      <c r="VXU25" s="6"/>
      <c r="VXV25" s="6"/>
      <c r="VXW25" s="6"/>
      <c r="VXX25" s="6"/>
      <c r="VXY25" s="6"/>
      <c r="VXZ25" s="6"/>
      <c r="VYA25" s="6"/>
      <c r="VYB25" s="6"/>
      <c r="VYC25" s="6"/>
      <c r="VYD25" s="6"/>
      <c r="VYE25" s="6"/>
      <c r="VYF25" s="6"/>
      <c r="VYG25" s="6"/>
      <c r="VYH25" s="6"/>
      <c r="VYI25" s="6"/>
      <c r="VYJ25" s="6"/>
      <c r="VYK25" s="6"/>
      <c r="VYL25" s="6"/>
      <c r="VYM25" s="6"/>
      <c r="VYN25" s="6"/>
      <c r="VYO25" s="6"/>
      <c r="VYP25" s="6"/>
      <c r="VYQ25" s="6"/>
      <c r="VYR25" s="6"/>
      <c r="VYS25" s="6"/>
      <c r="VYT25" s="6"/>
      <c r="VYU25" s="6"/>
      <c r="VYV25" s="6"/>
      <c r="VYW25" s="6"/>
      <c r="VYX25" s="6"/>
      <c r="VYY25" s="6"/>
      <c r="VYZ25" s="6"/>
      <c r="VZA25" s="6"/>
      <c r="VZB25" s="6"/>
      <c r="VZC25" s="6"/>
      <c r="VZD25" s="6"/>
      <c r="VZE25" s="6"/>
      <c r="VZF25" s="6"/>
      <c r="VZG25" s="6"/>
      <c r="VZH25" s="6"/>
      <c r="VZI25" s="6"/>
      <c r="VZJ25" s="6"/>
      <c r="VZK25" s="6"/>
      <c r="VZL25" s="6"/>
      <c r="VZM25" s="6"/>
      <c r="VZN25" s="6"/>
      <c r="VZO25" s="6"/>
      <c r="VZP25" s="6"/>
      <c r="VZQ25" s="6"/>
      <c r="VZR25" s="6"/>
      <c r="VZS25" s="6"/>
      <c r="VZT25" s="6"/>
      <c r="VZU25" s="6"/>
      <c r="VZV25" s="6"/>
      <c r="VZW25" s="6"/>
      <c r="VZX25" s="6"/>
      <c r="VZY25" s="6"/>
      <c r="VZZ25" s="6"/>
      <c r="WAA25" s="6"/>
      <c r="WAB25" s="6"/>
      <c r="WAC25" s="6"/>
      <c r="WAD25" s="6"/>
      <c r="WAE25" s="6"/>
      <c r="WAF25" s="6"/>
      <c r="WAG25" s="6"/>
      <c r="WAH25" s="6"/>
      <c r="WAI25" s="6"/>
      <c r="WAJ25" s="6"/>
      <c r="WAK25" s="6"/>
      <c r="WAL25" s="6"/>
      <c r="WAM25" s="6"/>
      <c r="WAN25" s="6"/>
      <c r="WAO25" s="6"/>
      <c r="WAP25" s="6"/>
      <c r="WAQ25" s="6"/>
      <c r="WAR25" s="6"/>
      <c r="WAS25" s="6"/>
      <c r="WAT25" s="6"/>
      <c r="WAU25" s="6"/>
      <c r="WAV25" s="6"/>
      <c r="WAW25" s="6"/>
      <c r="WAX25" s="6"/>
      <c r="WAY25" s="6"/>
      <c r="WAZ25" s="6"/>
      <c r="WBA25" s="6"/>
      <c r="WBB25" s="6"/>
      <c r="WBC25" s="6"/>
      <c r="WBD25" s="6"/>
      <c r="WBE25" s="6"/>
      <c r="WBF25" s="6"/>
      <c r="WBG25" s="6"/>
      <c r="WBH25" s="6"/>
      <c r="WBI25" s="6"/>
      <c r="WBJ25" s="6"/>
      <c r="WBK25" s="6"/>
      <c r="WBL25" s="6"/>
      <c r="WBM25" s="6"/>
      <c r="WBN25" s="6"/>
      <c r="WBO25" s="6"/>
      <c r="WBP25" s="6"/>
      <c r="WBQ25" s="6"/>
      <c r="WBR25" s="6"/>
      <c r="WBS25" s="6"/>
      <c r="WBT25" s="6"/>
      <c r="WBU25" s="6"/>
      <c r="WBV25" s="6"/>
      <c r="WBW25" s="6"/>
      <c r="WBX25" s="6"/>
      <c r="WBY25" s="6"/>
      <c r="WBZ25" s="6"/>
      <c r="WCA25" s="6"/>
      <c r="WCB25" s="6"/>
      <c r="WCC25" s="6"/>
      <c r="WCD25" s="6"/>
      <c r="WCE25" s="6"/>
      <c r="WCF25" s="6"/>
      <c r="WCG25" s="6"/>
      <c r="WCH25" s="6"/>
      <c r="WCI25" s="6"/>
      <c r="WCJ25" s="6"/>
      <c r="WCK25" s="6"/>
      <c r="WCL25" s="6"/>
      <c r="WCM25" s="6"/>
      <c r="WCN25" s="6"/>
      <c r="WCO25" s="6"/>
      <c r="WCP25" s="6"/>
      <c r="WCQ25" s="6"/>
      <c r="WCR25" s="6"/>
      <c r="WCS25" s="6"/>
      <c r="WCT25" s="6"/>
      <c r="WCU25" s="6"/>
      <c r="WCV25" s="6"/>
      <c r="WCW25" s="6"/>
      <c r="WCX25" s="6"/>
      <c r="WCY25" s="6"/>
      <c r="WCZ25" s="6"/>
      <c r="WDA25" s="6"/>
      <c r="WDB25" s="6"/>
      <c r="WDC25" s="6"/>
      <c r="WDD25" s="6"/>
      <c r="WDE25" s="6"/>
      <c r="WDF25" s="6"/>
      <c r="WDG25" s="6"/>
      <c r="WDH25" s="6"/>
      <c r="WDI25" s="6"/>
      <c r="WDJ25" s="6"/>
      <c r="WDK25" s="6"/>
      <c r="WDL25" s="6"/>
      <c r="WDM25" s="6"/>
      <c r="WDN25" s="6"/>
      <c r="WDO25" s="6"/>
      <c r="WDP25" s="6"/>
      <c r="WDQ25" s="6"/>
      <c r="WDR25" s="6"/>
      <c r="WDS25" s="6"/>
      <c r="WDT25" s="6"/>
      <c r="WDU25" s="6"/>
      <c r="WDV25" s="6"/>
      <c r="WDW25" s="6"/>
      <c r="WDX25" s="6"/>
      <c r="WDY25" s="6"/>
      <c r="WDZ25" s="6"/>
      <c r="WEA25" s="6"/>
      <c r="WEB25" s="6"/>
      <c r="WEC25" s="6"/>
      <c r="WED25" s="6"/>
      <c r="WEE25" s="6"/>
      <c r="WEF25" s="6"/>
      <c r="WEG25" s="6"/>
      <c r="WEH25" s="6"/>
      <c r="WEI25" s="6"/>
      <c r="WEJ25" s="6"/>
      <c r="WEK25" s="6"/>
      <c r="WEL25" s="6"/>
      <c r="WEM25" s="6"/>
      <c r="WEN25" s="6"/>
      <c r="WEO25" s="6"/>
      <c r="WEP25" s="6"/>
      <c r="WEQ25" s="6"/>
      <c r="WER25" s="6"/>
      <c r="WES25" s="6"/>
      <c r="WET25" s="6"/>
      <c r="WEU25" s="6"/>
      <c r="WEV25" s="6"/>
      <c r="WEW25" s="6"/>
      <c r="WEX25" s="6"/>
      <c r="WEY25" s="6"/>
      <c r="WEZ25" s="6"/>
      <c r="WFA25" s="6"/>
      <c r="WFB25" s="6"/>
      <c r="WFC25" s="6"/>
      <c r="WFD25" s="6"/>
      <c r="WFE25" s="6"/>
      <c r="WFF25" s="6"/>
      <c r="WFG25" s="6"/>
      <c r="WFH25" s="6"/>
      <c r="WFI25" s="6"/>
      <c r="WFJ25" s="6"/>
      <c r="WFK25" s="6"/>
      <c r="WFL25" s="6"/>
      <c r="WFM25" s="6"/>
      <c r="WFN25" s="6"/>
      <c r="WFO25" s="6"/>
      <c r="WFP25" s="6"/>
      <c r="WFQ25" s="6"/>
      <c r="WFR25" s="6"/>
      <c r="WFS25" s="6"/>
      <c r="WFT25" s="6"/>
      <c r="WFU25" s="6"/>
      <c r="WFV25" s="6"/>
      <c r="WFW25" s="6"/>
      <c r="WFX25" s="6"/>
      <c r="WFY25" s="6"/>
      <c r="WFZ25" s="6"/>
      <c r="WGA25" s="6"/>
      <c r="WGB25" s="6"/>
      <c r="WGC25" s="6"/>
      <c r="WGD25" s="6"/>
      <c r="WGE25" s="6"/>
      <c r="WGF25" s="6"/>
      <c r="WGG25" s="6"/>
      <c r="WGH25" s="6"/>
      <c r="WGI25" s="6"/>
      <c r="WGJ25" s="6"/>
      <c r="WGK25" s="6"/>
      <c r="WGL25" s="6"/>
      <c r="WGM25" s="6"/>
      <c r="WGN25" s="6"/>
      <c r="WGO25" s="6"/>
      <c r="WGP25" s="6"/>
      <c r="WGQ25" s="6"/>
      <c r="WGR25" s="6"/>
      <c r="WGS25" s="6"/>
      <c r="WGT25" s="6"/>
      <c r="WGU25" s="6"/>
      <c r="WGV25" s="6"/>
      <c r="WGW25" s="6"/>
      <c r="WGX25" s="6"/>
      <c r="WGY25" s="6"/>
      <c r="WGZ25" s="6"/>
      <c r="WHA25" s="6"/>
      <c r="WHB25" s="6"/>
      <c r="WHC25" s="6"/>
      <c r="WHD25" s="6"/>
      <c r="WHE25" s="6"/>
      <c r="WHF25" s="6"/>
      <c r="WHG25" s="6"/>
      <c r="WHH25" s="6"/>
      <c r="WHI25" s="6"/>
      <c r="WHJ25" s="6"/>
      <c r="WHK25" s="6"/>
      <c r="WHL25" s="6"/>
      <c r="WHM25" s="6"/>
      <c r="WHN25" s="6"/>
      <c r="WHO25" s="6"/>
      <c r="WHP25" s="6"/>
      <c r="WHQ25" s="6"/>
      <c r="WHR25" s="6"/>
      <c r="WHS25" s="6"/>
      <c r="WHT25" s="6"/>
      <c r="WHU25" s="6"/>
      <c r="WHV25" s="6"/>
      <c r="WHW25" s="6"/>
      <c r="WHX25" s="6"/>
      <c r="WHY25" s="6"/>
      <c r="WHZ25" s="6"/>
      <c r="WIA25" s="6"/>
      <c r="WIB25" s="6"/>
      <c r="WIC25" s="6"/>
      <c r="WID25" s="6"/>
      <c r="WIE25" s="6"/>
      <c r="WIF25" s="6"/>
      <c r="WIG25" s="6"/>
      <c r="WIH25" s="6"/>
      <c r="WII25" s="6"/>
      <c r="WIJ25" s="6"/>
      <c r="WIK25" s="6"/>
      <c r="WIL25" s="6"/>
      <c r="WIM25" s="6"/>
      <c r="WIN25" s="6"/>
      <c r="WIO25" s="6"/>
      <c r="WIP25" s="6"/>
      <c r="WIQ25" s="6"/>
      <c r="WIR25" s="6"/>
      <c r="WIS25" s="6"/>
      <c r="WIT25" s="6"/>
      <c r="WIU25" s="6"/>
      <c r="WIV25" s="6"/>
      <c r="WIW25" s="6"/>
      <c r="WIX25" s="6"/>
      <c r="WIY25" s="6"/>
      <c r="WIZ25" s="6"/>
      <c r="WJA25" s="6"/>
      <c r="WJB25" s="6"/>
      <c r="WJC25" s="6"/>
      <c r="WJD25" s="6"/>
      <c r="WJE25" s="6"/>
      <c r="WJF25" s="6"/>
      <c r="WJG25" s="6"/>
      <c r="WJH25" s="6"/>
      <c r="WJI25" s="6"/>
      <c r="WJJ25" s="6"/>
      <c r="WJK25" s="6"/>
      <c r="WJL25" s="6"/>
      <c r="WJM25" s="6"/>
      <c r="WJN25" s="6"/>
      <c r="WJO25" s="6"/>
      <c r="WJP25" s="6"/>
      <c r="WJQ25" s="6"/>
      <c r="WJR25" s="6"/>
      <c r="WJS25" s="6"/>
      <c r="WJT25" s="6"/>
      <c r="WJU25" s="6"/>
      <c r="WJV25" s="6"/>
      <c r="WJW25" s="6"/>
      <c r="WJX25" s="6"/>
      <c r="WJY25" s="6"/>
      <c r="WJZ25" s="6"/>
      <c r="WKA25" s="6"/>
      <c r="WKB25" s="6"/>
      <c r="WKC25" s="6"/>
      <c r="WKD25" s="6"/>
      <c r="WKE25" s="6"/>
      <c r="WKF25" s="6"/>
      <c r="WKG25" s="6"/>
      <c r="WKH25" s="6"/>
      <c r="WKI25" s="6"/>
      <c r="WKJ25" s="6"/>
      <c r="WKK25" s="6"/>
      <c r="WKL25" s="6"/>
      <c r="WKM25" s="6"/>
      <c r="WKN25" s="6"/>
      <c r="WKO25" s="6"/>
      <c r="WKP25" s="6"/>
      <c r="WKQ25" s="6"/>
      <c r="WKR25" s="6"/>
      <c r="WKS25" s="6"/>
      <c r="WKT25" s="6"/>
      <c r="WKU25" s="6"/>
      <c r="WKV25" s="6"/>
      <c r="WKW25" s="6"/>
      <c r="WKX25" s="6"/>
      <c r="WKY25" s="6"/>
      <c r="WKZ25" s="6"/>
      <c r="WLA25" s="6"/>
      <c r="WLB25" s="6"/>
      <c r="WLC25" s="6"/>
      <c r="WLD25" s="6"/>
      <c r="WLE25" s="6"/>
      <c r="WLF25" s="6"/>
      <c r="WLG25" s="6"/>
      <c r="WLH25" s="6"/>
      <c r="WLI25" s="6"/>
      <c r="WLJ25" s="6"/>
      <c r="WLK25" s="6"/>
      <c r="WLL25" s="6"/>
      <c r="WLM25" s="6"/>
      <c r="WLN25" s="6"/>
      <c r="WLO25" s="6"/>
      <c r="WLP25" s="6"/>
      <c r="WLQ25" s="6"/>
      <c r="WLR25" s="6"/>
      <c r="WLS25" s="6"/>
      <c r="WLT25" s="6"/>
      <c r="WLU25" s="6"/>
      <c r="WLV25" s="6"/>
      <c r="WLW25" s="6"/>
      <c r="WLX25" s="6"/>
      <c r="WLY25" s="6"/>
      <c r="WLZ25" s="6"/>
      <c r="WMA25" s="6"/>
      <c r="WMB25" s="6"/>
      <c r="WMC25" s="6"/>
      <c r="WMD25" s="6"/>
      <c r="WME25" s="6"/>
      <c r="WMF25" s="6"/>
      <c r="WMG25" s="6"/>
      <c r="WMH25" s="6"/>
      <c r="WMI25" s="6"/>
      <c r="WMJ25" s="6"/>
      <c r="WMK25" s="6"/>
      <c r="WML25" s="6"/>
      <c r="WMM25" s="6"/>
      <c r="WMN25" s="6"/>
      <c r="WMO25" s="6"/>
      <c r="WMP25" s="6"/>
      <c r="WMQ25" s="6"/>
      <c r="WMR25" s="6"/>
      <c r="WMS25" s="6"/>
      <c r="WMT25" s="6"/>
      <c r="WMU25" s="6"/>
      <c r="WMV25" s="6"/>
      <c r="WMW25" s="6"/>
      <c r="WMX25" s="6"/>
      <c r="WMY25" s="6"/>
      <c r="WMZ25" s="6"/>
      <c r="WNA25" s="6"/>
      <c r="WNB25" s="6"/>
      <c r="WNC25" s="6"/>
      <c r="WND25" s="6"/>
      <c r="WNE25" s="6"/>
      <c r="WNF25" s="6"/>
      <c r="WNG25" s="6"/>
      <c r="WNH25" s="6"/>
      <c r="WNI25" s="6"/>
      <c r="WNJ25" s="6"/>
      <c r="WNK25" s="6"/>
      <c r="WNL25" s="6"/>
      <c r="WNM25" s="6"/>
      <c r="WNN25" s="6"/>
      <c r="WNO25" s="6"/>
      <c r="WNP25" s="6"/>
      <c r="WNQ25" s="6"/>
      <c r="WNR25" s="6"/>
      <c r="WNS25" s="6"/>
      <c r="WNT25" s="6"/>
      <c r="WNU25" s="6"/>
      <c r="WNV25" s="6"/>
      <c r="WNW25" s="6"/>
      <c r="WNX25" s="6"/>
      <c r="WNY25" s="6"/>
      <c r="WNZ25" s="6"/>
      <c r="WOA25" s="6"/>
      <c r="WOB25" s="6"/>
      <c r="WOC25" s="6"/>
      <c r="WOD25" s="6"/>
      <c r="WOE25" s="6"/>
      <c r="WOF25" s="6"/>
      <c r="WOG25" s="6"/>
      <c r="WOH25" s="6"/>
      <c r="WOI25" s="6"/>
      <c r="WOJ25" s="6"/>
      <c r="WOK25" s="6"/>
      <c r="WOL25" s="6"/>
      <c r="WOM25" s="6"/>
      <c r="WON25" s="6"/>
      <c r="WOO25" s="6"/>
      <c r="WOP25" s="6"/>
      <c r="WOQ25" s="6"/>
      <c r="WOR25" s="6"/>
      <c r="WOS25" s="6"/>
      <c r="WOT25" s="6"/>
      <c r="WOU25" s="6"/>
      <c r="WOV25" s="6"/>
      <c r="WOW25" s="6"/>
      <c r="WOX25" s="6"/>
      <c r="WOY25" s="6"/>
      <c r="WOZ25" s="6"/>
      <c r="WPA25" s="6"/>
      <c r="WPB25" s="6"/>
      <c r="WPC25" s="6"/>
      <c r="WPD25" s="6"/>
      <c r="WPE25" s="6"/>
      <c r="WPF25" s="6"/>
      <c r="WPG25" s="6"/>
      <c r="WPH25" s="6"/>
      <c r="WPI25" s="6"/>
      <c r="WPJ25" s="6"/>
      <c r="WPK25" s="6"/>
      <c r="WPL25" s="6"/>
      <c r="WPM25" s="6"/>
      <c r="WPN25" s="6"/>
      <c r="WPO25" s="6"/>
      <c r="WPP25" s="6"/>
      <c r="WPQ25" s="6"/>
      <c r="WPR25" s="6"/>
      <c r="WPS25" s="6"/>
      <c r="WPT25" s="6"/>
      <c r="WPU25" s="6"/>
      <c r="WPV25" s="6"/>
      <c r="WPW25" s="6"/>
      <c r="WPX25" s="6"/>
      <c r="WPY25" s="6"/>
      <c r="WPZ25" s="6"/>
      <c r="WQA25" s="6"/>
      <c r="WQB25" s="6"/>
      <c r="WQC25" s="6"/>
      <c r="WQD25" s="6"/>
      <c r="WQE25" s="6"/>
      <c r="WQF25" s="6"/>
      <c r="WQG25" s="6"/>
      <c r="WQH25" s="6"/>
      <c r="WQI25" s="6"/>
      <c r="WQJ25" s="6"/>
      <c r="WQK25" s="6"/>
      <c r="WQL25" s="6"/>
      <c r="WQM25" s="6"/>
      <c r="WQN25" s="6"/>
      <c r="WQO25" s="6"/>
      <c r="WQP25" s="6"/>
      <c r="WQQ25" s="6"/>
      <c r="WQR25" s="6"/>
      <c r="WQS25" s="6"/>
      <c r="WQT25" s="6"/>
      <c r="WQU25" s="6"/>
      <c r="WQV25" s="6"/>
      <c r="WQW25" s="6"/>
      <c r="WQX25" s="6"/>
      <c r="WQY25" s="6"/>
      <c r="WQZ25" s="6"/>
      <c r="WRA25" s="6"/>
      <c r="WRB25" s="6"/>
      <c r="WRC25" s="6"/>
      <c r="WRD25" s="6"/>
      <c r="WRE25" s="6"/>
      <c r="WRF25" s="6"/>
      <c r="WRG25" s="6"/>
      <c r="WRH25" s="6"/>
      <c r="WRI25" s="6"/>
      <c r="WRJ25" s="6"/>
      <c r="WRK25" s="6"/>
      <c r="WRL25" s="6"/>
      <c r="WRM25" s="6"/>
      <c r="WRN25" s="6"/>
      <c r="WRO25" s="6"/>
      <c r="WRP25" s="6"/>
      <c r="WRQ25" s="6"/>
      <c r="WRR25" s="6"/>
      <c r="WRS25" s="6"/>
      <c r="WRT25" s="6"/>
      <c r="WRU25" s="6"/>
      <c r="WRV25" s="6"/>
      <c r="WRW25" s="6"/>
      <c r="WRX25" s="6"/>
      <c r="WRY25" s="6"/>
      <c r="WRZ25" s="6"/>
      <c r="WSA25" s="6"/>
      <c r="WSB25" s="6"/>
      <c r="WSC25" s="6"/>
      <c r="WSD25" s="6"/>
      <c r="WSE25" s="6"/>
      <c r="WSF25" s="6"/>
      <c r="WSG25" s="6"/>
      <c r="WSH25" s="6"/>
      <c r="WSI25" s="6"/>
      <c r="WSJ25" s="6"/>
      <c r="WSK25" s="6"/>
      <c r="WSL25" s="6"/>
      <c r="WSM25" s="6"/>
      <c r="WSN25" s="6"/>
      <c r="WSO25" s="6"/>
      <c r="WSP25" s="6"/>
      <c r="WSQ25" s="6"/>
      <c r="WSR25" s="6"/>
      <c r="WSS25" s="6"/>
      <c r="WST25" s="6"/>
      <c r="WSU25" s="6"/>
      <c r="WSV25" s="6"/>
      <c r="WSW25" s="6"/>
      <c r="WSX25" s="6"/>
      <c r="WSY25" s="6"/>
      <c r="WSZ25" s="6"/>
      <c r="WTA25" s="6"/>
      <c r="WTB25" s="6"/>
      <c r="WTC25" s="6"/>
      <c r="WTD25" s="6"/>
      <c r="WTE25" s="6"/>
      <c r="WTF25" s="6"/>
      <c r="WTG25" s="6"/>
      <c r="WTH25" s="6"/>
      <c r="WTI25" s="6"/>
      <c r="WTJ25" s="6"/>
      <c r="WTK25" s="6"/>
      <c r="WTL25" s="6"/>
      <c r="WTM25" s="6"/>
      <c r="WTN25" s="6"/>
      <c r="WTO25" s="6"/>
      <c r="WTP25" s="6"/>
      <c r="WTQ25" s="6"/>
      <c r="WTR25" s="6"/>
      <c r="WTS25" s="6"/>
      <c r="WTT25" s="6"/>
      <c r="WTU25" s="6"/>
      <c r="WTV25" s="6"/>
      <c r="WTW25" s="6"/>
      <c r="WTX25" s="6"/>
      <c r="WTY25" s="6"/>
      <c r="WTZ25" s="6"/>
      <c r="WUA25" s="6"/>
      <c r="WUB25" s="6"/>
      <c r="WUC25" s="6"/>
      <c r="WUD25" s="6"/>
      <c r="WUE25" s="6"/>
      <c r="WUF25" s="6"/>
      <c r="WUG25" s="6"/>
      <c r="WUH25" s="6"/>
      <c r="WUI25" s="6"/>
      <c r="WUJ25" s="6"/>
      <c r="WUK25" s="6"/>
      <c r="WUL25" s="6"/>
      <c r="WUM25" s="6"/>
      <c r="WUN25" s="6"/>
      <c r="WUO25" s="6"/>
      <c r="WUP25" s="6"/>
      <c r="WUQ25" s="6"/>
      <c r="WUR25" s="6"/>
      <c r="WUS25" s="6"/>
      <c r="WUT25" s="6"/>
      <c r="WUU25" s="6"/>
      <c r="WUV25" s="6"/>
      <c r="WUW25" s="6"/>
      <c r="WUX25" s="6"/>
      <c r="WUY25" s="6"/>
      <c r="WUZ25" s="6"/>
      <c r="WVA25" s="6"/>
      <c r="WVB25" s="6"/>
      <c r="WVC25" s="6"/>
      <c r="WVD25" s="6"/>
      <c r="WVE25" s="6"/>
      <c r="WVF25" s="6"/>
      <c r="WVG25" s="6"/>
      <c r="WVH25" s="6"/>
      <c r="WVI25" s="6"/>
      <c r="WVJ25" s="6"/>
      <c r="WVK25" s="6"/>
      <c r="WVL25" s="6"/>
      <c r="WVM25" s="6"/>
      <c r="WVN25" s="6"/>
      <c r="WVO25" s="6"/>
      <c r="WVP25" s="6"/>
      <c r="WVQ25" s="6"/>
      <c r="WVR25" s="6"/>
      <c r="WVS25" s="6"/>
      <c r="WVT25" s="6"/>
      <c r="WVU25" s="6"/>
      <c r="WVV25" s="6"/>
      <c r="WVW25" s="6"/>
      <c r="WVX25" s="6"/>
      <c r="WVY25" s="6"/>
      <c r="WVZ25" s="6"/>
      <c r="WWA25" s="6"/>
      <c r="WWB25" s="6"/>
      <c r="WWC25" s="6"/>
      <c r="WWD25" s="6"/>
      <c r="WWE25" s="6"/>
      <c r="WWF25" s="6"/>
      <c r="WWG25" s="6"/>
      <c r="WWH25" s="6"/>
      <c r="WWI25" s="6"/>
      <c r="WWJ25" s="6"/>
      <c r="WWK25" s="6"/>
      <c r="WWL25" s="6"/>
      <c r="WWM25" s="6"/>
      <c r="WWN25" s="6"/>
      <c r="WWO25" s="6"/>
      <c r="WWP25" s="6"/>
      <c r="WWQ25" s="6"/>
      <c r="WWR25" s="6"/>
      <c r="WWS25" s="6"/>
      <c r="WWT25" s="6"/>
      <c r="WWU25" s="6"/>
      <c r="WWV25" s="6"/>
      <c r="WWW25" s="6"/>
      <c r="WWX25" s="6"/>
      <c r="WWY25" s="6"/>
      <c r="WWZ25" s="6"/>
      <c r="WXA25" s="6"/>
      <c r="WXB25" s="6"/>
      <c r="WXC25" s="6"/>
      <c r="WXD25" s="6"/>
      <c r="WXE25" s="6"/>
      <c r="WXF25" s="6"/>
      <c r="WXG25" s="6"/>
      <c r="WXH25" s="6"/>
      <c r="WXI25" s="6"/>
      <c r="WXJ25" s="6"/>
      <c r="WXK25" s="6"/>
      <c r="WXL25" s="6"/>
      <c r="WXM25" s="6"/>
      <c r="WXN25" s="6"/>
      <c r="WXO25" s="6"/>
      <c r="WXP25" s="6"/>
      <c r="WXQ25" s="6"/>
      <c r="WXR25" s="6"/>
      <c r="WXS25" s="6"/>
      <c r="WXT25" s="6"/>
      <c r="WXU25" s="6"/>
      <c r="WXV25" s="6"/>
      <c r="WXW25" s="6"/>
      <c r="WXX25" s="6"/>
      <c r="WXY25" s="6"/>
      <c r="WXZ25" s="6"/>
      <c r="WYA25" s="6"/>
      <c r="WYB25" s="6"/>
      <c r="WYC25" s="6"/>
      <c r="WYD25" s="6"/>
      <c r="WYE25" s="6"/>
      <c r="WYF25" s="6"/>
      <c r="WYG25" s="6"/>
      <c r="WYH25" s="6"/>
      <c r="WYI25" s="6"/>
      <c r="WYJ25" s="6"/>
      <c r="WYK25" s="6"/>
      <c r="WYL25" s="6"/>
      <c r="WYM25" s="6"/>
      <c r="WYN25" s="6"/>
      <c r="WYO25" s="6"/>
      <c r="WYP25" s="6"/>
      <c r="WYQ25" s="6"/>
      <c r="WYR25" s="6"/>
      <c r="WYS25" s="6"/>
      <c r="WYT25" s="6"/>
      <c r="WYU25" s="6"/>
      <c r="WYV25" s="6"/>
      <c r="WYW25" s="6"/>
      <c r="WYX25" s="6"/>
      <c r="WYY25" s="6"/>
      <c r="WYZ25" s="6"/>
      <c r="WZA25" s="6"/>
      <c r="WZB25" s="6"/>
      <c r="WZC25" s="6"/>
      <c r="WZD25" s="6"/>
      <c r="WZE25" s="6"/>
      <c r="WZF25" s="6"/>
      <c r="WZG25" s="6"/>
      <c r="WZH25" s="6"/>
      <c r="WZI25" s="6"/>
      <c r="WZJ25" s="6"/>
      <c r="WZK25" s="6"/>
      <c r="WZL25" s="6"/>
      <c r="WZM25" s="6"/>
      <c r="WZN25" s="6"/>
      <c r="WZO25" s="6"/>
      <c r="WZP25" s="6"/>
      <c r="WZQ25" s="6"/>
      <c r="WZR25" s="6"/>
      <c r="WZS25" s="6"/>
      <c r="WZT25" s="6"/>
      <c r="WZU25" s="6"/>
      <c r="WZV25" s="6"/>
      <c r="WZW25" s="6"/>
      <c r="WZX25" s="6"/>
      <c r="WZY25" s="6"/>
      <c r="WZZ25" s="6"/>
      <c r="XAA25" s="6"/>
      <c r="XAB25" s="6"/>
      <c r="XAC25" s="6"/>
      <c r="XAD25" s="6"/>
      <c r="XAE25" s="6"/>
      <c r="XAF25" s="6"/>
      <c r="XAG25" s="6"/>
      <c r="XAH25" s="6"/>
      <c r="XAI25" s="6"/>
      <c r="XAJ25" s="6"/>
      <c r="XAK25" s="6"/>
      <c r="XAL25" s="6"/>
      <c r="XAM25" s="6"/>
      <c r="XAN25" s="6"/>
      <c r="XAO25" s="6"/>
      <c r="XAP25" s="6"/>
      <c r="XAQ25" s="6"/>
      <c r="XAR25" s="6"/>
      <c r="XAS25" s="6"/>
      <c r="XAT25" s="6"/>
      <c r="XAU25" s="6"/>
      <c r="XAV25" s="6"/>
      <c r="XAW25" s="6"/>
      <c r="XAX25" s="6"/>
      <c r="XAY25" s="6"/>
      <c r="XAZ25" s="6"/>
      <c r="XBA25" s="6"/>
      <c r="XBB25" s="6"/>
      <c r="XBC25" s="6"/>
      <c r="XBD25" s="6"/>
      <c r="XBE25" s="6"/>
      <c r="XBF25" s="6"/>
      <c r="XBG25" s="6"/>
      <c r="XBH25" s="6"/>
      <c r="XBI25" s="6"/>
      <c r="XBJ25" s="6"/>
      <c r="XBK25" s="6"/>
      <c r="XBL25" s="6"/>
      <c r="XBM25" s="6"/>
      <c r="XBN25" s="6"/>
      <c r="XBO25" s="6"/>
      <c r="XBP25" s="6"/>
      <c r="XBQ25" s="6"/>
      <c r="XBR25" s="6"/>
      <c r="XBS25" s="6"/>
      <c r="XBT25" s="6"/>
      <c r="XBU25" s="6"/>
      <c r="XBV25" s="6"/>
      <c r="XBW25" s="6"/>
      <c r="XBX25" s="6"/>
      <c r="XBY25" s="6"/>
      <c r="XBZ25" s="6"/>
      <c r="XCA25" s="6"/>
      <c r="XCB25" s="6"/>
      <c r="XCC25" s="6"/>
      <c r="XCD25" s="6"/>
      <c r="XCE25" s="6"/>
      <c r="XCF25" s="6"/>
      <c r="XCG25" s="6"/>
      <c r="XCH25" s="6"/>
      <c r="XCI25" s="6"/>
      <c r="XCJ25" s="6"/>
      <c r="XCK25" s="6"/>
      <c r="XCL25" s="6"/>
      <c r="XCM25" s="6"/>
      <c r="XCN25" s="6"/>
      <c r="XCO25" s="6"/>
      <c r="XCP25" s="6"/>
      <c r="XCQ25" s="6"/>
      <c r="XCR25" s="6"/>
      <c r="XCS25" s="6"/>
      <c r="XCT25" s="6"/>
      <c r="XCU25" s="6"/>
      <c r="XCV25" s="6"/>
      <c r="XCW25" s="6"/>
      <c r="XCX25" s="6"/>
      <c r="XCY25" s="6"/>
      <c r="XCZ25" s="6"/>
      <c r="XDA25" s="6"/>
      <c r="XDB25" s="6"/>
      <c r="XDC25" s="6"/>
      <c r="XDD25" s="6"/>
      <c r="XDE25" s="6"/>
      <c r="XDF25" s="6"/>
      <c r="XDG25" s="6"/>
      <c r="XDH25" s="6"/>
      <c r="XDI25" s="6"/>
      <c r="XDJ25" s="6"/>
      <c r="XDK25" s="6"/>
      <c r="XDL25" s="6"/>
      <c r="XDM25" s="6"/>
      <c r="XDN25" s="6"/>
      <c r="XDO25" s="6"/>
      <c r="XDP25" s="6"/>
      <c r="XDQ25" s="6"/>
      <c r="XDR25" s="6"/>
      <c r="XDS25" s="6"/>
      <c r="XDT25" s="6"/>
      <c r="XDU25" s="6"/>
      <c r="XDV25" s="6"/>
      <c r="XDW25" s="6"/>
      <c r="XDX25" s="6"/>
      <c r="XDY25" s="6"/>
      <c r="XDZ25" s="6"/>
      <c r="XEA25" s="6"/>
      <c r="XEB25" s="6"/>
      <c r="XEC25" s="6"/>
      <c r="XED25" s="6"/>
      <c r="XEE25" s="6"/>
      <c r="XEF25" s="6"/>
      <c r="XEG25" s="6"/>
      <c r="XEH25" s="6"/>
      <c r="XEI25" s="6"/>
      <c r="XEJ25" s="6"/>
      <c r="XEK25" s="6"/>
      <c r="XEL25" s="6"/>
      <c r="XEM25" s="6"/>
      <c r="XEN25" s="6"/>
      <c r="XEO25" s="6"/>
      <c r="XEP25" s="6"/>
      <c r="XEQ25" s="6"/>
      <c r="XER25" s="6"/>
      <c r="XES25" s="6"/>
      <c r="XET25" s="6"/>
      <c r="XEU25" s="6"/>
      <c r="XEV25" s="6"/>
      <c r="XEW25" s="6"/>
      <c r="XEX25" s="6"/>
      <c r="XEY25" s="6"/>
      <c r="XEZ25" s="6"/>
      <c r="XFA25" s="6"/>
      <c r="XFB25" s="6"/>
      <c r="XFC25" s="6"/>
      <c r="XFD25" s="6"/>
    </row>
    <row r="26" s="7" customFormat="1" ht="12.75" customHeight="1" spans="1:16384">
      <c r="A26" s="33" t="s">
        <v>65</v>
      </c>
      <c r="B26" s="30">
        <f ca="1" t="shared" si="0"/>
        <v>44506</v>
      </c>
      <c r="C26" s="31">
        <f ca="1" t="shared" si="1"/>
        <v>45014</v>
      </c>
      <c r="D26" s="29" t="str">
        <f t="shared" si="2"/>
        <v>Project 426</v>
      </c>
      <c r="E26" s="29" t="str">
        <f t="shared" si="3"/>
        <v>Company AB 526</v>
      </c>
      <c r="F26" s="29" t="str">
        <f ca="1" t="shared" si="4"/>
        <v>Långshyttan</v>
      </c>
      <c r="G26" s="36">
        <f ca="1" t="shared" si="5"/>
        <v>37</v>
      </c>
      <c r="H26" s="37" t="str">
        <f ca="1" t="shared" si="6"/>
        <v>Ja</v>
      </c>
      <c r="I26" s="29" t="str">
        <f ca="1" t="shared" si="7"/>
        <v>Utökning</v>
      </c>
      <c r="J26" s="29" t="str">
        <f ca="1" t="shared" si="8"/>
        <v>Produktion</v>
      </c>
      <c r="K26" s="40">
        <f ca="1" t="shared" si="9"/>
        <v>460</v>
      </c>
      <c r="L26" s="40">
        <f ca="1" t="shared" si="10"/>
        <v>440</v>
      </c>
      <c r="M26" s="43"/>
      <c r="N26" s="29" t="str">
        <f ca="1" t="shared" si="11"/>
        <v>Anders Erikson 26</v>
      </c>
      <c r="O26" s="29" t="str">
        <f ca="1" t="shared" si="12"/>
        <v>Sarah Anderson 26</v>
      </c>
      <c r="P26" s="29" t="str">
        <f ca="1" t="shared" si="13"/>
        <v>Anders Erikson 26</v>
      </c>
      <c r="Q26" s="29" t="str">
        <f ca="1" t="shared" si="14"/>
        <v>6.Nätavtal</v>
      </c>
      <c r="R26" s="44" t="str">
        <f ca="1" t="shared" si="15"/>
        <v>nej</v>
      </c>
      <c r="S26" s="44" t="str">
        <f ca="1" t="shared" si="16"/>
        <v/>
      </c>
      <c r="T26" s="44" t="str">
        <f ca="1" t="shared" si="17"/>
        <v>x</v>
      </c>
      <c r="U26" s="12" t="s">
        <v>66</v>
      </c>
      <c r="V26" s="33"/>
      <c r="W26" s="48" t="str">
        <f ca="1" t="shared" si="18"/>
        <v/>
      </c>
      <c r="X26" s="49" t="str">
        <f ca="1" t="shared" si="19"/>
        <v>Nej</v>
      </c>
      <c r="Y26" s="62" t="str">
        <f ca="1" t="shared" si="20"/>
        <v/>
      </c>
      <c r="Z26" s="62" t="str">
        <f ca="1" t="shared" si="21"/>
        <v/>
      </c>
      <c r="AA26" s="33"/>
      <c r="AB26" s="63" t="str">
        <f ca="1" t="shared" si="24"/>
        <v/>
      </c>
      <c r="AC26" s="72">
        <f ca="1">INDEX(Anslutningspunkt!$A$2:$A$180,RANDBETWEEN(2,180),1)</f>
        <v>194</v>
      </c>
      <c r="AD26" s="29"/>
      <c r="AE26" s="29" t="str">
        <f ca="1" t="shared" si="22"/>
        <v>Stamnät</v>
      </c>
      <c r="AF26" s="33"/>
      <c r="AG26" s="94"/>
      <c r="AH26" s="49" t="str">
        <f ca="1" t="shared" si="23"/>
        <v/>
      </c>
      <c r="AI26" s="95"/>
      <c r="AM26" s="6">
        <f ca="1">VLOOKUP(AC26,Anslutningspunkt!A:B,2,0)+RANDBETWEEN(-10000,10000)</f>
        <v>7641352.698</v>
      </c>
      <c r="AN26" s="6">
        <f ca="1">VLOOKUP(AC26,Anslutningspunkt!A:C,3,0)+RANDBETWEEN(-10000,10000)</f>
        <v>765476.195</v>
      </c>
      <c r="AO26" s="6"/>
      <c r="AP26" s="6" t="str">
        <f ca="1" t="shared" si="25"/>
        <v>Utökning</v>
      </c>
      <c r="AQ26" s="6" t="str">
        <f ca="1" t="shared" si="26"/>
        <v>Produktion</v>
      </c>
      <c r="AR26" s="6"/>
      <c r="AS26" s="6"/>
      <c r="AT26" s="6"/>
      <c r="AU26" s="6"/>
      <c r="AV26" s="6"/>
      <c r="AW26" s="6"/>
      <c r="AX26" s="30">
        <f ca="1" t="shared" si="27"/>
        <v>44725.0320060421</v>
      </c>
      <c r="AY26" s="6"/>
      <c r="AZ26" s="30">
        <f ca="1">IF(SUM(IF({"4.Projekteringsavtal","5.Anslutningsavtal","6.Nätavtal"}=Q26,1,0))&gt;0,EDATE(AX26,RANDBETWEEN(0,6)),"")</f>
        <v>44786</v>
      </c>
      <c r="BA26" s="6"/>
      <c r="BB26" s="20">
        <f ca="1">IF(SUM(IF({"5.Anslutningsavtal","6.Nätavtal"}=Q26,1,0))&gt;0,EDATE(AZ26,RANDBETWEEN(0,3)),"")</f>
        <v>44817</v>
      </c>
      <c r="BC26" s="6"/>
      <c r="BD26" s="20">
        <f ca="1" t="shared" si="28"/>
        <v>44817</v>
      </c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NRF26" s="6"/>
      <c r="NRG26" s="6"/>
      <c r="NRH26" s="6"/>
      <c r="NRI26" s="6"/>
      <c r="NRJ26" s="6"/>
      <c r="NRK26" s="6"/>
      <c r="NRL26" s="6"/>
      <c r="NRM26" s="6"/>
      <c r="NRN26" s="6"/>
      <c r="NRO26" s="6"/>
      <c r="NRP26" s="6"/>
      <c r="NRQ26" s="6"/>
      <c r="NRR26" s="6"/>
      <c r="NRS26" s="6"/>
      <c r="NRT26" s="6"/>
      <c r="NRU26" s="6"/>
      <c r="NRV26" s="6"/>
      <c r="NRW26" s="6"/>
      <c r="NRX26" s="6"/>
      <c r="NRY26" s="6"/>
      <c r="NRZ26" s="6"/>
      <c r="NSA26" s="6"/>
      <c r="NSB26" s="6"/>
      <c r="NSC26" s="6"/>
      <c r="NSD26" s="6"/>
      <c r="NSE26" s="6"/>
      <c r="NSF26" s="6"/>
      <c r="NSG26" s="6"/>
      <c r="NSH26" s="6"/>
      <c r="NSI26" s="6"/>
      <c r="NSJ26" s="6"/>
      <c r="NSK26" s="6"/>
      <c r="NSL26" s="6"/>
      <c r="NSM26" s="6"/>
      <c r="NSN26" s="6"/>
      <c r="NSO26" s="6"/>
      <c r="NSP26" s="6"/>
      <c r="NSQ26" s="6"/>
      <c r="NSR26" s="6"/>
      <c r="NSS26" s="6"/>
      <c r="NST26" s="6"/>
      <c r="NSU26" s="6"/>
      <c r="NSV26" s="6"/>
      <c r="NSW26" s="6"/>
      <c r="NSX26" s="6"/>
      <c r="NSY26" s="6"/>
      <c r="NSZ26" s="6"/>
      <c r="NTA26" s="6"/>
      <c r="NTB26" s="6"/>
      <c r="NTC26" s="6"/>
      <c r="NTD26" s="6"/>
      <c r="NTE26" s="6"/>
      <c r="NTF26" s="6"/>
      <c r="NTG26" s="6"/>
      <c r="NTH26" s="6"/>
      <c r="NTI26" s="6"/>
      <c r="NTJ26" s="6"/>
      <c r="NTK26" s="6"/>
      <c r="NTL26" s="6"/>
      <c r="NTM26" s="6"/>
      <c r="NTN26" s="6"/>
      <c r="NTO26" s="6"/>
      <c r="NTP26" s="6"/>
      <c r="NTQ26" s="6"/>
      <c r="NTR26" s="6"/>
      <c r="NTS26" s="6"/>
      <c r="NTT26" s="6"/>
      <c r="NTU26" s="6"/>
      <c r="NTV26" s="6"/>
      <c r="NTW26" s="6"/>
      <c r="NTX26" s="6"/>
      <c r="NTY26" s="6"/>
      <c r="NTZ26" s="6"/>
      <c r="NUA26" s="6"/>
      <c r="NUB26" s="6"/>
      <c r="NUC26" s="6"/>
      <c r="NUD26" s="6"/>
      <c r="NUE26" s="6"/>
      <c r="NUF26" s="6"/>
      <c r="NUG26" s="6"/>
      <c r="NUH26" s="6"/>
      <c r="NUI26" s="6"/>
      <c r="NUJ26" s="6"/>
      <c r="NUK26" s="6"/>
      <c r="NUL26" s="6"/>
      <c r="NUM26" s="6"/>
      <c r="NUN26" s="6"/>
      <c r="NUO26" s="6"/>
      <c r="NUP26" s="6"/>
      <c r="NUQ26" s="6"/>
      <c r="NUR26" s="6"/>
      <c r="NUS26" s="6"/>
      <c r="NUT26" s="6"/>
      <c r="NUU26" s="6"/>
      <c r="NUV26" s="6"/>
      <c r="NUW26" s="6"/>
      <c r="NUX26" s="6"/>
      <c r="NUY26" s="6"/>
      <c r="NUZ26" s="6"/>
      <c r="NVA26" s="6"/>
      <c r="NVB26" s="6"/>
      <c r="NVC26" s="6"/>
      <c r="NVD26" s="6"/>
      <c r="NVE26" s="6"/>
      <c r="NVF26" s="6"/>
      <c r="NVG26" s="6"/>
      <c r="NVH26" s="6"/>
      <c r="NVI26" s="6"/>
      <c r="NVJ26" s="6"/>
      <c r="NVK26" s="6"/>
      <c r="NVL26" s="6"/>
      <c r="NVM26" s="6"/>
      <c r="NVN26" s="6"/>
      <c r="NVO26" s="6"/>
      <c r="NVP26" s="6"/>
      <c r="NVQ26" s="6"/>
      <c r="NVR26" s="6"/>
      <c r="NVS26" s="6"/>
      <c r="NVT26" s="6"/>
      <c r="NVU26" s="6"/>
      <c r="NVV26" s="6"/>
      <c r="NVW26" s="6"/>
      <c r="NVX26" s="6"/>
      <c r="NVY26" s="6"/>
      <c r="NVZ26" s="6"/>
      <c r="NWA26" s="6"/>
      <c r="NWB26" s="6"/>
      <c r="NWC26" s="6"/>
      <c r="NWD26" s="6"/>
      <c r="NWE26" s="6"/>
      <c r="NWF26" s="6"/>
      <c r="NWG26" s="6"/>
      <c r="NWH26" s="6"/>
      <c r="NWI26" s="6"/>
      <c r="NWJ26" s="6"/>
      <c r="NWK26" s="6"/>
      <c r="NWL26" s="6"/>
      <c r="NWM26" s="6"/>
      <c r="NWN26" s="6"/>
      <c r="NWO26" s="6"/>
      <c r="NWP26" s="6"/>
      <c r="NWQ26" s="6"/>
      <c r="NWR26" s="6"/>
      <c r="NWS26" s="6"/>
      <c r="NWT26" s="6"/>
      <c r="NWU26" s="6"/>
      <c r="NWV26" s="6"/>
      <c r="NWW26" s="6"/>
      <c r="NWX26" s="6"/>
      <c r="NWY26" s="6"/>
      <c r="NWZ26" s="6"/>
      <c r="NXA26" s="6"/>
      <c r="NXB26" s="6"/>
      <c r="NXC26" s="6"/>
      <c r="NXD26" s="6"/>
      <c r="NXE26" s="6"/>
      <c r="NXF26" s="6"/>
      <c r="NXG26" s="6"/>
      <c r="NXH26" s="6"/>
      <c r="NXI26" s="6"/>
      <c r="NXJ26" s="6"/>
      <c r="NXK26" s="6"/>
      <c r="NXL26" s="6"/>
      <c r="NXM26" s="6"/>
      <c r="NXN26" s="6"/>
      <c r="NXO26" s="6"/>
      <c r="NXP26" s="6"/>
      <c r="NXQ26" s="6"/>
      <c r="NXR26" s="6"/>
      <c r="NXS26" s="6"/>
      <c r="NXT26" s="6"/>
      <c r="NXU26" s="6"/>
      <c r="NXV26" s="6"/>
      <c r="NXW26" s="6"/>
      <c r="NXX26" s="6"/>
      <c r="NXY26" s="6"/>
      <c r="NXZ26" s="6"/>
      <c r="NYA26" s="6"/>
      <c r="NYB26" s="6"/>
      <c r="NYC26" s="6"/>
      <c r="NYD26" s="6"/>
      <c r="NYE26" s="6"/>
      <c r="NYF26" s="6"/>
      <c r="NYG26" s="6"/>
      <c r="NYH26" s="6"/>
      <c r="NYI26" s="6"/>
      <c r="NYJ26" s="6"/>
      <c r="NYK26" s="6"/>
      <c r="NYL26" s="6"/>
      <c r="NYM26" s="6"/>
      <c r="NYN26" s="6"/>
      <c r="NYO26" s="6"/>
      <c r="NYP26" s="6"/>
      <c r="NYQ26" s="6"/>
      <c r="NYR26" s="6"/>
      <c r="NYS26" s="6"/>
      <c r="NYT26" s="6"/>
      <c r="NYU26" s="6"/>
      <c r="NYV26" s="6"/>
      <c r="NYW26" s="6"/>
      <c r="NYX26" s="6"/>
      <c r="NYY26" s="6"/>
      <c r="NYZ26" s="6"/>
      <c r="NZA26" s="6"/>
      <c r="NZB26" s="6"/>
      <c r="NZC26" s="6"/>
      <c r="NZD26" s="6"/>
      <c r="NZE26" s="6"/>
      <c r="NZF26" s="6"/>
      <c r="NZG26" s="6"/>
      <c r="NZH26" s="6"/>
      <c r="NZI26" s="6"/>
      <c r="NZJ26" s="6"/>
      <c r="NZK26" s="6"/>
      <c r="NZL26" s="6"/>
      <c r="NZM26" s="6"/>
      <c r="NZN26" s="6"/>
      <c r="NZO26" s="6"/>
      <c r="NZP26" s="6"/>
      <c r="NZQ26" s="6"/>
      <c r="NZR26" s="6"/>
      <c r="NZS26" s="6"/>
      <c r="NZT26" s="6"/>
      <c r="NZU26" s="6"/>
      <c r="NZV26" s="6"/>
      <c r="NZW26" s="6"/>
      <c r="NZX26" s="6"/>
      <c r="NZY26" s="6"/>
      <c r="NZZ26" s="6"/>
      <c r="OAA26" s="6"/>
      <c r="OAB26" s="6"/>
      <c r="OAC26" s="6"/>
      <c r="OAD26" s="6"/>
      <c r="OAE26" s="6"/>
      <c r="OAF26" s="6"/>
      <c r="OAG26" s="6"/>
      <c r="OAH26" s="6"/>
      <c r="OAI26" s="6"/>
      <c r="OAJ26" s="6"/>
      <c r="OAK26" s="6"/>
      <c r="OAL26" s="6"/>
      <c r="OAM26" s="6"/>
      <c r="OAN26" s="6"/>
      <c r="OAO26" s="6"/>
      <c r="OAP26" s="6"/>
      <c r="OAQ26" s="6"/>
      <c r="OAR26" s="6"/>
      <c r="OAS26" s="6"/>
      <c r="OAT26" s="6"/>
      <c r="OAU26" s="6"/>
      <c r="OAV26" s="6"/>
      <c r="OAW26" s="6"/>
      <c r="OAX26" s="6"/>
      <c r="OAY26" s="6"/>
      <c r="OAZ26" s="6"/>
      <c r="OBA26" s="6"/>
      <c r="OBB26" s="6"/>
      <c r="OBC26" s="6"/>
      <c r="OBD26" s="6"/>
      <c r="OBE26" s="6"/>
      <c r="OBF26" s="6"/>
      <c r="OBG26" s="6"/>
      <c r="OBH26" s="6"/>
      <c r="OBI26" s="6"/>
      <c r="OBJ26" s="6"/>
      <c r="OBK26" s="6"/>
      <c r="OBL26" s="6"/>
      <c r="OBM26" s="6"/>
      <c r="OBN26" s="6"/>
      <c r="OBO26" s="6"/>
      <c r="OBP26" s="6"/>
      <c r="OBQ26" s="6"/>
      <c r="OBR26" s="6"/>
      <c r="OBS26" s="6"/>
      <c r="OBT26" s="6"/>
      <c r="OBU26" s="6"/>
      <c r="OBV26" s="6"/>
      <c r="OBW26" s="6"/>
      <c r="OBX26" s="6"/>
      <c r="OBY26" s="6"/>
      <c r="OBZ26" s="6"/>
      <c r="OCA26" s="6"/>
      <c r="OCB26" s="6"/>
      <c r="OCC26" s="6"/>
      <c r="OCD26" s="6"/>
      <c r="OCE26" s="6"/>
      <c r="OCF26" s="6"/>
      <c r="OCG26" s="6"/>
      <c r="OCH26" s="6"/>
      <c r="OCI26" s="6"/>
      <c r="OCJ26" s="6"/>
      <c r="OCK26" s="6"/>
      <c r="OCL26" s="6"/>
      <c r="OCM26" s="6"/>
      <c r="OCN26" s="6"/>
      <c r="OCO26" s="6"/>
      <c r="OCP26" s="6"/>
      <c r="OCQ26" s="6"/>
      <c r="OCR26" s="6"/>
      <c r="OCS26" s="6"/>
      <c r="OCT26" s="6"/>
      <c r="OCU26" s="6"/>
      <c r="OCV26" s="6"/>
      <c r="OCW26" s="6"/>
      <c r="OCX26" s="6"/>
      <c r="OCY26" s="6"/>
      <c r="OCZ26" s="6"/>
      <c r="ODA26" s="6"/>
      <c r="ODB26" s="6"/>
      <c r="ODC26" s="6"/>
      <c r="ODD26" s="6"/>
      <c r="ODE26" s="6"/>
      <c r="ODF26" s="6"/>
      <c r="ODG26" s="6"/>
      <c r="ODH26" s="6"/>
      <c r="ODI26" s="6"/>
      <c r="ODJ26" s="6"/>
      <c r="ODK26" s="6"/>
      <c r="ODL26" s="6"/>
      <c r="ODM26" s="6"/>
      <c r="ODN26" s="6"/>
      <c r="ODO26" s="6"/>
      <c r="ODP26" s="6"/>
      <c r="ODQ26" s="6"/>
      <c r="ODR26" s="6"/>
      <c r="ODS26" s="6"/>
      <c r="ODT26" s="6"/>
      <c r="ODU26" s="6"/>
      <c r="ODV26" s="6"/>
      <c r="ODW26" s="6"/>
      <c r="ODX26" s="6"/>
      <c r="ODY26" s="6"/>
      <c r="ODZ26" s="6"/>
      <c r="OEA26" s="6"/>
      <c r="OEB26" s="6"/>
      <c r="OEC26" s="6"/>
      <c r="OED26" s="6"/>
      <c r="OEE26" s="6"/>
      <c r="OEF26" s="6"/>
      <c r="OEG26" s="6"/>
      <c r="OEH26" s="6"/>
      <c r="OEI26" s="6"/>
      <c r="OEJ26" s="6"/>
      <c r="OEK26" s="6"/>
      <c r="OEL26" s="6"/>
      <c r="OEM26" s="6"/>
      <c r="OEN26" s="6"/>
      <c r="OEO26" s="6"/>
      <c r="OEP26" s="6"/>
      <c r="OEQ26" s="6"/>
      <c r="OER26" s="6"/>
      <c r="OES26" s="6"/>
      <c r="OET26" s="6"/>
      <c r="OEU26" s="6"/>
      <c r="OEV26" s="6"/>
      <c r="OEW26" s="6"/>
      <c r="OEX26" s="6"/>
      <c r="OEY26" s="6"/>
      <c r="OEZ26" s="6"/>
      <c r="OFA26" s="6"/>
      <c r="OFB26" s="6"/>
      <c r="OFC26" s="6"/>
      <c r="OFD26" s="6"/>
      <c r="OFE26" s="6"/>
      <c r="OFF26" s="6"/>
      <c r="OFG26" s="6"/>
      <c r="OFH26" s="6"/>
      <c r="OFI26" s="6"/>
      <c r="OFJ26" s="6"/>
      <c r="OFK26" s="6"/>
      <c r="OFL26" s="6"/>
      <c r="OFM26" s="6"/>
      <c r="OFN26" s="6"/>
      <c r="OFO26" s="6"/>
      <c r="OFP26" s="6"/>
      <c r="OFQ26" s="6"/>
      <c r="OFR26" s="6"/>
      <c r="OFS26" s="6"/>
      <c r="OFT26" s="6"/>
      <c r="OFU26" s="6"/>
      <c r="OFV26" s="6"/>
      <c r="OFW26" s="6"/>
      <c r="OFX26" s="6"/>
      <c r="OFY26" s="6"/>
      <c r="OFZ26" s="6"/>
      <c r="OGA26" s="6"/>
      <c r="OGB26" s="6"/>
      <c r="OGC26" s="6"/>
      <c r="OGD26" s="6"/>
      <c r="OGE26" s="6"/>
      <c r="OGF26" s="6"/>
      <c r="OGG26" s="6"/>
      <c r="OGH26" s="6"/>
      <c r="OGI26" s="6"/>
      <c r="OGJ26" s="6"/>
      <c r="OGK26" s="6"/>
      <c r="OGL26" s="6"/>
      <c r="OGM26" s="6"/>
      <c r="OGN26" s="6"/>
      <c r="OGO26" s="6"/>
      <c r="OGP26" s="6"/>
      <c r="OGQ26" s="6"/>
      <c r="OGR26" s="6"/>
      <c r="OGS26" s="6"/>
      <c r="OGT26" s="6"/>
      <c r="OGU26" s="6"/>
      <c r="OGV26" s="6"/>
      <c r="OGW26" s="6"/>
      <c r="OGX26" s="6"/>
      <c r="OGY26" s="6"/>
      <c r="OGZ26" s="6"/>
      <c r="OHA26" s="6"/>
      <c r="OHB26" s="6"/>
      <c r="OHC26" s="6"/>
      <c r="OHD26" s="6"/>
      <c r="OHE26" s="6"/>
      <c r="OHF26" s="6"/>
      <c r="OHG26" s="6"/>
      <c r="OHH26" s="6"/>
      <c r="OHI26" s="6"/>
      <c r="OHJ26" s="6"/>
      <c r="OHK26" s="6"/>
      <c r="OHL26" s="6"/>
      <c r="OHM26" s="6"/>
      <c r="OHN26" s="6"/>
      <c r="OHO26" s="6"/>
      <c r="OHP26" s="6"/>
      <c r="OHQ26" s="6"/>
      <c r="OHR26" s="6"/>
      <c r="OHS26" s="6"/>
      <c r="OHT26" s="6"/>
      <c r="OHU26" s="6"/>
      <c r="OHV26" s="6"/>
      <c r="OHW26" s="6"/>
      <c r="OHX26" s="6"/>
      <c r="OHY26" s="6"/>
      <c r="OHZ26" s="6"/>
      <c r="OIA26" s="6"/>
      <c r="OIB26" s="6"/>
      <c r="OIC26" s="6"/>
      <c r="OID26" s="6"/>
      <c r="OIE26" s="6"/>
      <c r="OIF26" s="6"/>
      <c r="OIG26" s="6"/>
      <c r="OIH26" s="6"/>
      <c r="OII26" s="6"/>
      <c r="OIJ26" s="6"/>
      <c r="OIK26" s="6"/>
      <c r="OIL26" s="6"/>
      <c r="OIM26" s="6"/>
      <c r="OIN26" s="6"/>
      <c r="OIO26" s="6"/>
      <c r="OIP26" s="6"/>
      <c r="OIQ26" s="6"/>
      <c r="OIR26" s="6"/>
      <c r="OIS26" s="6"/>
      <c r="OIT26" s="6"/>
      <c r="OIU26" s="6"/>
      <c r="OIV26" s="6"/>
      <c r="OIW26" s="6"/>
      <c r="OIX26" s="6"/>
      <c r="OIY26" s="6"/>
      <c r="OIZ26" s="6"/>
      <c r="OJA26" s="6"/>
      <c r="OJB26" s="6"/>
      <c r="OJC26" s="6"/>
      <c r="OJD26" s="6"/>
      <c r="OJE26" s="6"/>
      <c r="OJF26" s="6"/>
      <c r="OJG26" s="6"/>
      <c r="OJH26" s="6"/>
      <c r="OJI26" s="6"/>
      <c r="OJJ26" s="6"/>
      <c r="OJK26" s="6"/>
      <c r="OJL26" s="6"/>
      <c r="OJM26" s="6"/>
      <c r="OJN26" s="6"/>
      <c r="OJO26" s="6"/>
      <c r="OJP26" s="6"/>
      <c r="OJQ26" s="6"/>
      <c r="OJR26" s="6"/>
      <c r="OJS26" s="6"/>
      <c r="OJT26" s="6"/>
      <c r="OJU26" s="6"/>
      <c r="OJV26" s="6"/>
      <c r="OJW26" s="6"/>
      <c r="OJX26" s="6"/>
      <c r="OJY26" s="6"/>
      <c r="OJZ26" s="6"/>
      <c r="OKA26" s="6"/>
      <c r="OKB26" s="6"/>
      <c r="OKC26" s="6"/>
      <c r="OKD26" s="6"/>
      <c r="OKE26" s="6"/>
      <c r="OKF26" s="6"/>
      <c r="OKG26" s="6"/>
      <c r="OKH26" s="6"/>
      <c r="OKI26" s="6"/>
      <c r="OKJ26" s="6"/>
      <c r="OKK26" s="6"/>
      <c r="OKL26" s="6"/>
      <c r="OKM26" s="6"/>
      <c r="OKN26" s="6"/>
      <c r="OKO26" s="6"/>
      <c r="OKP26" s="6"/>
      <c r="OKQ26" s="6"/>
      <c r="OKR26" s="6"/>
      <c r="OKS26" s="6"/>
      <c r="OKT26" s="6"/>
      <c r="OKU26" s="6"/>
      <c r="OKV26" s="6"/>
      <c r="OKW26" s="6"/>
      <c r="OKX26" s="6"/>
      <c r="OKY26" s="6"/>
      <c r="OKZ26" s="6"/>
      <c r="OLA26" s="6"/>
      <c r="OLB26" s="6"/>
      <c r="OLC26" s="6"/>
      <c r="OLD26" s="6"/>
      <c r="OLE26" s="6"/>
      <c r="OLF26" s="6"/>
      <c r="OLG26" s="6"/>
      <c r="OLH26" s="6"/>
      <c r="OLI26" s="6"/>
      <c r="OLJ26" s="6"/>
      <c r="OLK26" s="6"/>
      <c r="OLL26" s="6"/>
      <c r="OLM26" s="6"/>
      <c r="OLN26" s="6"/>
      <c r="OLO26" s="6"/>
      <c r="OLP26" s="6"/>
      <c r="OLQ26" s="6"/>
      <c r="OLR26" s="6"/>
      <c r="OLS26" s="6"/>
      <c r="OLT26" s="6"/>
      <c r="OLU26" s="6"/>
      <c r="OLV26" s="6"/>
      <c r="OLW26" s="6"/>
      <c r="OLX26" s="6"/>
      <c r="OLY26" s="6"/>
      <c r="OLZ26" s="6"/>
      <c r="OMA26" s="6"/>
      <c r="OMB26" s="6"/>
      <c r="OMC26" s="6"/>
      <c r="OMD26" s="6"/>
      <c r="OME26" s="6"/>
      <c r="OMF26" s="6"/>
      <c r="OMG26" s="6"/>
      <c r="OMH26" s="6"/>
      <c r="OMI26" s="6"/>
      <c r="OMJ26" s="6"/>
      <c r="OMK26" s="6"/>
      <c r="OML26" s="6"/>
      <c r="OMM26" s="6"/>
      <c r="OMN26" s="6"/>
      <c r="OMO26" s="6"/>
      <c r="OMP26" s="6"/>
      <c r="OMQ26" s="6"/>
      <c r="OMR26" s="6"/>
      <c r="OMS26" s="6"/>
      <c r="OMT26" s="6"/>
      <c r="OMU26" s="6"/>
      <c r="OMV26" s="6"/>
      <c r="OMW26" s="6"/>
      <c r="OMX26" s="6"/>
      <c r="OMY26" s="6"/>
      <c r="OMZ26" s="6"/>
      <c r="ONA26" s="6"/>
      <c r="ONB26" s="6"/>
      <c r="ONC26" s="6"/>
      <c r="OND26" s="6"/>
      <c r="ONE26" s="6"/>
      <c r="ONF26" s="6"/>
      <c r="ONG26" s="6"/>
      <c r="ONH26" s="6"/>
      <c r="ONI26" s="6"/>
      <c r="ONJ26" s="6"/>
      <c r="ONK26" s="6"/>
      <c r="ONL26" s="6"/>
      <c r="ONM26" s="6"/>
      <c r="ONN26" s="6"/>
      <c r="ONO26" s="6"/>
      <c r="ONP26" s="6"/>
      <c r="ONQ26" s="6"/>
      <c r="ONR26" s="6"/>
      <c r="ONS26" s="6"/>
      <c r="ONT26" s="6"/>
      <c r="ONU26" s="6"/>
      <c r="ONV26" s="6"/>
      <c r="ONW26" s="6"/>
      <c r="ONX26" s="6"/>
      <c r="ONY26" s="6"/>
      <c r="ONZ26" s="6"/>
      <c r="OOA26" s="6"/>
      <c r="OOB26" s="6"/>
      <c r="OOC26" s="6"/>
      <c r="OOD26" s="6"/>
      <c r="OOE26" s="6"/>
      <c r="OOF26" s="6"/>
      <c r="OOG26" s="6"/>
      <c r="OOH26" s="6"/>
      <c r="OOI26" s="6"/>
      <c r="OOJ26" s="6"/>
      <c r="OOK26" s="6"/>
      <c r="OOL26" s="6"/>
      <c r="OOM26" s="6"/>
      <c r="OON26" s="6"/>
      <c r="OOO26" s="6"/>
      <c r="OOP26" s="6"/>
      <c r="OOQ26" s="6"/>
      <c r="OOR26" s="6"/>
      <c r="OOS26" s="6"/>
      <c r="OOT26" s="6"/>
      <c r="OOU26" s="6"/>
      <c r="OOV26" s="6"/>
      <c r="OOW26" s="6"/>
      <c r="OOX26" s="6"/>
      <c r="OOY26" s="6"/>
      <c r="OOZ26" s="6"/>
      <c r="OPA26" s="6"/>
      <c r="OPB26" s="6"/>
      <c r="OPC26" s="6"/>
      <c r="OPD26" s="6"/>
      <c r="OPE26" s="6"/>
      <c r="OPF26" s="6"/>
      <c r="OPG26" s="6"/>
      <c r="OPH26" s="6"/>
      <c r="OPI26" s="6"/>
      <c r="OPJ26" s="6"/>
      <c r="OPK26" s="6"/>
      <c r="OPL26" s="6"/>
      <c r="OPM26" s="6"/>
      <c r="OPN26" s="6"/>
      <c r="OPO26" s="6"/>
      <c r="OPP26" s="6"/>
      <c r="OPQ26" s="6"/>
      <c r="OPR26" s="6"/>
      <c r="OPS26" s="6"/>
      <c r="OPT26" s="6"/>
      <c r="OPU26" s="6"/>
      <c r="OPV26" s="6"/>
      <c r="OPW26" s="6"/>
      <c r="OPX26" s="6"/>
      <c r="OPY26" s="6"/>
      <c r="OPZ26" s="6"/>
      <c r="OQA26" s="6"/>
      <c r="OQB26" s="6"/>
      <c r="OQC26" s="6"/>
      <c r="OQD26" s="6"/>
      <c r="OQE26" s="6"/>
      <c r="OQF26" s="6"/>
      <c r="OQG26" s="6"/>
      <c r="OQH26" s="6"/>
      <c r="OQI26" s="6"/>
      <c r="OQJ26" s="6"/>
      <c r="OQK26" s="6"/>
      <c r="OQL26" s="6"/>
      <c r="OQM26" s="6"/>
      <c r="OQN26" s="6"/>
      <c r="OQO26" s="6"/>
      <c r="OQP26" s="6"/>
      <c r="OQQ26" s="6"/>
      <c r="OQR26" s="6"/>
      <c r="OQS26" s="6"/>
      <c r="OQT26" s="6"/>
      <c r="OQU26" s="6"/>
      <c r="OQV26" s="6"/>
      <c r="OQW26" s="6"/>
      <c r="OQX26" s="6"/>
      <c r="OQY26" s="6"/>
      <c r="OQZ26" s="6"/>
      <c r="ORA26" s="6"/>
      <c r="ORB26" s="6"/>
      <c r="ORC26" s="6"/>
      <c r="ORD26" s="6"/>
      <c r="ORE26" s="6"/>
      <c r="ORF26" s="6"/>
      <c r="ORG26" s="6"/>
      <c r="ORH26" s="6"/>
      <c r="ORI26" s="6"/>
      <c r="ORJ26" s="6"/>
      <c r="ORK26" s="6"/>
      <c r="ORL26" s="6"/>
      <c r="ORM26" s="6"/>
      <c r="ORN26" s="6"/>
      <c r="ORO26" s="6"/>
      <c r="ORP26" s="6"/>
      <c r="ORQ26" s="6"/>
      <c r="ORR26" s="6"/>
      <c r="ORS26" s="6"/>
      <c r="ORT26" s="6"/>
      <c r="ORU26" s="6"/>
      <c r="ORV26" s="6"/>
      <c r="ORW26" s="6"/>
      <c r="ORX26" s="6"/>
      <c r="ORY26" s="6"/>
      <c r="ORZ26" s="6"/>
      <c r="OSA26" s="6"/>
      <c r="OSB26" s="6"/>
      <c r="OSC26" s="6"/>
      <c r="OSD26" s="6"/>
      <c r="OSE26" s="6"/>
      <c r="OSF26" s="6"/>
      <c r="OSG26" s="6"/>
      <c r="OSH26" s="6"/>
      <c r="OSI26" s="6"/>
      <c r="OSJ26" s="6"/>
      <c r="OSK26" s="6"/>
      <c r="OSL26" s="6"/>
      <c r="OSM26" s="6"/>
      <c r="OSN26" s="6"/>
      <c r="OSO26" s="6"/>
      <c r="OSP26" s="6"/>
      <c r="OSQ26" s="6"/>
      <c r="OSR26" s="6"/>
      <c r="OSS26" s="6"/>
      <c r="OST26" s="6"/>
      <c r="OSU26" s="6"/>
      <c r="OSV26" s="6"/>
      <c r="OSW26" s="6"/>
      <c r="OSX26" s="6"/>
      <c r="OSY26" s="6"/>
      <c r="OSZ26" s="6"/>
      <c r="OTA26" s="6"/>
      <c r="OTB26" s="6"/>
      <c r="OTC26" s="6"/>
      <c r="OTD26" s="6"/>
      <c r="OTE26" s="6"/>
      <c r="OTF26" s="6"/>
      <c r="OTG26" s="6"/>
      <c r="OTH26" s="6"/>
      <c r="OTI26" s="6"/>
      <c r="OTJ26" s="6"/>
      <c r="OTK26" s="6"/>
      <c r="OTL26" s="6"/>
      <c r="OTM26" s="6"/>
      <c r="OTN26" s="6"/>
      <c r="OTO26" s="6"/>
      <c r="OTP26" s="6"/>
      <c r="OTQ26" s="6"/>
      <c r="OTR26" s="6"/>
      <c r="OTS26" s="6"/>
      <c r="OTT26" s="6"/>
      <c r="OTU26" s="6"/>
      <c r="OTV26" s="6"/>
      <c r="OTW26" s="6"/>
      <c r="OTX26" s="6"/>
      <c r="OTY26" s="6"/>
      <c r="OTZ26" s="6"/>
      <c r="OUA26" s="6"/>
      <c r="OUB26" s="6"/>
      <c r="OUC26" s="6"/>
      <c r="OUD26" s="6"/>
      <c r="OUE26" s="6"/>
      <c r="OUF26" s="6"/>
      <c r="OUG26" s="6"/>
      <c r="OUH26" s="6"/>
      <c r="OUI26" s="6"/>
      <c r="OUJ26" s="6"/>
      <c r="OUK26" s="6"/>
      <c r="OUL26" s="6"/>
      <c r="OUM26" s="6"/>
      <c r="OUN26" s="6"/>
      <c r="OUO26" s="6"/>
      <c r="OUP26" s="6"/>
      <c r="OUQ26" s="6"/>
      <c r="OUR26" s="6"/>
      <c r="OUS26" s="6"/>
      <c r="OUT26" s="6"/>
      <c r="OUU26" s="6"/>
      <c r="OUV26" s="6"/>
      <c r="OUW26" s="6"/>
      <c r="OUX26" s="6"/>
      <c r="OUY26" s="6"/>
      <c r="OUZ26" s="6"/>
      <c r="OVA26" s="6"/>
      <c r="OVB26" s="6"/>
      <c r="OVC26" s="6"/>
      <c r="OVD26" s="6"/>
      <c r="OVE26" s="6"/>
      <c r="OVF26" s="6"/>
      <c r="OVG26" s="6"/>
      <c r="OVH26" s="6"/>
      <c r="OVI26" s="6"/>
      <c r="OVJ26" s="6"/>
      <c r="OVK26" s="6"/>
      <c r="OVL26" s="6"/>
      <c r="OVM26" s="6"/>
      <c r="OVN26" s="6"/>
      <c r="OVO26" s="6"/>
      <c r="OVP26" s="6"/>
      <c r="OVQ26" s="6"/>
      <c r="OVR26" s="6"/>
      <c r="OVS26" s="6"/>
      <c r="OVT26" s="6"/>
      <c r="OVU26" s="6"/>
      <c r="OVV26" s="6"/>
      <c r="OVW26" s="6"/>
      <c r="OVX26" s="6"/>
      <c r="OVY26" s="6"/>
      <c r="OVZ26" s="6"/>
      <c r="OWA26" s="6"/>
      <c r="OWB26" s="6"/>
      <c r="OWC26" s="6"/>
      <c r="OWD26" s="6"/>
      <c r="OWE26" s="6"/>
      <c r="OWF26" s="6"/>
      <c r="OWG26" s="6"/>
      <c r="OWH26" s="6"/>
      <c r="OWI26" s="6"/>
      <c r="OWJ26" s="6"/>
      <c r="OWK26" s="6"/>
      <c r="OWL26" s="6"/>
      <c r="OWM26" s="6"/>
      <c r="OWN26" s="6"/>
      <c r="OWO26" s="6"/>
      <c r="OWP26" s="6"/>
      <c r="OWQ26" s="6"/>
      <c r="OWR26" s="6"/>
      <c r="OWS26" s="6"/>
      <c r="OWT26" s="6"/>
      <c r="OWU26" s="6"/>
      <c r="OWV26" s="6"/>
      <c r="OWW26" s="6"/>
      <c r="OWX26" s="6"/>
      <c r="OWY26" s="6"/>
      <c r="OWZ26" s="6"/>
      <c r="OXA26" s="6"/>
      <c r="OXB26" s="6"/>
      <c r="OXC26" s="6"/>
      <c r="OXD26" s="6"/>
      <c r="OXE26" s="6"/>
      <c r="OXF26" s="6"/>
      <c r="OXG26" s="6"/>
      <c r="OXH26" s="6"/>
      <c r="OXI26" s="6"/>
      <c r="OXJ26" s="6"/>
      <c r="OXK26" s="6"/>
      <c r="OXL26" s="6"/>
      <c r="OXM26" s="6"/>
      <c r="OXN26" s="6"/>
      <c r="OXO26" s="6"/>
      <c r="OXP26" s="6"/>
      <c r="OXQ26" s="6"/>
      <c r="OXR26" s="6"/>
      <c r="OXS26" s="6"/>
      <c r="OXT26" s="6"/>
      <c r="OXU26" s="6"/>
      <c r="OXV26" s="6"/>
      <c r="OXW26" s="6"/>
      <c r="OXX26" s="6"/>
      <c r="OXY26" s="6"/>
      <c r="OXZ26" s="6"/>
      <c r="OYA26" s="6"/>
      <c r="OYB26" s="6"/>
      <c r="OYC26" s="6"/>
      <c r="OYD26" s="6"/>
      <c r="OYE26" s="6"/>
      <c r="OYF26" s="6"/>
      <c r="OYG26" s="6"/>
      <c r="OYH26" s="6"/>
      <c r="OYI26" s="6"/>
      <c r="OYJ26" s="6"/>
      <c r="OYK26" s="6"/>
      <c r="OYL26" s="6"/>
      <c r="OYM26" s="6"/>
      <c r="OYN26" s="6"/>
      <c r="OYO26" s="6"/>
      <c r="OYP26" s="6"/>
      <c r="OYQ26" s="6"/>
      <c r="OYR26" s="6"/>
      <c r="OYS26" s="6"/>
      <c r="OYT26" s="6"/>
      <c r="OYU26" s="6"/>
      <c r="OYV26" s="6"/>
      <c r="OYW26" s="6"/>
      <c r="OYX26" s="6"/>
      <c r="OYY26" s="6"/>
      <c r="OYZ26" s="6"/>
      <c r="OZA26" s="6"/>
      <c r="OZB26" s="6"/>
      <c r="OZC26" s="6"/>
      <c r="OZD26" s="6"/>
      <c r="OZE26" s="6"/>
      <c r="OZF26" s="6"/>
      <c r="OZG26" s="6"/>
      <c r="OZH26" s="6"/>
      <c r="OZI26" s="6"/>
      <c r="OZJ26" s="6"/>
      <c r="OZK26" s="6"/>
      <c r="OZL26" s="6"/>
      <c r="OZM26" s="6"/>
      <c r="OZN26" s="6"/>
      <c r="OZO26" s="6"/>
      <c r="OZP26" s="6"/>
      <c r="OZQ26" s="6"/>
      <c r="OZR26" s="6"/>
      <c r="OZS26" s="6"/>
      <c r="OZT26" s="6"/>
      <c r="OZU26" s="6"/>
      <c r="OZV26" s="6"/>
      <c r="OZW26" s="6"/>
      <c r="OZX26" s="6"/>
      <c r="OZY26" s="6"/>
      <c r="OZZ26" s="6"/>
      <c r="PAA26" s="6"/>
      <c r="PAB26" s="6"/>
      <c r="PAC26" s="6"/>
      <c r="PAD26" s="6"/>
      <c r="PAE26" s="6"/>
      <c r="PAF26" s="6"/>
      <c r="PAG26" s="6"/>
      <c r="PAH26" s="6"/>
      <c r="PAI26" s="6"/>
      <c r="PAJ26" s="6"/>
      <c r="PAK26" s="6"/>
      <c r="PAL26" s="6"/>
      <c r="PAM26" s="6"/>
      <c r="PAN26" s="6"/>
      <c r="PAO26" s="6"/>
      <c r="PAP26" s="6"/>
      <c r="PAQ26" s="6"/>
      <c r="PAR26" s="6"/>
      <c r="PAS26" s="6"/>
      <c r="PAT26" s="6"/>
      <c r="PAU26" s="6"/>
      <c r="PAV26" s="6"/>
      <c r="PAW26" s="6"/>
      <c r="PAX26" s="6"/>
      <c r="PAY26" s="6"/>
      <c r="PAZ26" s="6"/>
      <c r="PBA26" s="6"/>
      <c r="PBB26" s="6"/>
      <c r="PBC26" s="6"/>
      <c r="PBD26" s="6"/>
      <c r="PBE26" s="6"/>
      <c r="PBF26" s="6"/>
      <c r="PBG26" s="6"/>
      <c r="PBH26" s="6"/>
      <c r="PBI26" s="6"/>
      <c r="PBJ26" s="6"/>
      <c r="PBK26" s="6"/>
      <c r="PBL26" s="6"/>
      <c r="PBM26" s="6"/>
      <c r="PBN26" s="6"/>
      <c r="PBO26" s="6"/>
      <c r="PBP26" s="6"/>
      <c r="PBQ26" s="6"/>
      <c r="PBR26" s="6"/>
      <c r="PBS26" s="6"/>
      <c r="PBT26" s="6"/>
      <c r="PBU26" s="6"/>
      <c r="PBV26" s="6"/>
      <c r="PBW26" s="6"/>
      <c r="PBX26" s="6"/>
      <c r="PBY26" s="6"/>
      <c r="PBZ26" s="6"/>
      <c r="PCA26" s="6"/>
      <c r="PCB26" s="6"/>
      <c r="PCC26" s="6"/>
      <c r="PCD26" s="6"/>
      <c r="PCE26" s="6"/>
      <c r="PCF26" s="6"/>
      <c r="PCG26" s="6"/>
      <c r="PCH26" s="6"/>
      <c r="PCI26" s="6"/>
      <c r="PCJ26" s="6"/>
      <c r="PCK26" s="6"/>
      <c r="PCL26" s="6"/>
      <c r="PCM26" s="6"/>
      <c r="PCN26" s="6"/>
      <c r="PCO26" s="6"/>
      <c r="PCP26" s="6"/>
      <c r="PCQ26" s="6"/>
      <c r="PCR26" s="6"/>
      <c r="PCS26" s="6"/>
      <c r="PCT26" s="6"/>
      <c r="PCU26" s="6"/>
      <c r="PCV26" s="6"/>
      <c r="PCW26" s="6"/>
      <c r="PCX26" s="6"/>
      <c r="PCY26" s="6"/>
      <c r="PCZ26" s="6"/>
      <c r="PDA26" s="6"/>
      <c r="PDB26" s="6"/>
      <c r="PDC26" s="6"/>
      <c r="PDD26" s="6"/>
      <c r="PDE26" s="6"/>
      <c r="PDF26" s="6"/>
      <c r="PDG26" s="6"/>
      <c r="PDH26" s="6"/>
      <c r="PDI26" s="6"/>
      <c r="PDJ26" s="6"/>
      <c r="PDK26" s="6"/>
      <c r="PDL26" s="6"/>
      <c r="PDM26" s="6"/>
      <c r="PDN26" s="6"/>
      <c r="PDO26" s="6"/>
      <c r="PDP26" s="6"/>
      <c r="PDQ26" s="6"/>
      <c r="PDR26" s="6"/>
      <c r="PDS26" s="6"/>
      <c r="PDT26" s="6"/>
      <c r="PDU26" s="6"/>
      <c r="PDV26" s="6"/>
      <c r="PDW26" s="6"/>
      <c r="PDX26" s="6"/>
      <c r="PDY26" s="6"/>
      <c r="PDZ26" s="6"/>
      <c r="PEA26" s="6"/>
      <c r="PEB26" s="6"/>
      <c r="PEC26" s="6"/>
      <c r="PED26" s="6"/>
      <c r="PEE26" s="6"/>
      <c r="PEF26" s="6"/>
      <c r="PEG26" s="6"/>
      <c r="PEH26" s="6"/>
      <c r="PEI26" s="6"/>
      <c r="PEJ26" s="6"/>
      <c r="PEK26" s="6"/>
      <c r="PEL26" s="6"/>
      <c r="PEM26" s="6"/>
      <c r="PEN26" s="6"/>
      <c r="PEO26" s="6"/>
      <c r="PEP26" s="6"/>
      <c r="PEQ26" s="6"/>
      <c r="PER26" s="6"/>
      <c r="PES26" s="6"/>
      <c r="PET26" s="6"/>
      <c r="PEU26" s="6"/>
      <c r="PEV26" s="6"/>
      <c r="PEW26" s="6"/>
      <c r="PEX26" s="6"/>
      <c r="PEY26" s="6"/>
      <c r="PEZ26" s="6"/>
      <c r="PFA26" s="6"/>
      <c r="PFB26" s="6"/>
      <c r="PFC26" s="6"/>
      <c r="PFD26" s="6"/>
      <c r="PFE26" s="6"/>
      <c r="PFF26" s="6"/>
      <c r="PFG26" s="6"/>
      <c r="PFH26" s="6"/>
      <c r="PFI26" s="6"/>
      <c r="PFJ26" s="6"/>
      <c r="PFK26" s="6"/>
      <c r="PFL26" s="6"/>
      <c r="PFM26" s="6"/>
      <c r="PFN26" s="6"/>
      <c r="PFO26" s="6"/>
      <c r="PFP26" s="6"/>
      <c r="PFQ26" s="6"/>
      <c r="PFR26" s="6"/>
      <c r="PFS26" s="6"/>
      <c r="PFT26" s="6"/>
      <c r="PFU26" s="6"/>
      <c r="PFV26" s="6"/>
      <c r="PFW26" s="6"/>
      <c r="PFX26" s="6"/>
      <c r="PFY26" s="6"/>
      <c r="PFZ26" s="6"/>
      <c r="PGA26" s="6"/>
      <c r="PGB26" s="6"/>
      <c r="PGC26" s="6"/>
      <c r="PGD26" s="6"/>
      <c r="PGE26" s="6"/>
      <c r="PGF26" s="6"/>
      <c r="PGG26" s="6"/>
      <c r="PGH26" s="6"/>
      <c r="PGI26" s="6"/>
      <c r="PGJ26" s="6"/>
      <c r="PGK26" s="6"/>
      <c r="PGL26" s="6"/>
      <c r="PGM26" s="6"/>
      <c r="PGN26" s="6"/>
      <c r="PGO26" s="6"/>
      <c r="PGP26" s="6"/>
      <c r="PGQ26" s="6"/>
      <c r="PGR26" s="6"/>
      <c r="PGS26" s="6"/>
      <c r="PGT26" s="6"/>
      <c r="PGU26" s="6"/>
      <c r="PGV26" s="6"/>
      <c r="PGW26" s="6"/>
      <c r="PGX26" s="6"/>
      <c r="PGY26" s="6"/>
      <c r="PGZ26" s="6"/>
      <c r="PHA26" s="6"/>
      <c r="PHB26" s="6"/>
      <c r="PHC26" s="6"/>
      <c r="PHD26" s="6"/>
      <c r="PHE26" s="6"/>
      <c r="PHF26" s="6"/>
      <c r="PHG26" s="6"/>
      <c r="PHH26" s="6"/>
      <c r="PHI26" s="6"/>
      <c r="PHJ26" s="6"/>
      <c r="PHK26" s="6"/>
      <c r="PHL26" s="6"/>
      <c r="PHM26" s="6"/>
      <c r="PHN26" s="6"/>
      <c r="PHO26" s="6"/>
      <c r="PHP26" s="6"/>
      <c r="PHQ26" s="6"/>
      <c r="PHR26" s="6"/>
      <c r="PHS26" s="6"/>
      <c r="PHT26" s="6"/>
      <c r="PHU26" s="6"/>
      <c r="PHV26" s="6"/>
      <c r="PHW26" s="6"/>
      <c r="PHX26" s="6"/>
      <c r="PHY26" s="6"/>
      <c r="PHZ26" s="6"/>
      <c r="PIA26" s="6"/>
      <c r="PIB26" s="6"/>
      <c r="PIC26" s="6"/>
      <c r="PID26" s="6"/>
      <c r="PIE26" s="6"/>
      <c r="PIF26" s="6"/>
      <c r="PIG26" s="6"/>
      <c r="PIH26" s="6"/>
      <c r="PII26" s="6"/>
      <c r="PIJ26" s="6"/>
      <c r="PIK26" s="6"/>
      <c r="PIL26" s="6"/>
      <c r="PIM26" s="6"/>
      <c r="PIN26" s="6"/>
      <c r="PIO26" s="6"/>
      <c r="PIP26" s="6"/>
      <c r="PIQ26" s="6"/>
      <c r="PIR26" s="6"/>
      <c r="PIS26" s="6"/>
      <c r="PIT26" s="6"/>
      <c r="PIU26" s="6"/>
      <c r="PIV26" s="6"/>
      <c r="PIW26" s="6"/>
      <c r="PIX26" s="6"/>
      <c r="PIY26" s="6"/>
      <c r="PIZ26" s="6"/>
      <c r="PJA26" s="6"/>
      <c r="PJB26" s="6"/>
      <c r="PJC26" s="6"/>
      <c r="PJD26" s="6"/>
      <c r="PJE26" s="6"/>
      <c r="PJF26" s="6"/>
      <c r="PJG26" s="6"/>
      <c r="PJH26" s="6"/>
      <c r="PJI26" s="6"/>
      <c r="PJJ26" s="6"/>
      <c r="PJK26" s="6"/>
      <c r="PJL26" s="6"/>
      <c r="PJM26" s="6"/>
      <c r="PJN26" s="6"/>
      <c r="PJO26" s="6"/>
      <c r="PJP26" s="6"/>
      <c r="PJQ26" s="6"/>
      <c r="PJR26" s="6"/>
      <c r="PJS26" s="6"/>
      <c r="PJT26" s="6"/>
      <c r="PJU26" s="6"/>
      <c r="PJV26" s="6"/>
      <c r="PJW26" s="6"/>
      <c r="PJX26" s="6"/>
      <c r="PJY26" s="6"/>
      <c r="PJZ26" s="6"/>
      <c r="PKA26" s="6"/>
      <c r="PKB26" s="6"/>
      <c r="PKC26" s="6"/>
      <c r="PKD26" s="6"/>
      <c r="PKE26" s="6"/>
      <c r="PKF26" s="6"/>
      <c r="PKG26" s="6"/>
      <c r="PKH26" s="6"/>
      <c r="PKI26" s="6"/>
      <c r="PKJ26" s="6"/>
      <c r="PKK26" s="6"/>
      <c r="PKL26" s="6"/>
      <c r="PKM26" s="6"/>
      <c r="PKN26" s="6"/>
      <c r="PKO26" s="6"/>
      <c r="PKP26" s="6"/>
      <c r="PKQ26" s="6"/>
      <c r="PKR26" s="6"/>
      <c r="PKS26" s="6"/>
      <c r="PKT26" s="6"/>
      <c r="PKU26" s="6"/>
      <c r="PKV26" s="6"/>
      <c r="PKW26" s="6"/>
      <c r="PKX26" s="6"/>
      <c r="PKY26" s="6"/>
      <c r="PKZ26" s="6"/>
      <c r="PLA26" s="6"/>
      <c r="PLB26" s="6"/>
      <c r="PLC26" s="6"/>
      <c r="PLD26" s="6"/>
      <c r="PLE26" s="6"/>
      <c r="PLF26" s="6"/>
      <c r="PLG26" s="6"/>
      <c r="PLH26" s="6"/>
      <c r="PLI26" s="6"/>
      <c r="PLJ26" s="6"/>
      <c r="PLK26" s="6"/>
      <c r="PLL26" s="6"/>
      <c r="PLM26" s="6"/>
      <c r="PLN26" s="6"/>
      <c r="PLO26" s="6"/>
      <c r="PLP26" s="6"/>
      <c r="PLQ26" s="6"/>
      <c r="PLR26" s="6"/>
      <c r="PLS26" s="6"/>
      <c r="PLT26" s="6"/>
      <c r="PLU26" s="6"/>
      <c r="PLV26" s="6"/>
      <c r="PLW26" s="6"/>
      <c r="PLX26" s="6"/>
      <c r="PLY26" s="6"/>
      <c r="PLZ26" s="6"/>
      <c r="PMA26" s="6"/>
      <c r="PMB26" s="6"/>
      <c r="PMC26" s="6"/>
      <c r="PMD26" s="6"/>
      <c r="PME26" s="6"/>
      <c r="PMF26" s="6"/>
      <c r="PMG26" s="6"/>
      <c r="PMH26" s="6"/>
      <c r="PMI26" s="6"/>
      <c r="PMJ26" s="6"/>
      <c r="PMK26" s="6"/>
      <c r="PML26" s="6"/>
      <c r="PMM26" s="6"/>
      <c r="PMN26" s="6"/>
      <c r="PMO26" s="6"/>
      <c r="PMP26" s="6"/>
      <c r="PMQ26" s="6"/>
      <c r="PMR26" s="6"/>
      <c r="PMS26" s="6"/>
      <c r="PMT26" s="6"/>
      <c r="PMU26" s="6"/>
      <c r="PMV26" s="6"/>
      <c r="PMW26" s="6"/>
      <c r="PMX26" s="6"/>
      <c r="PMY26" s="6"/>
      <c r="PMZ26" s="6"/>
      <c r="PNA26" s="6"/>
      <c r="PNB26" s="6"/>
      <c r="PNC26" s="6"/>
      <c r="PND26" s="6"/>
      <c r="PNE26" s="6"/>
      <c r="PNF26" s="6"/>
      <c r="PNG26" s="6"/>
      <c r="PNH26" s="6"/>
      <c r="PNI26" s="6"/>
      <c r="PNJ26" s="6"/>
      <c r="PNK26" s="6"/>
      <c r="PNL26" s="6"/>
      <c r="PNM26" s="6"/>
      <c r="PNN26" s="6"/>
      <c r="PNO26" s="6"/>
      <c r="PNP26" s="6"/>
      <c r="PNQ26" s="6"/>
      <c r="PNR26" s="6"/>
      <c r="PNS26" s="6"/>
      <c r="PNT26" s="6"/>
      <c r="PNU26" s="6"/>
      <c r="PNV26" s="6"/>
      <c r="PNW26" s="6"/>
      <c r="PNX26" s="6"/>
      <c r="PNY26" s="6"/>
      <c r="PNZ26" s="6"/>
      <c r="POA26" s="6"/>
      <c r="POB26" s="6"/>
      <c r="POC26" s="6"/>
      <c r="POD26" s="6"/>
      <c r="POE26" s="6"/>
      <c r="POF26" s="6"/>
      <c r="POG26" s="6"/>
      <c r="POH26" s="6"/>
      <c r="POI26" s="6"/>
      <c r="POJ26" s="6"/>
      <c r="POK26" s="6"/>
      <c r="POL26" s="6"/>
      <c r="POM26" s="6"/>
      <c r="PON26" s="6"/>
      <c r="POO26" s="6"/>
      <c r="POP26" s="6"/>
      <c r="POQ26" s="6"/>
      <c r="POR26" s="6"/>
      <c r="POS26" s="6"/>
      <c r="POT26" s="6"/>
      <c r="POU26" s="6"/>
      <c r="POV26" s="6"/>
      <c r="POW26" s="6"/>
      <c r="POX26" s="6"/>
      <c r="POY26" s="6"/>
      <c r="POZ26" s="6"/>
      <c r="PPA26" s="6"/>
      <c r="PPB26" s="6"/>
      <c r="PPC26" s="6"/>
      <c r="PPD26" s="6"/>
      <c r="PPE26" s="6"/>
      <c r="PPF26" s="6"/>
      <c r="PPG26" s="6"/>
      <c r="PPH26" s="6"/>
      <c r="PPI26" s="6"/>
      <c r="PPJ26" s="6"/>
      <c r="PPK26" s="6"/>
      <c r="PPL26" s="6"/>
      <c r="PPM26" s="6"/>
      <c r="PPN26" s="6"/>
      <c r="PPO26" s="6"/>
      <c r="PPP26" s="6"/>
      <c r="PPQ26" s="6"/>
      <c r="PPR26" s="6"/>
      <c r="PPS26" s="6"/>
      <c r="PPT26" s="6"/>
      <c r="PPU26" s="6"/>
      <c r="PPV26" s="6"/>
      <c r="PPW26" s="6"/>
      <c r="PPX26" s="6"/>
      <c r="PPY26" s="6"/>
      <c r="PPZ26" s="6"/>
      <c r="PQA26" s="6"/>
      <c r="PQB26" s="6"/>
      <c r="PQC26" s="6"/>
      <c r="PQD26" s="6"/>
      <c r="PQE26" s="6"/>
      <c r="PQF26" s="6"/>
      <c r="PQG26" s="6"/>
      <c r="PQH26" s="6"/>
      <c r="PQI26" s="6"/>
      <c r="PQJ26" s="6"/>
      <c r="PQK26" s="6"/>
      <c r="PQL26" s="6"/>
      <c r="PQM26" s="6"/>
      <c r="PQN26" s="6"/>
      <c r="PQO26" s="6"/>
      <c r="PQP26" s="6"/>
      <c r="PQQ26" s="6"/>
      <c r="PQR26" s="6"/>
      <c r="PQS26" s="6"/>
      <c r="PQT26" s="6"/>
      <c r="PQU26" s="6"/>
      <c r="PQV26" s="6"/>
      <c r="PQW26" s="6"/>
      <c r="PQX26" s="6"/>
      <c r="PQY26" s="6"/>
      <c r="PQZ26" s="6"/>
      <c r="PRA26" s="6"/>
      <c r="PRB26" s="6"/>
      <c r="PRC26" s="6"/>
      <c r="PRD26" s="6"/>
      <c r="PRE26" s="6"/>
      <c r="PRF26" s="6"/>
      <c r="PRG26" s="6"/>
      <c r="PRH26" s="6"/>
      <c r="PRI26" s="6"/>
      <c r="PRJ26" s="6"/>
      <c r="PRK26" s="6"/>
      <c r="PRL26" s="6"/>
      <c r="PRM26" s="6"/>
      <c r="PRN26" s="6"/>
      <c r="PRO26" s="6"/>
      <c r="PRP26" s="6"/>
      <c r="PRQ26" s="6"/>
      <c r="PRR26" s="6"/>
      <c r="PRS26" s="6"/>
      <c r="PRT26" s="6"/>
      <c r="PRU26" s="6"/>
      <c r="PRV26" s="6"/>
      <c r="PRW26" s="6"/>
      <c r="PRX26" s="6"/>
      <c r="PRY26" s="6"/>
      <c r="PRZ26" s="6"/>
      <c r="PSA26" s="6"/>
      <c r="PSB26" s="6"/>
      <c r="PSC26" s="6"/>
      <c r="PSD26" s="6"/>
      <c r="PSE26" s="6"/>
      <c r="PSF26" s="6"/>
      <c r="PSG26" s="6"/>
      <c r="PSH26" s="6"/>
      <c r="PSI26" s="6"/>
      <c r="PSJ26" s="6"/>
      <c r="PSK26" s="6"/>
      <c r="PSL26" s="6"/>
      <c r="PSM26" s="6"/>
      <c r="PSN26" s="6"/>
      <c r="PSO26" s="6"/>
      <c r="PSP26" s="6"/>
      <c r="PSQ26" s="6"/>
      <c r="PSR26" s="6"/>
      <c r="PSS26" s="6"/>
      <c r="PST26" s="6"/>
      <c r="PSU26" s="6"/>
      <c r="PSV26" s="6"/>
      <c r="PSW26" s="6"/>
      <c r="PSX26" s="6"/>
      <c r="PSY26" s="6"/>
      <c r="PSZ26" s="6"/>
      <c r="PTA26" s="6"/>
      <c r="PTB26" s="6"/>
      <c r="PTC26" s="6"/>
      <c r="PTD26" s="6"/>
      <c r="PTE26" s="6"/>
      <c r="PTF26" s="6"/>
      <c r="PTG26" s="6"/>
      <c r="PTH26" s="6"/>
      <c r="PTI26" s="6"/>
      <c r="PTJ26" s="6"/>
      <c r="PTK26" s="6"/>
      <c r="PTL26" s="6"/>
      <c r="PTM26" s="6"/>
      <c r="PTN26" s="6"/>
      <c r="PTO26" s="6"/>
      <c r="PTP26" s="6"/>
      <c r="PTQ26" s="6"/>
      <c r="PTR26" s="6"/>
      <c r="PTS26" s="6"/>
      <c r="PTT26" s="6"/>
      <c r="PTU26" s="6"/>
      <c r="PTV26" s="6"/>
      <c r="PTW26" s="6"/>
      <c r="PTX26" s="6"/>
      <c r="PTY26" s="6"/>
      <c r="PTZ26" s="6"/>
      <c r="PUA26" s="6"/>
      <c r="PUB26" s="6"/>
      <c r="PUC26" s="6"/>
      <c r="PUD26" s="6"/>
      <c r="PUE26" s="6"/>
      <c r="PUF26" s="6"/>
      <c r="PUG26" s="6"/>
      <c r="PUH26" s="6"/>
      <c r="PUI26" s="6"/>
      <c r="PUJ26" s="6"/>
      <c r="PUK26" s="6"/>
      <c r="PUL26" s="6"/>
      <c r="PUM26" s="6"/>
      <c r="PUN26" s="6"/>
      <c r="PUO26" s="6"/>
      <c r="PUP26" s="6"/>
      <c r="PUQ26" s="6"/>
      <c r="PUR26" s="6"/>
      <c r="PUS26" s="6"/>
      <c r="PUT26" s="6"/>
      <c r="PUU26" s="6"/>
      <c r="PUV26" s="6"/>
      <c r="PUW26" s="6"/>
      <c r="PUX26" s="6"/>
      <c r="PUY26" s="6"/>
      <c r="PUZ26" s="6"/>
      <c r="PVA26" s="6"/>
      <c r="PVB26" s="6"/>
      <c r="PVC26" s="6"/>
      <c r="PVD26" s="6"/>
      <c r="PVE26" s="6"/>
      <c r="PVF26" s="6"/>
      <c r="PVG26" s="6"/>
      <c r="PVH26" s="6"/>
      <c r="PVI26" s="6"/>
      <c r="PVJ26" s="6"/>
      <c r="PVK26" s="6"/>
      <c r="PVL26" s="6"/>
      <c r="PVM26" s="6"/>
      <c r="PVN26" s="6"/>
      <c r="PVO26" s="6"/>
      <c r="PVP26" s="6"/>
      <c r="PVQ26" s="6"/>
      <c r="PVR26" s="6"/>
      <c r="PVS26" s="6"/>
      <c r="PVT26" s="6"/>
      <c r="PVU26" s="6"/>
      <c r="PVV26" s="6"/>
      <c r="PVW26" s="6"/>
      <c r="PVX26" s="6"/>
      <c r="PVY26" s="6"/>
      <c r="PVZ26" s="6"/>
      <c r="PWA26" s="6"/>
      <c r="PWB26" s="6"/>
      <c r="PWC26" s="6"/>
      <c r="PWD26" s="6"/>
      <c r="PWE26" s="6"/>
      <c r="PWF26" s="6"/>
      <c r="PWG26" s="6"/>
      <c r="PWH26" s="6"/>
      <c r="PWI26" s="6"/>
      <c r="PWJ26" s="6"/>
      <c r="PWK26" s="6"/>
      <c r="PWL26" s="6"/>
      <c r="PWM26" s="6"/>
      <c r="PWN26" s="6"/>
      <c r="PWO26" s="6"/>
      <c r="PWP26" s="6"/>
      <c r="PWQ26" s="6"/>
      <c r="PWR26" s="6"/>
      <c r="PWS26" s="6"/>
      <c r="PWT26" s="6"/>
      <c r="PWU26" s="6"/>
      <c r="PWV26" s="6"/>
      <c r="PWW26" s="6"/>
      <c r="PWX26" s="6"/>
      <c r="PWY26" s="6"/>
      <c r="PWZ26" s="6"/>
      <c r="PXA26" s="6"/>
      <c r="PXB26" s="6"/>
      <c r="PXC26" s="6"/>
      <c r="PXD26" s="6"/>
      <c r="PXE26" s="6"/>
      <c r="PXF26" s="6"/>
      <c r="PXG26" s="6"/>
      <c r="PXH26" s="6"/>
      <c r="PXI26" s="6"/>
      <c r="PXJ26" s="6"/>
      <c r="PXK26" s="6"/>
      <c r="PXL26" s="6"/>
      <c r="PXM26" s="6"/>
      <c r="PXN26" s="6"/>
      <c r="PXO26" s="6"/>
      <c r="PXP26" s="6"/>
      <c r="PXQ26" s="6"/>
      <c r="PXR26" s="6"/>
      <c r="PXS26" s="6"/>
      <c r="PXT26" s="6"/>
      <c r="PXU26" s="6"/>
      <c r="PXV26" s="6"/>
      <c r="PXW26" s="6"/>
      <c r="PXX26" s="6"/>
      <c r="PXY26" s="6"/>
      <c r="PXZ26" s="6"/>
      <c r="PYA26" s="6"/>
      <c r="PYB26" s="6"/>
      <c r="PYC26" s="6"/>
      <c r="PYD26" s="6"/>
      <c r="PYE26" s="6"/>
      <c r="PYF26" s="6"/>
      <c r="PYG26" s="6"/>
      <c r="PYH26" s="6"/>
      <c r="PYI26" s="6"/>
      <c r="PYJ26" s="6"/>
      <c r="PYK26" s="6"/>
      <c r="PYL26" s="6"/>
      <c r="PYM26" s="6"/>
      <c r="PYN26" s="6"/>
      <c r="PYO26" s="6"/>
      <c r="PYP26" s="6"/>
      <c r="PYQ26" s="6"/>
      <c r="PYR26" s="6"/>
      <c r="PYS26" s="6"/>
      <c r="PYT26" s="6"/>
      <c r="PYU26" s="6"/>
      <c r="PYV26" s="6"/>
      <c r="PYW26" s="6"/>
      <c r="PYX26" s="6"/>
      <c r="PYY26" s="6"/>
      <c r="PYZ26" s="6"/>
      <c r="PZA26" s="6"/>
      <c r="PZB26" s="6"/>
      <c r="PZC26" s="6"/>
      <c r="PZD26" s="6"/>
      <c r="PZE26" s="6"/>
      <c r="PZF26" s="6"/>
      <c r="PZG26" s="6"/>
      <c r="PZH26" s="6"/>
      <c r="PZI26" s="6"/>
      <c r="PZJ26" s="6"/>
      <c r="PZK26" s="6"/>
      <c r="PZL26" s="6"/>
      <c r="PZM26" s="6"/>
      <c r="PZN26" s="6"/>
      <c r="PZO26" s="6"/>
      <c r="PZP26" s="6"/>
      <c r="PZQ26" s="6"/>
      <c r="PZR26" s="6"/>
      <c r="PZS26" s="6"/>
      <c r="PZT26" s="6"/>
      <c r="PZU26" s="6"/>
      <c r="PZV26" s="6"/>
      <c r="PZW26" s="6"/>
      <c r="PZX26" s="6"/>
      <c r="PZY26" s="6"/>
      <c r="PZZ26" s="6"/>
      <c r="QAA26" s="6"/>
      <c r="QAB26" s="6"/>
      <c r="QAC26" s="6"/>
      <c r="QAD26" s="6"/>
      <c r="QAE26" s="6"/>
      <c r="QAF26" s="6"/>
      <c r="QAG26" s="6"/>
      <c r="QAH26" s="6"/>
      <c r="QAI26" s="6"/>
      <c r="QAJ26" s="6"/>
      <c r="QAK26" s="6"/>
      <c r="QAL26" s="6"/>
      <c r="QAM26" s="6"/>
      <c r="QAN26" s="6"/>
      <c r="QAO26" s="6"/>
      <c r="QAP26" s="6"/>
      <c r="QAQ26" s="6"/>
      <c r="QAR26" s="6"/>
      <c r="QAS26" s="6"/>
      <c r="QAT26" s="6"/>
      <c r="QAU26" s="6"/>
      <c r="QAV26" s="6"/>
      <c r="QAW26" s="6"/>
      <c r="QAX26" s="6"/>
      <c r="QAY26" s="6"/>
      <c r="QAZ26" s="6"/>
      <c r="QBA26" s="6"/>
      <c r="QBB26" s="6"/>
      <c r="QBC26" s="6"/>
      <c r="QBD26" s="6"/>
      <c r="QBE26" s="6"/>
      <c r="QBF26" s="6"/>
      <c r="QBG26" s="6"/>
      <c r="QBH26" s="6"/>
      <c r="QBI26" s="6"/>
      <c r="QBJ26" s="6"/>
      <c r="QBK26" s="6"/>
      <c r="QBL26" s="6"/>
      <c r="QBM26" s="6"/>
      <c r="QBN26" s="6"/>
      <c r="QBO26" s="6"/>
      <c r="QBP26" s="6"/>
      <c r="QBQ26" s="6"/>
      <c r="QBR26" s="6"/>
      <c r="QBS26" s="6"/>
      <c r="QBT26" s="6"/>
      <c r="QBU26" s="6"/>
      <c r="QBV26" s="6"/>
      <c r="QBW26" s="6"/>
      <c r="QBX26" s="6"/>
      <c r="QBY26" s="6"/>
      <c r="QBZ26" s="6"/>
      <c r="QCA26" s="6"/>
      <c r="QCB26" s="6"/>
      <c r="QCC26" s="6"/>
      <c r="QCD26" s="6"/>
      <c r="QCE26" s="6"/>
      <c r="QCF26" s="6"/>
      <c r="QCG26" s="6"/>
      <c r="QCH26" s="6"/>
      <c r="QCI26" s="6"/>
      <c r="QCJ26" s="6"/>
      <c r="QCK26" s="6"/>
      <c r="QCL26" s="6"/>
      <c r="QCM26" s="6"/>
      <c r="QCN26" s="6"/>
      <c r="QCO26" s="6"/>
      <c r="QCP26" s="6"/>
      <c r="QCQ26" s="6"/>
      <c r="QCR26" s="6"/>
      <c r="QCS26" s="6"/>
      <c r="QCT26" s="6"/>
      <c r="QCU26" s="6"/>
      <c r="QCV26" s="6"/>
      <c r="QCW26" s="6"/>
      <c r="QCX26" s="6"/>
      <c r="QCY26" s="6"/>
      <c r="QCZ26" s="6"/>
      <c r="QDA26" s="6"/>
      <c r="QDB26" s="6"/>
      <c r="QDC26" s="6"/>
      <c r="QDD26" s="6"/>
      <c r="QDE26" s="6"/>
      <c r="QDF26" s="6"/>
      <c r="QDG26" s="6"/>
      <c r="QDH26" s="6"/>
      <c r="QDI26" s="6"/>
      <c r="QDJ26" s="6"/>
      <c r="QDK26" s="6"/>
      <c r="QDL26" s="6"/>
      <c r="QDM26" s="6"/>
      <c r="QDN26" s="6"/>
      <c r="QDO26" s="6"/>
      <c r="QDP26" s="6"/>
      <c r="QDQ26" s="6"/>
      <c r="QDR26" s="6"/>
      <c r="QDS26" s="6"/>
      <c r="QDT26" s="6"/>
      <c r="QDU26" s="6"/>
      <c r="QDV26" s="6"/>
      <c r="QDW26" s="6"/>
      <c r="QDX26" s="6"/>
      <c r="QDY26" s="6"/>
      <c r="QDZ26" s="6"/>
      <c r="QEA26" s="6"/>
      <c r="QEB26" s="6"/>
      <c r="QEC26" s="6"/>
      <c r="QED26" s="6"/>
      <c r="QEE26" s="6"/>
      <c r="QEF26" s="6"/>
      <c r="QEG26" s="6"/>
      <c r="QEH26" s="6"/>
      <c r="QEI26" s="6"/>
      <c r="QEJ26" s="6"/>
      <c r="QEK26" s="6"/>
      <c r="QEL26" s="6"/>
      <c r="QEM26" s="6"/>
      <c r="QEN26" s="6"/>
      <c r="QEO26" s="6"/>
      <c r="QEP26" s="6"/>
      <c r="QEQ26" s="6"/>
      <c r="QER26" s="6"/>
      <c r="QES26" s="6"/>
      <c r="QET26" s="6"/>
      <c r="QEU26" s="6"/>
      <c r="QEV26" s="6"/>
      <c r="QEW26" s="6"/>
      <c r="QEX26" s="6"/>
      <c r="QEY26" s="6"/>
      <c r="QEZ26" s="6"/>
      <c r="QFA26" s="6"/>
      <c r="QFB26" s="6"/>
      <c r="QFC26" s="6"/>
      <c r="QFD26" s="6"/>
      <c r="QFE26" s="6"/>
      <c r="QFF26" s="6"/>
      <c r="QFG26" s="6"/>
      <c r="QFH26" s="6"/>
      <c r="QFI26" s="6"/>
      <c r="QFJ26" s="6"/>
      <c r="QFK26" s="6"/>
      <c r="QFL26" s="6"/>
      <c r="QFM26" s="6"/>
      <c r="QFN26" s="6"/>
      <c r="QFO26" s="6"/>
      <c r="QFP26" s="6"/>
      <c r="QFQ26" s="6"/>
      <c r="QFR26" s="6"/>
      <c r="QFS26" s="6"/>
      <c r="QFT26" s="6"/>
      <c r="QFU26" s="6"/>
      <c r="QFV26" s="6"/>
      <c r="QFW26" s="6"/>
      <c r="QFX26" s="6"/>
      <c r="QFY26" s="6"/>
      <c r="QFZ26" s="6"/>
      <c r="QGA26" s="6"/>
      <c r="QGB26" s="6"/>
      <c r="QGC26" s="6"/>
      <c r="QGD26" s="6"/>
      <c r="QGE26" s="6"/>
      <c r="QGF26" s="6"/>
      <c r="QGG26" s="6"/>
      <c r="QGH26" s="6"/>
      <c r="QGI26" s="6"/>
      <c r="QGJ26" s="6"/>
      <c r="QGK26" s="6"/>
      <c r="QGL26" s="6"/>
      <c r="QGM26" s="6"/>
      <c r="QGN26" s="6"/>
      <c r="QGO26" s="6"/>
      <c r="QGP26" s="6"/>
      <c r="QGQ26" s="6"/>
      <c r="QGR26" s="6"/>
      <c r="QGS26" s="6"/>
      <c r="QGT26" s="6"/>
      <c r="QGU26" s="6"/>
      <c r="QGV26" s="6"/>
      <c r="QGW26" s="6"/>
      <c r="QGX26" s="6"/>
      <c r="QGY26" s="6"/>
      <c r="QGZ26" s="6"/>
      <c r="QHA26" s="6"/>
      <c r="QHB26" s="6"/>
      <c r="QHC26" s="6"/>
      <c r="QHD26" s="6"/>
      <c r="QHE26" s="6"/>
      <c r="QHF26" s="6"/>
      <c r="QHG26" s="6"/>
      <c r="QHH26" s="6"/>
      <c r="QHI26" s="6"/>
      <c r="QHJ26" s="6"/>
      <c r="QHK26" s="6"/>
      <c r="QHL26" s="6"/>
      <c r="QHM26" s="6"/>
      <c r="QHN26" s="6"/>
      <c r="QHO26" s="6"/>
      <c r="QHP26" s="6"/>
      <c r="QHQ26" s="6"/>
      <c r="QHR26" s="6"/>
      <c r="QHS26" s="6"/>
      <c r="QHT26" s="6"/>
      <c r="QHU26" s="6"/>
      <c r="QHV26" s="6"/>
      <c r="QHW26" s="6"/>
      <c r="QHX26" s="6"/>
      <c r="QHY26" s="6"/>
      <c r="QHZ26" s="6"/>
      <c r="QIA26" s="6"/>
      <c r="QIB26" s="6"/>
      <c r="QIC26" s="6"/>
      <c r="QID26" s="6"/>
      <c r="QIE26" s="6"/>
      <c r="QIF26" s="6"/>
      <c r="QIG26" s="6"/>
      <c r="QIH26" s="6"/>
      <c r="QII26" s="6"/>
      <c r="QIJ26" s="6"/>
      <c r="QIK26" s="6"/>
      <c r="QIL26" s="6"/>
      <c r="QIM26" s="6"/>
      <c r="QIN26" s="6"/>
      <c r="QIO26" s="6"/>
      <c r="QIP26" s="6"/>
      <c r="QIQ26" s="6"/>
      <c r="QIR26" s="6"/>
      <c r="QIS26" s="6"/>
      <c r="QIT26" s="6"/>
      <c r="QIU26" s="6"/>
      <c r="QIV26" s="6"/>
      <c r="QIW26" s="6"/>
      <c r="QIX26" s="6"/>
      <c r="QIY26" s="6"/>
      <c r="QIZ26" s="6"/>
      <c r="QJA26" s="6"/>
      <c r="QJB26" s="6"/>
      <c r="QJC26" s="6"/>
      <c r="QJD26" s="6"/>
      <c r="QJE26" s="6"/>
      <c r="QJF26" s="6"/>
      <c r="QJG26" s="6"/>
      <c r="QJH26" s="6"/>
      <c r="QJI26" s="6"/>
      <c r="QJJ26" s="6"/>
      <c r="QJK26" s="6"/>
      <c r="QJL26" s="6"/>
      <c r="QJM26" s="6"/>
      <c r="QJN26" s="6"/>
      <c r="QJO26" s="6"/>
      <c r="QJP26" s="6"/>
      <c r="QJQ26" s="6"/>
      <c r="QJR26" s="6"/>
      <c r="QJS26" s="6"/>
      <c r="QJT26" s="6"/>
      <c r="QJU26" s="6"/>
      <c r="QJV26" s="6"/>
      <c r="QJW26" s="6"/>
      <c r="QJX26" s="6"/>
      <c r="QJY26" s="6"/>
      <c r="QJZ26" s="6"/>
      <c r="QKA26" s="6"/>
      <c r="QKB26" s="6"/>
      <c r="QKC26" s="6"/>
      <c r="QKD26" s="6"/>
      <c r="QKE26" s="6"/>
      <c r="QKF26" s="6"/>
      <c r="QKG26" s="6"/>
      <c r="QKH26" s="6"/>
      <c r="QKI26" s="6"/>
      <c r="QKJ26" s="6"/>
      <c r="QKK26" s="6"/>
      <c r="QKL26" s="6"/>
      <c r="QKM26" s="6"/>
      <c r="QKN26" s="6"/>
      <c r="QKO26" s="6"/>
      <c r="QKP26" s="6"/>
      <c r="QKQ26" s="6"/>
      <c r="QKR26" s="6"/>
      <c r="QKS26" s="6"/>
      <c r="QKT26" s="6"/>
      <c r="QKU26" s="6"/>
      <c r="QKV26" s="6"/>
      <c r="QKW26" s="6"/>
      <c r="QKX26" s="6"/>
      <c r="QKY26" s="6"/>
      <c r="QKZ26" s="6"/>
      <c r="QLA26" s="6"/>
      <c r="QLB26" s="6"/>
      <c r="QLC26" s="6"/>
      <c r="QLD26" s="6"/>
      <c r="QLE26" s="6"/>
      <c r="QLF26" s="6"/>
      <c r="QLG26" s="6"/>
      <c r="QLH26" s="6"/>
      <c r="QLI26" s="6"/>
      <c r="QLJ26" s="6"/>
      <c r="QLK26" s="6"/>
      <c r="QLL26" s="6"/>
      <c r="QLM26" s="6"/>
      <c r="QLN26" s="6"/>
      <c r="QLO26" s="6"/>
      <c r="QLP26" s="6"/>
      <c r="QLQ26" s="6"/>
      <c r="QLR26" s="6"/>
      <c r="QLS26" s="6"/>
      <c r="QLT26" s="6"/>
      <c r="QLU26" s="6"/>
      <c r="QLV26" s="6"/>
      <c r="QLW26" s="6"/>
      <c r="QLX26" s="6"/>
      <c r="QLY26" s="6"/>
      <c r="QLZ26" s="6"/>
      <c r="QMA26" s="6"/>
      <c r="QMB26" s="6"/>
      <c r="QMC26" s="6"/>
      <c r="QMD26" s="6"/>
      <c r="QME26" s="6"/>
      <c r="QMF26" s="6"/>
      <c r="QMG26" s="6"/>
      <c r="QMH26" s="6"/>
      <c r="QMI26" s="6"/>
      <c r="QMJ26" s="6"/>
      <c r="QMK26" s="6"/>
      <c r="QML26" s="6"/>
      <c r="QMM26" s="6"/>
      <c r="QMN26" s="6"/>
      <c r="QMO26" s="6"/>
      <c r="QMP26" s="6"/>
      <c r="QMQ26" s="6"/>
      <c r="QMR26" s="6"/>
      <c r="QMS26" s="6"/>
      <c r="QMT26" s="6"/>
      <c r="QMU26" s="6"/>
      <c r="QMV26" s="6"/>
      <c r="QMW26" s="6"/>
      <c r="QMX26" s="6"/>
      <c r="QMY26" s="6"/>
      <c r="QMZ26" s="6"/>
      <c r="QNA26" s="6"/>
      <c r="QNB26" s="6"/>
      <c r="QNC26" s="6"/>
      <c r="QND26" s="6"/>
      <c r="QNE26" s="6"/>
      <c r="QNF26" s="6"/>
      <c r="QNG26" s="6"/>
      <c r="QNH26" s="6"/>
      <c r="QNI26" s="6"/>
      <c r="QNJ26" s="6"/>
      <c r="QNK26" s="6"/>
      <c r="QNL26" s="6"/>
      <c r="QNM26" s="6"/>
      <c r="QNN26" s="6"/>
      <c r="QNO26" s="6"/>
      <c r="QNP26" s="6"/>
      <c r="QNQ26" s="6"/>
      <c r="QNR26" s="6"/>
      <c r="QNS26" s="6"/>
      <c r="QNT26" s="6"/>
      <c r="QNU26" s="6"/>
      <c r="QNV26" s="6"/>
      <c r="QNW26" s="6"/>
      <c r="QNX26" s="6"/>
      <c r="QNY26" s="6"/>
      <c r="QNZ26" s="6"/>
      <c r="QOA26" s="6"/>
      <c r="QOB26" s="6"/>
      <c r="QOC26" s="6"/>
      <c r="QOD26" s="6"/>
      <c r="QOE26" s="6"/>
      <c r="QOF26" s="6"/>
      <c r="QOG26" s="6"/>
      <c r="QOH26" s="6"/>
      <c r="QOI26" s="6"/>
      <c r="QOJ26" s="6"/>
      <c r="QOK26" s="6"/>
      <c r="QOL26" s="6"/>
      <c r="QOM26" s="6"/>
      <c r="QON26" s="6"/>
      <c r="QOO26" s="6"/>
      <c r="QOP26" s="6"/>
      <c r="QOQ26" s="6"/>
      <c r="QOR26" s="6"/>
      <c r="QOS26" s="6"/>
      <c r="QOT26" s="6"/>
      <c r="QOU26" s="6"/>
      <c r="QOV26" s="6"/>
      <c r="QOW26" s="6"/>
      <c r="QOX26" s="6"/>
      <c r="QOY26" s="6"/>
      <c r="QOZ26" s="6"/>
      <c r="QPA26" s="6"/>
      <c r="QPB26" s="6"/>
      <c r="QPC26" s="6"/>
      <c r="QPD26" s="6"/>
      <c r="QPE26" s="6"/>
      <c r="QPF26" s="6"/>
      <c r="QPG26" s="6"/>
      <c r="QPH26" s="6"/>
      <c r="QPI26" s="6"/>
      <c r="QPJ26" s="6"/>
      <c r="QPK26" s="6"/>
      <c r="QPL26" s="6"/>
      <c r="QPM26" s="6"/>
      <c r="QPN26" s="6"/>
      <c r="QPO26" s="6"/>
      <c r="QPP26" s="6"/>
      <c r="QPQ26" s="6"/>
      <c r="QPR26" s="6"/>
      <c r="QPS26" s="6"/>
      <c r="QPT26" s="6"/>
      <c r="QPU26" s="6"/>
      <c r="QPV26" s="6"/>
      <c r="QPW26" s="6"/>
      <c r="QPX26" s="6"/>
      <c r="QPY26" s="6"/>
      <c r="QPZ26" s="6"/>
      <c r="QQA26" s="6"/>
      <c r="QQB26" s="6"/>
      <c r="QQC26" s="6"/>
      <c r="QQD26" s="6"/>
      <c r="QQE26" s="6"/>
      <c r="QQF26" s="6"/>
      <c r="QQG26" s="6"/>
      <c r="QQH26" s="6"/>
      <c r="QQI26" s="6"/>
      <c r="QQJ26" s="6"/>
      <c r="QQK26" s="6"/>
      <c r="QQL26" s="6"/>
      <c r="QQM26" s="6"/>
      <c r="QQN26" s="6"/>
      <c r="QQO26" s="6"/>
      <c r="QQP26" s="6"/>
      <c r="QQQ26" s="6"/>
      <c r="QQR26" s="6"/>
      <c r="QQS26" s="6"/>
      <c r="QQT26" s="6"/>
      <c r="QQU26" s="6"/>
      <c r="QQV26" s="6"/>
      <c r="QQW26" s="6"/>
      <c r="QQX26" s="6"/>
      <c r="QQY26" s="6"/>
      <c r="QQZ26" s="6"/>
      <c r="QRA26" s="6"/>
      <c r="QRB26" s="6"/>
      <c r="QRC26" s="6"/>
      <c r="QRD26" s="6"/>
      <c r="QRE26" s="6"/>
      <c r="QRF26" s="6"/>
      <c r="QRG26" s="6"/>
      <c r="QRH26" s="6"/>
      <c r="QRI26" s="6"/>
      <c r="QRJ26" s="6"/>
      <c r="QRK26" s="6"/>
      <c r="QRL26" s="6"/>
      <c r="QRM26" s="6"/>
      <c r="QRN26" s="6"/>
      <c r="QRO26" s="6"/>
      <c r="QRP26" s="6"/>
      <c r="QRQ26" s="6"/>
      <c r="QRR26" s="6"/>
      <c r="QRS26" s="6"/>
      <c r="QRT26" s="6"/>
      <c r="QRU26" s="6"/>
      <c r="QRV26" s="6"/>
      <c r="QRW26" s="6"/>
      <c r="QRX26" s="6"/>
      <c r="QRY26" s="6"/>
      <c r="QRZ26" s="6"/>
      <c r="QSA26" s="6"/>
      <c r="QSB26" s="6"/>
      <c r="QSC26" s="6"/>
      <c r="QSD26" s="6"/>
      <c r="QSE26" s="6"/>
      <c r="QSF26" s="6"/>
      <c r="QSG26" s="6"/>
      <c r="QSH26" s="6"/>
      <c r="QSI26" s="6"/>
      <c r="QSJ26" s="6"/>
      <c r="QSK26" s="6"/>
      <c r="QSL26" s="6"/>
      <c r="QSM26" s="6"/>
      <c r="QSN26" s="6"/>
      <c r="QSO26" s="6"/>
      <c r="QSP26" s="6"/>
      <c r="QSQ26" s="6"/>
      <c r="QSR26" s="6"/>
      <c r="QSS26" s="6"/>
      <c r="QST26" s="6"/>
      <c r="QSU26" s="6"/>
      <c r="QSV26" s="6"/>
      <c r="QSW26" s="6"/>
      <c r="QSX26" s="6"/>
      <c r="QSY26" s="6"/>
      <c r="QSZ26" s="6"/>
      <c r="QTA26" s="6"/>
      <c r="QTB26" s="6"/>
      <c r="QTC26" s="6"/>
      <c r="QTD26" s="6"/>
      <c r="QTE26" s="6"/>
      <c r="QTF26" s="6"/>
      <c r="QTG26" s="6"/>
      <c r="QTH26" s="6"/>
      <c r="QTI26" s="6"/>
      <c r="QTJ26" s="6"/>
      <c r="QTK26" s="6"/>
      <c r="QTL26" s="6"/>
      <c r="QTM26" s="6"/>
      <c r="QTN26" s="6"/>
      <c r="QTO26" s="6"/>
      <c r="QTP26" s="6"/>
      <c r="QTQ26" s="6"/>
      <c r="QTR26" s="6"/>
      <c r="QTS26" s="6"/>
      <c r="QTT26" s="6"/>
      <c r="QTU26" s="6"/>
      <c r="QTV26" s="6"/>
      <c r="QTW26" s="6"/>
      <c r="QTX26" s="6"/>
      <c r="QTY26" s="6"/>
      <c r="QTZ26" s="6"/>
      <c r="QUA26" s="6"/>
      <c r="QUB26" s="6"/>
      <c r="QUC26" s="6"/>
      <c r="QUD26" s="6"/>
      <c r="QUE26" s="6"/>
      <c r="QUF26" s="6"/>
      <c r="QUG26" s="6"/>
      <c r="QUH26" s="6"/>
      <c r="QUI26" s="6"/>
      <c r="QUJ26" s="6"/>
      <c r="QUK26" s="6"/>
      <c r="QUL26" s="6"/>
      <c r="QUM26" s="6"/>
      <c r="QUN26" s="6"/>
      <c r="QUO26" s="6"/>
      <c r="QUP26" s="6"/>
      <c r="QUQ26" s="6"/>
      <c r="QUR26" s="6"/>
      <c r="QUS26" s="6"/>
      <c r="QUT26" s="6"/>
      <c r="QUU26" s="6"/>
      <c r="QUV26" s="6"/>
      <c r="QUW26" s="6"/>
      <c r="QUX26" s="6"/>
      <c r="QUY26" s="6"/>
      <c r="QUZ26" s="6"/>
      <c r="QVA26" s="6"/>
      <c r="QVB26" s="6"/>
      <c r="QVC26" s="6"/>
      <c r="QVD26" s="6"/>
      <c r="QVE26" s="6"/>
      <c r="QVF26" s="6"/>
      <c r="QVG26" s="6"/>
      <c r="QVH26" s="6"/>
      <c r="QVI26" s="6"/>
      <c r="QVJ26" s="6"/>
      <c r="QVK26" s="6"/>
      <c r="QVL26" s="6"/>
      <c r="QVM26" s="6"/>
      <c r="QVN26" s="6"/>
      <c r="QVO26" s="6"/>
      <c r="QVP26" s="6"/>
      <c r="QVQ26" s="6"/>
      <c r="QVR26" s="6"/>
      <c r="QVS26" s="6"/>
      <c r="QVT26" s="6"/>
      <c r="QVU26" s="6"/>
      <c r="QVV26" s="6"/>
      <c r="QVW26" s="6"/>
      <c r="QVX26" s="6"/>
      <c r="QVY26" s="6"/>
      <c r="QVZ26" s="6"/>
      <c r="QWA26" s="6"/>
      <c r="QWB26" s="6"/>
      <c r="QWC26" s="6"/>
      <c r="QWD26" s="6"/>
      <c r="QWE26" s="6"/>
      <c r="QWF26" s="6"/>
      <c r="QWG26" s="6"/>
      <c r="QWH26" s="6"/>
      <c r="QWI26" s="6"/>
      <c r="QWJ26" s="6"/>
      <c r="QWK26" s="6"/>
      <c r="QWL26" s="6"/>
      <c r="QWM26" s="6"/>
      <c r="QWN26" s="6"/>
      <c r="QWO26" s="6"/>
      <c r="QWP26" s="6"/>
      <c r="QWQ26" s="6"/>
      <c r="QWR26" s="6"/>
      <c r="QWS26" s="6"/>
      <c r="QWT26" s="6"/>
      <c r="QWU26" s="6"/>
      <c r="QWV26" s="6"/>
      <c r="QWW26" s="6"/>
      <c r="QWX26" s="6"/>
      <c r="QWY26" s="6"/>
      <c r="QWZ26" s="6"/>
      <c r="QXA26" s="6"/>
      <c r="QXB26" s="6"/>
      <c r="QXC26" s="6"/>
      <c r="QXD26" s="6"/>
      <c r="QXE26" s="6"/>
      <c r="QXF26" s="6"/>
      <c r="QXG26" s="6"/>
      <c r="QXH26" s="6"/>
      <c r="QXI26" s="6"/>
      <c r="QXJ26" s="6"/>
      <c r="QXK26" s="6"/>
      <c r="QXL26" s="6"/>
      <c r="QXM26" s="6"/>
      <c r="QXN26" s="6"/>
      <c r="QXO26" s="6"/>
      <c r="QXP26" s="6"/>
      <c r="QXQ26" s="6"/>
      <c r="QXR26" s="6"/>
      <c r="QXS26" s="6"/>
      <c r="QXT26" s="6"/>
      <c r="QXU26" s="6"/>
      <c r="QXV26" s="6"/>
      <c r="QXW26" s="6"/>
      <c r="QXX26" s="6"/>
      <c r="QXY26" s="6"/>
      <c r="QXZ26" s="6"/>
      <c r="QYA26" s="6"/>
      <c r="QYB26" s="6"/>
      <c r="QYC26" s="6"/>
      <c r="QYD26" s="6"/>
      <c r="QYE26" s="6"/>
      <c r="QYF26" s="6"/>
      <c r="QYG26" s="6"/>
      <c r="QYH26" s="6"/>
      <c r="QYI26" s="6"/>
      <c r="QYJ26" s="6"/>
      <c r="QYK26" s="6"/>
      <c r="QYL26" s="6"/>
      <c r="QYM26" s="6"/>
      <c r="QYN26" s="6"/>
      <c r="QYO26" s="6"/>
      <c r="QYP26" s="6"/>
      <c r="QYQ26" s="6"/>
      <c r="QYR26" s="6"/>
      <c r="QYS26" s="6"/>
      <c r="QYT26" s="6"/>
      <c r="QYU26" s="6"/>
      <c r="QYV26" s="6"/>
      <c r="QYW26" s="6"/>
      <c r="QYX26" s="6"/>
      <c r="QYY26" s="6"/>
      <c r="QYZ26" s="6"/>
      <c r="QZA26" s="6"/>
      <c r="QZB26" s="6"/>
      <c r="QZC26" s="6"/>
      <c r="QZD26" s="6"/>
      <c r="QZE26" s="6"/>
      <c r="QZF26" s="6"/>
      <c r="QZG26" s="6"/>
      <c r="QZH26" s="6"/>
      <c r="QZI26" s="6"/>
      <c r="QZJ26" s="6"/>
      <c r="QZK26" s="6"/>
      <c r="QZL26" s="6"/>
      <c r="QZM26" s="6"/>
      <c r="QZN26" s="6"/>
      <c r="QZO26" s="6"/>
      <c r="QZP26" s="6"/>
      <c r="QZQ26" s="6"/>
      <c r="QZR26" s="6"/>
      <c r="QZS26" s="6"/>
      <c r="QZT26" s="6"/>
      <c r="QZU26" s="6"/>
      <c r="QZV26" s="6"/>
      <c r="QZW26" s="6"/>
      <c r="QZX26" s="6"/>
      <c r="QZY26" s="6"/>
      <c r="QZZ26" s="6"/>
      <c r="RAA26" s="6"/>
      <c r="RAB26" s="6"/>
      <c r="RAC26" s="6"/>
      <c r="RAD26" s="6"/>
      <c r="RAE26" s="6"/>
      <c r="RAF26" s="6"/>
      <c r="RAG26" s="6"/>
      <c r="RAH26" s="6"/>
      <c r="RAI26" s="6"/>
      <c r="RAJ26" s="6"/>
      <c r="RAK26" s="6"/>
      <c r="RAL26" s="6"/>
      <c r="RAM26" s="6"/>
      <c r="RAN26" s="6"/>
      <c r="RAO26" s="6"/>
      <c r="RAP26" s="6"/>
      <c r="RAQ26" s="6"/>
      <c r="RAR26" s="6"/>
      <c r="RAS26" s="6"/>
      <c r="RAT26" s="6"/>
      <c r="RAU26" s="6"/>
      <c r="RAV26" s="6"/>
      <c r="RAW26" s="6"/>
      <c r="RAX26" s="6"/>
      <c r="RAY26" s="6"/>
      <c r="RAZ26" s="6"/>
      <c r="RBA26" s="6"/>
      <c r="RBB26" s="6"/>
      <c r="RBC26" s="6"/>
      <c r="RBD26" s="6"/>
      <c r="RBE26" s="6"/>
      <c r="RBF26" s="6"/>
      <c r="RBG26" s="6"/>
      <c r="RBH26" s="6"/>
      <c r="RBI26" s="6"/>
      <c r="RBJ26" s="6"/>
      <c r="RBK26" s="6"/>
      <c r="RBL26" s="6"/>
      <c r="RBM26" s="6"/>
      <c r="RBN26" s="6"/>
      <c r="RBO26" s="6"/>
      <c r="RBP26" s="6"/>
      <c r="RBQ26" s="6"/>
      <c r="RBR26" s="6"/>
      <c r="RBS26" s="6"/>
      <c r="RBT26" s="6"/>
      <c r="RBU26" s="6"/>
      <c r="RBV26" s="6"/>
      <c r="RBW26" s="6"/>
      <c r="RBX26" s="6"/>
      <c r="RBY26" s="6"/>
      <c r="RBZ26" s="6"/>
      <c r="RCA26" s="6"/>
      <c r="RCB26" s="6"/>
      <c r="RCC26" s="6"/>
      <c r="RCD26" s="6"/>
      <c r="RCE26" s="6"/>
      <c r="RCF26" s="6"/>
      <c r="RCG26" s="6"/>
      <c r="RCH26" s="6"/>
      <c r="RCI26" s="6"/>
      <c r="RCJ26" s="6"/>
      <c r="RCK26" s="6"/>
      <c r="RCL26" s="6"/>
      <c r="RCM26" s="6"/>
      <c r="RCN26" s="6"/>
      <c r="RCO26" s="6"/>
      <c r="RCP26" s="6"/>
      <c r="RCQ26" s="6"/>
      <c r="RCR26" s="6"/>
      <c r="RCS26" s="6"/>
      <c r="RCT26" s="6"/>
      <c r="RCU26" s="6"/>
      <c r="RCV26" s="6"/>
      <c r="RCW26" s="6"/>
      <c r="RCX26" s="6"/>
      <c r="RCY26" s="6"/>
      <c r="RCZ26" s="6"/>
      <c r="RDA26" s="6"/>
      <c r="RDB26" s="6"/>
      <c r="RDC26" s="6"/>
      <c r="RDD26" s="6"/>
      <c r="RDE26" s="6"/>
      <c r="RDF26" s="6"/>
      <c r="RDG26" s="6"/>
      <c r="RDH26" s="6"/>
      <c r="RDI26" s="6"/>
      <c r="RDJ26" s="6"/>
      <c r="RDK26" s="6"/>
      <c r="RDL26" s="6"/>
      <c r="RDM26" s="6"/>
      <c r="RDN26" s="6"/>
      <c r="RDO26" s="6"/>
      <c r="RDP26" s="6"/>
      <c r="RDQ26" s="6"/>
      <c r="RDR26" s="6"/>
      <c r="RDS26" s="6"/>
      <c r="RDT26" s="6"/>
      <c r="RDU26" s="6"/>
      <c r="RDV26" s="6"/>
      <c r="RDW26" s="6"/>
      <c r="RDX26" s="6"/>
      <c r="RDY26" s="6"/>
      <c r="RDZ26" s="6"/>
      <c r="REA26" s="6"/>
      <c r="REB26" s="6"/>
      <c r="REC26" s="6"/>
      <c r="RED26" s="6"/>
      <c r="REE26" s="6"/>
      <c r="REF26" s="6"/>
      <c r="REG26" s="6"/>
      <c r="REH26" s="6"/>
      <c r="REI26" s="6"/>
      <c r="REJ26" s="6"/>
      <c r="REK26" s="6"/>
      <c r="REL26" s="6"/>
      <c r="REM26" s="6"/>
      <c r="REN26" s="6"/>
      <c r="REO26" s="6"/>
      <c r="REP26" s="6"/>
      <c r="REQ26" s="6"/>
      <c r="RER26" s="6"/>
      <c r="RES26" s="6"/>
      <c r="RET26" s="6"/>
      <c r="REU26" s="6"/>
      <c r="REV26" s="6"/>
      <c r="REW26" s="6"/>
      <c r="REX26" s="6"/>
      <c r="REY26" s="6"/>
      <c r="REZ26" s="6"/>
      <c r="RFA26" s="6"/>
      <c r="RFB26" s="6"/>
      <c r="RFC26" s="6"/>
      <c r="RFD26" s="6"/>
      <c r="RFE26" s="6"/>
      <c r="RFF26" s="6"/>
      <c r="RFG26" s="6"/>
      <c r="RFH26" s="6"/>
      <c r="RFI26" s="6"/>
      <c r="RFJ26" s="6"/>
      <c r="RFK26" s="6"/>
      <c r="RFL26" s="6"/>
      <c r="RFM26" s="6"/>
      <c r="RFN26" s="6"/>
      <c r="RFO26" s="6"/>
      <c r="RFP26" s="6"/>
      <c r="RFQ26" s="6"/>
      <c r="RFR26" s="6"/>
      <c r="RFS26" s="6"/>
      <c r="RFT26" s="6"/>
      <c r="RFU26" s="6"/>
      <c r="RFV26" s="6"/>
      <c r="RFW26" s="6"/>
      <c r="RFX26" s="6"/>
      <c r="RFY26" s="6"/>
      <c r="RFZ26" s="6"/>
      <c r="RGA26" s="6"/>
      <c r="RGB26" s="6"/>
      <c r="RGC26" s="6"/>
      <c r="RGD26" s="6"/>
      <c r="RGE26" s="6"/>
      <c r="RGF26" s="6"/>
      <c r="RGG26" s="6"/>
      <c r="RGH26" s="6"/>
      <c r="RGI26" s="6"/>
      <c r="RGJ26" s="6"/>
      <c r="RGK26" s="6"/>
      <c r="RGL26" s="6"/>
      <c r="RGM26" s="6"/>
      <c r="RGN26" s="6"/>
      <c r="RGO26" s="6"/>
      <c r="RGP26" s="6"/>
      <c r="RGQ26" s="6"/>
      <c r="RGR26" s="6"/>
      <c r="RGS26" s="6"/>
      <c r="RGT26" s="6"/>
      <c r="RGU26" s="6"/>
      <c r="RGV26" s="6"/>
      <c r="RGW26" s="6"/>
      <c r="RGX26" s="6"/>
      <c r="RGY26" s="6"/>
      <c r="RGZ26" s="6"/>
      <c r="RHA26" s="6"/>
      <c r="RHB26" s="6"/>
      <c r="RHC26" s="6"/>
      <c r="RHD26" s="6"/>
      <c r="RHE26" s="6"/>
      <c r="RHF26" s="6"/>
      <c r="RHG26" s="6"/>
      <c r="RHH26" s="6"/>
      <c r="RHI26" s="6"/>
      <c r="RHJ26" s="6"/>
      <c r="RHK26" s="6"/>
      <c r="RHL26" s="6"/>
      <c r="RHM26" s="6"/>
      <c r="RHN26" s="6"/>
      <c r="RHO26" s="6"/>
      <c r="RHP26" s="6"/>
      <c r="RHQ26" s="6"/>
      <c r="RHR26" s="6"/>
      <c r="RHS26" s="6"/>
      <c r="RHT26" s="6"/>
      <c r="RHU26" s="6"/>
      <c r="RHV26" s="6"/>
      <c r="RHW26" s="6"/>
      <c r="RHX26" s="6"/>
      <c r="RHY26" s="6"/>
      <c r="RHZ26" s="6"/>
      <c r="RIA26" s="6"/>
      <c r="RIB26" s="6"/>
      <c r="RIC26" s="6"/>
      <c r="RID26" s="6"/>
      <c r="RIE26" s="6"/>
      <c r="RIF26" s="6"/>
      <c r="RIG26" s="6"/>
      <c r="RIH26" s="6"/>
      <c r="RII26" s="6"/>
      <c r="RIJ26" s="6"/>
      <c r="RIK26" s="6"/>
      <c r="RIL26" s="6"/>
      <c r="RIM26" s="6"/>
      <c r="RIN26" s="6"/>
      <c r="RIO26" s="6"/>
      <c r="RIP26" s="6"/>
      <c r="RIQ26" s="6"/>
      <c r="RIR26" s="6"/>
      <c r="RIS26" s="6"/>
      <c r="RIT26" s="6"/>
      <c r="RIU26" s="6"/>
      <c r="RIV26" s="6"/>
      <c r="RIW26" s="6"/>
      <c r="RIX26" s="6"/>
      <c r="RIY26" s="6"/>
      <c r="RIZ26" s="6"/>
      <c r="RJA26" s="6"/>
      <c r="RJB26" s="6"/>
      <c r="RJC26" s="6"/>
      <c r="RJD26" s="6"/>
      <c r="RJE26" s="6"/>
      <c r="RJF26" s="6"/>
      <c r="RJG26" s="6"/>
      <c r="RJH26" s="6"/>
      <c r="RJI26" s="6"/>
      <c r="RJJ26" s="6"/>
      <c r="RJK26" s="6"/>
      <c r="RJL26" s="6"/>
      <c r="RJM26" s="6"/>
      <c r="RJN26" s="6"/>
      <c r="RJO26" s="6"/>
      <c r="RJP26" s="6"/>
      <c r="RJQ26" s="6"/>
      <c r="RJR26" s="6"/>
      <c r="RJS26" s="6"/>
      <c r="RJT26" s="6"/>
      <c r="RJU26" s="6"/>
      <c r="RJV26" s="6"/>
      <c r="RJW26" s="6"/>
      <c r="RJX26" s="6"/>
      <c r="RJY26" s="6"/>
      <c r="RJZ26" s="6"/>
      <c r="RKA26" s="6"/>
      <c r="RKB26" s="6"/>
      <c r="RKC26" s="6"/>
      <c r="RKD26" s="6"/>
      <c r="RKE26" s="6"/>
      <c r="RKF26" s="6"/>
      <c r="RKG26" s="6"/>
      <c r="RKH26" s="6"/>
      <c r="RKI26" s="6"/>
      <c r="RKJ26" s="6"/>
      <c r="RKK26" s="6"/>
      <c r="RKL26" s="6"/>
      <c r="RKM26" s="6"/>
      <c r="RKN26" s="6"/>
      <c r="RKO26" s="6"/>
      <c r="RKP26" s="6"/>
      <c r="RKQ26" s="6"/>
      <c r="RKR26" s="6"/>
      <c r="RKS26" s="6"/>
      <c r="RKT26" s="6"/>
      <c r="RKU26" s="6"/>
      <c r="RKV26" s="6"/>
      <c r="RKW26" s="6"/>
      <c r="RKX26" s="6"/>
      <c r="RKY26" s="6"/>
      <c r="RKZ26" s="6"/>
      <c r="RLA26" s="6"/>
      <c r="RLB26" s="6"/>
      <c r="RLC26" s="6"/>
      <c r="RLD26" s="6"/>
      <c r="RLE26" s="6"/>
      <c r="RLF26" s="6"/>
      <c r="RLG26" s="6"/>
      <c r="RLH26" s="6"/>
      <c r="RLI26" s="6"/>
      <c r="RLJ26" s="6"/>
      <c r="RLK26" s="6"/>
      <c r="RLL26" s="6"/>
      <c r="RLM26" s="6"/>
      <c r="RLN26" s="6"/>
      <c r="RLO26" s="6"/>
      <c r="RLP26" s="6"/>
      <c r="RLQ26" s="6"/>
      <c r="RLR26" s="6"/>
      <c r="RLS26" s="6"/>
      <c r="RLT26" s="6"/>
      <c r="RLU26" s="6"/>
      <c r="RLV26" s="6"/>
      <c r="RLW26" s="6"/>
      <c r="RLX26" s="6"/>
      <c r="RLY26" s="6"/>
      <c r="RLZ26" s="6"/>
      <c r="RMA26" s="6"/>
      <c r="RMB26" s="6"/>
      <c r="RMC26" s="6"/>
      <c r="RMD26" s="6"/>
      <c r="RME26" s="6"/>
      <c r="RMF26" s="6"/>
      <c r="RMG26" s="6"/>
      <c r="RMH26" s="6"/>
      <c r="RMI26" s="6"/>
      <c r="RMJ26" s="6"/>
      <c r="RMK26" s="6"/>
      <c r="RML26" s="6"/>
      <c r="RMM26" s="6"/>
      <c r="RMN26" s="6"/>
      <c r="RMO26" s="6"/>
      <c r="RMP26" s="6"/>
      <c r="RMQ26" s="6"/>
      <c r="RMR26" s="6"/>
      <c r="RMS26" s="6"/>
      <c r="RMT26" s="6"/>
      <c r="RMU26" s="6"/>
      <c r="RMV26" s="6"/>
      <c r="RMW26" s="6"/>
      <c r="RMX26" s="6"/>
      <c r="RMY26" s="6"/>
      <c r="RMZ26" s="6"/>
      <c r="RNA26" s="6"/>
      <c r="RNB26" s="6"/>
      <c r="RNC26" s="6"/>
      <c r="RND26" s="6"/>
      <c r="RNE26" s="6"/>
      <c r="RNF26" s="6"/>
      <c r="RNG26" s="6"/>
      <c r="RNH26" s="6"/>
      <c r="RNI26" s="6"/>
      <c r="RNJ26" s="6"/>
      <c r="RNK26" s="6"/>
      <c r="RNL26" s="6"/>
      <c r="RNM26" s="6"/>
      <c r="RNN26" s="6"/>
      <c r="RNO26" s="6"/>
      <c r="RNP26" s="6"/>
      <c r="RNQ26" s="6"/>
      <c r="RNR26" s="6"/>
      <c r="RNS26" s="6"/>
      <c r="RNT26" s="6"/>
      <c r="RNU26" s="6"/>
      <c r="RNV26" s="6"/>
      <c r="RNW26" s="6"/>
      <c r="RNX26" s="6"/>
      <c r="RNY26" s="6"/>
      <c r="RNZ26" s="6"/>
      <c r="ROA26" s="6"/>
      <c r="ROB26" s="6"/>
      <c r="ROC26" s="6"/>
      <c r="ROD26" s="6"/>
      <c r="ROE26" s="6"/>
      <c r="ROF26" s="6"/>
      <c r="ROG26" s="6"/>
      <c r="ROH26" s="6"/>
      <c r="ROI26" s="6"/>
      <c r="ROJ26" s="6"/>
      <c r="ROK26" s="6"/>
      <c r="ROL26" s="6"/>
      <c r="ROM26" s="6"/>
      <c r="RON26" s="6"/>
      <c r="ROO26" s="6"/>
      <c r="ROP26" s="6"/>
      <c r="ROQ26" s="6"/>
      <c r="ROR26" s="6"/>
      <c r="ROS26" s="6"/>
      <c r="ROT26" s="6"/>
      <c r="ROU26" s="6"/>
      <c r="ROV26" s="6"/>
      <c r="ROW26" s="6"/>
      <c r="ROX26" s="6"/>
      <c r="ROY26" s="6"/>
      <c r="ROZ26" s="6"/>
      <c r="RPA26" s="6"/>
      <c r="RPB26" s="6"/>
      <c r="RPC26" s="6"/>
      <c r="RPD26" s="6"/>
      <c r="RPE26" s="6"/>
      <c r="RPF26" s="6"/>
      <c r="RPG26" s="6"/>
      <c r="RPH26" s="6"/>
      <c r="RPI26" s="6"/>
      <c r="RPJ26" s="6"/>
      <c r="RPK26" s="6"/>
      <c r="RPL26" s="6"/>
      <c r="RPM26" s="6"/>
      <c r="RPN26" s="6"/>
      <c r="RPO26" s="6"/>
      <c r="RPP26" s="6"/>
      <c r="RPQ26" s="6"/>
      <c r="RPR26" s="6"/>
      <c r="RPS26" s="6"/>
      <c r="RPT26" s="6"/>
      <c r="RPU26" s="6"/>
      <c r="RPV26" s="6"/>
      <c r="RPW26" s="6"/>
      <c r="RPX26" s="6"/>
      <c r="RPY26" s="6"/>
      <c r="RPZ26" s="6"/>
      <c r="RQA26" s="6"/>
      <c r="RQB26" s="6"/>
      <c r="RQC26" s="6"/>
      <c r="RQD26" s="6"/>
      <c r="RQE26" s="6"/>
      <c r="RQF26" s="6"/>
      <c r="RQG26" s="6"/>
      <c r="RQH26" s="6"/>
      <c r="RQI26" s="6"/>
      <c r="RQJ26" s="6"/>
      <c r="RQK26" s="6"/>
      <c r="RQL26" s="6"/>
      <c r="RQM26" s="6"/>
      <c r="RQN26" s="6"/>
      <c r="RQO26" s="6"/>
      <c r="RQP26" s="6"/>
      <c r="RQQ26" s="6"/>
      <c r="RQR26" s="6"/>
      <c r="RQS26" s="6"/>
      <c r="RQT26" s="6"/>
      <c r="RQU26" s="6"/>
      <c r="RQV26" s="6"/>
      <c r="RQW26" s="6"/>
      <c r="RQX26" s="6"/>
      <c r="RQY26" s="6"/>
      <c r="RQZ26" s="6"/>
      <c r="RRA26" s="6"/>
      <c r="RRB26" s="6"/>
      <c r="RRC26" s="6"/>
      <c r="RRD26" s="6"/>
      <c r="RRE26" s="6"/>
      <c r="RRF26" s="6"/>
      <c r="RRG26" s="6"/>
      <c r="RRH26" s="6"/>
      <c r="RRI26" s="6"/>
      <c r="RRJ26" s="6"/>
      <c r="RRK26" s="6"/>
      <c r="RRL26" s="6"/>
      <c r="RRM26" s="6"/>
      <c r="RRN26" s="6"/>
      <c r="RRO26" s="6"/>
      <c r="RRP26" s="6"/>
      <c r="RRQ26" s="6"/>
      <c r="RRR26" s="6"/>
      <c r="RRS26" s="6"/>
      <c r="RRT26" s="6"/>
      <c r="RRU26" s="6"/>
      <c r="RRV26" s="6"/>
      <c r="RRW26" s="6"/>
      <c r="RRX26" s="6"/>
      <c r="RRY26" s="6"/>
      <c r="RRZ26" s="6"/>
      <c r="RSA26" s="6"/>
      <c r="RSB26" s="6"/>
      <c r="RSC26" s="6"/>
      <c r="RSD26" s="6"/>
      <c r="RSE26" s="6"/>
      <c r="RSF26" s="6"/>
      <c r="RSG26" s="6"/>
      <c r="RSH26" s="6"/>
      <c r="RSI26" s="6"/>
      <c r="RSJ26" s="6"/>
      <c r="RSK26" s="6"/>
      <c r="RSL26" s="6"/>
      <c r="RSM26" s="6"/>
      <c r="RSN26" s="6"/>
      <c r="RSO26" s="6"/>
      <c r="RSP26" s="6"/>
      <c r="RSQ26" s="6"/>
      <c r="RSR26" s="6"/>
      <c r="RSS26" s="6"/>
      <c r="RST26" s="6"/>
      <c r="RSU26" s="6"/>
      <c r="RSV26" s="6"/>
      <c r="RSW26" s="6"/>
      <c r="RSX26" s="6"/>
      <c r="RSY26" s="6"/>
      <c r="RSZ26" s="6"/>
      <c r="RTA26" s="6"/>
      <c r="RTB26" s="6"/>
      <c r="RTC26" s="6"/>
      <c r="RTD26" s="6"/>
      <c r="RTE26" s="6"/>
      <c r="RTF26" s="6"/>
      <c r="RTG26" s="6"/>
      <c r="RTH26" s="6"/>
      <c r="RTI26" s="6"/>
      <c r="RTJ26" s="6"/>
      <c r="RTK26" s="6"/>
      <c r="RTL26" s="6"/>
      <c r="RTM26" s="6"/>
      <c r="RTN26" s="6"/>
      <c r="RTO26" s="6"/>
      <c r="RTP26" s="6"/>
      <c r="RTQ26" s="6"/>
      <c r="RTR26" s="6"/>
      <c r="RTS26" s="6"/>
      <c r="RTT26" s="6"/>
      <c r="RTU26" s="6"/>
      <c r="RTV26" s="6"/>
      <c r="RTW26" s="6"/>
      <c r="RTX26" s="6"/>
      <c r="RTY26" s="6"/>
      <c r="RTZ26" s="6"/>
      <c r="RUA26" s="6"/>
      <c r="RUB26" s="6"/>
      <c r="RUC26" s="6"/>
      <c r="RUD26" s="6"/>
      <c r="RUE26" s="6"/>
      <c r="RUF26" s="6"/>
      <c r="RUG26" s="6"/>
      <c r="RUH26" s="6"/>
      <c r="RUI26" s="6"/>
      <c r="RUJ26" s="6"/>
      <c r="RUK26" s="6"/>
      <c r="RUL26" s="6"/>
      <c r="RUM26" s="6"/>
      <c r="RUN26" s="6"/>
      <c r="RUO26" s="6"/>
      <c r="RUP26" s="6"/>
      <c r="RUQ26" s="6"/>
      <c r="RUR26" s="6"/>
      <c r="RUS26" s="6"/>
      <c r="RUT26" s="6"/>
      <c r="RUU26" s="6"/>
      <c r="RUV26" s="6"/>
      <c r="RUW26" s="6"/>
      <c r="RUX26" s="6"/>
      <c r="RUY26" s="6"/>
      <c r="RUZ26" s="6"/>
      <c r="RVA26" s="6"/>
      <c r="RVB26" s="6"/>
      <c r="RVC26" s="6"/>
      <c r="RVD26" s="6"/>
      <c r="RVE26" s="6"/>
      <c r="RVF26" s="6"/>
      <c r="RVG26" s="6"/>
      <c r="RVH26" s="6"/>
      <c r="RVI26" s="6"/>
      <c r="RVJ26" s="6"/>
      <c r="RVK26" s="6"/>
      <c r="RVL26" s="6"/>
      <c r="RVM26" s="6"/>
      <c r="RVN26" s="6"/>
      <c r="RVO26" s="6"/>
      <c r="RVP26" s="6"/>
      <c r="RVQ26" s="6"/>
      <c r="RVR26" s="6"/>
      <c r="RVS26" s="6"/>
      <c r="RVT26" s="6"/>
      <c r="RVU26" s="6"/>
      <c r="RVV26" s="6"/>
      <c r="RVW26" s="6"/>
      <c r="RVX26" s="6"/>
      <c r="RVY26" s="6"/>
      <c r="RVZ26" s="6"/>
      <c r="RWA26" s="6"/>
      <c r="RWB26" s="6"/>
      <c r="RWC26" s="6"/>
      <c r="RWD26" s="6"/>
      <c r="RWE26" s="6"/>
      <c r="RWF26" s="6"/>
      <c r="RWG26" s="6"/>
      <c r="RWH26" s="6"/>
      <c r="RWI26" s="6"/>
      <c r="RWJ26" s="6"/>
      <c r="RWK26" s="6"/>
      <c r="RWL26" s="6"/>
      <c r="RWM26" s="6"/>
      <c r="RWN26" s="6"/>
      <c r="RWO26" s="6"/>
      <c r="RWP26" s="6"/>
      <c r="RWQ26" s="6"/>
      <c r="RWR26" s="6"/>
      <c r="RWS26" s="6"/>
      <c r="RWT26" s="6"/>
      <c r="RWU26" s="6"/>
      <c r="RWV26" s="6"/>
      <c r="RWW26" s="6"/>
      <c r="RWX26" s="6"/>
      <c r="RWY26" s="6"/>
      <c r="RWZ26" s="6"/>
      <c r="RXA26" s="6"/>
      <c r="RXB26" s="6"/>
      <c r="RXC26" s="6"/>
      <c r="RXD26" s="6"/>
      <c r="RXE26" s="6"/>
      <c r="RXF26" s="6"/>
      <c r="RXG26" s="6"/>
      <c r="RXH26" s="6"/>
      <c r="RXI26" s="6"/>
      <c r="RXJ26" s="6"/>
      <c r="RXK26" s="6"/>
      <c r="RXL26" s="6"/>
      <c r="RXM26" s="6"/>
      <c r="RXN26" s="6"/>
      <c r="RXO26" s="6"/>
      <c r="RXP26" s="6"/>
      <c r="RXQ26" s="6"/>
      <c r="RXR26" s="6"/>
      <c r="RXS26" s="6"/>
      <c r="RXT26" s="6"/>
      <c r="RXU26" s="6"/>
      <c r="RXV26" s="6"/>
      <c r="RXW26" s="6"/>
      <c r="RXX26" s="6"/>
      <c r="RXY26" s="6"/>
      <c r="RXZ26" s="6"/>
      <c r="RYA26" s="6"/>
      <c r="RYB26" s="6"/>
      <c r="RYC26" s="6"/>
      <c r="RYD26" s="6"/>
      <c r="RYE26" s="6"/>
      <c r="RYF26" s="6"/>
      <c r="RYG26" s="6"/>
      <c r="RYH26" s="6"/>
      <c r="RYI26" s="6"/>
      <c r="RYJ26" s="6"/>
      <c r="RYK26" s="6"/>
      <c r="RYL26" s="6"/>
      <c r="RYM26" s="6"/>
      <c r="RYN26" s="6"/>
      <c r="RYO26" s="6"/>
      <c r="RYP26" s="6"/>
      <c r="RYQ26" s="6"/>
      <c r="RYR26" s="6"/>
      <c r="RYS26" s="6"/>
      <c r="RYT26" s="6"/>
      <c r="RYU26" s="6"/>
      <c r="RYV26" s="6"/>
      <c r="RYW26" s="6"/>
      <c r="RYX26" s="6"/>
      <c r="RYY26" s="6"/>
      <c r="RYZ26" s="6"/>
      <c r="RZA26" s="6"/>
      <c r="RZB26" s="6"/>
      <c r="RZC26" s="6"/>
      <c r="RZD26" s="6"/>
      <c r="RZE26" s="6"/>
      <c r="RZF26" s="6"/>
      <c r="RZG26" s="6"/>
      <c r="RZH26" s="6"/>
      <c r="RZI26" s="6"/>
      <c r="RZJ26" s="6"/>
      <c r="RZK26" s="6"/>
      <c r="RZL26" s="6"/>
      <c r="RZM26" s="6"/>
      <c r="RZN26" s="6"/>
      <c r="RZO26" s="6"/>
      <c r="RZP26" s="6"/>
      <c r="RZQ26" s="6"/>
      <c r="RZR26" s="6"/>
      <c r="RZS26" s="6"/>
      <c r="RZT26" s="6"/>
      <c r="RZU26" s="6"/>
      <c r="RZV26" s="6"/>
      <c r="RZW26" s="6"/>
      <c r="RZX26" s="6"/>
      <c r="RZY26" s="6"/>
      <c r="RZZ26" s="6"/>
      <c r="SAA26" s="6"/>
      <c r="SAB26" s="6"/>
      <c r="SAC26" s="6"/>
      <c r="SAD26" s="6"/>
      <c r="SAE26" s="6"/>
      <c r="SAF26" s="6"/>
      <c r="SAG26" s="6"/>
      <c r="SAH26" s="6"/>
      <c r="SAI26" s="6"/>
      <c r="SAJ26" s="6"/>
      <c r="SAK26" s="6"/>
      <c r="SAL26" s="6"/>
      <c r="SAM26" s="6"/>
      <c r="SAN26" s="6"/>
      <c r="SAO26" s="6"/>
      <c r="SAP26" s="6"/>
      <c r="SAQ26" s="6"/>
      <c r="SAR26" s="6"/>
      <c r="SAS26" s="6"/>
      <c r="SAT26" s="6"/>
      <c r="SAU26" s="6"/>
      <c r="SAV26" s="6"/>
      <c r="SAW26" s="6"/>
      <c r="SAX26" s="6"/>
      <c r="SAY26" s="6"/>
      <c r="SAZ26" s="6"/>
      <c r="SBA26" s="6"/>
      <c r="SBB26" s="6"/>
      <c r="SBC26" s="6"/>
      <c r="SBD26" s="6"/>
      <c r="SBE26" s="6"/>
      <c r="SBF26" s="6"/>
      <c r="SBG26" s="6"/>
      <c r="SBH26" s="6"/>
      <c r="SBI26" s="6"/>
      <c r="SBJ26" s="6"/>
      <c r="SBK26" s="6"/>
      <c r="SBL26" s="6"/>
      <c r="SBM26" s="6"/>
      <c r="SBN26" s="6"/>
      <c r="SBO26" s="6"/>
      <c r="SBP26" s="6"/>
      <c r="SBQ26" s="6"/>
      <c r="SBR26" s="6"/>
      <c r="SBS26" s="6"/>
      <c r="SBT26" s="6"/>
      <c r="SBU26" s="6"/>
      <c r="SBV26" s="6"/>
      <c r="SBW26" s="6"/>
      <c r="SBX26" s="6"/>
      <c r="SBY26" s="6"/>
      <c r="SBZ26" s="6"/>
      <c r="SCA26" s="6"/>
      <c r="SCB26" s="6"/>
      <c r="SCC26" s="6"/>
      <c r="SCD26" s="6"/>
      <c r="SCE26" s="6"/>
      <c r="SCF26" s="6"/>
      <c r="SCG26" s="6"/>
      <c r="SCH26" s="6"/>
      <c r="SCI26" s="6"/>
      <c r="SCJ26" s="6"/>
      <c r="SCK26" s="6"/>
      <c r="SCL26" s="6"/>
      <c r="SCM26" s="6"/>
      <c r="SCN26" s="6"/>
      <c r="SCO26" s="6"/>
      <c r="SCP26" s="6"/>
      <c r="SCQ26" s="6"/>
      <c r="SCR26" s="6"/>
      <c r="SCS26" s="6"/>
      <c r="SCT26" s="6"/>
      <c r="SCU26" s="6"/>
      <c r="SCV26" s="6"/>
      <c r="SCW26" s="6"/>
      <c r="SCX26" s="6"/>
      <c r="SCY26" s="6"/>
      <c r="SCZ26" s="6"/>
      <c r="SDA26" s="6"/>
      <c r="SDB26" s="6"/>
      <c r="SDC26" s="6"/>
      <c r="SDD26" s="6"/>
      <c r="SDE26" s="6"/>
      <c r="SDF26" s="6"/>
      <c r="SDG26" s="6"/>
      <c r="SDH26" s="6"/>
      <c r="SDI26" s="6"/>
      <c r="SDJ26" s="6"/>
      <c r="SDK26" s="6"/>
      <c r="SDL26" s="6"/>
      <c r="SDM26" s="6"/>
      <c r="SDN26" s="6"/>
      <c r="SDO26" s="6"/>
      <c r="SDP26" s="6"/>
      <c r="SDQ26" s="6"/>
      <c r="SDR26" s="6"/>
      <c r="SDS26" s="6"/>
      <c r="SDT26" s="6"/>
      <c r="SDU26" s="6"/>
      <c r="SDV26" s="6"/>
      <c r="SDW26" s="6"/>
      <c r="SDX26" s="6"/>
      <c r="SDY26" s="6"/>
      <c r="SDZ26" s="6"/>
      <c r="SEA26" s="6"/>
      <c r="SEB26" s="6"/>
      <c r="SEC26" s="6"/>
      <c r="SED26" s="6"/>
      <c r="SEE26" s="6"/>
      <c r="SEF26" s="6"/>
      <c r="SEG26" s="6"/>
      <c r="SEH26" s="6"/>
      <c r="SEI26" s="6"/>
      <c r="SEJ26" s="6"/>
      <c r="SEK26" s="6"/>
      <c r="SEL26" s="6"/>
      <c r="SEM26" s="6"/>
      <c r="SEN26" s="6"/>
      <c r="SEO26" s="6"/>
      <c r="SEP26" s="6"/>
      <c r="SEQ26" s="6"/>
      <c r="SER26" s="6"/>
      <c r="SES26" s="6"/>
      <c r="SET26" s="6"/>
      <c r="SEU26" s="6"/>
      <c r="SEV26" s="6"/>
      <c r="SEW26" s="6"/>
      <c r="SEX26" s="6"/>
      <c r="SEY26" s="6"/>
      <c r="SEZ26" s="6"/>
      <c r="SFA26" s="6"/>
      <c r="SFB26" s="6"/>
      <c r="SFC26" s="6"/>
      <c r="SFD26" s="6"/>
      <c r="SFE26" s="6"/>
      <c r="SFF26" s="6"/>
      <c r="SFG26" s="6"/>
      <c r="SFH26" s="6"/>
      <c r="SFI26" s="6"/>
      <c r="SFJ26" s="6"/>
      <c r="SFK26" s="6"/>
      <c r="SFL26" s="6"/>
      <c r="SFM26" s="6"/>
      <c r="SFN26" s="6"/>
      <c r="SFO26" s="6"/>
      <c r="SFP26" s="6"/>
      <c r="SFQ26" s="6"/>
      <c r="SFR26" s="6"/>
      <c r="SFS26" s="6"/>
      <c r="SFT26" s="6"/>
      <c r="SFU26" s="6"/>
      <c r="SFV26" s="6"/>
      <c r="SFW26" s="6"/>
      <c r="SFX26" s="6"/>
      <c r="SFY26" s="6"/>
      <c r="SFZ26" s="6"/>
      <c r="SGA26" s="6"/>
      <c r="SGB26" s="6"/>
      <c r="SGC26" s="6"/>
      <c r="SGD26" s="6"/>
      <c r="SGE26" s="6"/>
      <c r="SGF26" s="6"/>
      <c r="SGG26" s="6"/>
      <c r="SGH26" s="6"/>
      <c r="SGI26" s="6"/>
      <c r="SGJ26" s="6"/>
      <c r="SGK26" s="6"/>
      <c r="SGL26" s="6"/>
      <c r="SGM26" s="6"/>
      <c r="SGN26" s="6"/>
      <c r="SGO26" s="6"/>
      <c r="SGP26" s="6"/>
      <c r="SGQ26" s="6"/>
      <c r="SGR26" s="6"/>
      <c r="SGS26" s="6"/>
      <c r="SGT26" s="6"/>
      <c r="SGU26" s="6"/>
      <c r="SGV26" s="6"/>
      <c r="SGW26" s="6"/>
      <c r="SGX26" s="6"/>
      <c r="SGY26" s="6"/>
      <c r="SGZ26" s="6"/>
      <c r="SHA26" s="6"/>
      <c r="SHB26" s="6"/>
      <c r="SHC26" s="6"/>
      <c r="SHD26" s="6"/>
      <c r="SHE26" s="6"/>
      <c r="SHF26" s="6"/>
      <c r="SHG26" s="6"/>
      <c r="SHH26" s="6"/>
      <c r="SHI26" s="6"/>
      <c r="SHJ26" s="6"/>
      <c r="SHK26" s="6"/>
      <c r="SHL26" s="6"/>
      <c r="SHM26" s="6"/>
      <c r="SHN26" s="6"/>
      <c r="SHO26" s="6"/>
      <c r="SHP26" s="6"/>
      <c r="SHQ26" s="6"/>
      <c r="SHR26" s="6"/>
      <c r="SHS26" s="6"/>
      <c r="SHT26" s="6"/>
      <c r="SHU26" s="6"/>
      <c r="SHV26" s="6"/>
      <c r="SHW26" s="6"/>
      <c r="SHX26" s="6"/>
      <c r="SHY26" s="6"/>
      <c r="SHZ26" s="6"/>
      <c r="SIA26" s="6"/>
      <c r="SIB26" s="6"/>
      <c r="SIC26" s="6"/>
      <c r="SID26" s="6"/>
      <c r="SIE26" s="6"/>
      <c r="SIF26" s="6"/>
      <c r="SIG26" s="6"/>
      <c r="SIH26" s="6"/>
      <c r="SII26" s="6"/>
      <c r="SIJ26" s="6"/>
      <c r="SIK26" s="6"/>
      <c r="SIL26" s="6"/>
      <c r="SIM26" s="6"/>
      <c r="SIN26" s="6"/>
      <c r="SIO26" s="6"/>
      <c r="SIP26" s="6"/>
      <c r="SIQ26" s="6"/>
      <c r="SIR26" s="6"/>
      <c r="SIS26" s="6"/>
      <c r="SIT26" s="6"/>
      <c r="SIU26" s="6"/>
      <c r="SIV26" s="6"/>
      <c r="SIW26" s="6"/>
      <c r="SIX26" s="6"/>
      <c r="SIY26" s="6"/>
      <c r="SIZ26" s="6"/>
      <c r="SJA26" s="6"/>
      <c r="SJB26" s="6"/>
      <c r="SJC26" s="6"/>
      <c r="SJD26" s="6"/>
      <c r="SJE26" s="6"/>
      <c r="SJF26" s="6"/>
      <c r="SJG26" s="6"/>
      <c r="SJH26" s="6"/>
      <c r="SJI26" s="6"/>
      <c r="SJJ26" s="6"/>
      <c r="SJK26" s="6"/>
      <c r="SJL26" s="6"/>
      <c r="SJM26" s="6"/>
      <c r="SJN26" s="6"/>
      <c r="SJO26" s="6"/>
      <c r="SJP26" s="6"/>
      <c r="SJQ26" s="6"/>
      <c r="SJR26" s="6"/>
      <c r="SJS26" s="6"/>
      <c r="SJT26" s="6"/>
      <c r="SJU26" s="6"/>
      <c r="SJV26" s="6"/>
      <c r="SJW26" s="6"/>
      <c r="SJX26" s="6"/>
      <c r="SJY26" s="6"/>
      <c r="SJZ26" s="6"/>
      <c r="SKA26" s="6"/>
      <c r="SKB26" s="6"/>
      <c r="SKC26" s="6"/>
      <c r="SKD26" s="6"/>
      <c r="SKE26" s="6"/>
      <c r="SKF26" s="6"/>
      <c r="SKG26" s="6"/>
      <c r="SKH26" s="6"/>
      <c r="SKI26" s="6"/>
      <c r="SKJ26" s="6"/>
      <c r="SKK26" s="6"/>
      <c r="SKL26" s="6"/>
      <c r="SKM26" s="6"/>
      <c r="SKN26" s="6"/>
      <c r="SKO26" s="6"/>
      <c r="SKP26" s="6"/>
      <c r="SKQ26" s="6"/>
      <c r="SKR26" s="6"/>
      <c r="SKS26" s="6"/>
      <c r="SKT26" s="6"/>
      <c r="SKU26" s="6"/>
      <c r="SKV26" s="6"/>
      <c r="SKW26" s="6"/>
      <c r="SKX26" s="6"/>
      <c r="SKY26" s="6"/>
      <c r="SKZ26" s="6"/>
      <c r="SLA26" s="6"/>
      <c r="SLB26" s="6"/>
      <c r="SLC26" s="6"/>
      <c r="SLD26" s="6"/>
      <c r="SLE26" s="6"/>
      <c r="SLF26" s="6"/>
      <c r="SLG26" s="6"/>
      <c r="SLH26" s="6"/>
      <c r="SLI26" s="6"/>
      <c r="SLJ26" s="6"/>
      <c r="SLK26" s="6"/>
      <c r="SLL26" s="6"/>
      <c r="SLM26" s="6"/>
      <c r="SLN26" s="6"/>
      <c r="SLO26" s="6"/>
      <c r="SLP26" s="6"/>
      <c r="SLQ26" s="6"/>
      <c r="SLR26" s="6"/>
      <c r="SLS26" s="6"/>
      <c r="SLT26" s="6"/>
      <c r="SLU26" s="6"/>
      <c r="SLV26" s="6"/>
      <c r="SLW26" s="6"/>
      <c r="SLX26" s="6"/>
      <c r="SLY26" s="6"/>
      <c r="SLZ26" s="6"/>
      <c r="SMA26" s="6"/>
      <c r="SMB26" s="6"/>
      <c r="SMC26" s="6"/>
      <c r="SMD26" s="6"/>
      <c r="SME26" s="6"/>
      <c r="SMF26" s="6"/>
      <c r="SMG26" s="6"/>
      <c r="SMH26" s="6"/>
      <c r="SMI26" s="6"/>
      <c r="SMJ26" s="6"/>
      <c r="SMK26" s="6"/>
      <c r="SML26" s="6"/>
      <c r="SMM26" s="6"/>
      <c r="SMN26" s="6"/>
      <c r="SMO26" s="6"/>
      <c r="SMP26" s="6"/>
      <c r="SMQ26" s="6"/>
      <c r="SMR26" s="6"/>
      <c r="SMS26" s="6"/>
      <c r="SMT26" s="6"/>
      <c r="SMU26" s="6"/>
      <c r="SMV26" s="6"/>
      <c r="SMW26" s="6"/>
      <c r="SMX26" s="6"/>
      <c r="SMY26" s="6"/>
      <c r="SMZ26" s="6"/>
      <c r="SNA26" s="6"/>
      <c r="SNB26" s="6"/>
      <c r="SNC26" s="6"/>
      <c r="SND26" s="6"/>
      <c r="SNE26" s="6"/>
      <c r="SNF26" s="6"/>
      <c r="SNG26" s="6"/>
      <c r="SNH26" s="6"/>
      <c r="SNI26" s="6"/>
      <c r="SNJ26" s="6"/>
      <c r="SNK26" s="6"/>
      <c r="SNL26" s="6"/>
      <c r="SNM26" s="6"/>
      <c r="SNN26" s="6"/>
      <c r="SNO26" s="6"/>
      <c r="SNP26" s="6"/>
      <c r="SNQ26" s="6"/>
      <c r="SNR26" s="6"/>
      <c r="SNS26" s="6"/>
      <c r="SNT26" s="6"/>
      <c r="SNU26" s="6"/>
      <c r="SNV26" s="6"/>
      <c r="SNW26" s="6"/>
      <c r="SNX26" s="6"/>
      <c r="SNY26" s="6"/>
      <c r="SNZ26" s="6"/>
      <c r="SOA26" s="6"/>
      <c r="SOB26" s="6"/>
      <c r="SOC26" s="6"/>
      <c r="SOD26" s="6"/>
      <c r="SOE26" s="6"/>
      <c r="SOF26" s="6"/>
      <c r="SOG26" s="6"/>
      <c r="SOH26" s="6"/>
      <c r="SOI26" s="6"/>
      <c r="SOJ26" s="6"/>
      <c r="SOK26" s="6"/>
      <c r="SOL26" s="6"/>
      <c r="SOM26" s="6"/>
      <c r="SON26" s="6"/>
      <c r="SOO26" s="6"/>
      <c r="SOP26" s="6"/>
      <c r="SOQ26" s="6"/>
      <c r="SOR26" s="6"/>
      <c r="SOS26" s="6"/>
      <c r="SOT26" s="6"/>
      <c r="SOU26" s="6"/>
      <c r="SOV26" s="6"/>
      <c r="SOW26" s="6"/>
      <c r="SOX26" s="6"/>
      <c r="SOY26" s="6"/>
      <c r="SOZ26" s="6"/>
      <c r="SPA26" s="6"/>
      <c r="SPB26" s="6"/>
      <c r="SPC26" s="6"/>
      <c r="SPD26" s="6"/>
      <c r="SPE26" s="6"/>
      <c r="SPF26" s="6"/>
      <c r="SPG26" s="6"/>
      <c r="SPH26" s="6"/>
      <c r="SPI26" s="6"/>
      <c r="SPJ26" s="6"/>
      <c r="SPK26" s="6"/>
      <c r="SPL26" s="6"/>
      <c r="SPM26" s="6"/>
      <c r="SPN26" s="6"/>
      <c r="SPO26" s="6"/>
      <c r="SPP26" s="6"/>
      <c r="SPQ26" s="6"/>
      <c r="SPR26" s="6"/>
      <c r="SPS26" s="6"/>
      <c r="SPT26" s="6"/>
      <c r="SPU26" s="6"/>
      <c r="SPV26" s="6"/>
      <c r="SPW26" s="6"/>
      <c r="SPX26" s="6"/>
      <c r="SPY26" s="6"/>
      <c r="SPZ26" s="6"/>
      <c r="SQA26" s="6"/>
      <c r="SQB26" s="6"/>
      <c r="SQC26" s="6"/>
      <c r="SQD26" s="6"/>
      <c r="SQE26" s="6"/>
      <c r="SQF26" s="6"/>
      <c r="SQG26" s="6"/>
      <c r="SQH26" s="6"/>
      <c r="SQI26" s="6"/>
      <c r="SQJ26" s="6"/>
      <c r="SQK26" s="6"/>
      <c r="SQL26" s="6"/>
      <c r="SQM26" s="6"/>
      <c r="SQN26" s="6"/>
      <c r="SQO26" s="6"/>
      <c r="SQP26" s="6"/>
      <c r="SQQ26" s="6"/>
      <c r="SQR26" s="6"/>
      <c r="SQS26" s="6"/>
      <c r="SQT26" s="6"/>
      <c r="SQU26" s="6"/>
      <c r="SQV26" s="6"/>
      <c r="SQW26" s="6"/>
      <c r="SQX26" s="6"/>
      <c r="SQY26" s="6"/>
      <c r="SQZ26" s="6"/>
      <c r="SRA26" s="6"/>
      <c r="SRB26" s="6"/>
      <c r="SRC26" s="6"/>
      <c r="SRD26" s="6"/>
      <c r="SRE26" s="6"/>
      <c r="SRF26" s="6"/>
      <c r="SRG26" s="6"/>
      <c r="SRH26" s="6"/>
      <c r="SRI26" s="6"/>
      <c r="SRJ26" s="6"/>
      <c r="SRK26" s="6"/>
      <c r="SRL26" s="6"/>
      <c r="SRM26" s="6"/>
      <c r="SRN26" s="6"/>
      <c r="SRO26" s="6"/>
      <c r="SRP26" s="6"/>
      <c r="SRQ26" s="6"/>
      <c r="SRR26" s="6"/>
      <c r="SRS26" s="6"/>
      <c r="SRT26" s="6"/>
      <c r="SRU26" s="6"/>
      <c r="SRV26" s="6"/>
      <c r="SRW26" s="6"/>
      <c r="SRX26" s="6"/>
      <c r="SRY26" s="6"/>
      <c r="SRZ26" s="6"/>
      <c r="SSA26" s="6"/>
      <c r="SSB26" s="6"/>
      <c r="SSC26" s="6"/>
      <c r="SSD26" s="6"/>
      <c r="SSE26" s="6"/>
      <c r="SSF26" s="6"/>
      <c r="SSG26" s="6"/>
      <c r="SSH26" s="6"/>
      <c r="SSI26" s="6"/>
      <c r="SSJ26" s="6"/>
      <c r="SSK26" s="6"/>
      <c r="SSL26" s="6"/>
      <c r="SSM26" s="6"/>
      <c r="SSN26" s="6"/>
      <c r="SSO26" s="6"/>
      <c r="SSP26" s="6"/>
      <c r="SSQ26" s="6"/>
      <c r="SSR26" s="6"/>
      <c r="SSS26" s="6"/>
      <c r="SST26" s="6"/>
      <c r="SSU26" s="6"/>
      <c r="SSV26" s="6"/>
      <c r="SSW26" s="6"/>
      <c r="SSX26" s="6"/>
      <c r="SSY26" s="6"/>
      <c r="SSZ26" s="6"/>
      <c r="STA26" s="6"/>
      <c r="STB26" s="6"/>
      <c r="STC26" s="6"/>
      <c r="STD26" s="6"/>
      <c r="STE26" s="6"/>
      <c r="STF26" s="6"/>
      <c r="STG26" s="6"/>
      <c r="STH26" s="6"/>
      <c r="STI26" s="6"/>
      <c r="STJ26" s="6"/>
      <c r="STK26" s="6"/>
      <c r="STL26" s="6"/>
      <c r="STM26" s="6"/>
      <c r="STN26" s="6"/>
      <c r="STO26" s="6"/>
      <c r="STP26" s="6"/>
      <c r="STQ26" s="6"/>
      <c r="STR26" s="6"/>
      <c r="STS26" s="6"/>
      <c r="STT26" s="6"/>
      <c r="STU26" s="6"/>
      <c r="STV26" s="6"/>
      <c r="STW26" s="6"/>
      <c r="STX26" s="6"/>
      <c r="STY26" s="6"/>
      <c r="STZ26" s="6"/>
      <c r="SUA26" s="6"/>
      <c r="SUB26" s="6"/>
      <c r="SUC26" s="6"/>
      <c r="SUD26" s="6"/>
      <c r="SUE26" s="6"/>
      <c r="SUF26" s="6"/>
      <c r="SUG26" s="6"/>
      <c r="SUH26" s="6"/>
      <c r="SUI26" s="6"/>
      <c r="SUJ26" s="6"/>
      <c r="SUK26" s="6"/>
      <c r="SUL26" s="6"/>
      <c r="SUM26" s="6"/>
      <c r="SUN26" s="6"/>
      <c r="SUO26" s="6"/>
      <c r="SUP26" s="6"/>
      <c r="SUQ26" s="6"/>
      <c r="SUR26" s="6"/>
      <c r="SUS26" s="6"/>
      <c r="SUT26" s="6"/>
      <c r="SUU26" s="6"/>
      <c r="SUV26" s="6"/>
      <c r="SUW26" s="6"/>
      <c r="SUX26" s="6"/>
      <c r="SUY26" s="6"/>
      <c r="SUZ26" s="6"/>
      <c r="SVA26" s="6"/>
      <c r="SVB26" s="6"/>
      <c r="SVC26" s="6"/>
      <c r="SVD26" s="6"/>
      <c r="SVE26" s="6"/>
      <c r="SVF26" s="6"/>
      <c r="SVG26" s="6"/>
      <c r="SVH26" s="6"/>
      <c r="SVI26" s="6"/>
      <c r="SVJ26" s="6"/>
      <c r="SVK26" s="6"/>
      <c r="SVL26" s="6"/>
      <c r="SVM26" s="6"/>
      <c r="SVN26" s="6"/>
      <c r="SVO26" s="6"/>
      <c r="SVP26" s="6"/>
      <c r="SVQ26" s="6"/>
      <c r="SVR26" s="6"/>
      <c r="SVS26" s="6"/>
      <c r="SVT26" s="6"/>
      <c r="SVU26" s="6"/>
      <c r="SVV26" s="6"/>
      <c r="SVW26" s="6"/>
      <c r="SVX26" s="6"/>
      <c r="SVY26" s="6"/>
      <c r="SVZ26" s="6"/>
      <c r="SWA26" s="6"/>
      <c r="SWB26" s="6"/>
      <c r="SWC26" s="6"/>
      <c r="SWD26" s="6"/>
      <c r="SWE26" s="6"/>
      <c r="SWF26" s="6"/>
      <c r="SWG26" s="6"/>
      <c r="SWH26" s="6"/>
      <c r="SWI26" s="6"/>
      <c r="SWJ26" s="6"/>
      <c r="SWK26" s="6"/>
      <c r="SWL26" s="6"/>
      <c r="SWM26" s="6"/>
      <c r="SWN26" s="6"/>
      <c r="SWO26" s="6"/>
      <c r="SWP26" s="6"/>
      <c r="SWQ26" s="6"/>
      <c r="SWR26" s="6"/>
      <c r="SWS26" s="6"/>
      <c r="SWT26" s="6"/>
      <c r="SWU26" s="6"/>
      <c r="SWV26" s="6"/>
      <c r="SWW26" s="6"/>
      <c r="SWX26" s="6"/>
      <c r="SWY26" s="6"/>
      <c r="SWZ26" s="6"/>
      <c r="SXA26" s="6"/>
      <c r="SXB26" s="6"/>
      <c r="SXC26" s="6"/>
      <c r="SXD26" s="6"/>
      <c r="SXE26" s="6"/>
      <c r="SXF26" s="6"/>
      <c r="SXG26" s="6"/>
      <c r="SXH26" s="6"/>
      <c r="SXI26" s="6"/>
      <c r="SXJ26" s="6"/>
      <c r="SXK26" s="6"/>
      <c r="SXL26" s="6"/>
      <c r="SXM26" s="6"/>
      <c r="SXN26" s="6"/>
      <c r="SXO26" s="6"/>
      <c r="SXP26" s="6"/>
      <c r="SXQ26" s="6"/>
      <c r="SXR26" s="6"/>
      <c r="SXS26" s="6"/>
      <c r="SXT26" s="6"/>
      <c r="SXU26" s="6"/>
      <c r="SXV26" s="6"/>
      <c r="SXW26" s="6"/>
      <c r="SXX26" s="6"/>
      <c r="SXY26" s="6"/>
      <c r="SXZ26" s="6"/>
      <c r="SYA26" s="6"/>
      <c r="SYB26" s="6"/>
      <c r="SYC26" s="6"/>
      <c r="SYD26" s="6"/>
      <c r="SYE26" s="6"/>
      <c r="SYF26" s="6"/>
      <c r="SYG26" s="6"/>
      <c r="SYH26" s="6"/>
      <c r="SYI26" s="6"/>
      <c r="SYJ26" s="6"/>
      <c r="SYK26" s="6"/>
      <c r="SYL26" s="6"/>
      <c r="SYM26" s="6"/>
      <c r="SYN26" s="6"/>
      <c r="SYO26" s="6"/>
      <c r="SYP26" s="6"/>
      <c r="SYQ26" s="6"/>
      <c r="SYR26" s="6"/>
      <c r="SYS26" s="6"/>
      <c r="SYT26" s="6"/>
      <c r="SYU26" s="6"/>
      <c r="SYV26" s="6"/>
      <c r="SYW26" s="6"/>
      <c r="SYX26" s="6"/>
      <c r="SYY26" s="6"/>
      <c r="SYZ26" s="6"/>
      <c r="SZA26" s="6"/>
      <c r="SZB26" s="6"/>
      <c r="SZC26" s="6"/>
      <c r="SZD26" s="6"/>
      <c r="SZE26" s="6"/>
      <c r="SZF26" s="6"/>
      <c r="SZG26" s="6"/>
      <c r="SZH26" s="6"/>
      <c r="SZI26" s="6"/>
      <c r="SZJ26" s="6"/>
      <c r="SZK26" s="6"/>
      <c r="SZL26" s="6"/>
      <c r="SZM26" s="6"/>
      <c r="SZN26" s="6"/>
      <c r="SZO26" s="6"/>
      <c r="SZP26" s="6"/>
      <c r="SZQ26" s="6"/>
      <c r="SZR26" s="6"/>
      <c r="SZS26" s="6"/>
      <c r="SZT26" s="6"/>
      <c r="SZU26" s="6"/>
      <c r="SZV26" s="6"/>
      <c r="SZW26" s="6"/>
      <c r="SZX26" s="6"/>
      <c r="SZY26" s="6"/>
      <c r="SZZ26" s="6"/>
      <c r="TAA26" s="6"/>
      <c r="TAB26" s="6"/>
      <c r="TAC26" s="6"/>
      <c r="TAD26" s="6"/>
      <c r="TAE26" s="6"/>
      <c r="TAF26" s="6"/>
      <c r="TAG26" s="6"/>
      <c r="TAH26" s="6"/>
      <c r="TAI26" s="6"/>
      <c r="TAJ26" s="6"/>
      <c r="TAK26" s="6"/>
      <c r="TAL26" s="6"/>
      <c r="TAM26" s="6"/>
      <c r="TAN26" s="6"/>
      <c r="TAO26" s="6"/>
      <c r="TAP26" s="6"/>
      <c r="TAQ26" s="6"/>
      <c r="TAR26" s="6"/>
      <c r="TAS26" s="6"/>
      <c r="TAT26" s="6"/>
      <c r="TAU26" s="6"/>
      <c r="TAV26" s="6"/>
      <c r="TAW26" s="6"/>
      <c r="TAX26" s="6"/>
      <c r="TAY26" s="6"/>
      <c r="TAZ26" s="6"/>
      <c r="TBA26" s="6"/>
      <c r="TBB26" s="6"/>
      <c r="TBC26" s="6"/>
      <c r="TBD26" s="6"/>
      <c r="TBE26" s="6"/>
      <c r="TBF26" s="6"/>
      <c r="TBG26" s="6"/>
      <c r="TBH26" s="6"/>
      <c r="TBI26" s="6"/>
      <c r="TBJ26" s="6"/>
      <c r="TBK26" s="6"/>
      <c r="TBL26" s="6"/>
      <c r="TBM26" s="6"/>
      <c r="TBN26" s="6"/>
      <c r="TBO26" s="6"/>
      <c r="TBP26" s="6"/>
      <c r="TBQ26" s="6"/>
      <c r="TBR26" s="6"/>
      <c r="TBS26" s="6"/>
      <c r="TBT26" s="6"/>
      <c r="TBU26" s="6"/>
      <c r="TBV26" s="6"/>
      <c r="TBW26" s="6"/>
      <c r="TBX26" s="6"/>
      <c r="TBY26" s="6"/>
      <c r="TBZ26" s="6"/>
      <c r="TCA26" s="6"/>
      <c r="TCB26" s="6"/>
      <c r="TCC26" s="6"/>
      <c r="TCD26" s="6"/>
      <c r="TCE26" s="6"/>
      <c r="TCF26" s="6"/>
      <c r="TCG26" s="6"/>
      <c r="TCH26" s="6"/>
      <c r="TCI26" s="6"/>
      <c r="TCJ26" s="6"/>
      <c r="TCK26" s="6"/>
      <c r="TCL26" s="6"/>
      <c r="TCM26" s="6"/>
      <c r="TCN26" s="6"/>
      <c r="TCO26" s="6"/>
      <c r="TCP26" s="6"/>
      <c r="TCQ26" s="6"/>
      <c r="TCR26" s="6"/>
      <c r="TCS26" s="6"/>
      <c r="TCT26" s="6"/>
      <c r="TCU26" s="6"/>
      <c r="TCV26" s="6"/>
      <c r="TCW26" s="6"/>
      <c r="TCX26" s="6"/>
      <c r="TCY26" s="6"/>
      <c r="TCZ26" s="6"/>
      <c r="TDA26" s="6"/>
      <c r="TDB26" s="6"/>
      <c r="TDC26" s="6"/>
      <c r="TDD26" s="6"/>
      <c r="TDE26" s="6"/>
      <c r="TDF26" s="6"/>
      <c r="TDG26" s="6"/>
      <c r="TDH26" s="6"/>
      <c r="TDI26" s="6"/>
      <c r="TDJ26" s="6"/>
      <c r="TDK26" s="6"/>
      <c r="TDL26" s="6"/>
      <c r="TDM26" s="6"/>
      <c r="TDN26" s="6"/>
      <c r="TDO26" s="6"/>
      <c r="TDP26" s="6"/>
      <c r="TDQ26" s="6"/>
      <c r="TDR26" s="6"/>
      <c r="TDS26" s="6"/>
      <c r="TDT26" s="6"/>
      <c r="TDU26" s="6"/>
      <c r="TDV26" s="6"/>
      <c r="TDW26" s="6"/>
      <c r="TDX26" s="6"/>
      <c r="TDY26" s="6"/>
      <c r="TDZ26" s="6"/>
      <c r="TEA26" s="6"/>
      <c r="TEB26" s="6"/>
      <c r="TEC26" s="6"/>
      <c r="TED26" s="6"/>
      <c r="TEE26" s="6"/>
      <c r="TEF26" s="6"/>
      <c r="TEG26" s="6"/>
      <c r="TEH26" s="6"/>
      <c r="TEI26" s="6"/>
      <c r="TEJ26" s="6"/>
      <c r="TEK26" s="6"/>
      <c r="TEL26" s="6"/>
      <c r="TEM26" s="6"/>
      <c r="TEN26" s="6"/>
      <c r="TEO26" s="6"/>
      <c r="TEP26" s="6"/>
      <c r="TEQ26" s="6"/>
      <c r="TER26" s="6"/>
      <c r="TES26" s="6"/>
      <c r="TET26" s="6"/>
      <c r="TEU26" s="6"/>
      <c r="TEV26" s="6"/>
      <c r="TEW26" s="6"/>
      <c r="TEX26" s="6"/>
      <c r="TEY26" s="6"/>
      <c r="TEZ26" s="6"/>
      <c r="TFA26" s="6"/>
      <c r="TFB26" s="6"/>
      <c r="TFC26" s="6"/>
      <c r="TFD26" s="6"/>
      <c r="TFE26" s="6"/>
      <c r="TFF26" s="6"/>
      <c r="TFG26" s="6"/>
      <c r="TFH26" s="6"/>
      <c r="TFI26" s="6"/>
      <c r="TFJ26" s="6"/>
      <c r="TFK26" s="6"/>
      <c r="TFL26" s="6"/>
      <c r="TFM26" s="6"/>
      <c r="TFN26" s="6"/>
      <c r="TFO26" s="6"/>
      <c r="TFP26" s="6"/>
      <c r="TFQ26" s="6"/>
      <c r="TFR26" s="6"/>
      <c r="TFS26" s="6"/>
      <c r="TFT26" s="6"/>
      <c r="TFU26" s="6"/>
      <c r="TFV26" s="6"/>
      <c r="TFW26" s="6"/>
      <c r="TFX26" s="6"/>
      <c r="TFY26" s="6"/>
      <c r="TFZ26" s="6"/>
      <c r="TGA26" s="6"/>
      <c r="TGB26" s="6"/>
      <c r="TGC26" s="6"/>
      <c r="TGD26" s="6"/>
      <c r="TGE26" s="6"/>
      <c r="TGF26" s="6"/>
      <c r="TGG26" s="6"/>
      <c r="TGH26" s="6"/>
      <c r="TGI26" s="6"/>
      <c r="TGJ26" s="6"/>
      <c r="TGK26" s="6"/>
      <c r="TGL26" s="6"/>
      <c r="TGM26" s="6"/>
      <c r="TGN26" s="6"/>
      <c r="TGO26" s="6"/>
      <c r="TGP26" s="6"/>
      <c r="TGQ26" s="6"/>
      <c r="TGR26" s="6"/>
      <c r="TGS26" s="6"/>
      <c r="TGT26" s="6"/>
      <c r="TGU26" s="6"/>
      <c r="TGV26" s="6"/>
      <c r="TGW26" s="6"/>
      <c r="TGX26" s="6"/>
      <c r="TGY26" s="6"/>
      <c r="TGZ26" s="6"/>
      <c r="THA26" s="6"/>
      <c r="THB26" s="6"/>
      <c r="THC26" s="6"/>
      <c r="THD26" s="6"/>
      <c r="THE26" s="6"/>
      <c r="THF26" s="6"/>
      <c r="THG26" s="6"/>
      <c r="THH26" s="6"/>
      <c r="THI26" s="6"/>
      <c r="THJ26" s="6"/>
      <c r="THK26" s="6"/>
      <c r="THL26" s="6"/>
      <c r="THM26" s="6"/>
      <c r="THN26" s="6"/>
      <c r="THO26" s="6"/>
      <c r="THP26" s="6"/>
      <c r="THQ26" s="6"/>
      <c r="THR26" s="6"/>
      <c r="THS26" s="6"/>
      <c r="THT26" s="6"/>
      <c r="THU26" s="6"/>
      <c r="THV26" s="6"/>
      <c r="THW26" s="6"/>
      <c r="THX26" s="6"/>
      <c r="THY26" s="6"/>
      <c r="THZ26" s="6"/>
      <c r="TIA26" s="6"/>
      <c r="TIB26" s="6"/>
      <c r="TIC26" s="6"/>
      <c r="TID26" s="6"/>
      <c r="TIE26" s="6"/>
      <c r="TIF26" s="6"/>
      <c r="TIG26" s="6"/>
      <c r="TIH26" s="6"/>
      <c r="TII26" s="6"/>
      <c r="TIJ26" s="6"/>
      <c r="TIK26" s="6"/>
      <c r="TIL26" s="6"/>
      <c r="TIM26" s="6"/>
      <c r="TIN26" s="6"/>
      <c r="TIO26" s="6"/>
      <c r="TIP26" s="6"/>
      <c r="TIQ26" s="6"/>
      <c r="TIR26" s="6"/>
      <c r="TIS26" s="6"/>
      <c r="TIT26" s="6"/>
      <c r="TIU26" s="6"/>
      <c r="TIV26" s="6"/>
      <c r="TIW26" s="6"/>
      <c r="TIX26" s="6"/>
      <c r="TIY26" s="6"/>
      <c r="TIZ26" s="6"/>
      <c r="TJA26" s="6"/>
      <c r="TJB26" s="6"/>
      <c r="TJC26" s="6"/>
      <c r="TJD26" s="6"/>
      <c r="TJE26" s="6"/>
      <c r="TJF26" s="6"/>
      <c r="TJG26" s="6"/>
      <c r="TJH26" s="6"/>
      <c r="TJI26" s="6"/>
      <c r="TJJ26" s="6"/>
      <c r="TJK26" s="6"/>
      <c r="TJL26" s="6"/>
      <c r="TJM26" s="6"/>
      <c r="TJN26" s="6"/>
      <c r="TJO26" s="6"/>
      <c r="TJP26" s="6"/>
      <c r="TJQ26" s="6"/>
      <c r="TJR26" s="6"/>
      <c r="TJS26" s="6"/>
      <c r="TJT26" s="6"/>
      <c r="TJU26" s="6"/>
      <c r="TJV26" s="6"/>
      <c r="TJW26" s="6"/>
      <c r="TJX26" s="6"/>
      <c r="TJY26" s="6"/>
      <c r="TJZ26" s="6"/>
      <c r="TKA26" s="6"/>
      <c r="TKB26" s="6"/>
      <c r="TKC26" s="6"/>
      <c r="TKD26" s="6"/>
      <c r="TKE26" s="6"/>
      <c r="TKF26" s="6"/>
      <c r="TKG26" s="6"/>
      <c r="TKH26" s="6"/>
      <c r="TKI26" s="6"/>
      <c r="TKJ26" s="6"/>
      <c r="TKK26" s="6"/>
      <c r="TKL26" s="6"/>
      <c r="TKM26" s="6"/>
      <c r="TKN26" s="6"/>
      <c r="TKO26" s="6"/>
      <c r="TKP26" s="6"/>
      <c r="TKQ26" s="6"/>
      <c r="TKR26" s="6"/>
      <c r="TKS26" s="6"/>
      <c r="TKT26" s="6"/>
      <c r="TKU26" s="6"/>
      <c r="TKV26" s="6"/>
      <c r="TKW26" s="6"/>
      <c r="TKX26" s="6"/>
      <c r="TKY26" s="6"/>
      <c r="TKZ26" s="6"/>
      <c r="TLA26" s="6"/>
      <c r="TLB26" s="6"/>
      <c r="TLC26" s="6"/>
      <c r="TLD26" s="6"/>
      <c r="TLE26" s="6"/>
      <c r="TLF26" s="6"/>
      <c r="TLG26" s="6"/>
      <c r="TLH26" s="6"/>
      <c r="TLI26" s="6"/>
      <c r="TLJ26" s="6"/>
      <c r="TLK26" s="6"/>
      <c r="TLL26" s="6"/>
      <c r="TLM26" s="6"/>
      <c r="TLN26" s="6"/>
      <c r="TLO26" s="6"/>
      <c r="TLP26" s="6"/>
      <c r="TLQ26" s="6"/>
      <c r="TLR26" s="6"/>
      <c r="TLS26" s="6"/>
      <c r="TLT26" s="6"/>
      <c r="TLU26" s="6"/>
      <c r="TLV26" s="6"/>
      <c r="TLW26" s="6"/>
      <c r="TLX26" s="6"/>
      <c r="TLY26" s="6"/>
      <c r="TLZ26" s="6"/>
      <c r="TMA26" s="6"/>
      <c r="TMB26" s="6"/>
      <c r="TMC26" s="6"/>
      <c r="TMD26" s="6"/>
      <c r="TME26" s="6"/>
      <c r="TMF26" s="6"/>
      <c r="TMG26" s="6"/>
      <c r="TMH26" s="6"/>
      <c r="TMI26" s="6"/>
      <c r="TMJ26" s="6"/>
      <c r="TMK26" s="6"/>
      <c r="TML26" s="6"/>
      <c r="TMM26" s="6"/>
      <c r="TMN26" s="6"/>
      <c r="TMO26" s="6"/>
      <c r="TMP26" s="6"/>
      <c r="TMQ26" s="6"/>
      <c r="TMR26" s="6"/>
      <c r="TMS26" s="6"/>
      <c r="TMT26" s="6"/>
      <c r="TMU26" s="6"/>
      <c r="TMV26" s="6"/>
      <c r="TMW26" s="6"/>
      <c r="TMX26" s="6"/>
      <c r="TMY26" s="6"/>
      <c r="TMZ26" s="6"/>
      <c r="TNA26" s="6"/>
      <c r="TNB26" s="6"/>
      <c r="TNC26" s="6"/>
      <c r="TND26" s="6"/>
      <c r="TNE26" s="6"/>
      <c r="TNF26" s="6"/>
      <c r="TNG26" s="6"/>
      <c r="TNH26" s="6"/>
      <c r="TNI26" s="6"/>
      <c r="TNJ26" s="6"/>
      <c r="TNK26" s="6"/>
      <c r="TNL26" s="6"/>
      <c r="TNM26" s="6"/>
      <c r="TNN26" s="6"/>
      <c r="TNO26" s="6"/>
      <c r="TNP26" s="6"/>
      <c r="TNQ26" s="6"/>
      <c r="TNR26" s="6"/>
      <c r="TNS26" s="6"/>
      <c r="TNT26" s="6"/>
      <c r="TNU26" s="6"/>
      <c r="TNV26" s="6"/>
      <c r="TNW26" s="6"/>
      <c r="TNX26" s="6"/>
      <c r="TNY26" s="6"/>
      <c r="TNZ26" s="6"/>
      <c r="TOA26" s="6"/>
      <c r="TOB26" s="6"/>
      <c r="TOC26" s="6"/>
      <c r="TOD26" s="6"/>
      <c r="TOE26" s="6"/>
      <c r="TOF26" s="6"/>
      <c r="TOG26" s="6"/>
      <c r="TOH26" s="6"/>
      <c r="TOI26" s="6"/>
      <c r="TOJ26" s="6"/>
      <c r="TOK26" s="6"/>
      <c r="TOL26" s="6"/>
      <c r="TOM26" s="6"/>
      <c r="TON26" s="6"/>
      <c r="TOO26" s="6"/>
      <c r="TOP26" s="6"/>
      <c r="TOQ26" s="6"/>
      <c r="TOR26" s="6"/>
      <c r="TOS26" s="6"/>
      <c r="TOT26" s="6"/>
      <c r="TOU26" s="6"/>
      <c r="TOV26" s="6"/>
      <c r="TOW26" s="6"/>
      <c r="TOX26" s="6"/>
      <c r="TOY26" s="6"/>
      <c r="TOZ26" s="6"/>
      <c r="TPA26" s="6"/>
      <c r="TPB26" s="6"/>
      <c r="TPC26" s="6"/>
      <c r="TPD26" s="6"/>
      <c r="TPE26" s="6"/>
      <c r="TPF26" s="6"/>
      <c r="TPG26" s="6"/>
      <c r="TPH26" s="6"/>
      <c r="TPI26" s="6"/>
      <c r="TPJ26" s="6"/>
      <c r="TPK26" s="6"/>
      <c r="TPL26" s="6"/>
      <c r="TPM26" s="6"/>
      <c r="TPN26" s="6"/>
      <c r="TPO26" s="6"/>
      <c r="TPP26" s="6"/>
      <c r="TPQ26" s="6"/>
      <c r="TPR26" s="6"/>
      <c r="TPS26" s="6"/>
      <c r="TPT26" s="6"/>
      <c r="TPU26" s="6"/>
      <c r="TPV26" s="6"/>
      <c r="TPW26" s="6"/>
      <c r="TPX26" s="6"/>
      <c r="TPY26" s="6"/>
      <c r="TPZ26" s="6"/>
      <c r="TQA26" s="6"/>
      <c r="TQB26" s="6"/>
      <c r="TQC26" s="6"/>
      <c r="TQD26" s="6"/>
      <c r="TQE26" s="6"/>
      <c r="TQF26" s="6"/>
      <c r="TQG26" s="6"/>
      <c r="TQH26" s="6"/>
      <c r="TQI26" s="6"/>
      <c r="TQJ26" s="6"/>
      <c r="TQK26" s="6"/>
      <c r="TQL26" s="6"/>
      <c r="TQM26" s="6"/>
      <c r="TQN26" s="6"/>
      <c r="TQO26" s="6"/>
      <c r="TQP26" s="6"/>
      <c r="TQQ26" s="6"/>
      <c r="TQR26" s="6"/>
      <c r="TQS26" s="6"/>
      <c r="TQT26" s="6"/>
      <c r="TQU26" s="6"/>
      <c r="TQV26" s="6"/>
      <c r="TQW26" s="6"/>
      <c r="TQX26" s="6"/>
      <c r="TQY26" s="6"/>
      <c r="TQZ26" s="6"/>
      <c r="TRA26" s="6"/>
      <c r="TRB26" s="6"/>
      <c r="TRC26" s="6"/>
      <c r="TRD26" s="6"/>
      <c r="TRE26" s="6"/>
      <c r="TRF26" s="6"/>
      <c r="TRG26" s="6"/>
      <c r="TRH26" s="6"/>
      <c r="TRI26" s="6"/>
      <c r="TRJ26" s="6"/>
      <c r="TRK26" s="6"/>
      <c r="TRL26" s="6"/>
      <c r="TRM26" s="6"/>
      <c r="TRN26" s="6"/>
      <c r="TRO26" s="6"/>
      <c r="TRP26" s="6"/>
      <c r="TRQ26" s="6"/>
      <c r="TRR26" s="6"/>
      <c r="TRS26" s="6"/>
      <c r="TRT26" s="6"/>
      <c r="TRU26" s="6"/>
      <c r="TRV26" s="6"/>
      <c r="TRW26" s="6"/>
      <c r="TRX26" s="6"/>
      <c r="TRY26" s="6"/>
      <c r="TRZ26" s="6"/>
      <c r="TSA26" s="6"/>
      <c r="TSB26" s="6"/>
      <c r="TSC26" s="6"/>
      <c r="TSD26" s="6"/>
      <c r="TSE26" s="6"/>
      <c r="TSF26" s="6"/>
      <c r="TSG26" s="6"/>
      <c r="TSH26" s="6"/>
      <c r="TSI26" s="6"/>
      <c r="TSJ26" s="6"/>
      <c r="TSK26" s="6"/>
      <c r="TSL26" s="6"/>
      <c r="TSM26" s="6"/>
      <c r="TSN26" s="6"/>
      <c r="TSO26" s="6"/>
      <c r="TSP26" s="6"/>
      <c r="TSQ26" s="6"/>
      <c r="TSR26" s="6"/>
      <c r="TSS26" s="6"/>
      <c r="TST26" s="6"/>
      <c r="TSU26" s="6"/>
      <c r="TSV26" s="6"/>
      <c r="TSW26" s="6"/>
      <c r="TSX26" s="6"/>
      <c r="TSY26" s="6"/>
      <c r="TSZ26" s="6"/>
      <c r="TTA26" s="6"/>
      <c r="TTB26" s="6"/>
      <c r="TTC26" s="6"/>
      <c r="TTD26" s="6"/>
      <c r="TTE26" s="6"/>
      <c r="TTF26" s="6"/>
      <c r="TTG26" s="6"/>
      <c r="TTH26" s="6"/>
      <c r="TTI26" s="6"/>
      <c r="TTJ26" s="6"/>
      <c r="TTK26" s="6"/>
      <c r="TTL26" s="6"/>
      <c r="TTM26" s="6"/>
      <c r="TTN26" s="6"/>
      <c r="TTO26" s="6"/>
      <c r="TTP26" s="6"/>
      <c r="TTQ26" s="6"/>
      <c r="TTR26" s="6"/>
      <c r="TTS26" s="6"/>
      <c r="TTT26" s="6"/>
      <c r="TTU26" s="6"/>
      <c r="TTV26" s="6"/>
      <c r="TTW26" s="6"/>
      <c r="TTX26" s="6"/>
      <c r="TTY26" s="6"/>
      <c r="TTZ26" s="6"/>
      <c r="TUA26" s="6"/>
      <c r="TUB26" s="6"/>
      <c r="TUC26" s="6"/>
      <c r="TUD26" s="6"/>
      <c r="TUE26" s="6"/>
      <c r="TUF26" s="6"/>
      <c r="TUG26" s="6"/>
      <c r="TUH26" s="6"/>
      <c r="TUI26" s="6"/>
      <c r="TUJ26" s="6"/>
      <c r="TUK26" s="6"/>
      <c r="TUL26" s="6"/>
      <c r="TUM26" s="6"/>
      <c r="TUN26" s="6"/>
      <c r="TUO26" s="6"/>
      <c r="TUP26" s="6"/>
      <c r="TUQ26" s="6"/>
      <c r="TUR26" s="6"/>
      <c r="TUS26" s="6"/>
      <c r="TUT26" s="6"/>
      <c r="TUU26" s="6"/>
      <c r="TUV26" s="6"/>
      <c r="TUW26" s="6"/>
      <c r="TUX26" s="6"/>
      <c r="TUY26" s="6"/>
      <c r="TUZ26" s="6"/>
      <c r="TVA26" s="6"/>
      <c r="TVB26" s="6"/>
      <c r="TVC26" s="6"/>
      <c r="TVD26" s="6"/>
      <c r="TVE26" s="6"/>
      <c r="TVF26" s="6"/>
      <c r="TVG26" s="6"/>
      <c r="TVH26" s="6"/>
      <c r="TVI26" s="6"/>
      <c r="TVJ26" s="6"/>
      <c r="TVK26" s="6"/>
      <c r="TVL26" s="6"/>
      <c r="TVM26" s="6"/>
      <c r="TVN26" s="6"/>
      <c r="TVO26" s="6"/>
      <c r="TVP26" s="6"/>
      <c r="TVQ26" s="6"/>
      <c r="TVR26" s="6"/>
      <c r="TVS26" s="6"/>
      <c r="TVT26" s="6"/>
      <c r="TVU26" s="6"/>
      <c r="TVV26" s="6"/>
      <c r="TVW26" s="6"/>
      <c r="TVX26" s="6"/>
      <c r="TVY26" s="6"/>
      <c r="TVZ26" s="6"/>
      <c r="TWA26" s="6"/>
      <c r="TWB26" s="6"/>
      <c r="TWC26" s="6"/>
      <c r="TWD26" s="6"/>
      <c r="TWE26" s="6"/>
      <c r="TWF26" s="6"/>
      <c r="TWG26" s="6"/>
      <c r="TWH26" s="6"/>
      <c r="TWI26" s="6"/>
      <c r="TWJ26" s="6"/>
      <c r="TWK26" s="6"/>
      <c r="TWL26" s="6"/>
      <c r="TWM26" s="6"/>
      <c r="TWN26" s="6"/>
      <c r="TWO26" s="6"/>
      <c r="TWP26" s="6"/>
      <c r="TWQ26" s="6"/>
      <c r="TWR26" s="6"/>
      <c r="TWS26" s="6"/>
      <c r="TWT26" s="6"/>
      <c r="TWU26" s="6"/>
      <c r="TWV26" s="6"/>
      <c r="TWW26" s="6"/>
      <c r="TWX26" s="6"/>
      <c r="TWY26" s="6"/>
      <c r="TWZ26" s="6"/>
      <c r="TXA26" s="6"/>
      <c r="TXB26" s="6"/>
      <c r="TXC26" s="6"/>
      <c r="TXD26" s="6"/>
      <c r="TXE26" s="6"/>
      <c r="TXF26" s="6"/>
      <c r="TXG26" s="6"/>
      <c r="TXH26" s="6"/>
      <c r="TXI26" s="6"/>
      <c r="TXJ26" s="6"/>
      <c r="TXK26" s="6"/>
      <c r="TXL26" s="6"/>
      <c r="TXM26" s="6"/>
      <c r="TXN26" s="6"/>
      <c r="TXO26" s="6"/>
      <c r="TXP26" s="6"/>
      <c r="TXQ26" s="6"/>
      <c r="TXR26" s="6"/>
      <c r="TXS26" s="6"/>
      <c r="TXT26" s="6"/>
      <c r="TXU26" s="6"/>
      <c r="TXV26" s="6"/>
      <c r="TXW26" s="6"/>
      <c r="TXX26" s="6"/>
      <c r="TXY26" s="6"/>
      <c r="TXZ26" s="6"/>
      <c r="TYA26" s="6"/>
      <c r="TYB26" s="6"/>
      <c r="TYC26" s="6"/>
      <c r="TYD26" s="6"/>
      <c r="TYE26" s="6"/>
      <c r="TYF26" s="6"/>
      <c r="TYG26" s="6"/>
      <c r="TYH26" s="6"/>
      <c r="TYI26" s="6"/>
      <c r="TYJ26" s="6"/>
      <c r="TYK26" s="6"/>
      <c r="TYL26" s="6"/>
      <c r="TYM26" s="6"/>
      <c r="TYN26" s="6"/>
      <c r="TYO26" s="6"/>
      <c r="TYP26" s="6"/>
      <c r="TYQ26" s="6"/>
      <c r="TYR26" s="6"/>
      <c r="TYS26" s="6"/>
      <c r="TYT26" s="6"/>
      <c r="TYU26" s="6"/>
      <c r="TYV26" s="6"/>
      <c r="TYW26" s="6"/>
      <c r="TYX26" s="6"/>
      <c r="TYY26" s="6"/>
      <c r="TYZ26" s="6"/>
      <c r="TZA26" s="6"/>
      <c r="TZB26" s="6"/>
      <c r="TZC26" s="6"/>
      <c r="TZD26" s="6"/>
      <c r="TZE26" s="6"/>
      <c r="TZF26" s="6"/>
      <c r="TZG26" s="6"/>
      <c r="TZH26" s="6"/>
      <c r="TZI26" s="6"/>
      <c r="TZJ26" s="6"/>
      <c r="TZK26" s="6"/>
      <c r="TZL26" s="6"/>
      <c r="TZM26" s="6"/>
      <c r="TZN26" s="6"/>
      <c r="TZO26" s="6"/>
      <c r="TZP26" s="6"/>
      <c r="TZQ26" s="6"/>
      <c r="TZR26" s="6"/>
      <c r="TZS26" s="6"/>
      <c r="TZT26" s="6"/>
      <c r="TZU26" s="6"/>
      <c r="TZV26" s="6"/>
      <c r="TZW26" s="6"/>
      <c r="TZX26" s="6"/>
      <c r="TZY26" s="6"/>
      <c r="TZZ26" s="6"/>
      <c r="UAA26" s="6"/>
      <c r="UAB26" s="6"/>
      <c r="UAC26" s="6"/>
      <c r="UAD26" s="6"/>
      <c r="UAE26" s="6"/>
      <c r="UAF26" s="6"/>
      <c r="UAG26" s="6"/>
      <c r="UAH26" s="6"/>
      <c r="UAI26" s="6"/>
      <c r="UAJ26" s="6"/>
      <c r="UAK26" s="6"/>
      <c r="UAL26" s="6"/>
      <c r="UAM26" s="6"/>
      <c r="UAN26" s="6"/>
      <c r="UAO26" s="6"/>
      <c r="UAP26" s="6"/>
      <c r="UAQ26" s="6"/>
      <c r="UAR26" s="6"/>
      <c r="UAS26" s="6"/>
      <c r="UAT26" s="6"/>
      <c r="UAU26" s="6"/>
      <c r="UAV26" s="6"/>
      <c r="UAW26" s="6"/>
      <c r="UAX26" s="6"/>
      <c r="UAY26" s="6"/>
      <c r="UAZ26" s="6"/>
      <c r="UBA26" s="6"/>
      <c r="UBB26" s="6"/>
      <c r="UBC26" s="6"/>
      <c r="UBD26" s="6"/>
      <c r="UBE26" s="6"/>
      <c r="UBF26" s="6"/>
      <c r="UBG26" s="6"/>
      <c r="UBH26" s="6"/>
      <c r="UBI26" s="6"/>
      <c r="UBJ26" s="6"/>
      <c r="UBK26" s="6"/>
      <c r="UBL26" s="6"/>
      <c r="UBM26" s="6"/>
      <c r="UBN26" s="6"/>
      <c r="UBO26" s="6"/>
      <c r="UBP26" s="6"/>
      <c r="UBQ26" s="6"/>
      <c r="UBR26" s="6"/>
      <c r="UBS26" s="6"/>
      <c r="UBT26" s="6"/>
      <c r="UBU26" s="6"/>
      <c r="UBV26" s="6"/>
      <c r="UBW26" s="6"/>
      <c r="UBX26" s="6"/>
      <c r="UBY26" s="6"/>
      <c r="UBZ26" s="6"/>
      <c r="UCA26" s="6"/>
      <c r="UCB26" s="6"/>
      <c r="UCC26" s="6"/>
      <c r="UCD26" s="6"/>
      <c r="UCE26" s="6"/>
      <c r="UCF26" s="6"/>
      <c r="UCG26" s="6"/>
      <c r="UCH26" s="6"/>
      <c r="UCI26" s="6"/>
      <c r="UCJ26" s="6"/>
      <c r="UCK26" s="6"/>
      <c r="UCL26" s="6"/>
      <c r="UCM26" s="6"/>
      <c r="UCN26" s="6"/>
      <c r="UCO26" s="6"/>
      <c r="UCP26" s="6"/>
      <c r="UCQ26" s="6"/>
      <c r="UCR26" s="6"/>
      <c r="UCS26" s="6"/>
      <c r="UCT26" s="6"/>
      <c r="UCU26" s="6"/>
      <c r="UCV26" s="6"/>
      <c r="UCW26" s="6"/>
      <c r="UCX26" s="6"/>
      <c r="UCY26" s="6"/>
      <c r="UCZ26" s="6"/>
      <c r="UDA26" s="6"/>
      <c r="UDB26" s="6"/>
      <c r="UDC26" s="6"/>
      <c r="UDD26" s="6"/>
      <c r="UDE26" s="6"/>
      <c r="UDF26" s="6"/>
      <c r="UDG26" s="6"/>
      <c r="UDH26" s="6"/>
      <c r="UDI26" s="6"/>
      <c r="UDJ26" s="6"/>
      <c r="UDK26" s="6"/>
      <c r="UDL26" s="6"/>
      <c r="UDM26" s="6"/>
      <c r="UDN26" s="6"/>
      <c r="UDO26" s="6"/>
      <c r="UDP26" s="6"/>
      <c r="UDQ26" s="6"/>
      <c r="UDR26" s="6"/>
      <c r="UDS26" s="6"/>
      <c r="UDT26" s="6"/>
      <c r="UDU26" s="6"/>
      <c r="UDV26" s="6"/>
      <c r="UDW26" s="6"/>
      <c r="UDX26" s="6"/>
      <c r="UDY26" s="6"/>
      <c r="UDZ26" s="6"/>
      <c r="UEA26" s="6"/>
      <c r="UEB26" s="6"/>
      <c r="UEC26" s="6"/>
      <c r="UED26" s="6"/>
      <c r="UEE26" s="6"/>
      <c r="UEF26" s="6"/>
      <c r="UEG26" s="6"/>
      <c r="UEH26" s="6"/>
      <c r="UEI26" s="6"/>
      <c r="UEJ26" s="6"/>
      <c r="UEK26" s="6"/>
      <c r="UEL26" s="6"/>
      <c r="UEM26" s="6"/>
      <c r="UEN26" s="6"/>
      <c r="UEO26" s="6"/>
      <c r="UEP26" s="6"/>
      <c r="UEQ26" s="6"/>
      <c r="UER26" s="6"/>
      <c r="UES26" s="6"/>
      <c r="UET26" s="6"/>
      <c r="UEU26" s="6"/>
      <c r="UEV26" s="6"/>
      <c r="UEW26" s="6"/>
      <c r="UEX26" s="6"/>
      <c r="UEY26" s="6"/>
      <c r="UEZ26" s="6"/>
      <c r="UFA26" s="6"/>
      <c r="UFB26" s="6"/>
      <c r="UFC26" s="6"/>
      <c r="UFD26" s="6"/>
      <c r="UFE26" s="6"/>
      <c r="UFF26" s="6"/>
      <c r="UFG26" s="6"/>
      <c r="UFH26" s="6"/>
      <c r="UFI26" s="6"/>
      <c r="UFJ26" s="6"/>
      <c r="UFK26" s="6"/>
      <c r="UFL26" s="6"/>
      <c r="UFM26" s="6"/>
      <c r="UFN26" s="6"/>
      <c r="UFO26" s="6"/>
      <c r="UFP26" s="6"/>
      <c r="UFQ26" s="6"/>
      <c r="UFR26" s="6"/>
      <c r="UFS26" s="6"/>
      <c r="UFT26" s="6"/>
      <c r="UFU26" s="6"/>
      <c r="UFV26" s="6"/>
      <c r="UFW26" s="6"/>
      <c r="UFX26" s="6"/>
      <c r="UFY26" s="6"/>
      <c r="UFZ26" s="6"/>
      <c r="UGA26" s="6"/>
      <c r="UGB26" s="6"/>
      <c r="UGC26" s="6"/>
      <c r="UGD26" s="6"/>
      <c r="UGE26" s="6"/>
      <c r="UGF26" s="6"/>
      <c r="UGG26" s="6"/>
      <c r="UGH26" s="6"/>
      <c r="UGI26" s="6"/>
      <c r="UGJ26" s="6"/>
      <c r="UGK26" s="6"/>
      <c r="UGL26" s="6"/>
      <c r="UGM26" s="6"/>
      <c r="UGN26" s="6"/>
      <c r="UGO26" s="6"/>
      <c r="UGP26" s="6"/>
      <c r="UGQ26" s="6"/>
      <c r="UGR26" s="6"/>
      <c r="UGS26" s="6"/>
      <c r="UGT26" s="6"/>
      <c r="UGU26" s="6"/>
      <c r="UGV26" s="6"/>
      <c r="UGW26" s="6"/>
      <c r="UGX26" s="6"/>
      <c r="UGY26" s="6"/>
      <c r="UGZ26" s="6"/>
      <c r="UHA26" s="6"/>
      <c r="UHB26" s="6"/>
      <c r="UHC26" s="6"/>
      <c r="UHD26" s="6"/>
      <c r="UHE26" s="6"/>
      <c r="UHF26" s="6"/>
      <c r="UHG26" s="6"/>
      <c r="UHH26" s="6"/>
      <c r="UHI26" s="6"/>
      <c r="UHJ26" s="6"/>
      <c r="UHK26" s="6"/>
      <c r="UHL26" s="6"/>
      <c r="UHM26" s="6"/>
      <c r="UHN26" s="6"/>
      <c r="UHO26" s="6"/>
      <c r="UHP26" s="6"/>
      <c r="UHQ26" s="6"/>
      <c r="UHR26" s="6"/>
      <c r="UHS26" s="6"/>
      <c r="UHT26" s="6"/>
      <c r="UHU26" s="6"/>
      <c r="UHV26" s="6"/>
      <c r="UHW26" s="6"/>
      <c r="UHX26" s="6"/>
      <c r="UHY26" s="6"/>
      <c r="UHZ26" s="6"/>
      <c r="UIA26" s="6"/>
      <c r="UIB26" s="6"/>
      <c r="UIC26" s="6"/>
      <c r="UID26" s="6"/>
      <c r="UIE26" s="6"/>
      <c r="UIF26" s="6"/>
      <c r="UIG26" s="6"/>
      <c r="UIH26" s="6"/>
      <c r="UII26" s="6"/>
      <c r="UIJ26" s="6"/>
      <c r="UIK26" s="6"/>
      <c r="UIL26" s="6"/>
      <c r="UIM26" s="6"/>
      <c r="UIN26" s="6"/>
      <c r="UIO26" s="6"/>
      <c r="UIP26" s="6"/>
      <c r="UIQ26" s="6"/>
      <c r="UIR26" s="6"/>
      <c r="UIS26" s="6"/>
      <c r="UIT26" s="6"/>
      <c r="UIU26" s="6"/>
      <c r="UIV26" s="6"/>
      <c r="UIW26" s="6"/>
      <c r="UIX26" s="6"/>
      <c r="UIY26" s="6"/>
      <c r="UIZ26" s="6"/>
      <c r="UJA26" s="6"/>
      <c r="UJB26" s="6"/>
      <c r="UJC26" s="6"/>
      <c r="UJD26" s="6"/>
      <c r="UJE26" s="6"/>
      <c r="UJF26" s="6"/>
      <c r="UJG26" s="6"/>
      <c r="UJH26" s="6"/>
      <c r="UJI26" s="6"/>
      <c r="UJJ26" s="6"/>
      <c r="UJK26" s="6"/>
      <c r="UJL26" s="6"/>
      <c r="UJM26" s="6"/>
      <c r="UJN26" s="6"/>
      <c r="UJO26" s="6"/>
      <c r="UJP26" s="6"/>
      <c r="UJQ26" s="6"/>
      <c r="UJR26" s="6"/>
      <c r="UJS26" s="6"/>
      <c r="UJT26" s="6"/>
      <c r="UJU26" s="6"/>
      <c r="UJV26" s="6"/>
      <c r="UJW26" s="6"/>
      <c r="UJX26" s="6"/>
      <c r="UJY26" s="6"/>
      <c r="UJZ26" s="6"/>
      <c r="UKA26" s="6"/>
      <c r="UKB26" s="6"/>
      <c r="UKC26" s="6"/>
      <c r="UKD26" s="6"/>
      <c r="UKE26" s="6"/>
      <c r="UKF26" s="6"/>
      <c r="UKG26" s="6"/>
      <c r="UKH26" s="6"/>
      <c r="UKI26" s="6"/>
      <c r="UKJ26" s="6"/>
      <c r="UKK26" s="6"/>
      <c r="UKL26" s="6"/>
      <c r="UKM26" s="6"/>
      <c r="UKN26" s="6"/>
      <c r="UKO26" s="6"/>
      <c r="UKP26" s="6"/>
      <c r="UKQ26" s="6"/>
      <c r="UKR26" s="6"/>
      <c r="UKS26" s="6"/>
      <c r="UKT26" s="6"/>
      <c r="UKU26" s="6"/>
      <c r="UKV26" s="6"/>
      <c r="UKW26" s="6"/>
      <c r="UKX26" s="6"/>
      <c r="UKY26" s="6"/>
      <c r="UKZ26" s="6"/>
      <c r="ULA26" s="6"/>
      <c r="ULB26" s="6"/>
      <c r="ULC26" s="6"/>
      <c r="ULD26" s="6"/>
      <c r="ULE26" s="6"/>
      <c r="ULF26" s="6"/>
      <c r="ULG26" s="6"/>
      <c r="ULH26" s="6"/>
      <c r="ULI26" s="6"/>
      <c r="ULJ26" s="6"/>
      <c r="ULK26" s="6"/>
      <c r="ULL26" s="6"/>
      <c r="ULM26" s="6"/>
      <c r="ULN26" s="6"/>
      <c r="ULO26" s="6"/>
      <c r="ULP26" s="6"/>
      <c r="ULQ26" s="6"/>
      <c r="ULR26" s="6"/>
      <c r="ULS26" s="6"/>
      <c r="ULT26" s="6"/>
      <c r="ULU26" s="6"/>
      <c r="ULV26" s="6"/>
      <c r="ULW26" s="6"/>
      <c r="ULX26" s="6"/>
      <c r="ULY26" s="6"/>
      <c r="ULZ26" s="6"/>
      <c r="UMA26" s="6"/>
      <c r="UMB26" s="6"/>
      <c r="UMC26" s="6"/>
      <c r="UMD26" s="6"/>
      <c r="UME26" s="6"/>
      <c r="UMF26" s="6"/>
      <c r="UMG26" s="6"/>
      <c r="UMH26" s="6"/>
      <c r="UMI26" s="6"/>
      <c r="UMJ26" s="6"/>
      <c r="UMK26" s="6"/>
      <c r="UML26" s="6"/>
      <c r="UMM26" s="6"/>
      <c r="UMN26" s="6"/>
      <c r="UMO26" s="6"/>
      <c r="UMP26" s="6"/>
      <c r="UMQ26" s="6"/>
      <c r="UMR26" s="6"/>
      <c r="UMS26" s="6"/>
      <c r="UMT26" s="6"/>
      <c r="UMU26" s="6"/>
      <c r="UMV26" s="6"/>
      <c r="UMW26" s="6"/>
      <c r="UMX26" s="6"/>
      <c r="UMY26" s="6"/>
      <c r="UMZ26" s="6"/>
      <c r="UNA26" s="6"/>
      <c r="UNB26" s="6"/>
      <c r="UNC26" s="6"/>
      <c r="UND26" s="6"/>
      <c r="UNE26" s="6"/>
      <c r="UNF26" s="6"/>
      <c r="UNG26" s="6"/>
      <c r="UNH26" s="6"/>
      <c r="UNI26" s="6"/>
      <c r="UNJ26" s="6"/>
      <c r="UNK26" s="6"/>
      <c r="UNL26" s="6"/>
      <c r="UNM26" s="6"/>
      <c r="UNN26" s="6"/>
      <c r="UNO26" s="6"/>
      <c r="UNP26" s="6"/>
      <c r="UNQ26" s="6"/>
      <c r="UNR26" s="6"/>
      <c r="UNS26" s="6"/>
      <c r="UNT26" s="6"/>
      <c r="UNU26" s="6"/>
      <c r="UNV26" s="6"/>
      <c r="UNW26" s="6"/>
      <c r="UNX26" s="6"/>
      <c r="UNY26" s="6"/>
      <c r="UNZ26" s="6"/>
      <c r="UOA26" s="6"/>
      <c r="UOB26" s="6"/>
      <c r="UOC26" s="6"/>
      <c r="UOD26" s="6"/>
      <c r="UOE26" s="6"/>
      <c r="UOF26" s="6"/>
      <c r="UOG26" s="6"/>
      <c r="UOH26" s="6"/>
      <c r="UOI26" s="6"/>
      <c r="UOJ26" s="6"/>
      <c r="UOK26" s="6"/>
      <c r="UOL26" s="6"/>
      <c r="UOM26" s="6"/>
      <c r="UON26" s="6"/>
      <c r="UOO26" s="6"/>
      <c r="UOP26" s="6"/>
      <c r="UOQ26" s="6"/>
      <c r="UOR26" s="6"/>
      <c r="UOS26" s="6"/>
      <c r="UOT26" s="6"/>
      <c r="UOU26" s="6"/>
      <c r="UOV26" s="6"/>
      <c r="UOW26" s="6"/>
      <c r="UOX26" s="6"/>
      <c r="UOY26" s="6"/>
      <c r="UOZ26" s="6"/>
      <c r="UPA26" s="6"/>
      <c r="UPB26" s="6"/>
      <c r="UPC26" s="6"/>
      <c r="UPD26" s="6"/>
      <c r="UPE26" s="6"/>
      <c r="UPF26" s="6"/>
      <c r="UPG26" s="6"/>
      <c r="UPH26" s="6"/>
      <c r="UPI26" s="6"/>
      <c r="UPJ26" s="6"/>
      <c r="UPK26" s="6"/>
      <c r="UPL26" s="6"/>
      <c r="UPM26" s="6"/>
      <c r="UPN26" s="6"/>
      <c r="UPO26" s="6"/>
      <c r="UPP26" s="6"/>
      <c r="UPQ26" s="6"/>
      <c r="UPR26" s="6"/>
      <c r="UPS26" s="6"/>
      <c r="UPT26" s="6"/>
      <c r="UPU26" s="6"/>
      <c r="UPV26" s="6"/>
      <c r="UPW26" s="6"/>
      <c r="UPX26" s="6"/>
      <c r="UPY26" s="6"/>
      <c r="UPZ26" s="6"/>
      <c r="UQA26" s="6"/>
      <c r="UQB26" s="6"/>
      <c r="UQC26" s="6"/>
      <c r="UQD26" s="6"/>
      <c r="UQE26" s="6"/>
      <c r="UQF26" s="6"/>
      <c r="UQG26" s="6"/>
      <c r="UQH26" s="6"/>
      <c r="UQI26" s="6"/>
      <c r="UQJ26" s="6"/>
      <c r="UQK26" s="6"/>
      <c r="UQL26" s="6"/>
      <c r="UQM26" s="6"/>
      <c r="UQN26" s="6"/>
      <c r="UQO26" s="6"/>
      <c r="UQP26" s="6"/>
      <c r="UQQ26" s="6"/>
      <c r="UQR26" s="6"/>
      <c r="UQS26" s="6"/>
      <c r="UQT26" s="6"/>
      <c r="UQU26" s="6"/>
      <c r="UQV26" s="6"/>
      <c r="UQW26" s="6"/>
      <c r="UQX26" s="6"/>
      <c r="UQY26" s="6"/>
      <c r="UQZ26" s="6"/>
      <c r="URA26" s="6"/>
      <c r="URB26" s="6"/>
      <c r="URC26" s="6"/>
      <c r="URD26" s="6"/>
      <c r="URE26" s="6"/>
      <c r="URF26" s="6"/>
      <c r="URG26" s="6"/>
      <c r="URH26" s="6"/>
      <c r="URI26" s="6"/>
      <c r="URJ26" s="6"/>
      <c r="URK26" s="6"/>
      <c r="URL26" s="6"/>
      <c r="URM26" s="6"/>
      <c r="URN26" s="6"/>
      <c r="URO26" s="6"/>
      <c r="URP26" s="6"/>
      <c r="URQ26" s="6"/>
      <c r="URR26" s="6"/>
      <c r="URS26" s="6"/>
      <c r="URT26" s="6"/>
      <c r="URU26" s="6"/>
      <c r="URV26" s="6"/>
      <c r="URW26" s="6"/>
      <c r="URX26" s="6"/>
      <c r="URY26" s="6"/>
      <c r="URZ26" s="6"/>
      <c r="USA26" s="6"/>
      <c r="USB26" s="6"/>
      <c r="USC26" s="6"/>
      <c r="USD26" s="6"/>
      <c r="USE26" s="6"/>
      <c r="USF26" s="6"/>
      <c r="USG26" s="6"/>
      <c r="USH26" s="6"/>
      <c r="USI26" s="6"/>
      <c r="USJ26" s="6"/>
      <c r="USK26" s="6"/>
      <c r="USL26" s="6"/>
      <c r="USM26" s="6"/>
      <c r="USN26" s="6"/>
      <c r="USO26" s="6"/>
      <c r="USP26" s="6"/>
      <c r="USQ26" s="6"/>
      <c r="USR26" s="6"/>
      <c r="USS26" s="6"/>
      <c r="UST26" s="6"/>
      <c r="USU26" s="6"/>
      <c r="USV26" s="6"/>
      <c r="USW26" s="6"/>
      <c r="USX26" s="6"/>
      <c r="USY26" s="6"/>
      <c r="USZ26" s="6"/>
      <c r="UTA26" s="6"/>
      <c r="UTB26" s="6"/>
      <c r="UTC26" s="6"/>
      <c r="UTD26" s="6"/>
      <c r="UTE26" s="6"/>
      <c r="UTF26" s="6"/>
      <c r="UTG26" s="6"/>
      <c r="UTH26" s="6"/>
      <c r="UTI26" s="6"/>
      <c r="UTJ26" s="6"/>
      <c r="UTK26" s="6"/>
      <c r="UTL26" s="6"/>
      <c r="UTM26" s="6"/>
      <c r="UTN26" s="6"/>
      <c r="UTO26" s="6"/>
      <c r="UTP26" s="6"/>
      <c r="UTQ26" s="6"/>
      <c r="UTR26" s="6"/>
      <c r="UTS26" s="6"/>
      <c r="UTT26" s="6"/>
      <c r="UTU26" s="6"/>
      <c r="UTV26" s="6"/>
      <c r="UTW26" s="6"/>
      <c r="UTX26" s="6"/>
      <c r="UTY26" s="6"/>
      <c r="UTZ26" s="6"/>
      <c r="UUA26" s="6"/>
      <c r="UUB26" s="6"/>
      <c r="UUC26" s="6"/>
      <c r="UUD26" s="6"/>
      <c r="UUE26" s="6"/>
      <c r="UUF26" s="6"/>
      <c r="UUG26" s="6"/>
      <c r="UUH26" s="6"/>
      <c r="UUI26" s="6"/>
      <c r="UUJ26" s="6"/>
      <c r="UUK26" s="6"/>
      <c r="UUL26" s="6"/>
      <c r="UUM26" s="6"/>
      <c r="UUN26" s="6"/>
      <c r="UUO26" s="6"/>
      <c r="UUP26" s="6"/>
      <c r="UUQ26" s="6"/>
      <c r="UUR26" s="6"/>
      <c r="UUS26" s="6"/>
      <c r="UUT26" s="6"/>
      <c r="UUU26" s="6"/>
      <c r="UUV26" s="6"/>
      <c r="UUW26" s="6"/>
      <c r="UUX26" s="6"/>
      <c r="UUY26" s="6"/>
      <c r="UUZ26" s="6"/>
      <c r="UVA26" s="6"/>
      <c r="UVB26" s="6"/>
      <c r="UVC26" s="6"/>
      <c r="UVD26" s="6"/>
      <c r="UVE26" s="6"/>
      <c r="UVF26" s="6"/>
      <c r="UVG26" s="6"/>
      <c r="UVH26" s="6"/>
      <c r="UVI26" s="6"/>
      <c r="UVJ26" s="6"/>
      <c r="UVK26" s="6"/>
      <c r="UVL26" s="6"/>
      <c r="UVM26" s="6"/>
      <c r="UVN26" s="6"/>
      <c r="UVO26" s="6"/>
      <c r="UVP26" s="6"/>
      <c r="UVQ26" s="6"/>
      <c r="UVR26" s="6"/>
      <c r="UVS26" s="6"/>
      <c r="UVT26" s="6"/>
      <c r="UVU26" s="6"/>
      <c r="UVV26" s="6"/>
      <c r="UVW26" s="6"/>
      <c r="UVX26" s="6"/>
      <c r="UVY26" s="6"/>
      <c r="UVZ26" s="6"/>
      <c r="UWA26" s="6"/>
      <c r="UWB26" s="6"/>
      <c r="UWC26" s="6"/>
      <c r="UWD26" s="6"/>
      <c r="UWE26" s="6"/>
      <c r="UWF26" s="6"/>
      <c r="UWG26" s="6"/>
      <c r="UWH26" s="6"/>
      <c r="UWI26" s="6"/>
      <c r="UWJ26" s="6"/>
      <c r="UWK26" s="6"/>
      <c r="UWL26" s="6"/>
      <c r="UWM26" s="6"/>
      <c r="UWN26" s="6"/>
      <c r="UWO26" s="6"/>
      <c r="UWP26" s="6"/>
      <c r="UWQ26" s="6"/>
      <c r="UWR26" s="6"/>
      <c r="UWS26" s="6"/>
      <c r="UWT26" s="6"/>
      <c r="UWU26" s="6"/>
      <c r="UWV26" s="6"/>
      <c r="UWW26" s="6"/>
      <c r="UWX26" s="6"/>
      <c r="UWY26" s="6"/>
      <c r="UWZ26" s="6"/>
      <c r="UXA26" s="6"/>
      <c r="UXB26" s="6"/>
      <c r="UXC26" s="6"/>
      <c r="UXD26" s="6"/>
      <c r="UXE26" s="6"/>
      <c r="UXF26" s="6"/>
      <c r="UXG26" s="6"/>
      <c r="UXH26" s="6"/>
      <c r="UXI26" s="6"/>
      <c r="UXJ26" s="6"/>
      <c r="UXK26" s="6"/>
      <c r="UXL26" s="6"/>
      <c r="UXM26" s="6"/>
      <c r="UXN26" s="6"/>
      <c r="UXO26" s="6"/>
      <c r="UXP26" s="6"/>
      <c r="UXQ26" s="6"/>
      <c r="UXR26" s="6"/>
      <c r="UXS26" s="6"/>
      <c r="UXT26" s="6"/>
      <c r="UXU26" s="6"/>
      <c r="UXV26" s="6"/>
      <c r="UXW26" s="6"/>
      <c r="UXX26" s="6"/>
      <c r="UXY26" s="6"/>
      <c r="UXZ26" s="6"/>
      <c r="UYA26" s="6"/>
      <c r="UYB26" s="6"/>
      <c r="UYC26" s="6"/>
      <c r="UYD26" s="6"/>
      <c r="UYE26" s="6"/>
      <c r="UYF26" s="6"/>
      <c r="UYG26" s="6"/>
      <c r="UYH26" s="6"/>
      <c r="UYI26" s="6"/>
      <c r="UYJ26" s="6"/>
      <c r="UYK26" s="6"/>
      <c r="UYL26" s="6"/>
      <c r="UYM26" s="6"/>
      <c r="UYN26" s="6"/>
      <c r="UYO26" s="6"/>
      <c r="UYP26" s="6"/>
      <c r="UYQ26" s="6"/>
      <c r="UYR26" s="6"/>
      <c r="UYS26" s="6"/>
      <c r="UYT26" s="6"/>
      <c r="UYU26" s="6"/>
      <c r="UYV26" s="6"/>
      <c r="UYW26" s="6"/>
      <c r="UYX26" s="6"/>
      <c r="UYY26" s="6"/>
      <c r="UYZ26" s="6"/>
      <c r="UZA26" s="6"/>
      <c r="UZB26" s="6"/>
      <c r="UZC26" s="6"/>
      <c r="UZD26" s="6"/>
      <c r="UZE26" s="6"/>
      <c r="UZF26" s="6"/>
      <c r="UZG26" s="6"/>
      <c r="UZH26" s="6"/>
      <c r="UZI26" s="6"/>
      <c r="UZJ26" s="6"/>
      <c r="UZK26" s="6"/>
      <c r="UZL26" s="6"/>
      <c r="UZM26" s="6"/>
      <c r="UZN26" s="6"/>
      <c r="UZO26" s="6"/>
      <c r="UZP26" s="6"/>
      <c r="UZQ26" s="6"/>
      <c r="UZR26" s="6"/>
      <c r="UZS26" s="6"/>
      <c r="UZT26" s="6"/>
      <c r="UZU26" s="6"/>
      <c r="UZV26" s="6"/>
      <c r="UZW26" s="6"/>
      <c r="UZX26" s="6"/>
      <c r="UZY26" s="6"/>
      <c r="UZZ26" s="6"/>
      <c r="VAA26" s="6"/>
      <c r="VAB26" s="6"/>
      <c r="VAC26" s="6"/>
      <c r="VAD26" s="6"/>
      <c r="VAE26" s="6"/>
      <c r="VAF26" s="6"/>
      <c r="VAG26" s="6"/>
      <c r="VAH26" s="6"/>
      <c r="VAI26" s="6"/>
      <c r="VAJ26" s="6"/>
      <c r="VAK26" s="6"/>
      <c r="VAL26" s="6"/>
      <c r="VAM26" s="6"/>
      <c r="VAN26" s="6"/>
      <c r="VAO26" s="6"/>
      <c r="VAP26" s="6"/>
      <c r="VAQ26" s="6"/>
      <c r="VAR26" s="6"/>
      <c r="VAS26" s="6"/>
      <c r="VAT26" s="6"/>
      <c r="VAU26" s="6"/>
      <c r="VAV26" s="6"/>
      <c r="VAW26" s="6"/>
      <c r="VAX26" s="6"/>
      <c r="VAY26" s="6"/>
      <c r="VAZ26" s="6"/>
      <c r="VBA26" s="6"/>
      <c r="VBB26" s="6"/>
      <c r="VBC26" s="6"/>
      <c r="VBD26" s="6"/>
      <c r="VBE26" s="6"/>
      <c r="VBF26" s="6"/>
      <c r="VBG26" s="6"/>
      <c r="VBH26" s="6"/>
      <c r="VBI26" s="6"/>
      <c r="VBJ26" s="6"/>
      <c r="VBK26" s="6"/>
      <c r="VBL26" s="6"/>
      <c r="VBM26" s="6"/>
      <c r="VBN26" s="6"/>
      <c r="VBO26" s="6"/>
      <c r="VBP26" s="6"/>
      <c r="VBQ26" s="6"/>
      <c r="VBR26" s="6"/>
      <c r="VBS26" s="6"/>
      <c r="VBT26" s="6"/>
      <c r="VBU26" s="6"/>
      <c r="VBV26" s="6"/>
      <c r="VBW26" s="6"/>
      <c r="VBX26" s="6"/>
      <c r="VBY26" s="6"/>
      <c r="VBZ26" s="6"/>
      <c r="VCA26" s="6"/>
      <c r="VCB26" s="6"/>
      <c r="VCC26" s="6"/>
      <c r="VCD26" s="6"/>
      <c r="VCE26" s="6"/>
      <c r="VCF26" s="6"/>
      <c r="VCG26" s="6"/>
      <c r="VCH26" s="6"/>
      <c r="VCI26" s="6"/>
      <c r="VCJ26" s="6"/>
      <c r="VCK26" s="6"/>
      <c r="VCL26" s="6"/>
      <c r="VCM26" s="6"/>
      <c r="VCN26" s="6"/>
      <c r="VCO26" s="6"/>
      <c r="VCP26" s="6"/>
      <c r="VCQ26" s="6"/>
      <c r="VCR26" s="6"/>
      <c r="VCS26" s="6"/>
      <c r="VCT26" s="6"/>
      <c r="VCU26" s="6"/>
      <c r="VCV26" s="6"/>
      <c r="VCW26" s="6"/>
      <c r="VCX26" s="6"/>
      <c r="VCY26" s="6"/>
      <c r="VCZ26" s="6"/>
      <c r="VDA26" s="6"/>
      <c r="VDB26" s="6"/>
      <c r="VDC26" s="6"/>
      <c r="VDD26" s="6"/>
      <c r="VDE26" s="6"/>
      <c r="VDF26" s="6"/>
      <c r="VDG26" s="6"/>
      <c r="VDH26" s="6"/>
      <c r="VDI26" s="6"/>
      <c r="VDJ26" s="6"/>
      <c r="VDK26" s="6"/>
      <c r="VDL26" s="6"/>
      <c r="VDM26" s="6"/>
      <c r="VDN26" s="6"/>
      <c r="VDO26" s="6"/>
      <c r="VDP26" s="6"/>
      <c r="VDQ26" s="6"/>
      <c r="VDR26" s="6"/>
      <c r="VDS26" s="6"/>
      <c r="VDT26" s="6"/>
      <c r="VDU26" s="6"/>
      <c r="VDV26" s="6"/>
      <c r="VDW26" s="6"/>
      <c r="VDX26" s="6"/>
      <c r="VDY26" s="6"/>
      <c r="VDZ26" s="6"/>
      <c r="VEA26" s="6"/>
      <c r="VEB26" s="6"/>
      <c r="VEC26" s="6"/>
      <c r="VED26" s="6"/>
      <c r="VEE26" s="6"/>
      <c r="VEF26" s="6"/>
      <c r="VEG26" s="6"/>
      <c r="VEH26" s="6"/>
      <c r="VEI26" s="6"/>
      <c r="VEJ26" s="6"/>
      <c r="VEK26" s="6"/>
      <c r="VEL26" s="6"/>
      <c r="VEM26" s="6"/>
      <c r="VEN26" s="6"/>
      <c r="VEO26" s="6"/>
      <c r="VEP26" s="6"/>
      <c r="VEQ26" s="6"/>
      <c r="VER26" s="6"/>
      <c r="VES26" s="6"/>
      <c r="VET26" s="6"/>
      <c r="VEU26" s="6"/>
      <c r="VEV26" s="6"/>
      <c r="VEW26" s="6"/>
      <c r="VEX26" s="6"/>
      <c r="VEY26" s="6"/>
      <c r="VEZ26" s="6"/>
      <c r="VFA26" s="6"/>
      <c r="VFB26" s="6"/>
      <c r="VFC26" s="6"/>
      <c r="VFD26" s="6"/>
      <c r="VFE26" s="6"/>
      <c r="VFF26" s="6"/>
      <c r="VFG26" s="6"/>
      <c r="VFH26" s="6"/>
      <c r="VFI26" s="6"/>
      <c r="VFJ26" s="6"/>
      <c r="VFK26" s="6"/>
      <c r="VFL26" s="6"/>
      <c r="VFM26" s="6"/>
      <c r="VFN26" s="6"/>
      <c r="VFO26" s="6"/>
      <c r="VFP26" s="6"/>
      <c r="VFQ26" s="6"/>
      <c r="VFR26" s="6"/>
      <c r="VFS26" s="6"/>
      <c r="VFT26" s="6"/>
      <c r="VFU26" s="6"/>
      <c r="VFV26" s="6"/>
      <c r="VFW26" s="6"/>
      <c r="VFX26" s="6"/>
      <c r="VFY26" s="6"/>
      <c r="VFZ26" s="6"/>
      <c r="VGA26" s="6"/>
      <c r="VGB26" s="6"/>
      <c r="VGC26" s="6"/>
      <c r="VGD26" s="6"/>
      <c r="VGE26" s="6"/>
      <c r="VGF26" s="6"/>
      <c r="VGG26" s="6"/>
      <c r="VGH26" s="6"/>
      <c r="VGI26" s="6"/>
      <c r="VGJ26" s="6"/>
      <c r="VGK26" s="6"/>
      <c r="VGL26" s="6"/>
      <c r="VGM26" s="6"/>
      <c r="VGN26" s="6"/>
      <c r="VGO26" s="6"/>
      <c r="VGP26" s="6"/>
      <c r="VGQ26" s="6"/>
      <c r="VGR26" s="6"/>
      <c r="VGS26" s="6"/>
      <c r="VGT26" s="6"/>
      <c r="VGU26" s="6"/>
      <c r="VGV26" s="6"/>
      <c r="VGW26" s="6"/>
      <c r="VGX26" s="6"/>
      <c r="VGY26" s="6"/>
      <c r="VGZ26" s="6"/>
      <c r="VHA26" s="6"/>
      <c r="VHB26" s="6"/>
      <c r="VHC26" s="6"/>
      <c r="VHD26" s="6"/>
      <c r="VHE26" s="6"/>
      <c r="VHF26" s="6"/>
      <c r="VHG26" s="6"/>
      <c r="VHH26" s="6"/>
      <c r="VHI26" s="6"/>
      <c r="VHJ26" s="6"/>
      <c r="VHK26" s="6"/>
      <c r="VHL26" s="6"/>
      <c r="VHM26" s="6"/>
      <c r="VHN26" s="6"/>
      <c r="VHO26" s="6"/>
      <c r="VHP26" s="6"/>
      <c r="VHQ26" s="6"/>
      <c r="VHR26" s="6"/>
      <c r="VHS26" s="6"/>
      <c r="VHT26" s="6"/>
      <c r="VHU26" s="6"/>
      <c r="VHV26" s="6"/>
      <c r="VHW26" s="6"/>
      <c r="VHX26" s="6"/>
      <c r="VHY26" s="6"/>
      <c r="VHZ26" s="6"/>
      <c r="VIA26" s="6"/>
      <c r="VIB26" s="6"/>
      <c r="VIC26" s="6"/>
      <c r="VID26" s="6"/>
      <c r="VIE26" s="6"/>
      <c r="VIF26" s="6"/>
      <c r="VIG26" s="6"/>
      <c r="VIH26" s="6"/>
      <c r="VII26" s="6"/>
      <c r="VIJ26" s="6"/>
      <c r="VIK26" s="6"/>
      <c r="VIL26" s="6"/>
      <c r="VIM26" s="6"/>
      <c r="VIN26" s="6"/>
      <c r="VIO26" s="6"/>
      <c r="VIP26" s="6"/>
      <c r="VIQ26" s="6"/>
      <c r="VIR26" s="6"/>
      <c r="VIS26" s="6"/>
      <c r="VIT26" s="6"/>
      <c r="VIU26" s="6"/>
      <c r="VIV26" s="6"/>
      <c r="VIW26" s="6"/>
      <c r="VIX26" s="6"/>
      <c r="VIY26" s="6"/>
      <c r="VIZ26" s="6"/>
      <c r="VJA26" s="6"/>
      <c r="VJB26" s="6"/>
      <c r="VJC26" s="6"/>
      <c r="VJD26" s="6"/>
      <c r="VJE26" s="6"/>
      <c r="VJF26" s="6"/>
      <c r="VJG26" s="6"/>
      <c r="VJH26" s="6"/>
      <c r="VJI26" s="6"/>
      <c r="VJJ26" s="6"/>
      <c r="VJK26" s="6"/>
      <c r="VJL26" s="6"/>
      <c r="VJM26" s="6"/>
      <c r="VJN26" s="6"/>
      <c r="VJO26" s="6"/>
      <c r="VJP26" s="6"/>
      <c r="VJQ26" s="6"/>
      <c r="VJR26" s="6"/>
      <c r="VJS26" s="6"/>
      <c r="VJT26" s="6"/>
      <c r="VJU26" s="6"/>
      <c r="VJV26" s="6"/>
      <c r="VJW26" s="6"/>
      <c r="VJX26" s="6"/>
      <c r="VJY26" s="6"/>
      <c r="VJZ26" s="6"/>
      <c r="VKA26" s="6"/>
      <c r="VKB26" s="6"/>
      <c r="VKC26" s="6"/>
      <c r="VKD26" s="6"/>
      <c r="VKE26" s="6"/>
      <c r="VKF26" s="6"/>
      <c r="VKG26" s="6"/>
      <c r="VKH26" s="6"/>
      <c r="VKI26" s="6"/>
      <c r="VKJ26" s="6"/>
      <c r="VKK26" s="6"/>
      <c r="VKL26" s="6"/>
      <c r="VKM26" s="6"/>
      <c r="VKN26" s="6"/>
      <c r="VKO26" s="6"/>
      <c r="VKP26" s="6"/>
      <c r="VKQ26" s="6"/>
      <c r="VKR26" s="6"/>
      <c r="VKS26" s="6"/>
      <c r="VKT26" s="6"/>
      <c r="VKU26" s="6"/>
      <c r="VKV26" s="6"/>
      <c r="VKW26" s="6"/>
      <c r="VKX26" s="6"/>
      <c r="VKY26" s="6"/>
      <c r="VKZ26" s="6"/>
      <c r="VLA26" s="6"/>
      <c r="VLB26" s="6"/>
      <c r="VLC26" s="6"/>
      <c r="VLD26" s="6"/>
      <c r="VLE26" s="6"/>
      <c r="VLF26" s="6"/>
      <c r="VLG26" s="6"/>
      <c r="VLH26" s="6"/>
      <c r="VLI26" s="6"/>
      <c r="VLJ26" s="6"/>
      <c r="VLK26" s="6"/>
      <c r="VLL26" s="6"/>
      <c r="VLM26" s="6"/>
      <c r="VLN26" s="6"/>
      <c r="VLO26" s="6"/>
      <c r="VLP26" s="6"/>
      <c r="VLQ26" s="6"/>
      <c r="VLR26" s="6"/>
      <c r="VLS26" s="6"/>
      <c r="VLT26" s="6"/>
      <c r="VLU26" s="6"/>
      <c r="VLV26" s="6"/>
      <c r="VLW26" s="6"/>
      <c r="VLX26" s="6"/>
      <c r="VLY26" s="6"/>
      <c r="VLZ26" s="6"/>
      <c r="VMA26" s="6"/>
      <c r="VMB26" s="6"/>
      <c r="VMC26" s="6"/>
      <c r="VMD26" s="6"/>
      <c r="VME26" s="6"/>
      <c r="VMF26" s="6"/>
      <c r="VMG26" s="6"/>
      <c r="VMH26" s="6"/>
      <c r="VMI26" s="6"/>
      <c r="VMJ26" s="6"/>
      <c r="VMK26" s="6"/>
      <c r="VML26" s="6"/>
      <c r="VMM26" s="6"/>
      <c r="VMN26" s="6"/>
      <c r="VMO26" s="6"/>
      <c r="VMP26" s="6"/>
      <c r="VMQ26" s="6"/>
      <c r="VMR26" s="6"/>
      <c r="VMS26" s="6"/>
      <c r="VMT26" s="6"/>
      <c r="VMU26" s="6"/>
      <c r="VMV26" s="6"/>
      <c r="VMW26" s="6"/>
      <c r="VMX26" s="6"/>
      <c r="VMY26" s="6"/>
      <c r="VMZ26" s="6"/>
      <c r="VNA26" s="6"/>
      <c r="VNB26" s="6"/>
      <c r="VNC26" s="6"/>
      <c r="VND26" s="6"/>
      <c r="VNE26" s="6"/>
      <c r="VNF26" s="6"/>
      <c r="VNG26" s="6"/>
      <c r="VNH26" s="6"/>
      <c r="VNI26" s="6"/>
      <c r="VNJ26" s="6"/>
      <c r="VNK26" s="6"/>
      <c r="VNL26" s="6"/>
      <c r="VNM26" s="6"/>
      <c r="VNN26" s="6"/>
      <c r="VNO26" s="6"/>
      <c r="VNP26" s="6"/>
      <c r="VNQ26" s="6"/>
      <c r="VNR26" s="6"/>
      <c r="VNS26" s="6"/>
      <c r="VNT26" s="6"/>
      <c r="VNU26" s="6"/>
      <c r="VNV26" s="6"/>
      <c r="VNW26" s="6"/>
      <c r="VNX26" s="6"/>
      <c r="VNY26" s="6"/>
      <c r="VNZ26" s="6"/>
      <c r="VOA26" s="6"/>
      <c r="VOB26" s="6"/>
      <c r="VOC26" s="6"/>
      <c r="VOD26" s="6"/>
      <c r="VOE26" s="6"/>
      <c r="VOF26" s="6"/>
      <c r="VOG26" s="6"/>
      <c r="VOH26" s="6"/>
      <c r="VOI26" s="6"/>
      <c r="VOJ26" s="6"/>
      <c r="VOK26" s="6"/>
      <c r="VOL26" s="6"/>
      <c r="VOM26" s="6"/>
      <c r="VON26" s="6"/>
      <c r="VOO26" s="6"/>
      <c r="VOP26" s="6"/>
      <c r="VOQ26" s="6"/>
      <c r="VOR26" s="6"/>
      <c r="VOS26" s="6"/>
      <c r="VOT26" s="6"/>
      <c r="VOU26" s="6"/>
      <c r="VOV26" s="6"/>
      <c r="VOW26" s="6"/>
      <c r="VOX26" s="6"/>
      <c r="VOY26" s="6"/>
      <c r="VOZ26" s="6"/>
      <c r="VPA26" s="6"/>
      <c r="VPB26" s="6"/>
      <c r="VPC26" s="6"/>
      <c r="VPD26" s="6"/>
      <c r="VPE26" s="6"/>
      <c r="VPF26" s="6"/>
      <c r="VPG26" s="6"/>
      <c r="VPH26" s="6"/>
      <c r="VPI26" s="6"/>
      <c r="VPJ26" s="6"/>
      <c r="VPK26" s="6"/>
      <c r="VPL26" s="6"/>
      <c r="VPM26" s="6"/>
      <c r="VPN26" s="6"/>
      <c r="VPO26" s="6"/>
      <c r="VPP26" s="6"/>
      <c r="VPQ26" s="6"/>
      <c r="VPR26" s="6"/>
      <c r="VPS26" s="6"/>
      <c r="VPT26" s="6"/>
      <c r="VPU26" s="6"/>
      <c r="VPV26" s="6"/>
      <c r="VPW26" s="6"/>
      <c r="VPX26" s="6"/>
      <c r="VPY26" s="6"/>
      <c r="VPZ26" s="6"/>
      <c r="VQA26" s="6"/>
      <c r="VQB26" s="6"/>
      <c r="VQC26" s="6"/>
      <c r="VQD26" s="6"/>
      <c r="VQE26" s="6"/>
      <c r="VQF26" s="6"/>
      <c r="VQG26" s="6"/>
      <c r="VQH26" s="6"/>
      <c r="VQI26" s="6"/>
      <c r="VQJ26" s="6"/>
      <c r="VQK26" s="6"/>
      <c r="VQL26" s="6"/>
      <c r="VQM26" s="6"/>
      <c r="VQN26" s="6"/>
      <c r="VQO26" s="6"/>
      <c r="VQP26" s="6"/>
      <c r="VQQ26" s="6"/>
      <c r="VQR26" s="6"/>
      <c r="VQS26" s="6"/>
      <c r="VQT26" s="6"/>
      <c r="VQU26" s="6"/>
      <c r="VQV26" s="6"/>
      <c r="VQW26" s="6"/>
      <c r="VQX26" s="6"/>
      <c r="VQY26" s="6"/>
      <c r="VQZ26" s="6"/>
      <c r="VRA26" s="6"/>
      <c r="VRB26" s="6"/>
      <c r="VRC26" s="6"/>
      <c r="VRD26" s="6"/>
      <c r="VRE26" s="6"/>
      <c r="VRF26" s="6"/>
      <c r="VRG26" s="6"/>
      <c r="VRH26" s="6"/>
      <c r="VRI26" s="6"/>
      <c r="VRJ26" s="6"/>
      <c r="VRK26" s="6"/>
      <c r="VRL26" s="6"/>
      <c r="VRM26" s="6"/>
      <c r="VRN26" s="6"/>
      <c r="VRO26" s="6"/>
      <c r="VRP26" s="6"/>
      <c r="VRQ26" s="6"/>
      <c r="VRR26" s="6"/>
      <c r="VRS26" s="6"/>
      <c r="VRT26" s="6"/>
      <c r="VRU26" s="6"/>
      <c r="VRV26" s="6"/>
      <c r="VRW26" s="6"/>
      <c r="VRX26" s="6"/>
      <c r="VRY26" s="6"/>
      <c r="VRZ26" s="6"/>
      <c r="VSA26" s="6"/>
      <c r="VSB26" s="6"/>
      <c r="VSC26" s="6"/>
      <c r="VSD26" s="6"/>
      <c r="VSE26" s="6"/>
      <c r="VSF26" s="6"/>
      <c r="VSG26" s="6"/>
      <c r="VSH26" s="6"/>
      <c r="VSI26" s="6"/>
      <c r="VSJ26" s="6"/>
      <c r="VSK26" s="6"/>
      <c r="VSL26" s="6"/>
      <c r="VSM26" s="6"/>
      <c r="VSN26" s="6"/>
      <c r="VSO26" s="6"/>
      <c r="VSP26" s="6"/>
      <c r="VSQ26" s="6"/>
      <c r="VSR26" s="6"/>
      <c r="VSS26" s="6"/>
      <c r="VST26" s="6"/>
      <c r="VSU26" s="6"/>
      <c r="VSV26" s="6"/>
      <c r="VSW26" s="6"/>
      <c r="VSX26" s="6"/>
      <c r="VSY26" s="6"/>
      <c r="VSZ26" s="6"/>
      <c r="VTA26" s="6"/>
      <c r="VTB26" s="6"/>
      <c r="VTC26" s="6"/>
      <c r="VTD26" s="6"/>
      <c r="VTE26" s="6"/>
      <c r="VTF26" s="6"/>
      <c r="VTG26" s="6"/>
      <c r="VTH26" s="6"/>
      <c r="VTI26" s="6"/>
      <c r="VTJ26" s="6"/>
      <c r="VTK26" s="6"/>
      <c r="VTL26" s="6"/>
      <c r="VTM26" s="6"/>
      <c r="VTN26" s="6"/>
      <c r="VTO26" s="6"/>
      <c r="VTP26" s="6"/>
      <c r="VTQ26" s="6"/>
      <c r="VTR26" s="6"/>
      <c r="VTS26" s="6"/>
      <c r="VTT26" s="6"/>
      <c r="VTU26" s="6"/>
      <c r="VTV26" s="6"/>
      <c r="VTW26" s="6"/>
      <c r="VTX26" s="6"/>
      <c r="VTY26" s="6"/>
      <c r="VTZ26" s="6"/>
      <c r="VUA26" s="6"/>
      <c r="VUB26" s="6"/>
      <c r="VUC26" s="6"/>
      <c r="VUD26" s="6"/>
      <c r="VUE26" s="6"/>
      <c r="VUF26" s="6"/>
      <c r="VUG26" s="6"/>
      <c r="VUH26" s="6"/>
      <c r="VUI26" s="6"/>
      <c r="VUJ26" s="6"/>
      <c r="VUK26" s="6"/>
      <c r="VUL26" s="6"/>
      <c r="VUM26" s="6"/>
      <c r="VUN26" s="6"/>
      <c r="VUO26" s="6"/>
      <c r="VUP26" s="6"/>
      <c r="VUQ26" s="6"/>
      <c r="VUR26" s="6"/>
      <c r="VUS26" s="6"/>
      <c r="VUT26" s="6"/>
      <c r="VUU26" s="6"/>
      <c r="VUV26" s="6"/>
      <c r="VUW26" s="6"/>
      <c r="VUX26" s="6"/>
      <c r="VUY26" s="6"/>
      <c r="VUZ26" s="6"/>
      <c r="VVA26" s="6"/>
      <c r="VVB26" s="6"/>
      <c r="VVC26" s="6"/>
      <c r="VVD26" s="6"/>
      <c r="VVE26" s="6"/>
      <c r="VVF26" s="6"/>
      <c r="VVG26" s="6"/>
      <c r="VVH26" s="6"/>
      <c r="VVI26" s="6"/>
      <c r="VVJ26" s="6"/>
      <c r="VVK26" s="6"/>
      <c r="VVL26" s="6"/>
      <c r="VVM26" s="6"/>
      <c r="VVN26" s="6"/>
      <c r="VVO26" s="6"/>
      <c r="VVP26" s="6"/>
      <c r="VVQ26" s="6"/>
      <c r="VVR26" s="6"/>
      <c r="VVS26" s="6"/>
      <c r="VVT26" s="6"/>
      <c r="VVU26" s="6"/>
      <c r="VVV26" s="6"/>
      <c r="VVW26" s="6"/>
      <c r="VVX26" s="6"/>
      <c r="VVY26" s="6"/>
      <c r="VVZ26" s="6"/>
      <c r="VWA26" s="6"/>
      <c r="VWB26" s="6"/>
      <c r="VWC26" s="6"/>
      <c r="VWD26" s="6"/>
      <c r="VWE26" s="6"/>
      <c r="VWF26" s="6"/>
      <c r="VWG26" s="6"/>
      <c r="VWH26" s="6"/>
      <c r="VWI26" s="6"/>
      <c r="VWJ26" s="6"/>
      <c r="VWK26" s="6"/>
      <c r="VWL26" s="6"/>
      <c r="VWM26" s="6"/>
      <c r="VWN26" s="6"/>
      <c r="VWO26" s="6"/>
      <c r="VWP26" s="6"/>
      <c r="VWQ26" s="6"/>
      <c r="VWR26" s="6"/>
      <c r="VWS26" s="6"/>
      <c r="VWT26" s="6"/>
      <c r="VWU26" s="6"/>
      <c r="VWV26" s="6"/>
      <c r="VWW26" s="6"/>
      <c r="VWX26" s="6"/>
      <c r="VWY26" s="6"/>
      <c r="VWZ26" s="6"/>
      <c r="VXA26" s="6"/>
      <c r="VXB26" s="6"/>
      <c r="VXC26" s="6"/>
      <c r="VXD26" s="6"/>
      <c r="VXE26" s="6"/>
      <c r="VXF26" s="6"/>
      <c r="VXG26" s="6"/>
      <c r="VXH26" s="6"/>
      <c r="VXI26" s="6"/>
      <c r="VXJ26" s="6"/>
      <c r="VXK26" s="6"/>
      <c r="VXL26" s="6"/>
      <c r="VXM26" s="6"/>
      <c r="VXN26" s="6"/>
      <c r="VXO26" s="6"/>
      <c r="VXP26" s="6"/>
      <c r="VXQ26" s="6"/>
      <c r="VXR26" s="6"/>
      <c r="VXS26" s="6"/>
      <c r="VXT26" s="6"/>
      <c r="VXU26" s="6"/>
      <c r="VXV26" s="6"/>
      <c r="VXW26" s="6"/>
      <c r="VXX26" s="6"/>
      <c r="VXY26" s="6"/>
      <c r="VXZ26" s="6"/>
      <c r="VYA26" s="6"/>
      <c r="VYB26" s="6"/>
      <c r="VYC26" s="6"/>
      <c r="VYD26" s="6"/>
      <c r="VYE26" s="6"/>
      <c r="VYF26" s="6"/>
      <c r="VYG26" s="6"/>
      <c r="VYH26" s="6"/>
      <c r="VYI26" s="6"/>
      <c r="VYJ26" s="6"/>
      <c r="VYK26" s="6"/>
      <c r="VYL26" s="6"/>
      <c r="VYM26" s="6"/>
      <c r="VYN26" s="6"/>
      <c r="VYO26" s="6"/>
      <c r="VYP26" s="6"/>
      <c r="VYQ26" s="6"/>
      <c r="VYR26" s="6"/>
      <c r="VYS26" s="6"/>
      <c r="VYT26" s="6"/>
      <c r="VYU26" s="6"/>
      <c r="VYV26" s="6"/>
      <c r="VYW26" s="6"/>
      <c r="VYX26" s="6"/>
      <c r="VYY26" s="6"/>
      <c r="VYZ26" s="6"/>
      <c r="VZA26" s="6"/>
      <c r="VZB26" s="6"/>
      <c r="VZC26" s="6"/>
      <c r="VZD26" s="6"/>
      <c r="VZE26" s="6"/>
      <c r="VZF26" s="6"/>
      <c r="VZG26" s="6"/>
      <c r="VZH26" s="6"/>
      <c r="VZI26" s="6"/>
      <c r="VZJ26" s="6"/>
      <c r="VZK26" s="6"/>
      <c r="VZL26" s="6"/>
      <c r="VZM26" s="6"/>
      <c r="VZN26" s="6"/>
      <c r="VZO26" s="6"/>
      <c r="VZP26" s="6"/>
      <c r="VZQ26" s="6"/>
      <c r="VZR26" s="6"/>
      <c r="VZS26" s="6"/>
      <c r="VZT26" s="6"/>
      <c r="VZU26" s="6"/>
      <c r="VZV26" s="6"/>
      <c r="VZW26" s="6"/>
      <c r="VZX26" s="6"/>
      <c r="VZY26" s="6"/>
      <c r="VZZ26" s="6"/>
      <c r="WAA26" s="6"/>
      <c r="WAB26" s="6"/>
      <c r="WAC26" s="6"/>
      <c r="WAD26" s="6"/>
      <c r="WAE26" s="6"/>
      <c r="WAF26" s="6"/>
      <c r="WAG26" s="6"/>
      <c r="WAH26" s="6"/>
      <c r="WAI26" s="6"/>
      <c r="WAJ26" s="6"/>
      <c r="WAK26" s="6"/>
      <c r="WAL26" s="6"/>
      <c r="WAM26" s="6"/>
      <c r="WAN26" s="6"/>
      <c r="WAO26" s="6"/>
      <c r="WAP26" s="6"/>
      <c r="WAQ26" s="6"/>
      <c r="WAR26" s="6"/>
      <c r="WAS26" s="6"/>
      <c r="WAT26" s="6"/>
      <c r="WAU26" s="6"/>
      <c r="WAV26" s="6"/>
      <c r="WAW26" s="6"/>
      <c r="WAX26" s="6"/>
      <c r="WAY26" s="6"/>
      <c r="WAZ26" s="6"/>
      <c r="WBA26" s="6"/>
      <c r="WBB26" s="6"/>
      <c r="WBC26" s="6"/>
      <c r="WBD26" s="6"/>
      <c r="WBE26" s="6"/>
      <c r="WBF26" s="6"/>
      <c r="WBG26" s="6"/>
      <c r="WBH26" s="6"/>
      <c r="WBI26" s="6"/>
      <c r="WBJ26" s="6"/>
      <c r="WBK26" s="6"/>
      <c r="WBL26" s="6"/>
      <c r="WBM26" s="6"/>
      <c r="WBN26" s="6"/>
      <c r="WBO26" s="6"/>
      <c r="WBP26" s="6"/>
      <c r="WBQ26" s="6"/>
      <c r="WBR26" s="6"/>
      <c r="WBS26" s="6"/>
      <c r="WBT26" s="6"/>
      <c r="WBU26" s="6"/>
      <c r="WBV26" s="6"/>
      <c r="WBW26" s="6"/>
      <c r="WBX26" s="6"/>
      <c r="WBY26" s="6"/>
      <c r="WBZ26" s="6"/>
      <c r="WCA26" s="6"/>
      <c r="WCB26" s="6"/>
      <c r="WCC26" s="6"/>
      <c r="WCD26" s="6"/>
      <c r="WCE26" s="6"/>
      <c r="WCF26" s="6"/>
      <c r="WCG26" s="6"/>
      <c r="WCH26" s="6"/>
      <c r="WCI26" s="6"/>
      <c r="WCJ26" s="6"/>
      <c r="WCK26" s="6"/>
      <c r="WCL26" s="6"/>
      <c r="WCM26" s="6"/>
      <c r="WCN26" s="6"/>
      <c r="WCO26" s="6"/>
      <c r="WCP26" s="6"/>
      <c r="WCQ26" s="6"/>
      <c r="WCR26" s="6"/>
      <c r="WCS26" s="6"/>
      <c r="WCT26" s="6"/>
      <c r="WCU26" s="6"/>
      <c r="WCV26" s="6"/>
      <c r="WCW26" s="6"/>
      <c r="WCX26" s="6"/>
      <c r="WCY26" s="6"/>
      <c r="WCZ26" s="6"/>
      <c r="WDA26" s="6"/>
      <c r="WDB26" s="6"/>
      <c r="WDC26" s="6"/>
      <c r="WDD26" s="6"/>
      <c r="WDE26" s="6"/>
      <c r="WDF26" s="6"/>
      <c r="WDG26" s="6"/>
      <c r="WDH26" s="6"/>
      <c r="WDI26" s="6"/>
      <c r="WDJ26" s="6"/>
      <c r="WDK26" s="6"/>
      <c r="WDL26" s="6"/>
      <c r="WDM26" s="6"/>
      <c r="WDN26" s="6"/>
      <c r="WDO26" s="6"/>
      <c r="WDP26" s="6"/>
      <c r="WDQ26" s="6"/>
      <c r="WDR26" s="6"/>
      <c r="WDS26" s="6"/>
      <c r="WDT26" s="6"/>
      <c r="WDU26" s="6"/>
      <c r="WDV26" s="6"/>
      <c r="WDW26" s="6"/>
      <c r="WDX26" s="6"/>
      <c r="WDY26" s="6"/>
      <c r="WDZ26" s="6"/>
      <c r="WEA26" s="6"/>
      <c r="WEB26" s="6"/>
      <c r="WEC26" s="6"/>
      <c r="WED26" s="6"/>
      <c r="WEE26" s="6"/>
      <c r="WEF26" s="6"/>
      <c r="WEG26" s="6"/>
      <c r="WEH26" s="6"/>
      <c r="WEI26" s="6"/>
      <c r="WEJ26" s="6"/>
      <c r="WEK26" s="6"/>
      <c r="WEL26" s="6"/>
      <c r="WEM26" s="6"/>
      <c r="WEN26" s="6"/>
      <c r="WEO26" s="6"/>
      <c r="WEP26" s="6"/>
      <c r="WEQ26" s="6"/>
      <c r="WER26" s="6"/>
      <c r="WES26" s="6"/>
      <c r="WET26" s="6"/>
      <c r="WEU26" s="6"/>
      <c r="WEV26" s="6"/>
      <c r="WEW26" s="6"/>
      <c r="WEX26" s="6"/>
      <c r="WEY26" s="6"/>
      <c r="WEZ26" s="6"/>
      <c r="WFA26" s="6"/>
      <c r="WFB26" s="6"/>
      <c r="WFC26" s="6"/>
      <c r="WFD26" s="6"/>
      <c r="WFE26" s="6"/>
      <c r="WFF26" s="6"/>
      <c r="WFG26" s="6"/>
      <c r="WFH26" s="6"/>
      <c r="WFI26" s="6"/>
      <c r="WFJ26" s="6"/>
      <c r="WFK26" s="6"/>
      <c r="WFL26" s="6"/>
      <c r="WFM26" s="6"/>
      <c r="WFN26" s="6"/>
      <c r="WFO26" s="6"/>
      <c r="WFP26" s="6"/>
      <c r="WFQ26" s="6"/>
      <c r="WFR26" s="6"/>
      <c r="WFS26" s="6"/>
      <c r="WFT26" s="6"/>
      <c r="WFU26" s="6"/>
      <c r="WFV26" s="6"/>
      <c r="WFW26" s="6"/>
      <c r="WFX26" s="6"/>
      <c r="WFY26" s="6"/>
      <c r="WFZ26" s="6"/>
      <c r="WGA26" s="6"/>
      <c r="WGB26" s="6"/>
      <c r="WGC26" s="6"/>
      <c r="WGD26" s="6"/>
      <c r="WGE26" s="6"/>
      <c r="WGF26" s="6"/>
      <c r="WGG26" s="6"/>
      <c r="WGH26" s="6"/>
      <c r="WGI26" s="6"/>
      <c r="WGJ26" s="6"/>
      <c r="WGK26" s="6"/>
      <c r="WGL26" s="6"/>
      <c r="WGM26" s="6"/>
      <c r="WGN26" s="6"/>
      <c r="WGO26" s="6"/>
      <c r="WGP26" s="6"/>
      <c r="WGQ26" s="6"/>
      <c r="WGR26" s="6"/>
      <c r="WGS26" s="6"/>
      <c r="WGT26" s="6"/>
      <c r="WGU26" s="6"/>
      <c r="WGV26" s="6"/>
      <c r="WGW26" s="6"/>
      <c r="WGX26" s="6"/>
      <c r="WGY26" s="6"/>
      <c r="WGZ26" s="6"/>
      <c r="WHA26" s="6"/>
      <c r="WHB26" s="6"/>
      <c r="WHC26" s="6"/>
      <c r="WHD26" s="6"/>
      <c r="WHE26" s="6"/>
      <c r="WHF26" s="6"/>
      <c r="WHG26" s="6"/>
      <c r="WHH26" s="6"/>
      <c r="WHI26" s="6"/>
      <c r="WHJ26" s="6"/>
      <c r="WHK26" s="6"/>
      <c r="WHL26" s="6"/>
      <c r="WHM26" s="6"/>
      <c r="WHN26" s="6"/>
      <c r="WHO26" s="6"/>
      <c r="WHP26" s="6"/>
      <c r="WHQ26" s="6"/>
      <c r="WHR26" s="6"/>
      <c r="WHS26" s="6"/>
      <c r="WHT26" s="6"/>
      <c r="WHU26" s="6"/>
      <c r="WHV26" s="6"/>
      <c r="WHW26" s="6"/>
      <c r="WHX26" s="6"/>
      <c r="WHY26" s="6"/>
      <c r="WHZ26" s="6"/>
      <c r="WIA26" s="6"/>
      <c r="WIB26" s="6"/>
      <c r="WIC26" s="6"/>
      <c r="WID26" s="6"/>
      <c r="WIE26" s="6"/>
      <c r="WIF26" s="6"/>
      <c r="WIG26" s="6"/>
      <c r="WIH26" s="6"/>
      <c r="WII26" s="6"/>
      <c r="WIJ26" s="6"/>
      <c r="WIK26" s="6"/>
      <c r="WIL26" s="6"/>
      <c r="WIM26" s="6"/>
      <c r="WIN26" s="6"/>
      <c r="WIO26" s="6"/>
      <c r="WIP26" s="6"/>
      <c r="WIQ26" s="6"/>
      <c r="WIR26" s="6"/>
      <c r="WIS26" s="6"/>
      <c r="WIT26" s="6"/>
      <c r="WIU26" s="6"/>
      <c r="WIV26" s="6"/>
      <c r="WIW26" s="6"/>
      <c r="WIX26" s="6"/>
      <c r="WIY26" s="6"/>
      <c r="WIZ26" s="6"/>
      <c r="WJA26" s="6"/>
      <c r="WJB26" s="6"/>
      <c r="WJC26" s="6"/>
      <c r="WJD26" s="6"/>
      <c r="WJE26" s="6"/>
      <c r="WJF26" s="6"/>
      <c r="WJG26" s="6"/>
      <c r="WJH26" s="6"/>
      <c r="WJI26" s="6"/>
      <c r="WJJ26" s="6"/>
      <c r="WJK26" s="6"/>
      <c r="WJL26" s="6"/>
      <c r="WJM26" s="6"/>
      <c r="WJN26" s="6"/>
      <c r="WJO26" s="6"/>
      <c r="WJP26" s="6"/>
      <c r="WJQ26" s="6"/>
      <c r="WJR26" s="6"/>
      <c r="WJS26" s="6"/>
      <c r="WJT26" s="6"/>
      <c r="WJU26" s="6"/>
      <c r="WJV26" s="6"/>
      <c r="WJW26" s="6"/>
      <c r="WJX26" s="6"/>
      <c r="WJY26" s="6"/>
      <c r="WJZ26" s="6"/>
      <c r="WKA26" s="6"/>
      <c r="WKB26" s="6"/>
      <c r="WKC26" s="6"/>
      <c r="WKD26" s="6"/>
      <c r="WKE26" s="6"/>
      <c r="WKF26" s="6"/>
      <c r="WKG26" s="6"/>
      <c r="WKH26" s="6"/>
      <c r="WKI26" s="6"/>
      <c r="WKJ26" s="6"/>
      <c r="WKK26" s="6"/>
      <c r="WKL26" s="6"/>
      <c r="WKM26" s="6"/>
      <c r="WKN26" s="6"/>
      <c r="WKO26" s="6"/>
      <c r="WKP26" s="6"/>
      <c r="WKQ26" s="6"/>
      <c r="WKR26" s="6"/>
      <c r="WKS26" s="6"/>
      <c r="WKT26" s="6"/>
      <c r="WKU26" s="6"/>
      <c r="WKV26" s="6"/>
      <c r="WKW26" s="6"/>
      <c r="WKX26" s="6"/>
      <c r="WKY26" s="6"/>
      <c r="WKZ26" s="6"/>
      <c r="WLA26" s="6"/>
      <c r="WLB26" s="6"/>
      <c r="WLC26" s="6"/>
      <c r="WLD26" s="6"/>
      <c r="WLE26" s="6"/>
      <c r="WLF26" s="6"/>
      <c r="WLG26" s="6"/>
      <c r="WLH26" s="6"/>
      <c r="WLI26" s="6"/>
      <c r="WLJ26" s="6"/>
      <c r="WLK26" s="6"/>
      <c r="WLL26" s="6"/>
      <c r="WLM26" s="6"/>
      <c r="WLN26" s="6"/>
      <c r="WLO26" s="6"/>
      <c r="WLP26" s="6"/>
      <c r="WLQ26" s="6"/>
      <c r="WLR26" s="6"/>
      <c r="WLS26" s="6"/>
      <c r="WLT26" s="6"/>
      <c r="WLU26" s="6"/>
      <c r="WLV26" s="6"/>
      <c r="WLW26" s="6"/>
      <c r="WLX26" s="6"/>
      <c r="WLY26" s="6"/>
      <c r="WLZ26" s="6"/>
      <c r="WMA26" s="6"/>
      <c r="WMB26" s="6"/>
      <c r="WMC26" s="6"/>
      <c r="WMD26" s="6"/>
      <c r="WME26" s="6"/>
      <c r="WMF26" s="6"/>
      <c r="WMG26" s="6"/>
      <c r="WMH26" s="6"/>
      <c r="WMI26" s="6"/>
      <c r="WMJ26" s="6"/>
      <c r="WMK26" s="6"/>
      <c r="WML26" s="6"/>
      <c r="WMM26" s="6"/>
      <c r="WMN26" s="6"/>
      <c r="WMO26" s="6"/>
      <c r="WMP26" s="6"/>
      <c r="WMQ26" s="6"/>
      <c r="WMR26" s="6"/>
      <c r="WMS26" s="6"/>
      <c r="WMT26" s="6"/>
      <c r="WMU26" s="6"/>
      <c r="WMV26" s="6"/>
      <c r="WMW26" s="6"/>
      <c r="WMX26" s="6"/>
      <c r="WMY26" s="6"/>
      <c r="WMZ26" s="6"/>
      <c r="WNA26" s="6"/>
      <c r="WNB26" s="6"/>
      <c r="WNC26" s="6"/>
      <c r="WND26" s="6"/>
      <c r="WNE26" s="6"/>
      <c r="WNF26" s="6"/>
      <c r="WNG26" s="6"/>
      <c r="WNH26" s="6"/>
      <c r="WNI26" s="6"/>
      <c r="WNJ26" s="6"/>
      <c r="WNK26" s="6"/>
      <c r="WNL26" s="6"/>
      <c r="WNM26" s="6"/>
      <c r="WNN26" s="6"/>
      <c r="WNO26" s="6"/>
      <c r="WNP26" s="6"/>
      <c r="WNQ26" s="6"/>
      <c r="WNR26" s="6"/>
      <c r="WNS26" s="6"/>
      <c r="WNT26" s="6"/>
      <c r="WNU26" s="6"/>
      <c r="WNV26" s="6"/>
      <c r="WNW26" s="6"/>
      <c r="WNX26" s="6"/>
      <c r="WNY26" s="6"/>
      <c r="WNZ26" s="6"/>
      <c r="WOA26" s="6"/>
      <c r="WOB26" s="6"/>
      <c r="WOC26" s="6"/>
      <c r="WOD26" s="6"/>
      <c r="WOE26" s="6"/>
      <c r="WOF26" s="6"/>
      <c r="WOG26" s="6"/>
      <c r="WOH26" s="6"/>
      <c r="WOI26" s="6"/>
      <c r="WOJ26" s="6"/>
      <c r="WOK26" s="6"/>
      <c r="WOL26" s="6"/>
      <c r="WOM26" s="6"/>
      <c r="WON26" s="6"/>
      <c r="WOO26" s="6"/>
      <c r="WOP26" s="6"/>
      <c r="WOQ26" s="6"/>
      <c r="WOR26" s="6"/>
      <c r="WOS26" s="6"/>
      <c r="WOT26" s="6"/>
      <c r="WOU26" s="6"/>
      <c r="WOV26" s="6"/>
      <c r="WOW26" s="6"/>
      <c r="WOX26" s="6"/>
      <c r="WOY26" s="6"/>
      <c r="WOZ26" s="6"/>
      <c r="WPA26" s="6"/>
      <c r="WPB26" s="6"/>
      <c r="WPC26" s="6"/>
      <c r="WPD26" s="6"/>
      <c r="WPE26" s="6"/>
      <c r="WPF26" s="6"/>
      <c r="WPG26" s="6"/>
      <c r="WPH26" s="6"/>
      <c r="WPI26" s="6"/>
      <c r="WPJ26" s="6"/>
      <c r="WPK26" s="6"/>
      <c r="WPL26" s="6"/>
      <c r="WPM26" s="6"/>
      <c r="WPN26" s="6"/>
      <c r="WPO26" s="6"/>
      <c r="WPP26" s="6"/>
      <c r="WPQ26" s="6"/>
      <c r="WPR26" s="6"/>
      <c r="WPS26" s="6"/>
      <c r="WPT26" s="6"/>
      <c r="WPU26" s="6"/>
      <c r="WPV26" s="6"/>
      <c r="WPW26" s="6"/>
      <c r="WPX26" s="6"/>
      <c r="WPY26" s="6"/>
      <c r="WPZ26" s="6"/>
      <c r="WQA26" s="6"/>
      <c r="WQB26" s="6"/>
      <c r="WQC26" s="6"/>
      <c r="WQD26" s="6"/>
      <c r="WQE26" s="6"/>
      <c r="WQF26" s="6"/>
      <c r="WQG26" s="6"/>
      <c r="WQH26" s="6"/>
      <c r="WQI26" s="6"/>
      <c r="WQJ26" s="6"/>
      <c r="WQK26" s="6"/>
      <c r="WQL26" s="6"/>
      <c r="WQM26" s="6"/>
      <c r="WQN26" s="6"/>
      <c r="WQO26" s="6"/>
      <c r="WQP26" s="6"/>
      <c r="WQQ26" s="6"/>
      <c r="WQR26" s="6"/>
      <c r="WQS26" s="6"/>
      <c r="WQT26" s="6"/>
      <c r="WQU26" s="6"/>
      <c r="WQV26" s="6"/>
      <c r="WQW26" s="6"/>
      <c r="WQX26" s="6"/>
      <c r="WQY26" s="6"/>
      <c r="WQZ26" s="6"/>
      <c r="WRA26" s="6"/>
      <c r="WRB26" s="6"/>
      <c r="WRC26" s="6"/>
      <c r="WRD26" s="6"/>
      <c r="WRE26" s="6"/>
      <c r="WRF26" s="6"/>
      <c r="WRG26" s="6"/>
      <c r="WRH26" s="6"/>
      <c r="WRI26" s="6"/>
      <c r="WRJ26" s="6"/>
      <c r="WRK26" s="6"/>
      <c r="WRL26" s="6"/>
      <c r="WRM26" s="6"/>
      <c r="WRN26" s="6"/>
      <c r="WRO26" s="6"/>
      <c r="WRP26" s="6"/>
      <c r="WRQ26" s="6"/>
      <c r="WRR26" s="6"/>
      <c r="WRS26" s="6"/>
      <c r="WRT26" s="6"/>
      <c r="WRU26" s="6"/>
      <c r="WRV26" s="6"/>
      <c r="WRW26" s="6"/>
      <c r="WRX26" s="6"/>
      <c r="WRY26" s="6"/>
      <c r="WRZ26" s="6"/>
      <c r="WSA26" s="6"/>
      <c r="WSB26" s="6"/>
      <c r="WSC26" s="6"/>
      <c r="WSD26" s="6"/>
      <c r="WSE26" s="6"/>
      <c r="WSF26" s="6"/>
      <c r="WSG26" s="6"/>
      <c r="WSH26" s="6"/>
      <c r="WSI26" s="6"/>
      <c r="WSJ26" s="6"/>
      <c r="WSK26" s="6"/>
      <c r="WSL26" s="6"/>
      <c r="WSM26" s="6"/>
      <c r="WSN26" s="6"/>
      <c r="WSO26" s="6"/>
      <c r="WSP26" s="6"/>
      <c r="WSQ26" s="6"/>
      <c r="WSR26" s="6"/>
      <c r="WSS26" s="6"/>
      <c r="WST26" s="6"/>
      <c r="WSU26" s="6"/>
      <c r="WSV26" s="6"/>
      <c r="WSW26" s="6"/>
      <c r="WSX26" s="6"/>
      <c r="WSY26" s="6"/>
      <c r="WSZ26" s="6"/>
      <c r="WTA26" s="6"/>
      <c r="WTB26" s="6"/>
      <c r="WTC26" s="6"/>
      <c r="WTD26" s="6"/>
      <c r="WTE26" s="6"/>
      <c r="WTF26" s="6"/>
      <c r="WTG26" s="6"/>
      <c r="WTH26" s="6"/>
      <c r="WTI26" s="6"/>
      <c r="WTJ26" s="6"/>
      <c r="WTK26" s="6"/>
      <c r="WTL26" s="6"/>
      <c r="WTM26" s="6"/>
      <c r="WTN26" s="6"/>
      <c r="WTO26" s="6"/>
      <c r="WTP26" s="6"/>
      <c r="WTQ26" s="6"/>
      <c r="WTR26" s="6"/>
      <c r="WTS26" s="6"/>
      <c r="WTT26" s="6"/>
      <c r="WTU26" s="6"/>
      <c r="WTV26" s="6"/>
      <c r="WTW26" s="6"/>
      <c r="WTX26" s="6"/>
      <c r="WTY26" s="6"/>
      <c r="WTZ26" s="6"/>
      <c r="WUA26" s="6"/>
      <c r="WUB26" s="6"/>
      <c r="WUC26" s="6"/>
      <c r="WUD26" s="6"/>
      <c r="WUE26" s="6"/>
      <c r="WUF26" s="6"/>
      <c r="WUG26" s="6"/>
      <c r="WUH26" s="6"/>
      <c r="WUI26" s="6"/>
      <c r="WUJ26" s="6"/>
      <c r="WUK26" s="6"/>
      <c r="WUL26" s="6"/>
      <c r="WUM26" s="6"/>
      <c r="WUN26" s="6"/>
      <c r="WUO26" s="6"/>
      <c r="WUP26" s="6"/>
      <c r="WUQ26" s="6"/>
      <c r="WUR26" s="6"/>
      <c r="WUS26" s="6"/>
      <c r="WUT26" s="6"/>
      <c r="WUU26" s="6"/>
      <c r="WUV26" s="6"/>
      <c r="WUW26" s="6"/>
      <c r="WUX26" s="6"/>
      <c r="WUY26" s="6"/>
      <c r="WUZ26" s="6"/>
      <c r="WVA26" s="6"/>
      <c r="WVB26" s="6"/>
      <c r="WVC26" s="6"/>
      <c r="WVD26" s="6"/>
      <c r="WVE26" s="6"/>
      <c r="WVF26" s="6"/>
      <c r="WVG26" s="6"/>
      <c r="WVH26" s="6"/>
      <c r="WVI26" s="6"/>
      <c r="WVJ26" s="6"/>
      <c r="WVK26" s="6"/>
      <c r="WVL26" s="6"/>
      <c r="WVM26" s="6"/>
      <c r="WVN26" s="6"/>
      <c r="WVO26" s="6"/>
      <c r="WVP26" s="6"/>
      <c r="WVQ26" s="6"/>
      <c r="WVR26" s="6"/>
      <c r="WVS26" s="6"/>
      <c r="WVT26" s="6"/>
      <c r="WVU26" s="6"/>
      <c r="WVV26" s="6"/>
      <c r="WVW26" s="6"/>
      <c r="WVX26" s="6"/>
      <c r="WVY26" s="6"/>
      <c r="WVZ26" s="6"/>
      <c r="WWA26" s="6"/>
      <c r="WWB26" s="6"/>
      <c r="WWC26" s="6"/>
      <c r="WWD26" s="6"/>
      <c r="WWE26" s="6"/>
      <c r="WWF26" s="6"/>
      <c r="WWG26" s="6"/>
      <c r="WWH26" s="6"/>
      <c r="WWI26" s="6"/>
      <c r="WWJ26" s="6"/>
      <c r="WWK26" s="6"/>
      <c r="WWL26" s="6"/>
      <c r="WWM26" s="6"/>
      <c r="WWN26" s="6"/>
      <c r="WWO26" s="6"/>
      <c r="WWP26" s="6"/>
      <c r="WWQ26" s="6"/>
      <c r="WWR26" s="6"/>
      <c r="WWS26" s="6"/>
      <c r="WWT26" s="6"/>
      <c r="WWU26" s="6"/>
      <c r="WWV26" s="6"/>
      <c r="WWW26" s="6"/>
      <c r="WWX26" s="6"/>
      <c r="WWY26" s="6"/>
      <c r="WWZ26" s="6"/>
      <c r="WXA26" s="6"/>
      <c r="WXB26" s="6"/>
      <c r="WXC26" s="6"/>
      <c r="WXD26" s="6"/>
      <c r="WXE26" s="6"/>
      <c r="WXF26" s="6"/>
      <c r="WXG26" s="6"/>
      <c r="WXH26" s="6"/>
      <c r="WXI26" s="6"/>
      <c r="WXJ26" s="6"/>
      <c r="WXK26" s="6"/>
      <c r="WXL26" s="6"/>
      <c r="WXM26" s="6"/>
      <c r="WXN26" s="6"/>
      <c r="WXO26" s="6"/>
      <c r="WXP26" s="6"/>
      <c r="WXQ26" s="6"/>
      <c r="WXR26" s="6"/>
      <c r="WXS26" s="6"/>
      <c r="WXT26" s="6"/>
      <c r="WXU26" s="6"/>
      <c r="WXV26" s="6"/>
      <c r="WXW26" s="6"/>
      <c r="WXX26" s="6"/>
      <c r="WXY26" s="6"/>
      <c r="WXZ26" s="6"/>
      <c r="WYA26" s="6"/>
      <c r="WYB26" s="6"/>
      <c r="WYC26" s="6"/>
      <c r="WYD26" s="6"/>
      <c r="WYE26" s="6"/>
      <c r="WYF26" s="6"/>
      <c r="WYG26" s="6"/>
      <c r="WYH26" s="6"/>
      <c r="WYI26" s="6"/>
      <c r="WYJ26" s="6"/>
      <c r="WYK26" s="6"/>
      <c r="WYL26" s="6"/>
      <c r="WYM26" s="6"/>
      <c r="WYN26" s="6"/>
      <c r="WYO26" s="6"/>
      <c r="WYP26" s="6"/>
      <c r="WYQ26" s="6"/>
      <c r="WYR26" s="6"/>
      <c r="WYS26" s="6"/>
      <c r="WYT26" s="6"/>
      <c r="WYU26" s="6"/>
      <c r="WYV26" s="6"/>
      <c r="WYW26" s="6"/>
      <c r="WYX26" s="6"/>
      <c r="WYY26" s="6"/>
      <c r="WYZ26" s="6"/>
      <c r="WZA26" s="6"/>
      <c r="WZB26" s="6"/>
      <c r="WZC26" s="6"/>
      <c r="WZD26" s="6"/>
      <c r="WZE26" s="6"/>
      <c r="WZF26" s="6"/>
      <c r="WZG26" s="6"/>
      <c r="WZH26" s="6"/>
      <c r="WZI26" s="6"/>
      <c r="WZJ26" s="6"/>
      <c r="WZK26" s="6"/>
      <c r="WZL26" s="6"/>
      <c r="WZM26" s="6"/>
      <c r="WZN26" s="6"/>
      <c r="WZO26" s="6"/>
      <c r="WZP26" s="6"/>
      <c r="WZQ26" s="6"/>
      <c r="WZR26" s="6"/>
      <c r="WZS26" s="6"/>
      <c r="WZT26" s="6"/>
      <c r="WZU26" s="6"/>
      <c r="WZV26" s="6"/>
      <c r="WZW26" s="6"/>
      <c r="WZX26" s="6"/>
      <c r="WZY26" s="6"/>
      <c r="WZZ26" s="6"/>
      <c r="XAA26" s="6"/>
      <c r="XAB26" s="6"/>
      <c r="XAC26" s="6"/>
      <c r="XAD26" s="6"/>
      <c r="XAE26" s="6"/>
      <c r="XAF26" s="6"/>
      <c r="XAG26" s="6"/>
      <c r="XAH26" s="6"/>
      <c r="XAI26" s="6"/>
      <c r="XAJ26" s="6"/>
      <c r="XAK26" s="6"/>
      <c r="XAL26" s="6"/>
      <c r="XAM26" s="6"/>
      <c r="XAN26" s="6"/>
      <c r="XAO26" s="6"/>
      <c r="XAP26" s="6"/>
      <c r="XAQ26" s="6"/>
      <c r="XAR26" s="6"/>
      <c r="XAS26" s="6"/>
      <c r="XAT26" s="6"/>
      <c r="XAU26" s="6"/>
      <c r="XAV26" s="6"/>
      <c r="XAW26" s="6"/>
      <c r="XAX26" s="6"/>
      <c r="XAY26" s="6"/>
      <c r="XAZ26" s="6"/>
      <c r="XBA26" s="6"/>
      <c r="XBB26" s="6"/>
      <c r="XBC26" s="6"/>
      <c r="XBD26" s="6"/>
      <c r="XBE26" s="6"/>
      <c r="XBF26" s="6"/>
      <c r="XBG26" s="6"/>
      <c r="XBH26" s="6"/>
      <c r="XBI26" s="6"/>
      <c r="XBJ26" s="6"/>
      <c r="XBK26" s="6"/>
      <c r="XBL26" s="6"/>
      <c r="XBM26" s="6"/>
      <c r="XBN26" s="6"/>
      <c r="XBO26" s="6"/>
      <c r="XBP26" s="6"/>
      <c r="XBQ26" s="6"/>
      <c r="XBR26" s="6"/>
      <c r="XBS26" s="6"/>
      <c r="XBT26" s="6"/>
      <c r="XBU26" s="6"/>
      <c r="XBV26" s="6"/>
      <c r="XBW26" s="6"/>
      <c r="XBX26" s="6"/>
      <c r="XBY26" s="6"/>
      <c r="XBZ26" s="6"/>
      <c r="XCA26" s="6"/>
      <c r="XCB26" s="6"/>
      <c r="XCC26" s="6"/>
      <c r="XCD26" s="6"/>
      <c r="XCE26" s="6"/>
      <c r="XCF26" s="6"/>
      <c r="XCG26" s="6"/>
      <c r="XCH26" s="6"/>
      <c r="XCI26" s="6"/>
      <c r="XCJ26" s="6"/>
      <c r="XCK26" s="6"/>
      <c r="XCL26" s="6"/>
      <c r="XCM26" s="6"/>
      <c r="XCN26" s="6"/>
      <c r="XCO26" s="6"/>
      <c r="XCP26" s="6"/>
      <c r="XCQ26" s="6"/>
      <c r="XCR26" s="6"/>
      <c r="XCS26" s="6"/>
      <c r="XCT26" s="6"/>
      <c r="XCU26" s="6"/>
      <c r="XCV26" s="6"/>
      <c r="XCW26" s="6"/>
      <c r="XCX26" s="6"/>
      <c r="XCY26" s="6"/>
      <c r="XCZ26" s="6"/>
      <c r="XDA26" s="6"/>
      <c r="XDB26" s="6"/>
      <c r="XDC26" s="6"/>
      <c r="XDD26" s="6"/>
      <c r="XDE26" s="6"/>
      <c r="XDF26" s="6"/>
      <c r="XDG26" s="6"/>
      <c r="XDH26" s="6"/>
      <c r="XDI26" s="6"/>
      <c r="XDJ26" s="6"/>
      <c r="XDK26" s="6"/>
      <c r="XDL26" s="6"/>
      <c r="XDM26" s="6"/>
      <c r="XDN26" s="6"/>
      <c r="XDO26" s="6"/>
      <c r="XDP26" s="6"/>
      <c r="XDQ26" s="6"/>
      <c r="XDR26" s="6"/>
      <c r="XDS26" s="6"/>
      <c r="XDT26" s="6"/>
      <c r="XDU26" s="6"/>
      <c r="XDV26" s="6"/>
      <c r="XDW26" s="6"/>
      <c r="XDX26" s="6"/>
      <c r="XDY26" s="6"/>
      <c r="XDZ26" s="6"/>
      <c r="XEA26" s="6"/>
      <c r="XEB26" s="6"/>
      <c r="XEC26" s="6"/>
      <c r="XED26" s="6"/>
      <c r="XEE26" s="6"/>
      <c r="XEF26" s="6"/>
      <c r="XEG26" s="6"/>
      <c r="XEH26" s="6"/>
      <c r="XEI26" s="6"/>
      <c r="XEJ26" s="6"/>
      <c r="XEK26" s="6"/>
      <c r="XEL26" s="6"/>
      <c r="XEM26" s="6"/>
      <c r="XEN26" s="6"/>
      <c r="XEO26" s="6"/>
      <c r="XEP26" s="6"/>
      <c r="XEQ26" s="6"/>
      <c r="XER26" s="6"/>
      <c r="XES26" s="6"/>
      <c r="XET26" s="6"/>
      <c r="XEU26" s="6"/>
      <c r="XEV26" s="6"/>
      <c r="XEW26" s="6"/>
      <c r="XEX26" s="6"/>
      <c r="XEY26" s="6"/>
      <c r="XEZ26" s="6"/>
      <c r="XFA26" s="6"/>
      <c r="XFB26" s="6"/>
      <c r="XFC26" s="6"/>
      <c r="XFD26" s="6"/>
    </row>
    <row r="27" s="6" customFormat="1" ht="12.75" customHeight="1" spans="1:56">
      <c r="A27" s="33" t="s">
        <v>65</v>
      </c>
      <c r="B27" s="30">
        <f ca="1" t="shared" si="0"/>
        <v>44130</v>
      </c>
      <c r="C27" s="31">
        <f ca="1" t="shared" si="1"/>
        <v>44906</v>
      </c>
      <c r="D27" s="29" t="str">
        <f t="shared" si="2"/>
        <v>Project 427</v>
      </c>
      <c r="E27" s="29" t="str">
        <f t="shared" si="3"/>
        <v>Company AB 527</v>
      </c>
      <c r="F27" s="29" t="str">
        <f ca="1" t="shared" si="4"/>
        <v>Nacka</v>
      </c>
      <c r="G27" s="36">
        <f ca="1" t="shared" si="5"/>
        <v>33</v>
      </c>
      <c r="H27" s="37" t="str">
        <f ca="1" t="shared" si="6"/>
        <v>Ja</v>
      </c>
      <c r="I27" s="29" t="str">
        <f ca="1" t="shared" si="7"/>
        <v>Utökning</v>
      </c>
      <c r="J27" s="29" t="str">
        <f ca="1" t="shared" si="8"/>
        <v>Konsumtion</v>
      </c>
      <c r="K27" s="40">
        <f ca="1" t="shared" si="9"/>
        <v>300</v>
      </c>
      <c r="L27" s="40">
        <f ca="1" t="shared" si="10"/>
        <v>203</v>
      </c>
      <c r="M27" s="43"/>
      <c r="N27" s="29" t="str">
        <f ca="1" t="shared" si="11"/>
        <v>Sarah Anderson 27</v>
      </c>
      <c r="O27" s="29" t="str">
        <f ca="1" t="shared" si="12"/>
        <v>Sarah Anderson 27</v>
      </c>
      <c r="P27" s="29" t="str">
        <f ca="1" t="shared" si="13"/>
        <v>Sarah Anderson 27</v>
      </c>
      <c r="Q27" s="29" t="str">
        <f ca="1" t="shared" si="14"/>
        <v>6.Nätavtal</v>
      </c>
      <c r="R27" s="44" t="str">
        <f ca="1" t="shared" si="15"/>
        <v>Ja</v>
      </c>
      <c r="S27" s="44" t="str">
        <f ca="1" t="shared" si="16"/>
        <v/>
      </c>
      <c r="T27" s="44" t="str">
        <f ca="1" t="shared" si="17"/>
        <v/>
      </c>
      <c r="U27" s="12"/>
      <c r="V27" s="33"/>
      <c r="W27" s="48" t="str">
        <f ca="1" t="shared" si="18"/>
        <v>Länk</v>
      </c>
      <c r="X27" s="49" t="str">
        <f ca="1" t="shared" si="19"/>
        <v>Ja</v>
      </c>
      <c r="Y27" s="62">
        <f ca="1" t="shared" si="20"/>
        <v>45564</v>
      </c>
      <c r="Z27" s="62">
        <f ca="1" t="shared" si="21"/>
        <v>45175</v>
      </c>
      <c r="AA27" s="33"/>
      <c r="AB27" s="63" t="str">
        <f ca="1" t="shared" si="24"/>
        <v/>
      </c>
      <c r="AC27" s="72">
        <f ca="1">INDEX(Anslutningspunkt!$A$2:$A$180,RANDBETWEEN(2,180),1)</f>
        <v>52</v>
      </c>
      <c r="AD27" s="29"/>
      <c r="AE27" s="29" t="str">
        <f ca="1" t="shared" si="22"/>
        <v>Stamnät Regionnät</v>
      </c>
      <c r="AF27" s="33"/>
      <c r="AG27" s="94"/>
      <c r="AH27" s="49" t="str">
        <f ca="1" t="shared" si="23"/>
        <v/>
      </c>
      <c r="AI27" s="95"/>
      <c r="AM27" s="6">
        <f ca="1">VLOOKUP(AC27,Anslutningspunkt!A:B,2,0)+RANDBETWEEN(-10000,10000)</f>
        <v>7754515.698</v>
      </c>
      <c r="AN27" s="6">
        <f ca="1">VLOOKUP(AC27,Anslutningspunkt!A:C,3,0)+RANDBETWEEN(-10000,10000)</f>
        <v>701090.195</v>
      </c>
      <c r="AP27" s="6" t="str">
        <f ca="1" t="shared" si="25"/>
        <v>Utökning</v>
      </c>
      <c r="AQ27" s="6" t="str">
        <f ca="1" t="shared" si="26"/>
        <v>Konsumtion</v>
      </c>
      <c r="AX27" s="30">
        <f ca="1" t="shared" si="27"/>
        <v>44516.5979150019</v>
      </c>
      <c r="AZ27" s="30">
        <f ca="1">IF(SUM(IF({"4.Projekteringsavtal","5.Anslutningsavtal","6.Nätavtal"}=Q27,1,0))&gt;0,EDATE(AX27,RANDBETWEEN(0,6)),"")</f>
        <v>44516</v>
      </c>
      <c r="BB27" s="20">
        <f ca="1">IF(SUM(IF({"5.Anslutningsavtal","6.Nätavtal"}=Q27,1,0))&gt;0,EDATE(AZ27,RANDBETWEEN(0,3)),"")</f>
        <v>44546</v>
      </c>
      <c r="BD27" s="20">
        <f ca="1" t="shared" si="28"/>
        <v>44636</v>
      </c>
    </row>
    <row r="28" s="6" customFormat="1" ht="12.75" customHeight="1" spans="1:56">
      <c r="A28" s="33" t="s">
        <v>65</v>
      </c>
      <c r="B28" s="30">
        <f ca="1" t="shared" si="0"/>
        <v>43668</v>
      </c>
      <c r="C28" s="31">
        <f ca="1" t="shared" si="1"/>
        <v>44996</v>
      </c>
      <c r="D28" s="29" t="str">
        <f t="shared" si="2"/>
        <v>Project 428</v>
      </c>
      <c r="E28" s="29" t="str">
        <f t="shared" si="3"/>
        <v>Company AB 528</v>
      </c>
      <c r="F28" s="29" t="str">
        <f ca="1" t="shared" si="4"/>
        <v>Järfälla</v>
      </c>
      <c r="G28" s="36">
        <f ca="1" t="shared" si="5"/>
        <v>37</v>
      </c>
      <c r="H28" s="37" t="str">
        <f ca="1" t="shared" si="6"/>
        <v/>
      </c>
      <c r="I28" s="29" t="str">
        <f ca="1" t="shared" si="7"/>
        <v>Nyanslutning</v>
      </c>
      <c r="J28" s="29" t="str">
        <f ca="1" t="shared" si="8"/>
        <v>Produktion</v>
      </c>
      <c r="K28" s="40">
        <f ca="1" t="shared" si="9"/>
        <v>50</v>
      </c>
      <c r="L28" s="40">
        <f ca="1" t="shared" si="10"/>
        <v>40</v>
      </c>
      <c r="M28" s="43"/>
      <c r="N28" s="29" t="str">
        <f ca="1" t="shared" si="11"/>
        <v>Sarah Anderson 28</v>
      </c>
      <c r="O28" s="29" t="str">
        <f ca="1" t="shared" si="12"/>
        <v>Lars Johnson 28</v>
      </c>
      <c r="P28" s="29" t="str">
        <f ca="1" t="shared" si="13"/>
        <v>Erik Johanson 28</v>
      </c>
      <c r="Q28" s="29" t="str">
        <f ca="1" t="shared" si="14"/>
        <v>1.Anslutningsmöjlighet</v>
      </c>
      <c r="R28" s="44" t="str">
        <f ca="1" t="shared" si="15"/>
        <v>nej</v>
      </c>
      <c r="S28" s="44" t="str">
        <f ca="1" t="shared" si="16"/>
        <v>x</v>
      </c>
      <c r="T28" s="44" t="str">
        <f ca="1" t="shared" si="17"/>
        <v/>
      </c>
      <c r="U28" s="12"/>
      <c r="V28" s="33"/>
      <c r="W28" s="48" t="str">
        <f ca="1" t="shared" si="18"/>
        <v/>
      </c>
      <c r="X28" s="49" t="str">
        <f ca="1" t="shared" si="19"/>
        <v>Ja</v>
      </c>
      <c r="Y28" s="62">
        <f ca="1" t="shared" si="20"/>
        <v>45087</v>
      </c>
      <c r="Z28" s="62">
        <f ca="1" t="shared" si="21"/>
        <v>45068</v>
      </c>
      <c r="AA28" s="33"/>
      <c r="AB28" s="63" t="str">
        <f ca="1" t="shared" si="24"/>
        <v/>
      </c>
      <c r="AC28" s="72">
        <f ca="1">INDEX(Anslutningspunkt!$A$2:$A$180,RANDBETWEEN(2,180),1)</f>
        <v>41</v>
      </c>
      <c r="AD28" s="29"/>
      <c r="AE28" s="29" t="str">
        <f ca="1" t="shared" si="22"/>
        <v>Regionnät</v>
      </c>
      <c r="AF28" s="33"/>
      <c r="AG28" s="94"/>
      <c r="AH28" s="49" t="str">
        <f ca="1" t="shared" si="23"/>
        <v>Ja</v>
      </c>
      <c r="AI28" s="95"/>
      <c r="AM28" s="6">
        <f ca="1">VLOOKUP(AC28,Anslutningspunkt!A:B,2,0)+RANDBETWEEN(-10000,10000)</f>
        <v>7741226.698</v>
      </c>
      <c r="AN28" s="6">
        <f ca="1">VLOOKUP(AC28,Anslutningspunkt!A:C,3,0)+RANDBETWEEN(-10000,10000)</f>
        <v>694240.195</v>
      </c>
      <c r="AP28" s="6" t="str">
        <f ca="1" t="shared" si="25"/>
        <v>Nyanslutning</v>
      </c>
      <c r="AQ28" s="6" t="str">
        <f ca="1" t="shared" si="26"/>
        <v>Produktion</v>
      </c>
      <c r="AX28" s="30" t="str">
        <f ca="1" t="shared" si="27"/>
        <v/>
      </c>
      <c r="AZ28" s="30" t="str">
        <f ca="1">IF(SUM(IF({"4.Projekteringsavtal","5.Anslutningsavtal","6.Nätavtal"}=Q28,1,0))&gt;0,EDATE(AX28,RANDBETWEEN(0,6)),"")</f>
        <v/>
      </c>
      <c r="BB28" s="20" t="str">
        <f ca="1">IF(SUM(IF({"5.Anslutningsavtal","6.Nätavtal"}=Q28,1,0))&gt;0,EDATE(AZ28,RANDBETWEEN(0,3)),"")</f>
        <v/>
      </c>
      <c r="BD28" s="20" t="str">
        <f ca="1" t="shared" si="28"/>
        <v/>
      </c>
    </row>
    <row r="29" s="6" customFormat="1" ht="12.75" customHeight="1" spans="1:56">
      <c r="A29" s="33" t="s">
        <v>65</v>
      </c>
      <c r="B29" s="30">
        <f ca="1" t="shared" si="0"/>
        <v>43919</v>
      </c>
      <c r="C29" s="31">
        <f ca="1" t="shared" si="1"/>
        <v>45074</v>
      </c>
      <c r="D29" s="29" t="str">
        <f t="shared" si="2"/>
        <v>Project 429</v>
      </c>
      <c r="E29" s="29" t="str">
        <f t="shared" si="3"/>
        <v>Company AB 529</v>
      </c>
      <c r="F29" s="29" t="str">
        <f ca="1" t="shared" si="4"/>
        <v>Solna</v>
      </c>
      <c r="G29" s="36">
        <f ca="1" t="shared" si="5"/>
        <v>31</v>
      </c>
      <c r="H29" s="37" t="str">
        <f ca="1" t="shared" si="6"/>
        <v>Nej</v>
      </c>
      <c r="I29" s="29" t="str">
        <f ca="1" t="shared" si="7"/>
        <v>Utökning</v>
      </c>
      <c r="J29" s="29" t="str">
        <f ca="1" t="shared" si="8"/>
        <v>Konsumtion</v>
      </c>
      <c r="K29" s="40">
        <f ca="1" t="shared" si="9"/>
        <v>410</v>
      </c>
      <c r="L29" s="40">
        <f ca="1" t="shared" si="10"/>
        <v>263</v>
      </c>
      <c r="M29" s="43"/>
      <c r="N29" s="29" t="str">
        <f ca="1" t="shared" si="11"/>
        <v>Erik Johanson 29</v>
      </c>
      <c r="O29" s="29" t="str">
        <f ca="1" t="shared" si="12"/>
        <v>Anders Erikson 29</v>
      </c>
      <c r="P29" s="29" t="str">
        <f ca="1" t="shared" si="13"/>
        <v>Erik Johanson 29</v>
      </c>
      <c r="Q29" s="29" t="str">
        <f ca="1" t="shared" si="14"/>
        <v>5.Anslutningsavtal</v>
      </c>
      <c r="R29" s="44" t="str">
        <f ca="1" t="shared" si="15"/>
        <v>N/A</v>
      </c>
      <c r="S29" s="44" t="str">
        <f ca="1" t="shared" si="16"/>
        <v>x</v>
      </c>
      <c r="T29" s="44" t="str">
        <f ca="1" t="shared" si="17"/>
        <v>x</v>
      </c>
      <c r="U29" s="12"/>
      <c r="V29" s="33"/>
      <c r="W29" s="48" t="str">
        <f ca="1" t="shared" si="18"/>
        <v/>
      </c>
      <c r="X29" s="49" t="str">
        <f ca="1" t="shared" si="19"/>
        <v>Ja</v>
      </c>
      <c r="Y29" s="62">
        <f ca="1" t="shared" si="20"/>
        <v>45466</v>
      </c>
      <c r="Z29" s="62">
        <f ca="1" t="shared" si="21"/>
        <v>45382</v>
      </c>
      <c r="AA29" s="33"/>
      <c r="AB29" s="63" t="str">
        <f ca="1" t="shared" si="24"/>
        <v/>
      </c>
      <c r="AC29" s="72">
        <f ca="1">INDEX(Anslutningspunkt!$A$2:$A$180,RANDBETWEEN(2,180),1)</f>
        <v>48</v>
      </c>
      <c r="AD29" s="29"/>
      <c r="AE29" s="29" t="str">
        <f ca="1" t="shared" si="22"/>
        <v>Stamnät</v>
      </c>
      <c r="AF29" s="33"/>
      <c r="AG29" s="94"/>
      <c r="AH29" s="49" t="str">
        <f ca="1" t="shared" si="23"/>
        <v/>
      </c>
      <c r="AI29" s="95"/>
      <c r="AM29" s="6">
        <f ca="1">VLOOKUP(AC29,Anslutningspunkt!A:B,2,0)+RANDBETWEEN(-10000,10000)</f>
        <v>7710614.698</v>
      </c>
      <c r="AN29" s="6">
        <f ca="1">VLOOKUP(AC29,Anslutningspunkt!A:C,3,0)+RANDBETWEEN(-10000,10000)</f>
        <v>816049.195</v>
      </c>
      <c r="AP29" s="6" t="str">
        <f ca="1" t="shared" si="25"/>
        <v>Utökning</v>
      </c>
      <c r="AQ29" s="6" t="str">
        <f ca="1" t="shared" si="26"/>
        <v>Konsumtion</v>
      </c>
      <c r="AX29" s="30">
        <f ca="1" t="shared" si="27"/>
        <v>44353.0548603615</v>
      </c>
      <c r="AZ29" s="30">
        <f ca="1">IF(SUM(IF({"4.Projekteringsavtal","5.Anslutningsavtal","6.Nätavtal"}=Q29,1,0))&gt;0,EDATE(AX29,RANDBETWEEN(0,6)),"")</f>
        <v>44414</v>
      </c>
      <c r="BB29" s="20">
        <f ca="1">IF(SUM(IF({"5.Anslutningsavtal","6.Nätavtal"}=Q29,1,0))&gt;0,EDATE(AZ29,RANDBETWEEN(0,3)),"")</f>
        <v>44414</v>
      </c>
      <c r="BD29" s="20" t="str">
        <f ca="1" t="shared" si="28"/>
        <v/>
      </c>
    </row>
    <row r="30" s="6" customFormat="1" ht="12.75" customHeight="1" spans="1:56">
      <c r="A30" s="33" t="s">
        <v>65</v>
      </c>
      <c r="B30" s="30">
        <f ca="1" t="shared" si="0"/>
        <v>43564</v>
      </c>
      <c r="C30" s="31">
        <f ca="1" t="shared" si="1"/>
        <v>43852</v>
      </c>
      <c r="D30" s="29" t="str">
        <f t="shared" si="2"/>
        <v>Project 430</v>
      </c>
      <c r="E30" s="29" t="str">
        <f t="shared" si="3"/>
        <v>Company AB 530</v>
      </c>
      <c r="F30" s="29" t="str">
        <f ca="1" t="shared" si="4"/>
        <v>Långshyttan</v>
      </c>
      <c r="G30" s="36">
        <f ca="1" t="shared" si="5"/>
        <v>32</v>
      </c>
      <c r="H30" s="37" t="str">
        <f ca="1" t="shared" si="6"/>
        <v>Ja</v>
      </c>
      <c r="I30" s="29" t="str">
        <f ca="1" t="shared" si="7"/>
        <v>Utökning</v>
      </c>
      <c r="J30" s="29" t="str">
        <f ca="1" t="shared" si="8"/>
        <v>Konsumtion</v>
      </c>
      <c r="K30" s="40">
        <f ca="1" t="shared" si="9"/>
        <v>100</v>
      </c>
      <c r="L30" s="40">
        <f ca="1" t="shared" si="10"/>
        <v>31</v>
      </c>
      <c r="M30" s="43"/>
      <c r="N30" s="29" t="str">
        <f ca="1" t="shared" si="11"/>
        <v>Erik Johanson 30</v>
      </c>
      <c r="O30" s="29" t="str">
        <f ca="1" t="shared" si="12"/>
        <v>Anders Erikson 30</v>
      </c>
      <c r="P30" s="29" t="str">
        <f ca="1" t="shared" si="13"/>
        <v>Erik Johanson 30</v>
      </c>
      <c r="Q30" s="29" t="str">
        <f ca="1" t="shared" si="14"/>
        <v>6.Nätavtal</v>
      </c>
      <c r="R30" s="44" t="str">
        <f ca="1" t="shared" si="15"/>
        <v>n</v>
      </c>
      <c r="S30" s="44" t="str">
        <f ca="1" t="shared" si="16"/>
        <v>x</v>
      </c>
      <c r="T30" s="44" t="str">
        <f ca="1" t="shared" si="17"/>
        <v/>
      </c>
      <c r="U30" s="12"/>
      <c r="V30" s="33"/>
      <c r="W30" s="48" t="str">
        <f ca="1" t="shared" si="18"/>
        <v/>
      </c>
      <c r="X30" s="49" t="str">
        <f ca="1" t="shared" si="19"/>
        <v/>
      </c>
      <c r="Y30" s="62" t="str">
        <f ca="1" t="shared" si="20"/>
        <v/>
      </c>
      <c r="Z30" s="62" t="str">
        <f ca="1" t="shared" si="21"/>
        <v/>
      </c>
      <c r="AA30" s="33"/>
      <c r="AB30" s="63" t="str">
        <f ca="1" t="shared" si="24"/>
        <v/>
      </c>
      <c r="AC30" s="72">
        <f ca="1">INDEX(Anslutningspunkt!$A$2:$A$180,RANDBETWEEN(2,180),1)</f>
        <v>161</v>
      </c>
      <c r="AD30" s="29"/>
      <c r="AE30" s="29" t="str">
        <f ca="1" t="shared" si="22"/>
        <v>Stamnät Regionnät</v>
      </c>
      <c r="AF30" s="33"/>
      <c r="AG30" s="94"/>
      <c r="AH30" s="49" t="str">
        <f ca="1" t="shared" si="23"/>
        <v/>
      </c>
      <c r="AI30" s="95"/>
      <c r="AM30" s="6">
        <f ca="1">VLOOKUP(AC30,Anslutningspunkt!A:B,2,0)+RANDBETWEEN(-10000,10000)</f>
        <v>7736139.698</v>
      </c>
      <c r="AN30" s="6">
        <f ca="1">VLOOKUP(AC30,Anslutningspunkt!A:C,3,0)+RANDBETWEEN(-10000,10000)</f>
        <v>774245.195</v>
      </c>
      <c r="AP30" s="6" t="str">
        <f ca="1" t="shared" si="25"/>
        <v>Utökning</v>
      </c>
      <c r="AQ30" s="6" t="str">
        <f ca="1" t="shared" si="26"/>
        <v>Konsumtion</v>
      </c>
      <c r="AX30" s="30">
        <f ca="1" t="shared" si="27"/>
        <v>43829.9091995731</v>
      </c>
      <c r="AZ30" s="30">
        <f ca="1">IF(SUM(IF({"4.Projekteringsavtal","5.Anslutningsavtal","6.Nätavtal"}=Q30,1,0))&gt;0,EDATE(AX30,RANDBETWEEN(0,6)),"")</f>
        <v>44012</v>
      </c>
      <c r="BB30" s="20">
        <f ca="1">IF(SUM(IF({"5.Anslutningsavtal","6.Nätavtal"}=Q30,1,0))&gt;0,EDATE(AZ30,RANDBETWEEN(0,3)),"")</f>
        <v>44104</v>
      </c>
      <c r="BD30" s="20">
        <f ca="1" t="shared" si="28"/>
        <v>44165</v>
      </c>
    </row>
    <row r="31" s="6" customFormat="1" ht="12.75" customHeight="1" spans="1:56">
      <c r="A31" s="33" t="s">
        <v>65</v>
      </c>
      <c r="B31" s="30">
        <f ca="1" t="shared" si="0"/>
        <v>44397</v>
      </c>
      <c r="C31" s="31">
        <f ca="1" t="shared" si="1"/>
        <v>45092</v>
      </c>
      <c r="D31" s="29" t="str">
        <f t="shared" si="2"/>
        <v>Project 431</v>
      </c>
      <c r="E31" s="29" t="str">
        <f t="shared" si="3"/>
        <v>Company AB 531</v>
      </c>
      <c r="F31" s="29" t="str">
        <f ca="1" t="shared" si="4"/>
        <v>Nacka</v>
      </c>
      <c r="G31" s="36">
        <f ca="1" t="shared" si="5"/>
        <v>38</v>
      </c>
      <c r="H31" s="37" t="str">
        <f ca="1" t="shared" si="6"/>
        <v/>
      </c>
      <c r="I31" s="29" t="str">
        <f ca="1" t="shared" si="7"/>
        <v>Flytt</v>
      </c>
      <c r="J31" s="29" t="str">
        <f ca="1" t="shared" si="8"/>
        <v>Produktion</v>
      </c>
      <c r="K31" s="40">
        <f ca="1" t="shared" si="9"/>
        <v>390</v>
      </c>
      <c r="L31" s="40">
        <f ca="1" t="shared" si="10"/>
        <v>163</v>
      </c>
      <c r="M31" s="43"/>
      <c r="N31" s="29" t="str">
        <f ca="1" t="shared" si="11"/>
        <v>Sarah Anderson 31</v>
      </c>
      <c r="O31" s="29" t="str">
        <f ca="1" t="shared" si="12"/>
        <v>Anders Erikson 31</v>
      </c>
      <c r="P31" s="29" t="str">
        <f ca="1" t="shared" si="13"/>
        <v>Sarah Anderson 31</v>
      </c>
      <c r="Q31" s="29" t="str">
        <f ca="1" t="shared" si="14"/>
        <v>4.Projekteringsavtal</v>
      </c>
      <c r="R31" s="44" t="str">
        <f ca="1" t="shared" si="15"/>
        <v>Ja</v>
      </c>
      <c r="S31" s="44" t="str">
        <f ca="1" t="shared" si="16"/>
        <v/>
      </c>
      <c r="T31" s="44" t="str">
        <f ca="1" t="shared" si="17"/>
        <v/>
      </c>
      <c r="U31" s="12"/>
      <c r="V31" s="33"/>
      <c r="W31" s="48" t="str">
        <f ca="1" t="shared" si="18"/>
        <v/>
      </c>
      <c r="X31" s="49" t="str">
        <f ca="1" t="shared" si="19"/>
        <v>Ja</v>
      </c>
      <c r="Y31" s="62">
        <f ca="1" t="shared" si="20"/>
        <v>45490</v>
      </c>
      <c r="Z31" s="62">
        <f ca="1" t="shared" si="21"/>
        <v>45455</v>
      </c>
      <c r="AA31" s="33"/>
      <c r="AB31" s="63" t="str">
        <f ca="1" t="shared" si="24"/>
        <v/>
      </c>
      <c r="AC31" s="72">
        <f ca="1">INDEX(Anslutningspunkt!$A$2:$A$180,RANDBETWEEN(2,180),1)</f>
        <v>273</v>
      </c>
      <c r="AD31" s="29"/>
      <c r="AE31" s="29" t="str">
        <f ca="1" t="shared" si="22"/>
        <v>Stamnät</v>
      </c>
      <c r="AF31" s="33"/>
      <c r="AG31" s="94"/>
      <c r="AH31" s="49" t="str">
        <f ca="1" t="shared" si="23"/>
        <v>Nej</v>
      </c>
      <c r="AI31" s="95"/>
      <c r="AM31" s="6">
        <f ca="1">VLOOKUP(AC31,Anslutningspunkt!A:B,2,0)+RANDBETWEEN(-10000,10000)</f>
        <v>7650574.698</v>
      </c>
      <c r="AN31" s="6">
        <f ca="1">VLOOKUP(AC31,Anslutningspunkt!A:C,3,0)+RANDBETWEEN(-10000,10000)</f>
        <v>722849.195</v>
      </c>
      <c r="AP31" s="6" t="str">
        <f ca="1" t="shared" si="25"/>
        <v>Flytt</v>
      </c>
      <c r="AQ31" s="6" t="str">
        <f ca="1" t="shared" si="26"/>
        <v>Produktion</v>
      </c>
      <c r="AX31" s="30">
        <f ca="1" t="shared" si="27"/>
        <v>44604.1098040773</v>
      </c>
      <c r="AZ31" s="30">
        <f ca="1">IF(SUM(IF({"4.Projekteringsavtal","5.Anslutningsavtal","6.Nätavtal"}=Q31,1,0))&gt;0,EDATE(AX31,RANDBETWEEN(0,6)),"")</f>
        <v>44632</v>
      </c>
      <c r="BB31" s="20" t="str">
        <f ca="1">IF(SUM(IF({"5.Anslutningsavtal","6.Nätavtal"}=Q31,1,0))&gt;0,EDATE(AZ31,RANDBETWEEN(0,3)),"")</f>
        <v/>
      </c>
      <c r="BD31" s="20" t="str">
        <f ca="1" t="shared" si="28"/>
        <v/>
      </c>
    </row>
    <row r="32" s="6" customFormat="1" ht="12.75" customHeight="1" spans="1:56">
      <c r="A32" s="33" t="s">
        <v>65</v>
      </c>
      <c r="B32" s="30">
        <f ca="1" t="shared" si="0"/>
        <v>44264</v>
      </c>
      <c r="C32" s="31">
        <f ca="1" t="shared" si="1"/>
        <v>44273</v>
      </c>
      <c r="D32" s="29" t="str">
        <f t="shared" si="2"/>
        <v>Project 432</v>
      </c>
      <c r="E32" s="29" t="str">
        <f t="shared" si="3"/>
        <v>Company AB 532</v>
      </c>
      <c r="F32" s="29" t="str">
        <f ca="1" t="shared" si="4"/>
        <v>Solna</v>
      </c>
      <c r="G32" s="36">
        <f ca="1" t="shared" si="5"/>
        <v>31</v>
      </c>
      <c r="H32" s="37" t="str">
        <f ca="1" t="shared" si="6"/>
        <v/>
      </c>
      <c r="I32" s="29" t="str">
        <f ca="1" t="shared" si="7"/>
        <v>Flytt</v>
      </c>
      <c r="J32" s="29" t="str">
        <f ca="1" t="shared" si="8"/>
        <v>Konsumtion</v>
      </c>
      <c r="K32" s="40">
        <f ca="1" t="shared" si="9"/>
        <v>380</v>
      </c>
      <c r="L32" s="40">
        <f ca="1" t="shared" si="10"/>
        <v>198</v>
      </c>
      <c r="M32" s="43"/>
      <c r="N32" s="29" t="str">
        <f ca="1" t="shared" si="11"/>
        <v>Lars Johnson 32</v>
      </c>
      <c r="O32" s="29" t="str">
        <f ca="1" t="shared" si="12"/>
        <v>Sarah Anderson 32</v>
      </c>
      <c r="P32" s="29" t="str">
        <f ca="1" t="shared" si="13"/>
        <v>Sarah Anderson 32</v>
      </c>
      <c r="Q32" s="29" t="str">
        <f ca="1" t="shared" si="14"/>
        <v>5.Anslutningsavtal</v>
      </c>
      <c r="R32" s="44" t="str">
        <f ca="1" t="shared" si="15"/>
        <v>n</v>
      </c>
      <c r="S32" s="44" t="str">
        <f ca="1" t="shared" si="16"/>
        <v/>
      </c>
      <c r="T32" s="44" t="str">
        <f ca="1" t="shared" si="17"/>
        <v/>
      </c>
      <c r="U32" s="12"/>
      <c r="V32" s="33"/>
      <c r="W32" s="48" t="str">
        <f ca="1" t="shared" si="18"/>
        <v>Reservationsavtal ska tecknas</v>
      </c>
      <c r="X32" s="49" t="str">
        <f ca="1" t="shared" si="19"/>
        <v>Ja</v>
      </c>
      <c r="Y32" s="62">
        <f ca="1" t="shared" si="20"/>
        <v>45193</v>
      </c>
      <c r="Z32" s="62">
        <f ca="1" t="shared" si="21"/>
        <v>44912</v>
      </c>
      <c r="AA32" s="33"/>
      <c r="AB32" s="63" t="str">
        <f ca="1" t="shared" si="24"/>
        <v/>
      </c>
      <c r="AC32" s="72">
        <f ca="1">INDEX(Anslutningspunkt!$A$2:$A$180,RANDBETWEEN(2,180),1)</f>
        <v>117</v>
      </c>
      <c r="AD32" s="29"/>
      <c r="AE32" s="29" t="str">
        <f ca="1" t="shared" si="22"/>
        <v>Regionnät</v>
      </c>
      <c r="AF32" s="33"/>
      <c r="AG32" s="94"/>
      <c r="AH32" s="49" t="str">
        <f ca="1" t="shared" si="23"/>
        <v>Ja</v>
      </c>
      <c r="AI32" s="95"/>
      <c r="AM32" s="6">
        <f ca="1">VLOOKUP(AC32,Anslutningspunkt!A:B,2,0)+RANDBETWEEN(-10000,10000)</f>
        <v>7771695.698</v>
      </c>
      <c r="AN32" s="6">
        <f ca="1">VLOOKUP(AC32,Anslutningspunkt!A:C,3,0)+RANDBETWEEN(-10000,10000)</f>
        <v>701715.195</v>
      </c>
      <c r="AP32" s="6" t="str">
        <f ca="1" t="shared" si="25"/>
        <v>Flytt</v>
      </c>
      <c r="AQ32" s="6" t="str">
        <f ca="1" t="shared" si="26"/>
        <v>Konsumtion</v>
      </c>
      <c r="AX32" s="30">
        <f ca="1" t="shared" si="27"/>
        <v>44283.8656846678</v>
      </c>
      <c r="AZ32" s="30">
        <f ca="1">IF(SUM(IF({"4.Projekteringsavtal","5.Anslutningsavtal","6.Nätavtal"}=Q32,1,0))&gt;0,EDATE(AX32,RANDBETWEEN(0,6)),"")</f>
        <v>44283</v>
      </c>
      <c r="BB32" s="20">
        <f ca="1">IF(SUM(IF({"5.Anslutningsavtal","6.Nätavtal"}=Q32,1,0))&gt;0,EDATE(AZ32,RANDBETWEEN(0,3)),"")</f>
        <v>44375</v>
      </c>
      <c r="BD32" s="20" t="str">
        <f ca="1" t="shared" si="28"/>
        <v/>
      </c>
    </row>
    <row r="33" s="6" customFormat="1" ht="12.75" customHeight="1" spans="1:56">
      <c r="A33" s="33" t="s">
        <v>65</v>
      </c>
      <c r="B33" s="30">
        <f ca="1" t="shared" si="0"/>
        <v>43283</v>
      </c>
      <c r="C33" s="31">
        <f ca="1" t="shared" si="1"/>
        <v>44630</v>
      </c>
      <c r="D33" s="29" t="str">
        <f t="shared" si="2"/>
        <v>Project 433</v>
      </c>
      <c r="E33" s="29" t="str">
        <f t="shared" si="3"/>
        <v>Company AB 533</v>
      </c>
      <c r="F33" s="29" t="str">
        <f ca="1" t="shared" si="4"/>
        <v>Surahammar</v>
      </c>
      <c r="G33" s="36">
        <f ca="1" t="shared" si="5"/>
        <v>30</v>
      </c>
      <c r="H33" s="37" t="str">
        <f ca="1" t="shared" si="6"/>
        <v>Ja</v>
      </c>
      <c r="I33" s="29" t="str">
        <f ca="1" t="shared" si="7"/>
        <v>Flytt</v>
      </c>
      <c r="J33" s="29" t="str">
        <f ca="1" t="shared" si="8"/>
        <v>Konsumtion</v>
      </c>
      <c r="K33" s="40">
        <f ca="1" t="shared" si="9"/>
        <v>80</v>
      </c>
      <c r="L33" s="40">
        <f ca="1" t="shared" si="10"/>
        <v>20</v>
      </c>
      <c r="M33" s="43"/>
      <c r="N33" s="29" t="str">
        <f ca="1" t="shared" si="11"/>
        <v>Sarah Anderson 33</v>
      </c>
      <c r="O33" s="29" t="str">
        <f ca="1" t="shared" si="12"/>
        <v>Sarah Anderson 33</v>
      </c>
      <c r="P33" s="29" t="str">
        <f ca="1" t="shared" si="13"/>
        <v>Anders Erikson 33</v>
      </c>
      <c r="Q33" s="29" t="str">
        <f ca="1" t="shared" si="14"/>
        <v>4.Projekteringsavtal</v>
      </c>
      <c r="R33" s="44" t="str">
        <f ca="1" t="shared" si="15"/>
        <v>?</v>
      </c>
      <c r="S33" s="44" t="str">
        <f ca="1" t="shared" si="16"/>
        <v/>
      </c>
      <c r="T33" s="44" t="str">
        <f ca="1" t="shared" si="17"/>
        <v/>
      </c>
      <c r="U33" s="12"/>
      <c r="V33" s="33"/>
      <c r="W33" s="48" t="str">
        <f ca="1" t="shared" si="18"/>
        <v>Länk</v>
      </c>
      <c r="X33" s="49" t="str">
        <f ca="1" t="shared" si="19"/>
        <v>Ja</v>
      </c>
      <c r="Y33" s="62">
        <f ca="1" t="shared" si="20"/>
        <v>45418</v>
      </c>
      <c r="Z33" s="62">
        <f ca="1" t="shared" si="21"/>
        <v>45302</v>
      </c>
      <c r="AA33" s="33"/>
      <c r="AB33" s="63" t="str">
        <f ca="1" t="shared" si="24"/>
        <v/>
      </c>
      <c r="AC33" s="72">
        <f ca="1">INDEX(Anslutningspunkt!$A$2:$A$180,RANDBETWEEN(2,180),1)</f>
        <v>100</v>
      </c>
      <c r="AD33" s="29"/>
      <c r="AE33" s="29" t="str">
        <f ca="1" t="shared" si="22"/>
        <v>Stamnät Regionnät</v>
      </c>
      <c r="AF33" s="33"/>
      <c r="AG33" s="94"/>
      <c r="AH33" s="49" t="str">
        <f ca="1" t="shared" si="23"/>
        <v>Ja</v>
      </c>
      <c r="AI33" s="95"/>
      <c r="AM33" s="6">
        <f ca="1">VLOOKUP(AC33,Anslutningspunkt!A:B,2,0)+RANDBETWEEN(-10000,10000)</f>
        <v>7732527.698</v>
      </c>
      <c r="AN33" s="6">
        <f ca="1">VLOOKUP(AC33,Anslutningspunkt!A:C,3,0)+RANDBETWEEN(-10000,10000)</f>
        <v>843158.195</v>
      </c>
      <c r="AP33" s="6" t="str">
        <f ca="1" t="shared" si="25"/>
        <v>Flytt</v>
      </c>
      <c r="AQ33" s="6" t="str">
        <f ca="1" t="shared" si="26"/>
        <v>Konsumtion</v>
      </c>
      <c r="AX33" s="30">
        <f ca="1" t="shared" si="27"/>
        <v>44545.3619068223</v>
      </c>
      <c r="AZ33" s="30">
        <f ca="1">IF(SUM(IF({"4.Projekteringsavtal","5.Anslutningsavtal","6.Nätavtal"}=Q33,1,0))&gt;0,EDATE(AX33,RANDBETWEEN(0,6)),"")</f>
        <v>44545</v>
      </c>
      <c r="BB33" s="20" t="str">
        <f ca="1">IF(SUM(IF({"5.Anslutningsavtal","6.Nätavtal"}=Q33,1,0))&gt;0,EDATE(AZ33,RANDBETWEEN(0,3)),"")</f>
        <v/>
      </c>
      <c r="BD33" s="20" t="str">
        <f ca="1" t="shared" si="28"/>
        <v/>
      </c>
    </row>
    <row r="34" s="6" customFormat="1" ht="12.75" customHeight="1" spans="1:56">
      <c r="A34" s="33" t="s">
        <v>65</v>
      </c>
      <c r="B34" s="30">
        <f ca="1" t="shared" si="0"/>
        <v>43535</v>
      </c>
      <c r="C34" s="31">
        <f ca="1" t="shared" si="1"/>
        <v>45388</v>
      </c>
      <c r="D34" s="29" t="str">
        <f t="shared" si="2"/>
        <v>Project 434</v>
      </c>
      <c r="E34" s="29" t="str">
        <f t="shared" si="3"/>
        <v>Company AB 534</v>
      </c>
      <c r="F34" s="29" t="str">
        <f ca="1" t="shared" si="4"/>
        <v>Katrineholm</v>
      </c>
      <c r="G34" s="36">
        <f ca="1" t="shared" si="5"/>
        <v>37</v>
      </c>
      <c r="H34" s="37" t="str">
        <f ca="1" t="shared" si="6"/>
        <v>Nej</v>
      </c>
      <c r="I34" s="29" t="str">
        <f ca="1" t="shared" si="7"/>
        <v>Utökning</v>
      </c>
      <c r="J34" s="29" t="str">
        <f ca="1" t="shared" si="8"/>
        <v>Konsumtion</v>
      </c>
      <c r="K34" s="40">
        <f ca="1" t="shared" si="9"/>
        <v>340</v>
      </c>
      <c r="L34" s="40">
        <f ca="1" t="shared" si="10"/>
        <v>179</v>
      </c>
      <c r="M34" s="43"/>
      <c r="N34" s="29" t="str">
        <f ca="1" t="shared" si="11"/>
        <v>Anders Erikson 34</v>
      </c>
      <c r="O34" s="29" t="str">
        <f ca="1" t="shared" si="12"/>
        <v>Erik Johanson 34</v>
      </c>
      <c r="P34" s="29" t="str">
        <f ca="1" t="shared" si="13"/>
        <v>Erik Johanson 34</v>
      </c>
      <c r="Q34" s="29" t="str">
        <f ca="1" t="shared" si="14"/>
        <v>1.Anslutningsmöjlighet</v>
      </c>
      <c r="R34" s="44" t="str">
        <f ca="1" t="shared" si="15"/>
        <v/>
      </c>
      <c r="S34" s="44" t="str">
        <f ca="1" t="shared" si="16"/>
        <v/>
      </c>
      <c r="T34" s="44" t="str">
        <f ca="1" t="shared" si="17"/>
        <v/>
      </c>
      <c r="U34" s="12"/>
      <c r="V34" s="33"/>
      <c r="W34" s="48" t="str">
        <f ca="1" t="shared" si="18"/>
        <v>Länk</v>
      </c>
      <c r="X34" s="49" t="str">
        <f ca="1" t="shared" si="19"/>
        <v>Ja</v>
      </c>
      <c r="Y34" s="62">
        <f ca="1" t="shared" si="20"/>
        <v>45583</v>
      </c>
      <c r="Z34" s="62">
        <f ca="1" t="shared" si="21"/>
        <v>45583</v>
      </c>
      <c r="AA34" s="33"/>
      <c r="AB34" s="63" t="str">
        <f ca="1" t="shared" si="24"/>
        <v/>
      </c>
      <c r="AC34" s="72">
        <f ca="1">INDEX(Anslutningspunkt!$A$2:$A$180,RANDBETWEEN(2,180),1)</f>
        <v>195</v>
      </c>
      <c r="AD34" s="29"/>
      <c r="AE34" s="29" t="str">
        <f ca="1" t="shared" si="22"/>
        <v>Stamnät Regionnät</v>
      </c>
      <c r="AF34" s="33"/>
      <c r="AG34" s="94"/>
      <c r="AH34" s="49" t="str">
        <f ca="1" t="shared" si="23"/>
        <v>Nej</v>
      </c>
      <c r="AI34" s="95"/>
      <c r="AM34" s="6">
        <f ca="1">VLOOKUP(AC34,Anslutningspunkt!A:B,2,0)+RANDBETWEEN(-10000,10000)</f>
        <v>7665401.698</v>
      </c>
      <c r="AN34" s="6">
        <f ca="1">VLOOKUP(AC34,Anslutningspunkt!A:C,3,0)+RANDBETWEEN(-10000,10000)</f>
        <v>734088.195</v>
      </c>
      <c r="AP34" s="6" t="str">
        <f ca="1" t="shared" si="25"/>
        <v>Utökning</v>
      </c>
      <c r="AQ34" s="6" t="str">
        <f ca="1" t="shared" si="26"/>
        <v>Konsumtion</v>
      </c>
      <c r="AX34" s="30" t="str">
        <f ca="1" t="shared" si="27"/>
        <v/>
      </c>
      <c r="AZ34" s="30" t="str">
        <f ca="1">IF(SUM(IF({"4.Projekteringsavtal","5.Anslutningsavtal","6.Nätavtal"}=Q34,1,0))&gt;0,EDATE(AX34,RANDBETWEEN(0,6)),"")</f>
        <v/>
      </c>
      <c r="BB34" s="20" t="str">
        <f ca="1">IF(SUM(IF({"5.Anslutningsavtal","6.Nätavtal"}=Q34,1,0))&gt;0,EDATE(AZ34,RANDBETWEEN(0,3)),"")</f>
        <v/>
      </c>
      <c r="BD34" s="20" t="str">
        <f ca="1" t="shared" si="28"/>
        <v/>
      </c>
    </row>
    <row r="35" s="7" customFormat="1" ht="12.75" customHeight="1" spans="1:16384">
      <c r="A35" s="33" t="s">
        <v>65</v>
      </c>
      <c r="B35" s="30">
        <f ca="1" t="shared" si="0"/>
        <v>44436</v>
      </c>
      <c r="C35" s="31">
        <f ca="1" t="shared" si="1"/>
        <v>45306</v>
      </c>
      <c r="D35" s="29" t="str">
        <f t="shared" si="2"/>
        <v>Project 435</v>
      </c>
      <c r="E35" s="29" t="str">
        <f t="shared" si="3"/>
        <v>Company AB 535</v>
      </c>
      <c r="F35" s="29" t="str">
        <f ca="1" t="shared" si="4"/>
        <v>Surahamar</v>
      </c>
      <c r="G35" s="36">
        <f ca="1" t="shared" si="5"/>
        <v>37</v>
      </c>
      <c r="H35" s="37" t="str">
        <f ca="1" t="shared" si="6"/>
        <v>Nej</v>
      </c>
      <c r="I35" s="29" t="str">
        <f ca="1" t="shared" si="7"/>
        <v>Flytt</v>
      </c>
      <c r="J35" s="29" t="str">
        <f ca="1" t="shared" si="8"/>
        <v>Produktion</v>
      </c>
      <c r="K35" s="40">
        <f ca="1" t="shared" si="9"/>
        <v>360</v>
      </c>
      <c r="L35" s="40">
        <f ca="1" t="shared" si="10"/>
        <v>309</v>
      </c>
      <c r="M35" s="43"/>
      <c r="N35" s="29" t="str">
        <f ca="1" t="shared" si="11"/>
        <v>Erik Johanson 35</v>
      </c>
      <c r="O35" s="29" t="str">
        <f ca="1" t="shared" si="12"/>
        <v>Sarah Anderson 35</v>
      </c>
      <c r="P35" s="29" t="str">
        <f ca="1" t="shared" si="13"/>
        <v>Sarah Anderson 35</v>
      </c>
      <c r="Q35" s="29" t="str">
        <f ca="1" t="shared" si="14"/>
        <v>2.Reservationsavtal</v>
      </c>
      <c r="R35" s="44" t="str">
        <f ca="1" t="shared" si="15"/>
        <v/>
      </c>
      <c r="S35" s="44" t="str">
        <f ca="1" t="shared" si="16"/>
        <v>x</v>
      </c>
      <c r="T35" s="44" t="str">
        <f ca="1" t="shared" si="17"/>
        <v/>
      </c>
      <c r="U35" s="12"/>
      <c r="V35" s="33"/>
      <c r="W35" s="48" t="str">
        <f ca="1" t="shared" si="18"/>
        <v/>
      </c>
      <c r="X35" s="49" t="str">
        <f ca="1" t="shared" si="19"/>
        <v>Ja</v>
      </c>
      <c r="Y35" s="62">
        <f ca="1" t="shared" si="20"/>
        <v>45565</v>
      </c>
      <c r="Z35" s="62">
        <f ca="1" t="shared" si="21"/>
        <v>45558</v>
      </c>
      <c r="AA35" s="33"/>
      <c r="AB35" s="63" t="str">
        <f ca="1" t="shared" si="24"/>
        <v/>
      </c>
      <c r="AC35" s="72">
        <f ca="1">INDEX(Anslutningspunkt!$A$2:$A$180,RANDBETWEEN(2,180),1)</f>
        <v>247</v>
      </c>
      <c r="AD35" s="29"/>
      <c r="AE35" s="29" t="str">
        <f ca="1" t="shared" si="22"/>
        <v>Regionnät</v>
      </c>
      <c r="AF35" s="33"/>
      <c r="AG35" s="94"/>
      <c r="AH35" s="49" t="str">
        <f ca="1" t="shared" si="23"/>
        <v>Ja</v>
      </c>
      <c r="AI35" s="95"/>
      <c r="AM35" s="6">
        <f ca="1">VLOOKUP(AC35,Anslutningspunkt!A:B,2,0)+RANDBETWEEN(-10000,10000)</f>
        <v>7719002.698</v>
      </c>
      <c r="AN35" s="6">
        <f ca="1">VLOOKUP(AC35,Anslutningspunkt!A:C,3,0)+RANDBETWEEN(-10000,10000)</f>
        <v>727622.195</v>
      </c>
      <c r="AO35" s="6"/>
      <c r="AP35" s="6" t="str">
        <f ca="1" t="shared" si="25"/>
        <v>Flytt</v>
      </c>
      <c r="AQ35" s="6" t="str">
        <f ca="1" t="shared" si="26"/>
        <v>Produktion</v>
      </c>
      <c r="AR35" s="6"/>
      <c r="AS35" s="6"/>
      <c r="AT35" s="6"/>
      <c r="AU35" s="6"/>
      <c r="AV35" s="6"/>
      <c r="AW35" s="6"/>
      <c r="AX35" s="30">
        <f ca="1" t="shared" si="27"/>
        <v>44652.2042764741</v>
      </c>
      <c r="AY35" s="6"/>
      <c r="AZ35" s="30" t="str">
        <f ca="1">IF(SUM(IF({"4.Projekteringsavtal","5.Anslutningsavtal","6.Nätavtal"}=Q35,1,0))&gt;0,EDATE(AX35,RANDBETWEEN(0,6)),"")</f>
        <v/>
      </c>
      <c r="BA35" s="6"/>
      <c r="BB35" s="20" t="str">
        <f ca="1">IF(SUM(IF({"5.Anslutningsavtal","6.Nätavtal"}=Q35,1,0))&gt;0,EDATE(AZ35,RANDBETWEEN(0,3)),"")</f>
        <v/>
      </c>
      <c r="BC35" s="6"/>
      <c r="BD35" s="20" t="str">
        <f ca="1" t="shared" si="28"/>
        <v/>
      </c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NRF35" s="6"/>
      <c r="NRG35" s="6"/>
      <c r="NRH35" s="6"/>
      <c r="NRI35" s="6"/>
      <c r="NRJ35" s="6"/>
      <c r="NRK35" s="6"/>
      <c r="NRL35" s="6"/>
      <c r="NRM35" s="6"/>
      <c r="NRN35" s="6"/>
      <c r="NRO35" s="6"/>
      <c r="NRP35" s="6"/>
      <c r="NRQ35" s="6"/>
      <c r="NRR35" s="6"/>
      <c r="NRS35" s="6"/>
      <c r="NRT35" s="6"/>
      <c r="NRU35" s="6"/>
      <c r="NRV35" s="6"/>
      <c r="NRW35" s="6"/>
      <c r="NRX35" s="6"/>
      <c r="NRY35" s="6"/>
      <c r="NRZ35" s="6"/>
      <c r="NSA35" s="6"/>
      <c r="NSB35" s="6"/>
      <c r="NSC35" s="6"/>
      <c r="NSD35" s="6"/>
      <c r="NSE35" s="6"/>
      <c r="NSF35" s="6"/>
      <c r="NSG35" s="6"/>
      <c r="NSH35" s="6"/>
      <c r="NSI35" s="6"/>
      <c r="NSJ35" s="6"/>
      <c r="NSK35" s="6"/>
      <c r="NSL35" s="6"/>
      <c r="NSM35" s="6"/>
      <c r="NSN35" s="6"/>
      <c r="NSO35" s="6"/>
      <c r="NSP35" s="6"/>
      <c r="NSQ35" s="6"/>
      <c r="NSR35" s="6"/>
      <c r="NSS35" s="6"/>
      <c r="NST35" s="6"/>
      <c r="NSU35" s="6"/>
      <c r="NSV35" s="6"/>
      <c r="NSW35" s="6"/>
      <c r="NSX35" s="6"/>
      <c r="NSY35" s="6"/>
      <c r="NSZ35" s="6"/>
      <c r="NTA35" s="6"/>
      <c r="NTB35" s="6"/>
      <c r="NTC35" s="6"/>
      <c r="NTD35" s="6"/>
      <c r="NTE35" s="6"/>
      <c r="NTF35" s="6"/>
      <c r="NTG35" s="6"/>
      <c r="NTH35" s="6"/>
      <c r="NTI35" s="6"/>
      <c r="NTJ35" s="6"/>
      <c r="NTK35" s="6"/>
      <c r="NTL35" s="6"/>
      <c r="NTM35" s="6"/>
      <c r="NTN35" s="6"/>
      <c r="NTO35" s="6"/>
      <c r="NTP35" s="6"/>
      <c r="NTQ35" s="6"/>
      <c r="NTR35" s="6"/>
      <c r="NTS35" s="6"/>
      <c r="NTT35" s="6"/>
      <c r="NTU35" s="6"/>
      <c r="NTV35" s="6"/>
      <c r="NTW35" s="6"/>
      <c r="NTX35" s="6"/>
      <c r="NTY35" s="6"/>
      <c r="NTZ35" s="6"/>
      <c r="NUA35" s="6"/>
      <c r="NUB35" s="6"/>
      <c r="NUC35" s="6"/>
      <c r="NUD35" s="6"/>
      <c r="NUE35" s="6"/>
      <c r="NUF35" s="6"/>
      <c r="NUG35" s="6"/>
      <c r="NUH35" s="6"/>
      <c r="NUI35" s="6"/>
      <c r="NUJ35" s="6"/>
      <c r="NUK35" s="6"/>
      <c r="NUL35" s="6"/>
      <c r="NUM35" s="6"/>
      <c r="NUN35" s="6"/>
      <c r="NUO35" s="6"/>
      <c r="NUP35" s="6"/>
      <c r="NUQ35" s="6"/>
      <c r="NUR35" s="6"/>
      <c r="NUS35" s="6"/>
      <c r="NUT35" s="6"/>
      <c r="NUU35" s="6"/>
      <c r="NUV35" s="6"/>
      <c r="NUW35" s="6"/>
      <c r="NUX35" s="6"/>
      <c r="NUY35" s="6"/>
      <c r="NUZ35" s="6"/>
      <c r="NVA35" s="6"/>
      <c r="NVB35" s="6"/>
      <c r="NVC35" s="6"/>
      <c r="NVD35" s="6"/>
      <c r="NVE35" s="6"/>
      <c r="NVF35" s="6"/>
      <c r="NVG35" s="6"/>
      <c r="NVH35" s="6"/>
      <c r="NVI35" s="6"/>
      <c r="NVJ35" s="6"/>
      <c r="NVK35" s="6"/>
      <c r="NVL35" s="6"/>
      <c r="NVM35" s="6"/>
      <c r="NVN35" s="6"/>
      <c r="NVO35" s="6"/>
      <c r="NVP35" s="6"/>
      <c r="NVQ35" s="6"/>
      <c r="NVR35" s="6"/>
      <c r="NVS35" s="6"/>
      <c r="NVT35" s="6"/>
      <c r="NVU35" s="6"/>
      <c r="NVV35" s="6"/>
      <c r="NVW35" s="6"/>
      <c r="NVX35" s="6"/>
      <c r="NVY35" s="6"/>
      <c r="NVZ35" s="6"/>
      <c r="NWA35" s="6"/>
      <c r="NWB35" s="6"/>
      <c r="NWC35" s="6"/>
      <c r="NWD35" s="6"/>
      <c r="NWE35" s="6"/>
      <c r="NWF35" s="6"/>
      <c r="NWG35" s="6"/>
      <c r="NWH35" s="6"/>
      <c r="NWI35" s="6"/>
      <c r="NWJ35" s="6"/>
      <c r="NWK35" s="6"/>
      <c r="NWL35" s="6"/>
      <c r="NWM35" s="6"/>
      <c r="NWN35" s="6"/>
      <c r="NWO35" s="6"/>
      <c r="NWP35" s="6"/>
      <c r="NWQ35" s="6"/>
      <c r="NWR35" s="6"/>
      <c r="NWS35" s="6"/>
      <c r="NWT35" s="6"/>
      <c r="NWU35" s="6"/>
      <c r="NWV35" s="6"/>
      <c r="NWW35" s="6"/>
      <c r="NWX35" s="6"/>
      <c r="NWY35" s="6"/>
      <c r="NWZ35" s="6"/>
      <c r="NXA35" s="6"/>
      <c r="NXB35" s="6"/>
      <c r="NXC35" s="6"/>
      <c r="NXD35" s="6"/>
      <c r="NXE35" s="6"/>
      <c r="NXF35" s="6"/>
      <c r="NXG35" s="6"/>
      <c r="NXH35" s="6"/>
      <c r="NXI35" s="6"/>
      <c r="NXJ35" s="6"/>
      <c r="NXK35" s="6"/>
      <c r="NXL35" s="6"/>
      <c r="NXM35" s="6"/>
      <c r="NXN35" s="6"/>
      <c r="NXO35" s="6"/>
      <c r="NXP35" s="6"/>
      <c r="NXQ35" s="6"/>
      <c r="NXR35" s="6"/>
      <c r="NXS35" s="6"/>
      <c r="NXT35" s="6"/>
      <c r="NXU35" s="6"/>
      <c r="NXV35" s="6"/>
      <c r="NXW35" s="6"/>
      <c r="NXX35" s="6"/>
      <c r="NXY35" s="6"/>
      <c r="NXZ35" s="6"/>
      <c r="NYA35" s="6"/>
      <c r="NYB35" s="6"/>
      <c r="NYC35" s="6"/>
      <c r="NYD35" s="6"/>
      <c r="NYE35" s="6"/>
      <c r="NYF35" s="6"/>
      <c r="NYG35" s="6"/>
      <c r="NYH35" s="6"/>
      <c r="NYI35" s="6"/>
      <c r="NYJ35" s="6"/>
      <c r="NYK35" s="6"/>
      <c r="NYL35" s="6"/>
      <c r="NYM35" s="6"/>
      <c r="NYN35" s="6"/>
      <c r="NYO35" s="6"/>
      <c r="NYP35" s="6"/>
      <c r="NYQ35" s="6"/>
      <c r="NYR35" s="6"/>
      <c r="NYS35" s="6"/>
      <c r="NYT35" s="6"/>
      <c r="NYU35" s="6"/>
      <c r="NYV35" s="6"/>
      <c r="NYW35" s="6"/>
      <c r="NYX35" s="6"/>
      <c r="NYY35" s="6"/>
      <c r="NYZ35" s="6"/>
      <c r="NZA35" s="6"/>
      <c r="NZB35" s="6"/>
      <c r="NZC35" s="6"/>
      <c r="NZD35" s="6"/>
      <c r="NZE35" s="6"/>
      <c r="NZF35" s="6"/>
      <c r="NZG35" s="6"/>
      <c r="NZH35" s="6"/>
      <c r="NZI35" s="6"/>
      <c r="NZJ35" s="6"/>
      <c r="NZK35" s="6"/>
      <c r="NZL35" s="6"/>
      <c r="NZM35" s="6"/>
      <c r="NZN35" s="6"/>
      <c r="NZO35" s="6"/>
      <c r="NZP35" s="6"/>
      <c r="NZQ35" s="6"/>
      <c r="NZR35" s="6"/>
      <c r="NZS35" s="6"/>
      <c r="NZT35" s="6"/>
      <c r="NZU35" s="6"/>
      <c r="NZV35" s="6"/>
      <c r="NZW35" s="6"/>
      <c r="NZX35" s="6"/>
      <c r="NZY35" s="6"/>
      <c r="NZZ35" s="6"/>
      <c r="OAA35" s="6"/>
      <c r="OAB35" s="6"/>
      <c r="OAC35" s="6"/>
      <c r="OAD35" s="6"/>
      <c r="OAE35" s="6"/>
      <c r="OAF35" s="6"/>
      <c r="OAG35" s="6"/>
      <c r="OAH35" s="6"/>
      <c r="OAI35" s="6"/>
      <c r="OAJ35" s="6"/>
      <c r="OAK35" s="6"/>
      <c r="OAL35" s="6"/>
      <c r="OAM35" s="6"/>
      <c r="OAN35" s="6"/>
      <c r="OAO35" s="6"/>
      <c r="OAP35" s="6"/>
      <c r="OAQ35" s="6"/>
      <c r="OAR35" s="6"/>
      <c r="OAS35" s="6"/>
      <c r="OAT35" s="6"/>
      <c r="OAU35" s="6"/>
      <c r="OAV35" s="6"/>
      <c r="OAW35" s="6"/>
      <c r="OAX35" s="6"/>
      <c r="OAY35" s="6"/>
      <c r="OAZ35" s="6"/>
      <c r="OBA35" s="6"/>
      <c r="OBB35" s="6"/>
      <c r="OBC35" s="6"/>
      <c r="OBD35" s="6"/>
      <c r="OBE35" s="6"/>
      <c r="OBF35" s="6"/>
      <c r="OBG35" s="6"/>
      <c r="OBH35" s="6"/>
      <c r="OBI35" s="6"/>
      <c r="OBJ35" s="6"/>
      <c r="OBK35" s="6"/>
      <c r="OBL35" s="6"/>
      <c r="OBM35" s="6"/>
      <c r="OBN35" s="6"/>
      <c r="OBO35" s="6"/>
      <c r="OBP35" s="6"/>
      <c r="OBQ35" s="6"/>
      <c r="OBR35" s="6"/>
      <c r="OBS35" s="6"/>
      <c r="OBT35" s="6"/>
      <c r="OBU35" s="6"/>
      <c r="OBV35" s="6"/>
      <c r="OBW35" s="6"/>
      <c r="OBX35" s="6"/>
      <c r="OBY35" s="6"/>
      <c r="OBZ35" s="6"/>
      <c r="OCA35" s="6"/>
      <c r="OCB35" s="6"/>
      <c r="OCC35" s="6"/>
      <c r="OCD35" s="6"/>
      <c r="OCE35" s="6"/>
      <c r="OCF35" s="6"/>
      <c r="OCG35" s="6"/>
      <c r="OCH35" s="6"/>
      <c r="OCI35" s="6"/>
      <c r="OCJ35" s="6"/>
      <c r="OCK35" s="6"/>
      <c r="OCL35" s="6"/>
      <c r="OCM35" s="6"/>
      <c r="OCN35" s="6"/>
      <c r="OCO35" s="6"/>
      <c r="OCP35" s="6"/>
      <c r="OCQ35" s="6"/>
      <c r="OCR35" s="6"/>
      <c r="OCS35" s="6"/>
      <c r="OCT35" s="6"/>
      <c r="OCU35" s="6"/>
      <c r="OCV35" s="6"/>
      <c r="OCW35" s="6"/>
      <c r="OCX35" s="6"/>
      <c r="OCY35" s="6"/>
      <c r="OCZ35" s="6"/>
      <c r="ODA35" s="6"/>
      <c r="ODB35" s="6"/>
      <c r="ODC35" s="6"/>
      <c r="ODD35" s="6"/>
      <c r="ODE35" s="6"/>
      <c r="ODF35" s="6"/>
      <c r="ODG35" s="6"/>
      <c r="ODH35" s="6"/>
      <c r="ODI35" s="6"/>
      <c r="ODJ35" s="6"/>
      <c r="ODK35" s="6"/>
      <c r="ODL35" s="6"/>
      <c r="ODM35" s="6"/>
      <c r="ODN35" s="6"/>
      <c r="ODO35" s="6"/>
      <c r="ODP35" s="6"/>
      <c r="ODQ35" s="6"/>
      <c r="ODR35" s="6"/>
      <c r="ODS35" s="6"/>
      <c r="ODT35" s="6"/>
      <c r="ODU35" s="6"/>
      <c r="ODV35" s="6"/>
      <c r="ODW35" s="6"/>
      <c r="ODX35" s="6"/>
      <c r="ODY35" s="6"/>
      <c r="ODZ35" s="6"/>
      <c r="OEA35" s="6"/>
      <c r="OEB35" s="6"/>
      <c r="OEC35" s="6"/>
      <c r="OED35" s="6"/>
      <c r="OEE35" s="6"/>
      <c r="OEF35" s="6"/>
      <c r="OEG35" s="6"/>
      <c r="OEH35" s="6"/>
      <c r="OEI35" s="6"/>
      <c r="OEJ35" s="6"/>
      <c r="OEK35" s="6"/>
      <c r="OEL35" s="6"/>
      <c r="OEM35" s="6"/>
      <c r="OEN35" s="6"/>
      <c r="OEO35" s="6"/>
      <c r="OEP35" s="6"/>
      <c r="OEQ35" s="6"/>
      <c r="OER35" s="6"/>
      <c r="OES35" s="6"/>
      <c r="OET35" s="6"/>
      <c r="OEU35" s="6"/>
      <c r="OEV35" s="6"/>
      <c r="OEW35" s="6"/>
      <c r="OEX35" s="6"/>
      <c r="OEY35" s="6"/>
      <c r="OEZ35" s="6"/>
      <c r="OFA35" s="6"/>
      <c r="OFB35" s="6"/>
      <c r="OFC35" s="6"/>
      <c r="OFD35" s="6"/>
      <c r="OFE35" s="6"/>
      <c r="OFF35" s="6"/>
      <c r="OFG35" s="6"/>
      <c r="OFH35" s="6"/>
      <c r="OFI35" s="6"/>
      <c r="OFJ35" s="6"/>
      <c r="OFK35" s="6"/>
      <c r="OFL35" s="6"/>
      <c r="OFM35" s="6"/>
      <c r="OFN35" s="6"/>
      <c r="OFO35" s="6"/>
      <c r="OFP35" s="6"/>
      <c r="OFQ35" s="6"/>
      <c r="OFR35" s="6"/>
      <c r="OFS35" s="6"/>
      <c r="OFT35" s="6"/>
      <c r="OFU35" s="6"/>
      <c r="OFV35" s="6"/>
      <c r="OFW35" s="6"/>
      <c r="OFX35" s="6"/>
      <c r="OFY35" s="6"/>
      <c r="OFZ35" s="6"/>
      <c r="OGA35" s="6"/>
      <c r="OGB35" s="6"/>
      <c r="OGC35" s="6"/>
      <c r="OGD35" s="6"/>
      <c r="OGE35" s="6"/>
      <c r="OGF35" s="6"/>
      <c r="OGG35" s="6"/>
      <c r="OGH35" s="6"/>
      <c r="OGI35" s="6"/>
      <c r="OGJ35" s="6"/>
      <c r="OGK35" s="6"/>
      <c r="OGL35" s="6"/>
      <c r="OGM35" s="6"/>
      <c r="OGN35" s="6"/>
      <c r="OGO35" s="6"/>
      <c r="OGP35" s="6"/>
      <c r="OGQ35" s="6"/>
      <c r="OGR35" s="6"/>
      <c r="OGS35" s="6"/>
      <c r="OGT35" s="6"/>
      <c r="OGU35" s="6"/>
      <c r="OGV35" s="6"/>
      <c r="OGW35" s="6"/>
      <c r="OGX35" s="6"/>
      <c r="OGY35" s="6"/>
      <c r="OGZ35" s="6"/>
      <c r="OHA35" s="6"/>
      <c r="OHB35" s="6"/>
      <c r="OHC35" s="6"/>
      <c r="OHD35" s="6"/>
      <c r="OHE35" s="6"/>
      <c r="OHF35" s="6"/>
      <c r="OHG35" s="6"/>
      <c r="OHH35" s="6"/>
      <c r="OHI35" s="6"/>
      <c r="OHJ35" s="6"/>
      <c r="OHK35" s="6"/>
      <c r="OHL35" s="6"/>
      <c r="OHM35" s="6"/>
      <c r="OHN35" s="6"/>
      <c r="OHO35" s="6"/>
      <c r="OHP35" s="6"/>
      <c r="OHQ35" s="6"/>
      <c r="OHR35" s="6"/>
      <c r="OHS35" s="6"/>
      <c r="OHT35" s="6"/>
      <c r="OHU35" s="6"/>
      <c r="OHV35" s="6"/>
      <c r="OHW35" s="6"/>
      <c r="OHX35" s="6"/>
      <c r="OHY35" s="6"/>
      <c r="OHZ35" s="6"/>
      <c r="OIA35" s="6"/>
      <c r="OIB35" s="6"/>
      <c r="OIC35" s="6"/>
      <c r="OID35" s="6"/>
      <c r="OIE35" s="6"/>
      <c r="OIF35" s="6"/>
      <c r="OIG35" s="6"/>
      <c r="OIH35" s="6"/>
      <c r="OII35" s="6"/>
      <c r="OIJ35" s="6"/>
      <c r="OIK35" s="6"/>
      <c r="OIL35" s="6"/>
      <c r="OIM35" s="6"/>
      <c r="OIN35" s="6"/>
      <c r="OIO35" s="6"/>
      <c r="OIP35" s="6"/>
      <c r="OIQ35" s="6"/>
      <c r="OIR35" s="6"/>
      <c r="OIS35" s="6"/>
      <c r="OIT35" s="6"/>
      <c r="OIU35" s="6"/>
      <c r="OIV35" s="6"/>
      <c r="OIW35" s="6"/>
      <c r="OIX35" s="6"/>
      <c r="OIY35" s="6"/>
      <c r="OIZ35" s="6"/>
      <c r="OJA35" s="6"/>
      <c r="OJB35" s="6"/>
      <c r="OJC35" s="6"/>
      <c r="OJD35" s="6"/>
      <c r="OJE35" s="6"/>
      <c r="OJF35" s="6"/>
      <c r="OJG35" s="6"/>
      <c r="OJH35" s="6"/>
      <c r="OJI35" s="6"/>
      <c r="OJJ35" s="6"/>
      <c r="OJK35" s="6"/>
      <c r="OJL35" s="6"/>
      <c r="OJM35" s="6"/>
      <c r="OJN35" s="6"/>
      <c r="OJO35" s="6"/>
      <c r="OJP35" s="6"/>
      <c r="OJQ35" s="6"/>
      <c r="OJR35" s="6"/>
      <c r="OJS35" s="6"/>
      <c r="OJT35" s="6"/>
      <c r="OJU35" s="6"/>
      <c r="OJV35" s="6"/>
      <c r="OJW35" s="6"/>
      <c r="OJX35" s="6"/>
      <c r="OJY35" s="6"/>
      <c r="OJZ35" s="6"/>
      <c r="OKA35" s="6"/>
      <c r="OKB35" s="6"/>
      <c r="OKC35" s="6"/>
      <c r="OKD35" s="6"/>
      <c r="OKE35" s="6"/>
      <c r="OKF35" s="6"/>
      <c r="OKG35" s="6"/>
      <c r="OKH35" s="6"/>
      <c r="OKI35" s="6"/>
      <c r="OKJ35" s="6"/>
      <c r="OKK35" s="6"/>
      <c r="OKL35" s="6"/>
      <c r="OKM35" s="6"/>
      <c r="OKN35" s="6"/>
      <c r="OKO35" s="6"/>
      <c r="OKP35" s="6"/>
      <c r="OKQ35" s="6"/>
      <c r="OKR35" s="6"/>
      <c r="OKS35" s="6"/>
      <c r="OKT35" s="6"/>
      <c r="OKU35" s="6"/>
      <c r="OKV35" s="6"/>
      <c r="OKW35" s="6"/>
      <c r="OKX35" s="6"/>
      <c r="OKY35" s="6"/>
      <c r="OKZ35" s="6"/>
      <c r="OLA35" s="6"/>
      <c r="OLB35" s="6"/>
      <c r="OLC35" s="6"/>
      <c r="OLD35" s="6"/>
      <c r="OLE35" s="6"/>
      <c r="OLF35" s="6"/>
      <c r="OLG35" s="6"/>
      <c r="OLH35" s="6"/>
      <c r="OLI35" s="6"/>
      <c r="OLJ35" s="6"/>
      <c r="OLK35" s="6"/>
      <c r="OLL35" s="6"/>
      <c r="OLM35" s="6"/>
      <c r="OLN35" s="6"/>
      <c r="OLO35" s="6"/>
      <c r="OLP35" s="6"/>
      <c r="OLQ35" s="6"/>
      <c r="OLR35" s="6"/>
      <c r="OLS35" s="6"/>
      <c r="OLT35" s="6"/>
      <c r="OLU35" s="6"/>
      <c r="OLV35" s="6"/>
      <c r="OLW35" s="6"/>
      <c r="OLX35" s="6"/>
      <c r="OLY35" s="6"/>
      <c r="OLZ35" s="6"/>
      <c r="OMA35" s="6"/>
      <c r="OMB35" s="6"/>
      <c r="OMC35" s="6"/>
      <c r="OMD35" s="6"/>
      <c r="OME35" s="6"/>
      <c r="OMF35" s="6"/>
      <c r="OMG35" s="6"/>
      <c r="OMH35" s="6"/>
      <c r="OMI35" s="6"/>
      <c r="OMJ35" s="6"/>
      <c r="OMK35" s="6"/>
      <c r="OML35" s="6"/>
      <c r="OMM35" s="6"/>
      <c r="OMN35" s="6"/>
      <c r="OMO35" s="6"/>
      <c r="OMP35" s="6"/>
      <c r="OMQ35" s="6"/>
      <c r="OMR35" s="6"/>
      <c r="OMS35" s="6"/>
      <c r="OMT35" s="6"/>
      <c r="OMU35" s="6"/>
      <c r="OMV35" s="6"/>
      <c r="OMW35" s="6"/>
      <c r="OMX35" s="6"/>
      <c r="OMY35" s="6"/>
      <c r="OMZ35" s="6"/>
      <c r="ONA35" s="6"/>
      <c r="ONB35" s="6"/>
      <c r="ONC35" s="6"/>
      <c r="OND35" s="6"/>
      <c r="ONE35" s="6"/>
      <c r="ONF35" s="6"/>
      <c r="ONG35" s="6"/>
      <c r="ONH35" s="6"/>
      <c r="ONI35" s="6"/>
      <c r="ONJ35" s="6"/>
      <c r="ONK35" s="6"/>
      <c r="ONL35" s="6"/>
      <c r="ONM35" s="6"/>
      <c r="ONN35" s="6"/>
      <c r="ONO35" s="6"/>
      <c r="ONP35" s="6"/>
      <c r="ONQ35" s="6"/>
      <c r="ONR35" s="6"/>
      <c r="ONS35" s="6"/>
      <c r="ONT35" s="6"/>
      <c r="ONU35" s="6"/>
      <c r="ONV35" s="6"/>
      <c r="ONW35" s="6"/>
      <c r="ONX35" s="6"/>
      <c r="ONY35" s="6"/>
      <c r="ONZ35" s="6"/>
      <c r="OOA35" s="6"/>
      <c r="OOB35" s="6"/>
      <c r="OOC35" s="6"/>
      <c r="OOD35" s="6"/>
      <c r="OOE35" s="6"/>
      <c r="OOF35" s="6"/>
      <c r="OOG35" s="6"/>
      <c r="OOH35" s="6"/>
      <c r="OOI35" s="6"/>
      <c r="OOJ35" s="6"/>
      <c r="OOK35" s="6"/>
      <c r="OOL35" s="6"/>
      <c r="OOM35" s="6"/>
      <c r="OON35" s="6"/>
      <c r="OOO35" s="6"/>
      <c r="OOP35" s="6"/>
      <c r="OOQ35" s="6"/>
      <c r="OOR35" s="6"/>
      <c r="OOS35" s="6"/>
      <c r="OOT35" s="6"/>
      <c r="OOU35" s="6"/>
      <c r="OOV35" s="6"/>
      <c r="OOW35" s="6"/>
      <c r="OOX35" s="6"/>
      <c r="OOY35" s="6"/>
      <c r="OOZ35" s="6"/>
      <c r="OPA35" s="6"/>
      <c r="OPB35" s="6"/>
      <c r="OPC35" s="6"/>
      <c r="OPD35" s="6"/>
      <c r="OPE35" s="6"/>
      <c r="OPF35" s="6"/>
      <c r="OPG35" s="6"/>
      <c r="OPH35" s="6"/>
      <c r="OPI35" s="6"/>
      <c r="OPJ35" s="6"/>
      <c r="OPK35" s="6"/>
      <c r="OPL35" s="6"/>
      <c r="OPM35" s="6"/>
      <c r="OPN35" s="6"/>
      <c r="OPO35" s="6"/>
      <c r="OPP35" s="6"/>
      <c r="OPQ35" s="6"/>
      <c r="OPR35" s="6"/>
      <c r="OPS35" s="6"/>
      <c r="OPT35" s="6"/>
      <c r="OPU35" s="6"/>
      <c r="OPV35" s="6"/>
      <c r="OPW35" s="6"/>
      <c r="OPX35" s="6"/>
      <c r="OPY35" s="6"/>
      <c r="OPZ35" s="6"/>
      <c r="OQA35" s="6"/>
      <c r="OQB35" s="6"/>
      <c r="OQC35" s="6"/>
      <c r="OQD35" s="6"/>
      <c r="OQE35" s="6"/>
      <c r="OQF35" s="6"/>
      <c r="OQG35" s="6"/>
      <c r="OQH35" s="6"/>
      <c r="OQI35" s="6"/>
      <c r="OQJ35" s="6"/>
      <c r="OQK35" s="6"/>
      <c r="OQL35" s="6"/>
      <c r="OQM35" s="6"/>
      <c r="OQN35" s="6"/>
      <c r="OQO35" s="6"/>
      <c r="OQP35" s="6"/>
      <c r="OQQ35" s="6"/>
      <c r="OQR35" s="6"/>
      <c r="OQS35" s="6"/>
      <c r="OQT35" s="6"/>
      <c r="OQU35" s="6"/>
      <c r="OQV35" s="6"/>
      <c r="OQW35" s="6"/>
      <c r="OQX35" s="6"/>
      <c r="OQY35" s="6"/>
      <c r="OQZ35" s="6"/>
      <c r="ORA35" s="6"/>
      <c r="ORB35" s="6"/>
      <c r="ORC35" s="6"/>
      <c r="ORD35" s="6"/>
      <c r="ORE35" s="6"/>
      <c r="ORF35" s="6"/>
      <c r="ORG35" s="6"/>
      <c r="ORH35" s="6"/>
      <c r="ORI35" s="6"/>
      <c r="ORJ35" s="6"/>
      <c r="ORK35" s="6"/>
      <c r="ORL35" s="6"/>
      <c r="ORM35" s="6"/>
      <c r="ORN35" s="6"/>
      <c r="ORO35" s="6"/>
      <c r="ORP35" s="6"/>
      <c r="ORQ35" s="6"/>
      <c r="ORR35" s="6"/>
      <c r="ORS35" s="6"/>
      <c r="ORT35" s="6"/>
      <c r="ORU35" s="6"/>
      <c r="ORV35" s="6"/>
      <c r="ORW35" s="6"/>
      <c r="ORX35" s="6"/>
      <c r="ORY35" s="6"/>
      <c r="ORZ35" s="6"/>
      <c r="OSA35" s="6"/>
      <c r="OSB35" s="6"/>
      <c r="OSC35" s="6"/>
      <c r="OSD35" s="6"/>
      <c r="OSE35" s="6"/>
      <c r="OSF35" s="6"/>
      <c r="OSG35" s="6"/>
      <c r="OSH35" s="6"/>
      <c r="OSI35" s="6"/>
      <c r="OSJ35" s="6"/>
      <c r="OSK35" s="6"/>
      <c r="OSL35" s="6"/>
      <c r="OSM35" s="6"/>
      <c r="OSN35" s="6"/>
      <c r="OSO35" s="6"/>
      <c r="OSP35" s="6"/>
      <c r="OSQ35" s="6"/>
      <c r="OSR35" s="6"/>
      <c r="OSS35" s="6"/>
      <c r="OST35" s="6"/>
      <c r="OSU35" s="6"/>
      <c r="OSV35" s="6"/>
      <c r="OSW35" s="6"/>
      <c r="OSX35" s="6"/>
      <c r="OSY35" s="6"/>
      <c r="OSZ35" s="6"/>
      <c r="OTA35" s="6"/>
      <c r="OTB35" s="6"/>
      <c r="OTC35" s="6"/>
      <c r="OTD35" s="6"/>
      <c r="OTE35" s="6"/>
      <c r="OTF35" s="6"/>
      <c r="OTG35" s="6"/>
      <c r="OTH35" s="6"/>
      <c r="OTI35" s="6"/>
      <c r="OTJ35" s="6"/>
      <c r="OTK35" s="6"/>
      <c r="OTL35" s="6"/>
      <c r="OTM35" s="6"/>
      <c r="OTN35" s="6"/>
      <c r="OTO35" s="6"/>
      <c r="OTP35" s="6"/>
      <c r="OTQ35" s="6"/>
      <c r="OTR35" s="6"/>
      <c r="OTS35" s="6"/>
      <c r="OTT35" s="6"/>
      <c r="OTU35" s="6"/>
      <c r="OTV35" s="6"/>
      <c r="OTW35" s="6"/>
      <c r="OTX35" s="6"/>
      <c r="OTY35" s="6"/>
      <c r="OTZ35" s="6"/>
      <c r="OUA35" s="6"/>
      <c r="OUB35" s="6"/>
      <c r="OUC35" s="6"/>
      <c r="OUD35" s="6"/>
      <c r="OUE35" s="6"/>
      <c r="OUF35" s="6"/>
      <c r="OUG35" s="6"/>
      <c r="OUH35" s="6"/>
      <c r="OUI35" s="6"/>
      <c r="OUJ35" s="6"/>
      <c r="OUK35" s="6"/>
      <c r="OUL35" s="6"/>
      <c r="OUM35" s="6"/>
      <c r="OUN35" s="6"/>
      <c r="OUO35" s="6"/>
      <c r="OUP35" s="6"/>
      <c r="OUQ35" s="6"/>
      <c r="OUR35" s="6"/>
      <c r="OUS35" s="6"/>
      <c r="OUT35" s="6"/>
      <c r="OUU35" s="6"/>
      <c r="OUV35" s="6"/>
      <c r="OUW35" s="6"/>
      <c r="OUX35" s="6"/>
      <c r="OUY35" s="6"/>
      <c r="OUZ35" s="6"/>
      <c r="OVA35" s="6"/>
      <c r="OVB35" s="6"/>
      <c r="OVC35" s="6"/>
      <c r="OVD35" s="6"/>
      <c r="OVE35" s="6"/>
      <c r="OVF35" s="6"/>
      <c r="OVG35" s="6"/>
      <c r="OVH35" s="6"/>
      <c r="OVI35" s="6"/>
      <c r="OVJ35" s="6"/>
      <c r="OVK35" s="6"/>
      <c r="OVL35" s="6"/>
      <c r="OVM35" s="6"/>
      <c r="OVN35" s="6"/>
      <c r="OVO35" s="6"/>
      <c r="OVP35" s="6"/>
      <c r="OVQ35" s="6"/>
      <c r="OVR35" s="6"/>
      <c r="OVS35" s="6"/>
      <c r="OVT35" s="6"/>
      <c r="OVU35" s="6"/>
      <c r="OVV35" s="6"/>
      <c r="OVW35" s="6"/>
      <c r="OVX35" s="6"/>
      <c r="OVY35" s="6"/>
      <c r="OVZ35" s="6"/>
      <c r="OWA35" s="6"/>
      <c r="OWB35" s="6"/>
      <c r="OWC35" s="6"/>
      <c r="OWD35" s="6"/>
      <c r="OWE35" s="6"/>
      <c r="OWF35" s="6"/>
      <c r="OWG35" s="6"/>
      <c r="OWH35" s="6"/>
      <c r="OWI35" s="6"/>
      <c r="OWJ35" s="6"/>
      <c r="OWK35" s="6"/>
      <c r="OWL35" s="6"/>
      <c r="OWM35" s="6"/>
      <c r="OWN35" s="6"/>
      <c r="OWO35" s="6"/>
      <c r="OWP35" s="6"/>
      <c r="OWQ35" s="6"/>
      <c r="OWR35" s="6"/>
      <c r="OWS35" s="6"/>
      <c r="OWT35" s="6"/>
      <c r="OWU35" s="6"/>
      <c r="OWV35" s="6"/>
      <c r="OWW35" s="6"/>
      <c r="OWX35" s="6"/>
      <c r="OWY35" s="6"/>
      <c r="OWZ35" s="6"/>
      <c r="OXA35" s="6"/>
      <c r="OXB35" s="6"/>
      <c r="OXC35" s="6"/>
      <c r="OXD35" s="6"/>
      <c r="OXE35" s="6"/>
      <c r="OXF35" s="6"/>
      <c r="OXG35" s="6"/>
      <c r="OXH35" s="6"/>
      <c r="OXI35" s="6"/>
      <c r="OXJ35" s="6"/>
      <c r="OXK35" s="6"/>
      <c r="OXL35" s="6"/>
      <c r="OXM35" s="6"/>
      <c r="OXN35" s="6"/>
      <c r="OXO35" s="6"/>
      <c r="OXP35" s="6"/>
      <c r="OXQ35" s="6"/>
      <c r="OXR35" s="6"/>
      <c r="OXS35" s="6"/>
      <c r="OXT35" s="6"/>
      <c r="OXU35" s="6"/>
      <c r="OXV35" s="6"/>
      <c r="OXW35" s="6"/>
      <c r="OXX35" s="6"/>
      <c r="OXY35" s="6"/>
      <c r="OXZ35" s="6"/>
      <c r="OYA35" s="6"/>
      <c r="OYB35" s="6"/>
      <c r="OYC35" s="6"/>
      <c r="OYD35" s="6"/>
      <c r="OYE35" s="6"/>
      <c r="OYF35" s="6"/>
      <c r="OYG35" s="6"/>
      <c r="OYH35" s="6"/>
      <c r="OYI35" s="6"/>
      <c r="OYJ35" s="6"/>
      <c r="OYK35" s="6"/>
      <c r="OYL35" s="6"/>
      <c r="OYM35" s="6"/>
      <c r="OYN35" s="6"/>
      <c r="OYO35" s="6"/>
      <c r="OYP35" s="6"/>
      <c r="OYQ35" s="6"/>
      <c r="OYR35" s="6"/>
      <c r="OYS35" s="6"/>
      <c r="OYT35" s="6"/>
      <c r="OYU35" s="6"/>
      <c r="OYV35" s="6"/>
      <c r="OYW35" s="6"/>
      <c r="OYX35" s="6"/>
      <c r="OYY35" s="6"/>
      <c r="OYZ35" s="6"/>
      <c r="OZA35" s="6"/>
      <c r="OZB35" s="6"/>
      <c r="OZC35" s="6"/>
      <c r="OZD35" s="6"/>
      <c r="OZE35" s="6"/>
      <c r="OZF35" s="6"/>
      <c r="OZG35" s="6"/>
      <c r="OZH35" s="6"/>
      <c r="OZI35" s="6"/>
      <c r="OZJ35" s="6"/>
      <c r="OZK35" s="6"/>
      <c r="OZL35" s="6"/>
      <c r="OZM35" s="6"/>
      <c r="OZN35" s="6"/>
      <c r="OZO35" s="6"/>
      <c r="OZP35" s="6"/>
      <c r="OZQ35" s="6"/>
      <c r="OZR35" s="6"/>
      <c r="OZS35" s="6"/>
      <c r="OZT35" s="6"/>
      <c r="OZU35" s="6"/>
      <c r="OZV35" s="6"/>
      <c r="OZW35" s="6"/>
      <c r="OZX35" s="6"/>
      <c r="OZY35" s="6"/>
      <c r="OZZ35" s="6"/>
      <c r="PAA35" s="6"/>
      <c r="PAB35" s="6"/>
      <c r="PAC35" s="6"/>
      <c r="PAD35" s="6"/>
      <c r="PAE35" s="6"/>
      <c r="PAF35" s="6"/>
      <c r="PAG35" s="6"/>
      <c r="PAH35" s="6"/>
      <c r="PAI35" s="6"/>
      <c r="PAJ35" s="6"/>
      <c r="PAK35" s="6"/>
      <c r="PAL35" s="6"/>
      <c r="PAM35" s="6"/>
      <c r="PAN35" s="6"/>
      <c r="PAO35" s="6"/>
      <c r="PAP35" s="6"/>
      <c r="PAQ35" s="6"/>
      <c r="PAR35" s="6"/>
      <c r="PAS35" s="6"/>
      <c r="PAT35" s="6"/>
      <c r="PAU35" s="6"/>
      <c r="PAV35" s="6"/>
      <c r="PAW35" s="6"/>
      <c r="PAX35" s="6"/>
      <c r="PAY35" s="6"/>
      <c r="PAZ35" s="6"/>
      <c r="PBA35" s="6"/>
      <c r="PBB35" s="6"/>
      <c r="PBC35" s="6"/>
      <c r="PBD35" s="6"/>
      <c r="PBE35" s="6"/>
      <c r="PBF35" s="6"/>
      <c r="PBG35" s="6"/>
      <c r="PBH35" s="6"/>
      <c r="PBI35" s="6"/>
      <c r="PBJ35" s="6"/>
      <c r="PBK35" s="6"/>
      <c r="PBL35" s="6"/>
      <c r="PBM35" s="6"/>
      <c r="PBN35" s="6"/>
      <c r="PBO35" s="6"/>
      <c r="PBP35" s="6"/>
      <c r="PBQ35" s="6"/>
      <c r="PBR35" s="6"/>
      <c r="PBS35" s="6"/>
      <c r="PBT35" s="6"/>
      <c r="PBU35" s="6"/>
      <c r="PBV35" s="6"/>
      <c r="PBW35" s="6"/>
      <c r="PBX35" s="6"/>
      <c r="PBY35" s="6"/>
      <c r="PBZ35" s="6"/>
      <c r="PCA35" s="6"/>
      <c r="PCB35" s="6"/>
      <c r="PCC35" s="6"/>
      <c r="PCD35" s="6"/>
      <c r="PCE35" s="6"/>
      <c r="PCF35" s="6"/>
      <c r="PCG35" s="6"/>
      <c r="PCH35" s="6"/>
      <c r="PCI35" s="6"/>
      <c r="PCJ35" s="6"/>
      <c r="PCK35" s="6"/>
      <c r="PCL35" s="6"/>
      <c r="PCM35" s="6"/>
      <c r="PCN35" s="6"/>
      <c r="PCO35" s="6"/>
      <c r="PCP35" s="6"/>
      <c r="PCQ35" s="6"/>
      <c r="PCR35" s="6"/>
      <c r="PCS35" s="6"/>
      <c r="PCT35" s="6"/>
      <c r="PCU35" s="6"/>
      <c r="PCV35" s="6"/>
      <c r="PCW35" s="6"/>
      <c r="PCX35" s="6"/>
      <c r="PCY35" s="6"/>
      <c r="PCZ35" s="6"/>
      <c r="PDA35" s="6"/>
      <c r="PDB35" s="6"/>
      <c r="PDC35" s="6"/>
      <c r="PDD35" s="6"/>
      <c r="PDE35" s="6"/>
      <c r="PDF35" s="6"/>
      <c r="PDG35" s="6"/>
      <c r="PDH35" s="6"/>
      <c r="PDI35" s="6"/>
      <c r="PDJ35" s="6"/>
      <c r="PDK35" s="6"/>
      <c r="PDL35" s="6"/>
      <c r="PDM35" s="6"/>
      <c r="PDN35" s="6"/>
      <c r="PDO35" s="6"/>
      <c r="PDP35" s="6"/>
      <c r="PDQ35" s="6"/>
      <c r="PDR35" s="6"/>
      <c r="PDS35" s="6"/>
      <c r="PDT35" s="6"/>
      <c r="PDU35" s="6"/>
      <c r="PDV35" s="6"/>
      <c r="PDW35" s="6"/>
      <c r="PDX35" s="6"/>
      <c r="PDY35" s="6"/>
      <c r="PDZ35" s="6"/>
      <c r="PEA35" s="6"/>
      <c r="PEB35" s="6"/>
      <c r="PEC35" s="6"/>
      <c r="PED35" s="6"/>
      <c r="PEE35" s="6"/>
      <c r="PEF35" s="6"/>
      <c r="PEG35" s="6"/>
      <c r="PEH35" s="6"/>
      <c r="PEI35" s="6"/>
      <c r="PEJ35" s="6"/>
      <c r="PEK35" s="6"/>
      <c r="PEL35" s="6"/>
      <c r="PEM35" s="6"/>
      <c r="PEN35" s="6"/>
      <c r="PEO35" s="6"/>
      <c r="PEP35" s="6"/>
      <c r="PEQ35" s="6"/>
      <c r="PER35" s="6"/>
      <c r="PES35" s="6"/>
      <c r="PET35" s="6"/>
      <c r="PEU35" s="6"/>
      <c r="PEV35" s="6"/>
      <c r="PEW35" s="6"/>
      <c r="PEX35" s="6"/>
      <c r="PEY35" s="6"/>
      <c r="PEZ35" s="6"/>
      <c r="PFA35" s="6"/>
      <c r="PFB35" s="6"/>
      <c r="PFC35" s="6"/>
      <c r="PFD35" s="6"/>
      <c r="PFE35" s="6"/>
      <c r="PFF35" s="6"/>
      <c r="PFG35" s="6"/>
      <c r="PFH35" s="6"/>
      <c r="PFI35" s="6"/>
      <c r="PFJ35" s="6"/>
      <c r="PFK35" s="6"/>
      <c r="PFL35" s="6"/>
      <c r="PFM35" s="6"/>
      <c r="PFN35" s="6"/>
      <c r="PFO35" s="6"/>
      <c r="PFP35" s="6"/>
      <c r="PFQ35" s="6"/>
      <c r="PFR35" s="6"/>
      <c r="PFS35" s="6"/>
      <c r="PFT35" s="6"/>
      <c r="PFU35" s="6"/>
      <c r="PFV35" s="6"/>
      <c r="PFW35" s="6"/>
      <c r="PFX35" s="6"/>
      <c r="PFY35" s="6"/>
      <c r="PFZ35" s="6"/>
      <c r="PGA35" s="6"/>
      <c r="PGB35" s="6"/>
      <c r="PGC35" s="6"/>
      <c r="PGD35" s="6"/>
      <c r="PGE35" s="6"/>
      <c r="PGF35" s="6"/>
      <c r="PGG35" s="6"/>
      <c r="PGH35" s="6"/>
      <c r="PGI35" s="6"/>
      <c r="PGJ35" s="6"/>
      <c r="PGK35" s="6"/>
      <c r="PGL35" s="6"/>
      <c r="PGM35" s="6"/>
      <c r="PGN35" s="6"/>
      <c r="PGO35" s="6"/>
      <c r="PGP35" s="6"/>
      <c r="PGQ35" s="6"/>
      <c r="PGR35" s="6"/>
      <c r="PGS35" s="6"/>
      <c r="PGT35" s="6"/>
      <c r="PGU35" s="6"/>
      <c r="PGV35" s="6"/>
      <c r="PGW35" s="6"/>
      <c r="PGX35" s="6"/>
      <c r="PGY35" s="6"/>
      <c r="PGZ35" s="6"/>
      <c r="PHA35" s="6"/>
      <c r="PHB35" s="6"/>
      <c r="PHC35" s="6"/>
      <c r="PHD35" s="6"/>
      <c r="PHE35" s="6"/>
      <c r="PHF35" s="6"/>
      <c r="PHG35" s="6"/>
      <c r="PHH35" s="6"/>
      <c r="PHI35" s="6"/>
      <c r="PHJ35" s="6"/>
      <c r="PHK35" s="6"/>
      <c r="PHL35" s="6"/>
      <c r="PHM35" s="6"/>
      <c r="PHN35" s="6"/>
      <c r="PHO35" s="6"/>
      <c r="PHP35" s="6"/>
      <c r="PHQ35" s="6"/>
      <c r="PHR35" s="6"/>
      <c r="PHS35" s="6"/>
      <c r="PHT35" s="6"/>
      <c r="PHU35" s="6"/>
      <c r="PHV35" s="6"/>
      <c r="PHW35" s="6"/>
      <c r="PHX35" s="6"/>
      <c r="PHY35" s="6"/>
      <c r="PHZ35" s="6"/>
      <c r="PIA35" s="6"/>
      <c r="PIB35" s="6"/>
      <c r="PIC35" s="6"/>
      <c r="PID35" s="6"/>
      <c r="PIE35" s="6"/>
      <c r="PIF35" s="6"/>
      <c r="PIG35" s="6"/>
      <c r="PIH35" s="6"/>
      <c r="PII35" s="6"/>
      <c r="PIJ35" s="6"/>
      <c r="PIK35" s="6"/>
      <c r="PIL35" s="6"/>
      <c r="PIM35" s="6"/>
      <c r="PIN35" s="6"/>
      <c r="PIO35" s="6"/>
      <c r="PIP35" s="6"/>
      <c r="PIQ35" s="6"/>
      <c r="PIR35" s="6"/>
      <c r="PIS35" s="6"/>
      <c r="PIT35" s="6"/>
      <c r="PIU35" s="6"/>
      <c r="PIV35" s="6"/>
      <c r="PIW35" s="6"/>
      <c r="PIX35" s="6"/>
      <c r="PIY35" s="6"/>
      <c r="PIZ35" s="6"/>
      <c r="PJA35" s="6"/>
      <c r="PJB35" s="6"/>
      <c r="PJC35" s="6"/>
      <c r="PJD35" s="6"/>
      <c r="PJE35" s="6"/>
      <c r="PJF35" s="6"/>
      <c r="PJG35" s="6"/>
      <c r="PJH35" s="6"/>
      <c r="PJI35" s="6"/>
      <c r="PJJ35" s="6"/>
      <c r="PJK35" s="6"/>
      <c r="PJL35" s="6"/>
      <c r="PJM35" s="6"/>
      <c r="PJN35" s="6"/>
      <c r="PJO35" s="6"/>
      <c r="PJP35" s="6"/>
      <c r="PJQ35" s="6"/>
      <c r="PJR35" s="6"/>
      <c r="PJS35" s="6"/>
      <c r="PJT35" s="6"/>
      <c r="PJU35" s="6"/>
      <c r="PJV35" s="6"/>
      <c r="PJW35" s="6"/>
      <c r="PJX35" s="6"/>
      <c r="PJY35" s="6"/>
      <c r="PJZ35" s="6"/>
      <c r="PKA35" s="6"/>
      <c r="PKB35" s="6"/>
      <c r="PKC35" s="6"/>
      <c r="PKD35" s="6"/>
      <c r="PKE35" s="6"/>
      <c r="PKF35" s="6"/>
      <c r="PKG35" s="6"/>
      <c r="PKH35" s="6"/>
      <c r="PKI35" s="6"/>
      <c r="PKJ35" s="6"/>
      <c r="PKK35" s="6"/>
      <c r="PKL35" s="6"/>
      <c r="PKM35" s="6"/>
      <c r="PKN35" s="6"/>
      <c r="PKO35" s="6"/>
      <c r="PKP35" s="6"/>
      <c r="PKQ35" s="6"/>
      <c r="PKR35" s="6"/>
      <c r="PKS35" s="6"/>
      <c r="PKT35" s="6"/>
      <c r="PKU35" s="6"/>
      <c r="PKV35" s="6"/>
      <c r="PKW35" s="6"/>
      <c r="PKX35" s="6"/>
      <c r="PKY35" s="6"/>
      <c r="PKZ35" s="6"/>
      <c r="PLA35" s="6"/>
      <c r="PLB35" s="6"/>
      <c r="PLC35" s="6"/>
      <c r="PLD35" s="6"/>
      <c r="PLE35" s="6"/>
      <c r="PLF35" s="6"/>
      <c r="PLG35" s="6"/>
      <c r="PLH35" s="6"/>
      <c r="PLI35" s="6"/>
      <c r="PLJ35" s="6"/>
      <c r="PLK35" s="6"/>
      <c r="PLL35" s="6"/>
      <c r="PLM35" s="6"/>
      <c r="PLN35" s="6"/>
      <c r="PLO35" s="6"/>
      <c r="PLP35" s="6"/>
      <c r="PLQ35" s="6"/>
      <c r="PLR35" s="6"/>
      <c r="PLS35" s="6"/>
      <c r="PLT35" s="6"/>
      <c r="PLU35" s="6"/>
      <c r="PLV35" s="6"/>
      <c r="PLW35" s="6"/>
      <c r="PLX35" s="6"/>
      <c r="PLY35" s="6"/>
      <c r="PLZ35" s="6"/>
      <c r="PMA35" s="6"/>
      <c r="PMB35" s="6"/>
      <c r="PMC35" s="6"/>
      <c r="PMD35" s="6"/>
      <c r="PME35" s="6"/>
      <c r="PMF35" s="6"/>
      <c r="PMG35" s="6"/>
      <c r="PMH35" s="6"/>
      <c r="PMI35" s="6"/>
      <c r="PMJ35" s="6"/>
      <c r="PMK35" s="6"/>
      <c r="PML35" s="6"/>
      <c r="PMM35" s="6"/>
      <c r="PMN35" s="6"/>
      <c r="PMO35" s="6"/>
      <c r="PMP35" s="6"/>
      <c r="PMQ35" s="6"/>
      <c r="PMR35" s="6"/>
      <c r="PMS35" s="6"/>
      <c r="PMT35" s="6"/>
      <c r="PMU35" s="6"/>
      <c r="PMV35" s="6"/>
      <c r="PMW35" s="6"/>
      <c r="PMX35" s="6"/>
      <c r="PMY35" s="6"/>
      <c r="PMZ35" s="6"/>
      <c r="PNA35" s="6"/>
      <c r="PNB35" s="6"/>
      <c r="PNC35" s="6"/>
      <c r="PND35" s="6"/>
      <c r="PNE35" s="6"/>
      <c r="PNF35" s="6"/>
      <c r="PNG35" s="6"/>
      <c r="PNH35" s="6"/>
      <c r="PNI35" s="6"/>
      <c r="PNJ35" s="6"/>
      <c r="PNK35" s="6"/>
      <c r="PNL35" s="6"/>
      <c r="PNM35" s="6"/>
      <c r="PNN35" s="6"/>
      <c r="PNO35" s="6"/>
      <c r="PNP35" s="6"/>
      <c r="PNQ35" s="6"/>
      <c r="PNR35" s="6"/>
      <c r="PNS35" s="6"/>
      <c r="PNT35" s="6"/>
      <c r="PNU35" s="6"/>
      <c r="PNV35" s="6"/>
      <c r="PNW35" s="6"/>
      <c r="PNX35" s="6"/>
      <c r="PNY35" s="6"/>
      <c r="PNZ35" s="6"/>
      <c r="POA35" s="6"/>
      <c r="POB35" s="6"/>
      <c r="POC35" s="6"/>
      <c r="POD35" s="6"/>
      <c r="POE35" s="6"/>
      <c r="POF35" s="6"/>
      <c r="POG35" s="6"/>
      <c r="POH35" s="6"/>
      <c r="POI35" s="6"/>
      <c r="POJ35" s="6"/>
      <c r="POK35" s="6"/>
      <c r="POL35" s="6"/>
      <c r="POM35" s="6"/>
      <c r="PON35" s="6"/>
      <c r="POO35" s="6"/>
      <c r="POP35" s="6"/>
      <c r="POQ35" s="6"/>
      <c r="POR35" s="6"/>
      <c r="POS35" s="6"/>
      <c r="POT35" s="6"/>
      <c r="POU35" s="6"/>
      <c r="POV35" s="6"/>
      <c r="POW35" s="6"/>
      <c r="POX35" s="6"/>
      <c r="POY35" s="6"/>
      <c r="POZ35" s="6"/>
      <c r="PPA35" s="6"/>
      <c r="PPB35" s="6"/>
      <c r="PPC35" s="6"/>
      <c r="PPD35" s="6"/>
      <c r="PPE35" s="6"/>
      <c r="PPF35" s="6"/>
      <c r="PPG35" s="6"/>
      <c r="PPH35" s="6"/>
      <c r="PPI35" s="6"/>
      <c r="PPJ35" s="6"/>
      <c r="PPK35" s="6"/>
      <c r="PPL35" s="6"/>
      <c r="PPM35" s="6"/>
      <c r="PPN35" s="6"/>
      <c r="PPO35" s="6"/>
      <c r="PPP35" s="6"/>
      <c r="PPQ35" s="6"/>
      <c r="PPR35" s="6"/>
      <c r="PPS35" s="6"/>
      <c r="PPT35" s="6"/>
      <c r="PPU35" s="6"/>
      <c r="PPV35" s="6"/>
      <c r="PPW35" s="6"/>
      <c r="PPX35" s="6"/>
      <c r="PPY35" s="6"/>
      <c r="PPZ35" s="6"/>
      <c r="PQA35" s="6"/>
      <c r="PQB35" s="6"/>
      <c r="PQC35" s="6"/>
      <c r="PQD35" s="6"/>
      <c r="PQE35" s="6"/>
      <c r="PQF35" s="6"/>
      <c r="PQG35" s="6"/>
      <c r="PQH35" s="6"/>
      <c r="PQI35" s="6"/>
      <c r="PQJ35" s="6"/>
      <c r="PQK35" s="6"/>
      <c r="PQL35" s="6"/>
      <c r="PQM35" s="6"/>
      <c r="PQN35" s="6"/>
      <c r="PQO35" s="6"/>
      <c r="PQP35" s="6"/>
      <c r="PQQ35" s="6"/>
      <c r="PQR35" s="6"/>
      <c r="PQS35" s="6"/>
      <c r="PQT35" s="6"/>
      <c r="PQU35" s="6"/>
      <c r="PQV35" s="6"/>
      <c r="PQW35" s="6"/>
      <c r="PQX35" s="6"/>
      <c r="PQY35" s="6"/>
      <c r="PQZ35" s="6"/>
      <c r="PRA35" s="6"/>
      <c r="PRB35" s="6"/>
      <c r="PRC35" s="6"/>
      <c r="PRD35" s="6"/>
      <c r="PRE35" s="6"/>
      <c r="PRF35" s="6"/>
      <c r="PRG35" s="6"/>
      <c r="PRH35" s="6"/>
      <c r="PRI35" s="6"/>
      <c r="PRJ35" s="6"/>
      <c r="PRK35" s="6"/>
      <c r="PRL35" s="6"/>
      <c r="PRM35" s="6"/>
      <c r="PRN35" s="6"/>
      <c r="PRO35" s="6"/>
      <c r="PRP35" s="6"/>
      <c r="PRQ35" s="6"/>
      <c r="PRR35" s="6"/>
      <c r="PRS35" s="6"/>
      <c r="PRT35" s="6"/>
      <c r="PRU35" s="6"/>
      <c r="PRV35" s="6"/>
      <c r="PRW35" s="6"/>
      <c r="PRX35" s="6"/>
      <c r="PRY35" s="6"/>
      <c r="PRZ35" s="6"/>
      <c r="PSA35" s="6"/>
      <c r="PSB35" s="6"/>
      <c r="PSC35" s="6"/>
      <c r="PSD35" s="6"/>
      <c r="PSE35" s="6"/>
      <c r="PSF35" s="6"/>
      <c r="PSG35" s="6"/>
      <c r="PSH35" s="6"/>
      <c r="PSI35" s="6"/>
      <c r="PSJ35" s="6"/>
      <c r="PSK35" s="6"/>
      <c r="PSL35" s="6"/>
      <c r="PSM35" s="6"/>
      <c r="PSN35" s="6"/>
      <c r="PSO35" s="6"/>
      <c r="PSP35" s="6"/>
      <c r="PSQ35" s="6"/>
      <c r="PSR35" s="6"/>
      <c r="PSS35" s="6"/>
      <c r="PST35" s="6"/>
      <c r="PSU35" s="6"/>
      <c r="PSV35" s="6"/>
      <c r="PSW35" s="6"/>
      <c r="PSX35" s="6"/>
      <c r="PSY35" s="6"/>
      <c r="PSZ35" s="6"/>
      <c r="PTA35" s="6"/>
      <c r="PTB35" s="6"/>
      <c r="PTC35" s="6"/>
      <c r="PTD35" s="6"/>
      <c r="PTE35" s="6"/>
      <c r="PTF35" s="6"/>
      <c r="PTG35" s="6"/>
      <c r="PTH35" s="6"/>
      <c r="PTI35" s="6"/>
      <c r="PTJ35" s="6"/>
      <c r="PTK35" s="6"/>
      <c r="PTL35" s="6"/>
      <c r="PTM35" s="6"/>
      <c r="PTN35" s="6"/>
      <c r="PTO35" s="6"/>
      <c r="PTP35" s="6"/>
      <c r="PTQ35" s="6"/>
      <c r="PTR35" s="6"/>
      <c r="PTS35" s="6"/>
      <c r="PTT35" s="6"/>
      <c r="PTU35" s="6"/>
      <c r="PTV35" s="6"/>
      <c r="PTW35" s="6"/>
      <c r="PTX35" s="6"/>
      <c r="PTY35" s="6"/>
      <c r="PTZ35" s="6"/>
      <c r="PUA35" s="6"/>
      <c r="PUB35" s="6"/>
      <c r="PUC35" s="6"/>
      <c r="PUD35" s="6"/>
      <c r="PUE35" s="6"/>
      <c r="PUF35" s="6"/>
      <c r="PUG35" s="6"/>
      <c r="PUH35" s="6"/>
      <c r="PUI35" s="6"/>
      <c r="PUJ35" s="6"/>
      <c r="PUK35" s="6"/>
      <c r="PUL35" s="6"/>
      <c r="PUM35" s="6"/>
      <c r="PUN35" s="6"/>
      <c r="PUO35" s="6"/>
      <c r="PUP35" s="6"/>
      <c r="PUQ35" s="6"/>
      <c r="PUR35" s="6"/>
      <c r="PUS35" s="6"/>
      <c r="PUT35" s="6"/>
      <c r="PUU35" s="6"/>
      <c r="PUV35" s="6"/>
      <c r="PUW35" s="6"/>
      <c r="PUX35" s="6"/>
      <c r="PUY35" s="6"/>
      <c r="PUZ35" s="6"/>
      <c r="PVA35" s="6"/>
      <c r="PVB35" s="6"/>
      <c r="PVC35" s="6"/>
      <c r="PVD35" s="6"/>
      <c r="PVE35" s="6"/>
      <c r="PVF35" s="6"/>
      <c r="PVG35" s="6"/>
      <c r="PVH35" s="6"/>
      <c r="PVI35" s="6"/>
      <c r="PVJ35" s="6"/>
      <c r="PVK35" s="6"/>
      <c r="PVL35" s="6"/>
      <c r="PVM35" s="6"/>
      <c r="PVN35" s="6"/>
      <c r="PVO35" s="6"/>
      <c r="PVP35" s="6"/>
      <c r="PVQ35" s="6"/>
      <c r="PVR35" s="6"/>
      <c r="PVS35" s="6"/>
      <c r="PVT35" s="6"/>
      <c r="PVU35" s="6"/>
      <c r="PVV35" s="6"/>
      <c r="PVW35" s="6"/>
      <c r="PVX35" s="6"/>
      <c r="PVY35" s="6"/>
      <c r="PVZ35" s="6"/>
      <c r="PWA35" s="6"/>
      <c r="PWB35" s="6"/>
      <c r="PWC35" s="6"/>
      <c r="PWD35" s="6"/>
      <c r="PWE35" s="6"/>
      <c r="PWF35" s="6"/>
      <c r="PWG35" s="6"/>
      <c r="PWH35" s="6"/>
      <c r="PWI35" s="6"/>
      <c r="PWJ35" s="6"/>
      <c r="PWK35" s="6"/>
      <c r="PWL35" s="6"/>
      <c r="PWM35" s="6"/>
      <c r="PWN35" s="6"/>
      <c r="PWO35" s="6"/>
      <c r="PWP35" s="6"/>
      <c r="PWQ35" s="6"/>
      <c r="PWR35" s="6"/>
      <c r="PWS35" s="6"/>
      <c r="PWT35" s="6"/>
      <c r="PWU35" s="6"/>
      <c r="PWV35" s="6"/>
      <c r="PWW35" s="6"/>
      <c r="PWX35" s="6"/>
      <c r="PWY35" s="6"/>
      <c r="PWZ35" s="6"/>
      <c r="PXA35" s="6"/>
      <c r="PXB35" s="6"/>
      <c r="PXC35" s="6"/>
      <c r="PXD35" s="6"/>
      <c r="PXE35" s="6"/>
      <c r="PXF35" s="6"/>
      <c r="PXG35" s="6"/>
      <c r="PXH35" s="6"/>
      <c r="PXI35" s="6"/>
      <c r="PXJ35" s="6"/>
      <c r="PXK35" s="6"/>
      <c r="PXL35" s="6"/>
      <c r="PXM35" s="6"/>
      <c r="PXN35" s="6"/>
      <c r="PXO35" s="6"/>
      <c r="PXP35" s="6"/>
      <c r="PXQ35" s="6"/>
      <c r="PXR35" s="6"/>
      <c r="PXS35" s="6"/>
      <c r="PXT35" s="6"/>
      <c r="PXU35" s="6"/>
      <c r="PXV35" s="6"/>
      <c r="PXW35" s="6"/>
      <c r="PXX35" s="6"/>
      <c r="PXY35" s="6"/>
      <c r="PXZ35" s="6"/>
      <c r="PYA35" s="6"/>
      <c r="PYB35" s="6"/>
      <c r="PYC35" s="6"/>
      <c r="PYD35" s="6"/>
      <c r="PYE35" s="6"/>
      <c r="PYF35" s="6"/>
      <c r="PYG35" s="6"/>
      <c r="PYH35" s="6"/>
      <c r="PYI35" s="6"/>
      <c r="PYJ35" s="6"/>
      <c r="PYK35" s="6"/>
      <c r="PYL35" s="6"/>
      <c r="PYM35" s="6"/>
      <c r="PYN35" s="6"/>
      <c r="PYO35" s="6"/>
      <c r="PYP35" s="6"/>
      <c r="PYQ35" s="6"/>
      <c r="PYR35" s="6"/>
      <c r="PYS35" s="6"/>
      <c r="PYT35" s="6"/>
      <c r="PYU35" s="6"/>
      <c r="PYV35" s="6"/>
      <c r="PYW35" s="6"/>
      <c r="PYX35" s="6"/>
      <c r="PYY35" s="6"/>
      <c r="PYZ35" s="6"/>
      <c r="PZA35" s="6"/>
      <c r="PZB35" s="6"/>
      <c r="PZC35" s="6"/>
      <c r="PZD35" s="6"/>
      <c r="PZE35" s="6"/>
      <c r="PZF35" s="6"/>
      <c r="PZG35" s="6"/>
      <c r="PZH35" s="6"/>
      <c r="PZI35" s="6"/>
      <c r="PZJ35" s="6"/>
      <c r="PZK35" s="6"/>
      <c r="PZL35" s="6"/>
      <c r="PZM35" s="6"/>
      <c r="PZN35" s="6"/>
      <c r="PZO35" s="6"/>
      <c r="PZP35" s="6"/>
      <c r="PZQ35" s="6"/>
      <c r="PZR35" s="6"/>
      <c r="PZS35" s="6"/>
      <c r="PZT35" s="6"/>
      <c r="PZU35" s="6"/>
      <c r="PZV35" s="6"/>
      <c r="PZW35" s="6"/>
      <c r="PZX35" s="6"/>
      <c r="PZY35" s="6"/>
      <c r="PZZ35" s="6"/>
      <c r="QAA35" s="6"/>
      <c r="QAB35" s="6"/>
      <c r="QAC35" s="6"/>
      <c r="QAD35" s="6"/>
      <c r="QAE35" s="6"/>
      <c r="QAF35" s="6"/>
      <c r="QAG35" s="6"/>
      <c r="QAH35" s="6"/>
      <c r="QAI35" s="6"/>
      <c r="QAJ35" s="6"/>
      <c r="QAK35" s="6"/>
      <c r="QAL35" s="6"/>
      <c r="QAM35" s="6"/>
      <c r="QAN35" s="6"/>
      <c r="QAO35" s="6"/>
      <c r="QAP35" s="6"/>
      <c r="QAQ35" s="6"/>
      <c r="QAR35" s="6"/>
      <c r="QAS35" s="6"/>
      <c r="QAT35" s="6"/>
      <c r="QAU35" s="6"/>
      <c r="QAV35" s="6"/>
      <c r="QAW35" s="6"/>
      <c r="QAX35" s="6"/>
      <c r="QAY35" s="6"/>
      <c r="QAZ35" s="6"/>
      <c r="QBA35" s="6"/>
      <c r="QBB35" s="6"/>
      <c r="QBC35" s="6"/>
      <c r="QBD35" s="6"/>
      <c r="QBE35" s="6"/>
      <c r="QBF35" s="6"/>
      <c r="QBG35" s="6"/>
      <c r="QBH35" s="6"/>
      <c r="QBI35" s="6"/>
      <c r="QBJ35" s="6"/>
      <c r="QBK35" s="6"/>
      <c r="QBL35" s="6"/>
      <c r="QBM35" s="6"/>
      <c r="QBN35" s="6"/>
      <c r="QBO35" s="6"/>
      <c r="QBP35" s="6"/>
      <c r="QBQ35" s="6"/>
      <c r="QBR35" s="6"/>
      <c r="QBS35" s="6"/>
      <c r="QBT35" s="6"/>
      <c r="QBU35" s="6"/>
      <c r="QBV35" s="6"/>
      <c r="QBW35" s="6"/>
      <c r="QBX35" s="6"/>
      <c r="QBY35" s="6"/>
      <c r="QBZ35" s="6"/>
      <c r="QCA35" s="6"/>
      <c r="QCB35" s="6"/>
      <c r="QCC35" s="6"/>
      <c r="QCD35" s="6"/>
      <c r="QCE35" s="6"/>
      <c r="QCF35" s="6"/>
      <c r="QCG35" s="6"/>
      <c r="QCH35" s="6"/>
      <c r="QCI35" s="6"/>
      <c r="QCJ35" s="6"/>
      <c r="QCK35" s="6"/>
      <c r="QCL35" s="6"/>
      <c r="QCM35" s="6"/>
      <c r="QCN35" s="6"/>
      <c r="QCO35" s="6"/>
      <c r="QCP35" s="6"/>
      <c r="QCQ35" s="6"/>
      <c r="QCR35" s="6"/>
      <c r="QCS35" s="6"/>
      <c r="QCT35" s="6"/>
      <c r="QCU35" s="6"/>
      <c r="QCV35" s="6"/>
      <c r="QCW35" s="6"/>
      <c r="QCX35" s="6"/>
      <c r="QCY35" s="6"/>
      <c r="QCZ35" s="6"/>
      <c r="QDA35" s="6"/>
      <c r="QDB35" s="6"/>
      <c r="QDC35" s="6"/>
      <c r="QDD35" s="6"/>
      <c r="QDE35" s="6"/>
      <c r="QDF35" s="6"/>
      <c r="QDG35" s="6"/>
      <c r="QDH35" s="6"/>
      <c r="QDI35" s="6"/>
      <c r="QDJ35" s="6"/>
      <c r="QDK35" s="6"/>
      <c r="QDL35" s="6"/>
      <c r="QDM35" s="6"/>
      <c r="QDN35" s="6"/>
      <c r="QDO35" s="6"/>
      <c r="QDP35" s="6"/>
      <c r="QDQ35" s="6"/>
      <c r="QDR35" s="6"/>
      <c r="QDS35" s="6"/>
      <c r="QDT35" s="6"/>
      <c r="QDU35" s="6"/>
      <c r="QDV35" s="6"/>
      <c r="QDW35" s="6"/>
      <c r="QDX35" s="6"/>
      <c r="QDY35" s="6"/>
      <c r="QDZ35" s="6"/>
      <c r="QEA35" s="6"/>
      <c r="QEB35" s="6"/>
      <c r="QEC35" s="6"/>
      <c r="QED35" s="6"/>
      <c r="QEE35" s="6"/>
      <c r="QEF35" s="6"/>
      <c r="QEG35" s="6"/>
      <c r="QEH35" s="6"/>
      <c r="QEI35" s="6"/>
      <c r="QEJ35" s="6"/>
      <c r="QEK35" s="6"/>
      <c r="QEL35" s="6"/>
      <c r="QEM35" s="6"/>
      <c r="QEN35" s="6"/>
      <c r="QEO35" s="6"/>
      <c r="QEP35" s="6"/>
      <c r="QEQ35" s="6"/>
      <c r="QER35" s="6"/>
      <c r="QES35" s="6"/>
      <c r="QET35" s="6"/>
      <c r="QEU35" s="6"/>
      <c r="QEV35" s="6"/>
      <c r="QEW35" s="6"/>
      <c r="QEX35" s="6"/>
      <c r="QEY35" s="6"/>
      <c r="QEZ35" s="6"/>
      <c r="QFA35" s="6"/>
      <c r="QFB35" s="6"/>
      <c r="QFC35" s="6"/>
      <c r="QFD35" s="6"/>
      <c r="QFE35" s="6"/>
      <c r="QFF35" s="6"/>
      <c r="QFG35" s="6"/>
      <c r="QFH35" s="6"/>
      <c r="QFI35" s="6"/>
      <c r="QFJ35" s="6"/>
      <c r="QFK35" s="6"/>
      <c r="QFL35" s="6"/>
      <c r="QFM35" s="6"/>
      <c r="QFN35" s="6"/>
      <c r="QFO35" s="6"/>
      <c r="QFP35" s="6"/>
      <c r="QFQ35" s="6"/>
      <c r="QFR35" s="6"/>
      <c r="QFS35" s="6"/>
      <c r="QFT35" s="6"/>
      <c r="QFU35" s="6"/>
      <c r="QFV35" s="6"/>
      <c r="QFW35" s="6"/>
      <c r="QFX35" s="6"/>
      <c r="QFY35" s="6"/>
      <c r="QFZ35" s="6"/>
      <c r="QGA35" s="6"/>
      <c r="QGB35" s="6"/>
      <c r="QGC35" s="6"/>
      <c r="QGD35" s="6"/>
      <c r="QGE35" s="6"/>
      <c r="QGF35" s="6"/>
      <c r="QGG35" s="6"/>
      <c r="QGH35" s="6"/>
      <c r="QGI35" s="6"/>
      <c r="QGJ35" s="6"/>
      <c r="QGK35" s="6"/>
      <c r="QGL35" s="6"/>
      <c r="QGM35" s="6"/>
      <c r="QGN35" s="6"/>
      <c r="QGO35" s="6"/>
      <c r="QGP35" s="6"/>
      <c r="QGQ35" s="6"/>
      <c r="QGR35" s="6"/>
      <c r="QGS35" s="6"/>
      <c r="QGT35" s="6"/>
      <c r="QGU35" s="6"/>
      <c r="QGV35" s="6"/>
      <c r="QGW35" s="6"/>
      <c r="QGX35" s="6"/>
      <c r="QGY35" s="6"/>
      <c r="QGZ35" s="6"/>
      <c r="QHA35" s="6"/>
      <c r="QHB35" s="6"/>
      <c r="QHC35" s="6"/>
      <c r="QHD35" s="6"/>
      <c r="QHE35" s="6"/>
      <c r="QHF35" s="6"/>
      <c r="QHG35" s="6"/>
      <c r="QHH35" s="6"/>
      <c r="QHI35" s="6"/>
      <c r="QHJ35" s="6"/>
      <c r="QHK35" s="6"/>
      <c r="QHL35" s="6"/>
      <c r="QHM35" s="6"/>
      <c r="QHN35" s="6"/>
      <c r="QHO35" s="6"/>
      <c r="QHP35" s="6"/>
      <c r="QHQ35" s="6"/>
      <c r="QHR35" s="6"/>
      <c r="QHS35" s="6"/>
      <c r="QHT35" s="6"/>
      <c r="QHU35" s="6"/>
      <c r="QHV35" s="6"/>
      <c r="QHW35" s="6"/>
      <c r="QHX35" s="6"/>
      <c r="QHY35" s="6"/>
      <c r="QHZ35" s="6"/>
      <c r="QIA35" s="6"/>
      <c r="QIB35" s="6"/>
      <c r="QIC35" s="6"/>
      <c r="QID35" s="6"/>
      <c r="QIE35" s="6"/>
      <c r="QIF35" s="6"/>
      <c r="QIG35" s="6"/>
      <c r="QIH35" s="6"/>
      <c r="QII35" s="6"/>
      <c r="QIJ35" s="6"/>
      <c r="QIK35" s="6"/>
      <c r="QIL35" s="6"/>
      <c r="QIM35" s="6"/>
      <c r="QIN35" s="6"/>
      <c r="QIO35" s="6"/>
      <c r="QIP35" s="6"/>
      <c r="QIQ35" s="6"/>
      <c r="QIR35" s="6"/>
      <c r="QIS35" s="6"/>
      <c r="QIT35" s="6"/>
      <c r="QIU35" s="6"/>
      <c r="QIV35" s="6"/>
      <c r="QIW35" s="6"/>
      <c r="QIX35" s="6"/>
      <c r="QIY35" s="6"/>
      <c r="QIZ35" s="6"/>
      <c r="QJA35" s="6"/>
      <c r="QJB35" s="6"/>
      <c r="QJC35" s="6"/>
      <c r="QJD35" s="6"/>
      <c r="QJE35" s="6"/>
      <c r="QJF35" s="6"/>
      <c r="QJG35" s="6"/>
      <c r="QJH35" s="6"/>
      <c r="QJI35" s="6"/>
      <c r="QJJ35" s="6"/>
      <c r="QJK35" s="6"/>
      <c r="QJL35" s="6"/>
      <c r="QJM35" s="6"/>
      <c r="QJN35" s="6"/>
      <c r="QJO35" s="6"/>
      <c r="QJP35" s="6"/>
      <c r="QJQ35" s="6"/>
      <c r="QJR35" s="6"/>
      <c r="QJS35" s="6"/>
      <c r="QJT35" s="6"/>
      <c r="QJU35" s="6"/>
      <c r="QJV35" s="6"/>
      <c r="QJW35" s="6"/>
      <c r="QJX35" s="6"/>
      <c r="QJY35" s="6"/>
      <c r="QJZ35" s="6"/>
      <c r="QKA35" s="6"/>
      <c r="QKB35" s="6"/>
      <c r="QKC35" s="6"/>
      <c r="QKD35" s="6"/>
      <c r="QKE35" s="6"/>
      <c r="QKF35" s="6"/>
      <c r="QKG35" s="6"/>
      <c r="QKH35" s="6"/>
      <c r="QKI35" s="6"/>
      <c r="QKJ35" s="6"/>
      <c r="QKK35" s="6"/>
      <c r="QKL35" s="6"/>
      <c r="QKM35" s="6"/>
      <c r="QKN35" s="6"/>
      <c r="QKO35" s="6"/>
      <c r="QKP35" s="6"/>
      <c r="QKQ35" s="6"/>
      <c r="QKR35" s="6"/>
      <c r="QKS35" s="6"/>
      <c r="QKT35" s="6"/>
      <c r="QKU35" s="6"/>
      <c r="QKV35" s="6"/>
      <c r="QKW35" s="6"/>
      <c r="QKX35" s="6"/>
      <c r="QKY35" s="6"/>
      <c r="QKZ35" s="6"/>
      <c r="QLA35" s="6"/>
      <c r="QLB35" s="6"/>
      <c r="QLC35" s="6"/>
      <c r="QLD35" s="6"/>
      <c r="QLE35" s="6"/>
      <c r="QLF35" s="6"/>
      <c r="QLG35" s="6"/>
      <c r="QLH35" s="6"/>
      <c r="QLI35" s="6"/>
      <c r="QLJ35" s="6"/>
      <c r="QLK35" s="6"/>
      <c r="QLL35" s="6"/>
      <c r="QLM35" s="6"/>
      <c r="QLN35" s="6"/>
      <c r="QLO35" s="6"/>
      <c r="QLP35" s="6"/>
      <c r="QLQ35" s="6"/>
      <c r="QLR35" s="6"/>
      <c r="QLS35" s="6"/>
      <c r="QLT35" s="6"/>
      <c r="QLU35" s="6"/>
      <c r="QLV35" s="6"/>
      <c r="QLW35" s="6"/>
      <c r="QLX35" s="6"/>
      <c r="QLY35" s="6"/>
      <c r="QLZ35" s="6"/>
      <c r="QMA35" s="6"/>
      <c r="QMB35" s="6"/>
      <c r="QMC35" s="6"/>
      <c r="QMD35" s="6"/>
      <c r="QME35" s="6"/>
      <c r="QMF35" s="6"/>
      <c r="QMG35" s="6"/>
      <c r="QMH35" s="6"/>
      <c r="QMI35" s="6"/>
      <c r="QMJ35" s="6"/>
      <c r="QMK35" s="6"/>
      <c r="QML35" s="6"/>
      <c r="QMM35" s="6"/>
      <c r="QMN35" s="6"/>
      <c r="QMO35" s="6"/>
      <c r="QMP35" s="6"/>
      <c r="QMQ35" s="6"/>
      <c r="QMR35" s="6"/>
      <c r="QMS35" s="6"/>
      <c r="QMT35" s="6"/>
      <c r="QMU35" s="6"/>
      <c r="QMV35" s="6"/>
      <c r="QMW35" s="6"/>
      <c r="QMX35" s="6"/>
      <c r="QMY35" s="6"/>
      <c r="QMZ35" s="6"/>
      <c r="QNA35" s="6"/>
      <c r="QNB35" s="6"/>
      <c r="QNC35" s="6"/>
      <c r="QND35" s="6"/>
      <c r="QNE35" s="6"/>
      <c r="QNF35" s="6"/>
      <c r="QNG35" s="6"/>
      <c r="QNH35" s="6"/>
      <c r="QNI35" s="6"/>
      <c r="QNJ35" s="6"/>
      <c r="QNK35" s="6"/>
      <c r="QNL35" s="6"/>
      <c r="QNM35" s="6"/>
      <c r="QNN35" s="6"/>
      <c r="QNO35" s="6"/>
      <c r="QNP35" s="6"/>
      <c r="QNQ35" s="6"/>
      <c r="QNR35" s="6"/>
      <c r="QNS35" s="6"/>
      <c r="QNT35" s="6"/>
      <c r="QNU35" s="6"/>
      <c r="QNV35" s="6"/>
      <c r="QNW35" s="6"/>
      <c r="QNX35" s="6"/>
      <c r="QNY35" s="6"/>
      <c r="QNZ35" s="6"/>
      <c r="QOA35" s="6"/>
      <c r="QOB35" s="6"/>
      <c r="QOC35" s="6"/>
      <c r="QOD35" s="6"/>
      <c r="QOE35" s="6"/>
      <c r="QOF35" s="6"/>
      <c r="QOG35" s="6"/>
      <c r="QOH35" s="6"/>
      <c r="QOI35" s="6"/>
      <c r="QOJ35" s="6"/>
      <c r="QOK35" s="6"/>
      <c r="QOL35" s="6"/>
      <c r="QOM35" s="6"/>
      <c r="QON35" s="6"/>
      <c r="QOO35" s="6"/>
      <c r="QOP35" s="6"/>
      <c r="QOQ35" s="6"/>
      <c r="QOR35" s="6"/>
      <c r="QOS35" s="6"/>
      <c r="QOT35" s="6"/>
      <c r="QOU35" s="6"/>
      <c r="QOV35" s="6"/>
      <c r="QOW35" s="6"/>
      <c r="QOX35" s="6"/>
      <c r="QOY35" s="6"/>
      <c r="QOZ35" s="6"/>
      <c r="QPA35" s="6"/>
      <c r="QPB35" s="6"/>
      <c r="QPC35" s="6"/>
      <c r="QPD35" s="6"/>
      <c r="QPE35" s="6"/>
      <c r="QPF35" s="6"/>
      <c r="QPG35" s="6"/>
      <c r="QPH35" s="6"/>
      <c r="QPI35" s="6"/>
      <c r="QPJ35" s="6"/>
      <c r="QPK35" s="6"/>
      <c r="QPL35" s="6"/>
      <c r="QPM35" s="6"/>
      <c r="QPN35" s="6"/>
      <c r="QPO35" s="6"/>
      <c r="QPP35" s="6"/>
      <c r="QPQ35" s="6"/>
      <c r="QPR35" s="6"/>
      <c r="QPS35" s="6"/>
      <c r="QPT35" s="6"/>
      <c r="QPU35" s="6"/>
      <c r="QPV35" s="6"/>
      <c r="QPW35" s="6"/>
      <c r="QPX35" s="6"/>
      <c r="QPY35" s="6"/>
      <c r="QPZ35" s="6"/>
      <c r="QQA35" s="6"/>
      <c r="QQB35" s="6"/>
      <c r="QQC35" s="6"/>
      <c r="QQD35" s="6"/>
      <c r="QQE35" s="6"/>
      <c r="QQF35" s="6"/>
      <c r="QQG35" s="6"/>
      <c r="QQH35" s="6"/>
      <c r="QQI35" s="6"/>
      <c r="QQJ35" s="6"/>
      <c r="QQK35" s="6"/>
      <c r="QQL35" s="6"/>
      <c r="QQM35" s="6"/>
      <c r="QQN35" s="6"/>
      <c r="QQO35" s="6"/>
      <c r="QQP35" s="6"/>
      <c r="QQQ35" s="6"/>
      <c r="QQR35" s="6"/>
      <c r="QQS35" s="6"/>
      <c r="QQT35" s="6"/>
      <c r="QQU35" s="6"/>
      <c r="QQV35" s="6"/>
      <c r="QQW35" s="6"/>
      <c r="QQX35" s="6"/>
      <c r="QQY35" s="6"/>
      <c r="QQZ35" s="6"/>
      <c r="QRA35" s="6"/>
      <c r="QRB35" s="6"/>
      <c r="QRC35" s="6"/>
      <c r="QRD35" s="6"/>
      <c r="QRE35" s="6"/>
      <c r="QRF35" s="6"/>
      <c r="QRG35" s="6"/>
      <c r="QRH35" s="6"/>
      <c r="QRI35" s="6"/>
      <c r="QRJ35" s="6"/>
      <c r="QRK35" s="6"/>
      <c r="QRL35" s="6"/>
      <c r="QRM35" s="6"/>
      <c r="QRN35" s="6"/>
      <c r="QRO35" s="6"/>
      <c r="QRP35" s="6"/>
      <c r="QRQ35" s="6"/>
      <c r="QRR35" s="6"/>
      <c r="QRS35" s="6"/>
      <c r="QRT35" s="6"/>
      <c r="QRU35" s="6"/>
      <c r="QRV35" s="6"/>
      <c r="QRW35" s="6"/>
      <c r="QRX35" s="6"/>
      <c r="QRY35" s="6"/>
      <c r="QRZ35" s="6"/>
      <c r="QSA35" s="6"/>
      <c r="QSB35" s="6"/>
      <c r="QSC35" s="6"/>
      <c r="QSD35" s="6"/>
      <c r="QSE35" s="6"/>
      <c r="QSF35" s="6"/>
      <c r="QSG35" s="6"/>
      <c r="QSH35" s="6"/>
      <c r="QSI35" s="6"/>
      <c r="QSJ35" s="6"/>
      <c r="QSK35" s="6"/>
      <c r="QSL35" s="6"/>
      <c r="QSM35" s="6"/>
      <c r="QSN35" s="6"/>
      <c r="QSO35" s="6"/>
      <c r="QSP35" s="6"/>
      <c r="QSQ35" s="6"/>
      <c r="QSR35" s="6"/>
      <c r="QSS35" s="6"/>
      <c r="QST35" s="6"/>
      <c r="QSU35" s="6"/>
      <c r="QSV35" s="6"/>
      <c r="QSW35" s="6"/>
      <c r="QSX35" s="6"/>
      <c r="QSY35" s="6"/>
      <c r="QSZ35" s="6"/>
      <c r="QTA35" s="6"/>
      <c r="QTB35" s="6"/>
      <c r="QTC35" s="6"/>
      <c r="QTD35" s="6"/>
      <c r="QTE35" s="6"/>
      <c r="QTF35" s="6"/>
      <c r="QTG35" s="6"/>
      <c r="QTH35" s="6"/>
      <c r="QTI35" s="6"/>
      <c r="QTJ35" s="6"/>
      <c r="QTK35" s="6"/>
      <c r="QTL35" s="6"/>
      <c r="QTM35" s="6"/>
      <c r="QTN35" s="6"/>
      <c r="QTO35" s="6"/>
      <c r="QTP35" s="6"/>
      <c r="QTQ35" s="6"/>
      <c r="QTR35" s="6"/>
      <c r="QTS35" s="6"/>
      <c r="QTT35" s="6"/>
      <c r="QTU35" s="6"/>
      <c r="QTV35" s="6"/>
      <c r="QTW35" s="6"/>
      <c r="QTX35" s="6"/>
      <c r="QTY35" s="6"/>
      <c r="QTZ35" s="6"/>
      <c r="QUA35" s="6"/>
      <c r="QUB35" s="6"/>
      <c r="QUC35" s="6"/>
      <c r="QUD35" s="6"/>
      <c r="QUE35" s="6"/>
      <c r="QUF35" s="6"/>
      <c r="QUG35" s="6"/>
      <c r="QUH35" s="6"/>
      <c r="QUI35" s="6"/>
      <c r="QUJ35" s="6"/>
      <c r="QUK35" s="6"/>
      <c r="QUL35" s="6"/>
      <c r="QUM35" s="6"/>
      <c r="QUN35" s="6"/>
      <c r="QUO35" s="6"/>
      <c r="QUP35" s="6"/>
      <c r="QUQ35" s="6"/>
      <c r="QUR35" s="6"/>
      <c r="QUS35" s="6"/>
      <c r="QUT35" s="6"/>
      <c r="QUU35" s="6"/>
      <c r="QUV35" s="6"/>
      <c r="QUW35" s="6"/>
      <c r="QUX35" s="6"/>
      <c r="QUY35" s="6"/>
      <c r="QUZ35" s="6"/>
      <c r="QVA35" s="6"/>
      <c r="QVB35" s="6"/>
      <c r="QVC35" s="6"/>
      <c r="QVD35" s="6"/>
      <c r="QVE35" s="6"/>
      <c r="QVF35" s="6"/>
      <c r="QVG35" s="6"/>
      <c r="QVH35" s="6"/>
      <c r="QVI35" s="6"/>
      <c r="QVJ35" s="6"/>
      <c r="QVK35" s="6"/>
      <c r="QVL35" s="6"/>
      <c r="QVM35" s="6"/>
      <c r="QVN35" s="6"/>
      <c r="QVO35" s="6"/>
      <c r="QVP35" s="6"/>
      <c r="QVQ35" s="6"/>
      <c r="QVR35" s="6"/>
      <c r="QVS35" s="6"/>
      <c r="QVT35" s="6"/>
      <c r="QVU35" s="6"/>
      <c r="QVV35" s="6"/>
      <c r="QVW35" s="6"/>
      <c r="QVX35" s="6"/>
      <c r="QVY35" s="6"/>
      <c r="QVZ35" s="6"/>
      <c r="QWA35" s="6"/>
      <c r="QWB35" s="6"/>
      <c r="QWC35" s="6"/>
      <c r="QWD35" s="6"/>
      <c r="QWE35" s="6"/>
      <c r="QWF35" s="6"/>
      <c r="QWG35" s="6"/>
      <c r="QWH35" s="6"/>
      <c r="QWI35" s="6"/>
      <c r="QWJ35" s="6"/>
      <c r="QWK35" s="6"/>
      <c r="QWL35" s="6"/>
      <c r="QWM35" s="6"/>
      <c r="QWN35" s="6"/>
      <c r="QWO35" s="6"/>
      <c r="QWP35" s="6"/>
      <c r="QWQ35" s="6"/>
      <c r="QWR35" s="6"/>
      <c r="QWS35" s="6"/>
      <c r="QWT35" s="6"/>
      <c r="QWU35" s="6"/>
      <c r="QWV35" s="6"/>
      <c r="QWW35" s="6"/>
      <c r="QWX35" s="6"/>
      <c r="QWY35" s="6"/>
      <c r="QWZ35" s="6"/>
      <c r="QXA35" s="6"/>
      <c r="QXB35" s="6"/>
      <c r="QXC35" s="6"/>
      <c r="QXD35" s="6"/>
      <c r="QXE35" s="6"/>
      <c r="QXF35" s="6"/>
      <c r="QXG35" s="6"/>
      <c r="QXH35" s="6"/>
      <c r="QXI35" s="6"/>
      <c r="QXJ35" s="6"/>
      <c r="QXK35" s="6"/>
      <c r="QXL35" s="6"/>
      <c r="QXM35" s="6"/>
      <c r="QXN35" s="6"/>
      <c r="QXO35" s="6"/>
      <c r="QXP35" s="6"/>
      <c r="QXQ35" s="6"/>
      <c r="QXR35" s="6"/>
      <c r="QXS35" s="6"/>
      <c r="QXT35" s="6"/>
      <c r="QXU35" s="6"/>
      <c r="QXV35" s="6"/>
      <c r="QXW35" s="6"/>
      <c r="QXX35" s="6"/>
      <c r="QXY35" s="6"/>
      <c r="QXZ35" s="6"/>
      <c r="QYA35" s="6"/>
      <c r="QYB35" s="6"/>
      <c r="QYC35" s="6"/>
      <c r="QYD35" s="6"/>
      <c r="QYE35" s="6"/>
      <c r="QYF35" s="6"/>
      <c r="QYG35" s="6"/>
      <c r="QYH35" s="6"/>
      <c r="QYI35" s="6"/>
      <c r="QYJ35" s="6"/>
      <c r="QYK35" s="6"/>
      <c r="QYL35" s="6"/>
      <c r="QYM35" s="6"/>
      <c r="QYN35" s="6"/>
      <c r="QYO35" s="6"/>
      <c r="QYP35" s="6"/>
      <c r="QYQ35" s="6"/>
      <c r="QYR35" s="6"/>
      <c r="QYS35" s="6"/>
      <c r="QYT35" s="6"/>
      <c r="QYU35" s="6"/>
      <c r="QYV35" s="6"/>
      <c r="QYW35" s="6"/>
      <c r="QYX35" s="6"/>
      <c r="QYY35" s="6"/>
      <c r="QYZ35" s="6"/>
      <c r="QZA35" s="6"/>
      <c r="QZB35" s="6"/>
      <c r="QZC35" s="6"/>
      <c r="QZD35" s="6"/>
      <c r="QZE35" s="6"/>
      <c r="QZF35" s="6"/>
      <c r="QZG35" s="6"/>
      <c r="QZH35" s="6"/>
      <c r="QZI35" s="6"/>
      <c r="QZJ35" s="6"/>
      <c r="QZK35" s="6"/>
      <c r="QZL35" s="6"/>
      <c r="QZM35" s="6"/>
      <c r="QZN35" s="6"/>
      <c r="QZO35" s="6"/>
      <c r="QZP35" s="6"/>
      <c r="QZQ35" s="6"/>
      <c r="QZR35" s="6"/>
      <c r="QZS35" s="6"/>
      <c r="QZT35" s="6"/>
      <c r="QZU35" s="6"/>
      <c r="QZV35" s="6"/>
      <c r="QZW35" s="6"/>
      <c r="QZX35" s="6"/>
      <c r="QZY35" s="6"/>
      <c r="QZZ35" s="6"/>
      <c r="RAA35" s="6"/>
      <c r="RAB35" s="6"/>
      <c r="RAC35" s="6"/>
      <c r="RAD35" s="6"/>
      <c r="RAE35" s="6"/>
      <c r="RAF35" s="6"/>
      <c r="RAG35" s="6"/>
      <c r="RAH35" s="6"/>
      <c r="RAI35" s="6"/>
      <c r="RAJ35" s="6"/>
      <c r="RAK35" s="6"/>
      <c r="RAL35" s="6"/>
      <c r="RAM35" s="6"/>
      <c r="RAN35" s="6"/>
      <c r="RAO35" s="6"/>
      <c r="RAP35" s="6"/>
      <c r="RAQ35" s="6"/>
      <c r="RAR35" s="6"/>
      <c r="RAS35" s="6"/>
      <c r="RAT35" s="6"/>
      <c r="RAU35" s="6"/>
      <c r="RAV35" s="6"/>
      <c r="RAW35" s="6"/>
      <c r="RAX35" s="6"/>
      <c r="RAY35" s="6"/>
      <c r="RAZ35" s="6"/>
      <c r="RBA35" s="6"/>
      <c r="RBB35" s="6"/>
      <c r="RBC35" s="6"/>
      <c r="RBD35" s="6"/>
      <c r="RBE35" s="6"/>
      <c r="RBF35" s="6"/>
      <c r="RBG35" s="6"/>
      <c r="RBH35" s="6"/>
      <c r="RBI35" s="6"/>
      <c r="RBJ35" s="6"/>
      <c r="RBK35" s="6"/>
      <c r="RBL35" s="6"/>
      <c r="RBM35" s="6"/>
      <c r="RBN35" s="6"/>
      <c r="RBO35" s="6"/>
      <c r="RBP35" s="6"/>
      <c r="RBQ35" s="6"/>
      <c r="RBR35" s="6"/>
      <c r="RBS35" s="6"/>
      <c r="RBT35" s="6"/>
      <c r="RBU35" s="6"/>
      <c r="RBV35" s="6"/>
      <c r="RBW35" s="6"/>
      <c r="RBX35" s="6"/>
      <c r="RBY35" s="6"/>
      <c r="RBZ35" s="6"/>
      <c r="RCA35" s="6"/>
      <c r="RCB35" s="6"/>
      <c r="RCC35" s="6"/>
      <c r="RCD35" s="6"/>
      <c r="RCE35" s="6"/>
      <c r="RCF35" s="6"/>
      <c r="RCG35" s="6"/>
      <c r="RCH35" s="6"/>
      <c r="RCI35" s="6"/>
      <c r="RCJ35" s="6"/>
      <c r="RCK35" s="6"/>
      <c r="RCL35" s="6"/>
      <c r="RCM35" s="6"/>
      <c r="RCN35" s="6"/>
      <c r="RCO35" s="6"/>
      <c r="RCP35" s="6"/>
      <c r="RCQ35" s="6"/>
      <c r="RCR35" s="6"/>
      <c r="RCS35" s="6"/>
      <c r="RCT35" s="6"/>
      <c r="RCU35" s="6"/>
      <c r="RCV35" s="6"/>
      <c r="RCW35" s="6"/>
      <c r="RCX35" s="6"/>
      <c r="RCY35" s="6"/>
      <c r="RCZ35" s="6"/>
      <c r="RDA35" s="6"/>
      <c r="RDB35" s="6"/>
      <c r="RDC35" s="6"/>
      <c r="RDD35" s="6"/>
      <c r="RDE35" s="6"/>
      <c r="RDF35" s="6"/>
      <c r="RDG35" s="6"/>
      <c r="RDH35" s="6"/>
      <c r="RDI35" s="6"/>
      <c r="RDJ35" s="6"/>
      <c r="RDK35" s="6"/>
      <c r="RDL35" s="6"/>
      <c r="RDM35" s="6"/>
      <c r="RDN35" s="6"/>
      <c r="RDO35" s="6"/>
      <c r="RDP35" s="6"/>
      <c r="RDQ35" s="6"/>
      <c r="RDR35" s="6"/>
      <c r="RDS35" s="6"/>
      <c r="RDT35" s="6"/>
      <c r="RDU35" s="6"/>
      <c r="RDV35" s="6"/>
      <c r="RDW35" s="6"/>
      <c r="RDX35" s="6"/>
      <c r="RDY35" s="6"/>
      <c r="RDZ35" s="6"/>
      <c r="REA35" s="6"/>
      <c r="REB35" s="6"/>
      <c r="REC35" s="6"/>
      <c r="RED35" s="6"/>
      <c r="REE35" s="6"/>
      <c r="REF35" s="6"/>
      <c r="REG35" s="6"/>
      <c r="REH35" s="6"/>
      <c r="REI35" s="6"/>
      <c r="REJ35" s="6"/>
      <c r="REK35" s="6"/>
      <c r="REL35" s="6"/>
      <c r="REM35" s="6"/>
      <c r="REN35" s="6"/>
      <c r="REO35" s="6"/>
      <c r="REP35" s="6"/>
      <c r="REQ35" s="6"/>
      <c r="RER35" s="6"/>
      <c r="RES35" s="6"/>
      <c r="RET35" s="6"/>
      <c r="REU35" s="6"/>
      <c r="REV35" s="6"/>
      <c r="REW35" s="6"/>
      <c r="REX35" s="6"/>
      <c r="REY35" s="6"/>
      <c r="REZ35" s="6"/>
      <c r="RFA35" s="6"/>
      <c r="RFB35" s="6"/>
      <c r="RFC35" s="6"/>
      <c r="RFD35" s="6"/>
      <c r="RFE35" s="6"/>
      <c r="RFF35" s="6"/>
      <c r="RFG35" s="6"/>
      <c r="RFH35" s="6"/>
      <c r="RFI35" s="6"/>
      <c r="RFJ35" s="6"/>
      <c r="RFK35" s="6"/>
      <c r="RFL35" s="6"/>
      <c r="RFM35" s="6"/>
      <c r="RFN35" s="6"/>
      <c r="RFO35" s="6"/>
      <c r="RFP35" s="6"/>
      <c r="RFQ35" s="6"/>
      <c r="RFR35" s="6"/>
      <c r="RFS35" s="6"/>
      <c r="RFT35" s="6"/>
      <c r="RFU35" s="6"/>
      <c r="RFV35" s="6"/>
      <c r="RFW35" s="6"/>
      <c r="RFX35" s="6"/>
      <c r="RFY35" s="6"/>
      <c r="RFZ35" s="6"/>
      <c r="RGA35" s="6"/>
      <c r="RGB35" s="6"/>
      <c r="RGC35" s="6"/>
      <c r="RGD35" s="6"/>
      <c r="RGE35" s="6"/>
      <c r="RGF35" s="6"/>
      <c r="RGG35" s="6"/>
      <c r="RGH35" s="6"/>
      <c r="RGI35" s="6"/>
      <c r="RGJ35" s="6"/>
      <c r="RGK35" s="6"/>
      <c r="RGL35" s="6"/>
      <c r="RGM35" s="6"/>
      <c r="RGN35" s="6"/>
      <c r="RGO35" s="6"/>
      <c r="RGP35" s="6"/>
      <c r="RGQ35" s="6"/>
      <c r="RGR35" s="6"/>
      <c r="RGS35" s="6"/>
      <c r="RGT35" s="6"/>
      <c r="RGU35" s="6"/>
      <c r="RGV35" s="6"/>
      <c r="RGW35" s="6"/>
      <c r="RGX35" s="6"/>
      <c r="RGY35" s="6"/>
      <c r="RGZ35" s="6"/>
      <c r="RHA35" s="6"/>
      <c r="RHB35" s="6"/>
      <c r="RHC35" s="6"/>
      <c r="RHD35" s="6"/>
      <c r="RHE35" s="6"/>
      <c r="RHF35" s="6"/>
      <c r="RHG35" s="6"/>
      <c r="RHH35" s="6"/>
      <c r="RHI35" s="6"/>
      <c r="RHJ35" s="6"/>
      <c r="RHK35" s="6"/>
      <c r="RHL35" s="6"/>
      <c r="RHM35" s="6"/>
      <c r="RHN35" s="6"/>
      <c r="RHO35" s="6"/>
      <c r="RHP35" s="6"/>
      <c r="RHQ35" s="6"/>
      <c r="RHR35" s="6"/>
      <c r="RHS35" s="6"/>
      <c r="RHT35" s="6"/>
      <c r="RHU35" s="6"/>
      <c r="RHV35" s="6"/>
      <c r="RHW35" s="6"/>
      <c r="RHX35" s="6"/>
      <c r="RHY35" s="6"/>
      <c r="RHZ35" s="6"/>
      <c r="RIA35" s="6"/>
      <c r="RIB35" s="6"/>
      <c r="RIC35" s="6"/>
      <c r="RID35" s="6"/>
      <c r="RIE35" s="6"/>
      <c r="RIF35" s="6"/>
      <c r="RIG35" s="6"/>
      <c r="RIH35" s="6"/>
      <c r="RII35" s="6"/>
      <c r="RIJ35" s="6"/>
      <c r="RIK35" s="6"/>
      <c r="RIL35" s="6"/>
      <c r="RIM35" s="6"/>
      <c r="RIN35" s="6"/>
      <c r="RIO35" s="6"/>
      <c r="RIP35" s="6"/>
      <c r="RIQ35" s="6"/>
      <c r="RIR35" s="6"/>
      <c r="RIS35" s="6"/>
      <c r="RIT35" s="6"/>
      <c r="RIU35" s="6"/>
      <c r="RIV35" s="6"/>
      <c r="RIW35" s="6"/>
      <c r="RIX35" s="6"/>
      <c r="RIY35" s="6"/>
      <c r="RIZ35" s="6"/>
      <c r="RJA35" s="6"/>
      <c r="RJB35" s="6"/>
      <c r="RJC35" s="6"/>
      <c r="RJD35" s="6"/>
      <c r="RJE35" s="6"/>
      <c r="RJF35" s="6"/>
      <c r="RJG35" s="6"/>
      <c r="RJH35" s="6"/>
      <c r="RJI35" s="6"/>
      <c r="RJJ35" s="6"/>
      <c r="RJK35" s="6"/>
      <c r="RJL35" s="6"/>
      <c r="RJM35" s="6"/>
      <c r="RJN35" s="6"/>
      <c r="RJO35" s="6"/>
      <c r="RJP35" s="6"/>
      <c r="RJQ35" s="6"/>
      <c r="RJR35" s="6"/>
      <c r="RJS35" s="6"/>
      <c r="RJT35" s="6"/>
      <c r="RJU35" s="6"/>
      <c r="RJV35" s="6"/>
      <c r="RJW35" s="6"/>
      <c r="RJX35" s="6"/>
      <c r="RJY35" s="6"/>
      <c r="RJZ35" s="6"/>
      <c r="RKA35" s="6"/>
      <c r="RKB35" s="6"/>
      <c r="RKC35" s="6"/>
      <c r="RKD35" s="6"/>
      <c r="RKE35" s="6"/>
      <c r="RKF35" s="6"/>
      <c r="RKG35" s="6"/>
      <c r="RKH35" s="6"/>
      <c r="RKI35" s="6"/>
      <c r="RKJ35" s="6"/>
      <c r="RKK35" s="6"/>
      <c r="RKL35" s="6"/>
      <c r="RKM35" s="6"/>
      <c r="RKN35" s="6"/>
      <c r="RKO35" s="6"/>
      <c r="RKP35" s="6"/>
      <c r="RKQ35" s="6"/>
      <c r="RKR35" s="6"/>
      <c r="RKS35" s="6"/>
      <c r="RKT35" s="6"/>
      <c r="RKU35" s="6"/>
      <c r="RKV35" s="6"/>
      <c r="RKW35" s="6"/>
      <c r="RKX35" s="6"/>
      <c r="RKY35" s="6"/>
      <c r="RKZ35" s="6"/>
      <c r="RLA35" s="6"/>
      <c r="RLB35" s="6"/>
      <c r="RLC35" s="6"/>
      <c r="RLD35" s="6"/>
      <c r="RLE35" s="6"/>
      <c r="RLF35" s="6"/>
      <c r="RLG35" s="6"/>
      <c r="RLH35" s="6"/>
      <c r="RLI35" s="6"/>
      <c r="RLJ35" s="6"/>
      <c r="RLK35" s="6"/>
      <c r="RLL35" s="6"/>
      <c r="RLM35" s="6"/>
      <c r="RLN35" s="6"/>
      <c r="RLO35" s="6"/>
      <c r="RLP35" s="6"/>
      <c r="RLQ35" s="6"/>
      <c r="RLR35" s="6"/>
      <c r="RLS35" s="6"/>
      <c r="RLT35" s="6"/>
      <c r="RLU35" s="6"/>
      <c r="RLV35" s="6"/>
      <c r="RLW35" s="6"/>
      <c r="RLX35" s="6"/>
      <c r="RLY35" s="6"/>
      <c r="RLZ35" s="6"/>
      <c r="RMA35" s="6"/>
      <c r="RMB35" s="6"/>
      <c r="RMC35" s="6"/>
      <c r="RMD35" s="6"/>
      <c r="RME35" s="6"/>
      <c r="RMF35" s="6"/>
      <c r="RMG35" s="6"/>
      <c r="RMH35" s="6"/>
      <c r="RMI35" s="6"/>
      <c r="RMJ35" s="6"/>
      <c r="RMK35" s="6"/>
      <c r="RML35" s="6"/>
      <c r="RMM35" s="6"/>
      <c r="RMN35" s="6"/>
      <c r="RMO35" s="6"/>
      <c r="RMP35" s="6"/>
      <c r="RMQ35" s="6"/>
      <c r="RMR35" s="6"/>
      <c r="RMS35" s="6"/>
      <c r="RMT35" s="6"/>
      <c r="RMU35" s="6"/>
      <c r="RMV35" s="6"/>
      <c r="RMW35" s="6"/>
      <c r="RMX35" s="6"/>
      <c r="RMY35" s="6"/>
      <c r="RMZ35" s="6"/>
      <c r="RNA35" s="6"/>
      <c r="RNB35" s="6"/>
      <c r="RNC35" s="6"/>
      <c r="RND35" s="6"/>
      <c r="RNE35" s="6"/>
      <c r="RNF35" s="6"/>
      <c r="RNG35" s="6"/>
      <c r="RNH35" s="6"/>
      <c r="RNI35" s="6"/>
      <c r="RNJ35" s="6"/>
      <c r="RNK35" s="6"/>
      <c r="RNL35" s="6"/>
      <c r="RNM35" s="6"/>
      <c r="RNN35" s="6"/>
      <c r="RNO35" s="6"/>
      <c r="RNP35" s="6"/>
      <c r="RNQ35" s="6"/>
      <c r="RNR35" s="6"/>
      <c r="RNS35" s="6"/>
      <c r="RNT35" s="6"/>
      <c r="RNU35" s="6"/>
      <c r="RNV35" s="6"/>
      <c r="RNW35" s="6"/>
      <c r="RNX35" s="6"/>
      <c r="RNY35" s="6"/>
      <c r="RNZ35" s="6"/>
      <c r="ROA35" s="6"/>
      <c r="ROB35" s="6"/>
      <c r="ROC35" s="6"/>
      <c r="ROD35" s="6"/>
      <c r="ROE35" s="6"/>
      <c r="ROF35" s="6"/>
      <c r="ROG35" s="6"/>
      <c r="ROH35" s="6"/>
      <c r="ROI35" s="6"/>
      <c r="ROJ35" s="6"/>
      <c r="ROK35" s="6"/>
      <c r="ROL35" s="6"/>
      <c r="ROM35" s="6"/>
      <c r="RON35" s="6"/>
      <c r="ROO35" s="6"/>
      <c r="ROP35" s="6"/>
      <c r="ROQ35" s="6"/>
      <c r="ROR35" s="6"/>
      <c r="ROS35" s="6"/>
      <c r="ROT35" s="6"/>
      <c r="ROU35" s="6"/>
      <c r="ROV35" s="6"/>
      <c r="ROW35" s="6"/>
      <c r="ROX35" s="6"/>
      <c r="ROY35" s="6"/>
      <c r="ROZ35" s="6"/>
      <c r="RPA35" s="6"/>
      <c r="RPB35" s="6"/>
      <c r="RPC35" s="6"/>
      <c r="RPD35" s="6"/>
      <c r="RPE35" s="6"/>
      <c r="RPF35" s="6"/>
      <c r="RPG35" s="6"/>
      <c r="RPH35" s="6"/>
      <c r="RPI35" s="6"/>
      <c r="RPJ35" s="6"/>
      <c r="RPK35" s="6"/>
      <c r="RPL35" s="6"/>
      <c r="RPM35" s="6"/>
      <c r="RPN35" s="6"/>
      <c r="RPO35" s="6"/>
      <c r="RPP35" s="6"/>
      <c r="RPQ35" s="6"/>
      <c r="RPR35" s="6"/>
      <c r="RPS35" s="6"/>
      <c r="RPT35" s="6"/>
      <c r="RPU35" s="6"/>
      <c r="RPV35" s="6"/>
      <c r="RPW35" s="6"/>
      <c r="RPX35" s="6"/>
      <c r="RPY35" s="6"/>
      <c r="RPZ35" s="6"/>
      <c r="RQA35" s="6"/>
      <c r="RQB35" s="6"/>
      <c r="RQC35" s="6"/>
      <c r="RQD35" s="6"/>
      <c r="RQE35" s="6"/>
      <c r="RQF35" s="6"/>
      <c r="RQG35" s="6"/>
      <c r="RQH35" s="6"/>
      <c r="RQI35" s="6"/>
      <c r="RQJ35" s="6"/>
      <c r="RQK35" s="6"/>
      <c r="RQL35" s="6"/>
      <c r="RQM35" s="6"/>
      <c r="RQN35" s="6"/>
      <c r="RQO35" s="6"/>
      <c r="RQP35" s="6"/>
      <c r="RQQ35" s="6"/>
      <c r="RQR35" s="6"/>
      <c r="RQS35" s="6"/>
      <c r="RQT35" s="6"/>
      <c r="RQU35" s="6"/>
      <c r="RQV35" s="6"/>
      <c r="RQW35" s="6"/>
      <c r="RQX35" s="6"/>
      <c r="RQY35" s="6"/>
      <c r="RQZ35" s="6"/>
      <c r="RRA35" s="6"/>
      <c r="RRB35" s="6"/>
      <c r="RRC35" s="6"/>
      <c r="RRD35" s="6"/>
      <c r="RRE35" s="6"/>
      <c r="RRF35" s="6"/>
      <c r="RRG35" s="6"/>
      <c r="RRH35" s="6"/>
      <c r="RRI35" s="6"/>
      <c r="RRJ35" s="6"/>
      <c r="RRK35" s="6"/>
      <c r="RRL35" s="6"/>
      <c r="RRM35" s="6"/>
      <c r="RRN35" s="6"/>
      <c r="RRO35" s="6"/>
      <c r="RRP35" s="6"/>
      <c r="RRQ35" s="6"/>
      <c r="RRR35" s="6"/>
      <c r="RRS35" s="6"/>
      <c r="RRT35" s="6"/>
      <c r="RRU35" s="6"/>
      <c r="RRV35" s="6"/>
      <c r="RRW35" s="6"/>
      <c r="RRX35" s="6"/>
      <c r="RRY35" s="6"/>
      <c r="RRZ35" s="6"/>
      <c r="RSA35" s="6"/>
      <c r="RSB35" s="6"/>
      <c r="RSC35" s="6"/>
      <c r="RSD35" s="6"/>
      <c r="RSE35" s="6"/>
      <c r="RSF35" s="6"/>
      <c r="RSG35" s="6"/>
      <c r="RSH35" s="6"/>
      <c r="RSI35" s="6"/>
      <c r="RSJ35" s="6"/>
      <c r="RSK35" s="6"/>
      <c r="RSL35" s="6"/>
      <c r="RSM35" s="6"/>
      <c r="RSN35" s="6"/>
      <c r="RSO35" s="6"/>
      <c r="RSP35" s="6"/>
      <c r="RSQ35" s="6"/>
      <c r="RSR35" s="6"/>
      <c r="RSS35" s="6"/>
      <c r="RST35" s="6"/>
      <c r="RSU35" s="6"/>
      <c r="RSV35" s="6"/>
      <c r="RSW35" s="6"/>
      <c r="RSX35" s="6"/>
      <c r="RSY35" s="6"/>
      <c r="RSZ35" s="6"/>
      <c r="RTA35" s="6"/>
      <c r="RTB35" s="6"/>
      <c r="RTC35" s="6"/>
      <c r="RTD35" s="6"/>
      <c r="RTE35" s="6"/>
      <c r="RTF35" s="6"/>
      <c r="RTG35" s="6"/>
      <c r="RTH35" s="6"/>
      <c r="RTI35" s="6"/>
      <c r="RTJ35" s="6"/>
      <c r="RTK35" s="6"/>
      <c r="RTL35" s="6"/>
      <c r="RTM35" s="6"/>
      <c r="RTN35" s="6"/>
      <c r="RTO35" s="6"/>
      <c r="RTP35" s="6"/>
      <c r="RTQ35" s="6"/>
      <c r="RTR35" s="6"/>
      <c r="RTS35" s="6"/>
      <c r="RTT35" s="6"/>
      <c r="RTU35" s="6"/>
      <c r="RTV35" s="6"/>
      <c r="RTW35" s="6"/>
      <c r="RTX35" s="6"/>
      <c r="RTY35" s="6"/>
      <c r="RTZ35" s="6"/>
      <c r="RUA35" s="6"/>
      <c r="RUB35" s="6"/>
      <c r="RUC35" s="6"/>
      <c r="RUD35" s="6"/>
      <c r="RUE35" s="6"/>
      <c r="RUF35" s="6"/>
      <c r="RUG35" s="6"/>
      <c r="RUH35" s="6"/>
      <c r="RUI35" s="6"/>
      <c r="RUJ35" s="6"/>
      <c r="RUK35" s="6"/>
      <c r="RUL35" s="6"/>
      <c r="RUM35" s="6"/>
      <c r="RUN35" s="6"/>
      <c r="RUO35" s="6"/>
      <c r="RUP35" s="6"/>
      <c r="RUQ35" s="6"/>
      <c r="RUR35" s="6"/>
      <c r="RUS35" s="6"/>
      <c r="RUT35" s="6"/>
      <c r="RUU35" s="6"/>
      <c r="RUV35" s="6"/>
      <c r="RUW35" s="6"/>
      <c r="RUX35" s="6"/>
      <c r="RUY35" s="6"/>
      <c r="RUZ35" s="6"/>
      <c r="RVA35" s="6"/>
      <c r="RVB35" s="6"/>
      <c r="RVC35" s="6"/>
      <c r="RVD35" s="6"/>
      <c r="RVE35" s="6"/>
      <c r="RVF35" s="6"/>
      <c r="RVG35" s="6"/>
      <c r="RVH35" s="6"/>
      <c r="RVI35" s="6"/>
      <c r="RVJ35" s="6"/>
      <c r="RVK35" s="6"/>
      <c r="RVL35" s="6"/>
      <c r="RVM35" s="6"/>
      <c r="RVN35" s="6"/>
      <c r="RVO35" s="6"/>
      <c r="RVP35" s="6"/>
      <c r="RVQ35" s="6"/>
      <c r="RVR35" s="6"/>
      <c r="RVS35" s="6"/>
      <c r="RVT35" s="6"/>
      <c r="RVU35" s="6"/>
      <c r="RVV35" s="6"/>
      <c r="RVW35" s="6"/>
      <c r="RVX35" s="6"/>
      <c r="RVY35" s="6"/>
      <c r="RVZ35" s="6"/>
      <c r="RWA35" s="6"/>
      <c r="RWB35" s="6"/>
      <c r="RWC35" s="6"/>
      <c r="RWD35" s="6"/>
      <c r="RWE35" s="6"/>
      <c r="RWF35" s="6"/>
      <c r="RWG35" s="6"/>
      <c r="RWH35" s="6"/>
      <c r="RWI35" s="6"/>
      <c r="RWJ35" s="6"/>
      <c r="RWK35" s="6"/>
      <c r="RWL35" s="6"/>
      <c r="RWM35" s="6"/>
      <c r="RWN35" s="6"/>
      <c r="RWO35" s="6"/>
      <c r="RWP35" s="6"/>
      <c r="RWQ35" s="6"/>
      <c r="RWR35" s="6"/>
      <c r="RWS35" s="6"/>
      <c r="RWT35" s="6"/>
      <c r="RWU35" s="6"/>
      <c r="RWV35" s="6"/>
      <c r="RWW35" s="6"/>
      <c r="RWX35" s="6"/>
      <c r="RWY35" s="6"/>
      <c r="RWZ35" s="6"/>
      <c r="RXA35" s="6"/>
      <c r="RXB35" s="6"/>
      <c r="RXC35" s="6"/>
      <c r="RXD35" s="6"/>
      <c r="RXE35" s="6"/>
      <c r="RXF35" s="6"/>
      <c r="RXG35" s="6"/>
      <c r="RXH35" s="6"/>
      <c r="RXI35" s="6"/>
      <c r="RXJ35" s="6"/>
      <c r="RXK35" s="6"/>
      <c r="RXL35" s="6"/>
      <c r="RXM35" s="6"/>
      <c r="RXN35" s="6"/>
      <c r="RXO35" s="6"/>
      <c r="RXP35" s="6"/>
      <c r="RXQ35" s="6"/>
      <c r="RXR35" s="6"/>
      <c r="RXS35" s="6"/>
      <c r="RXT35" s="6"/>
      <c r="RXU35" s="6"/>
      <c r="RXV35" s="6"/>
      <c r="RXW35" s="6"/>
      <c r="RXX35" s="6"/>
      <c r="RXY35" s="6"/>
      <c r="RXZ35" s="6"/>
      <c r="RYA35" s="6"/>
      <c r="RYB35" s="6"/>
      <c r="RYC35" s="6"/>
      <c r="RYD35" s="6"/>
      <c r="RYE35" s="6"/>
      <c r="RYF35" s="6"/>
      <c r="RYG35" s="6"/>
      <c r="RYH35" s="6"/>
      <c r="RYI35" s="6"/>
      <c r="RYJ35" s="6"/>
      <c r="RYK35" s="6"/>
      <c r="RYL35" s="6"/>
      <c r="RYM35" s="6"/>
      <c r="RYN35" s="6"/>
      <c r="RYO35" s="6"/>
      <c r="RYP35" s="6"/>
      <c r="RYQ35" s="6"/>
      <c r="RYR35" s="6"/>
      <c r="RYS35" s="6"/>
      <c r="RYT35" s="6"/>
      <c r="RYU35" s="6"/>
      <c r="RYV35" s="6"/>
      <c r="RYW35" s="6"/>
      <c r="RYX35" s="6"/>
      <c r="RYY35" s="6"/>
      <c r="RYZ35" s="6"/>
      <c r="RZA35" s="6"/>
      <c r="RZB35" s="6"/>
      <c r="RZC35" s="6"/>
      <c r="RZD35" s="6"/>
      <c r="RZE35" s="6"/>
      <c r="RZF35" s="6"/>
      <c r="RZG35" s="6"/>
      <c r="RZH35" s="6"/>
      <c r="RZI35" s="6"/>
      <c r="RZJ35" s="6"/>
      <c r="RZK35" s="6"/>
      <c r="RZL35" s="6"/>
      <c r="RZM35" s="6"/>
      <c r="RZN35" s="6"/>
      <c r="RZO35" s="6"/>
      <c r="RZP35" s="6"/>
      <c r="RZQ35" s="6"/>
      <c r="RZR35" s="6"/>
      <c r="RZS35" s="6"/>
      <c r="RZT35" s="6"/>
      <c r="RZU35" s="6"/>
      <c r="RZV35" s="6"/>
      <c r="RZW35" s="6"/>
      <c r="RZX35" s="6"/>
      <c r="RZY35" s="6"/>
      <c r="RZZ35" s="6"/>
      <c r="SAA35" s="6"/>
      <c r="SAB35" s="6"/>
      <c r="SAC35" s="6"/>
      <c r="SAD35" s="6"/>
      <c r="SAE35" s="6"/>
      <c r="SAF35" s="6"/>
      <c r="SAG35" s="6"/>
      <c r="SAH35" s="6"/>
      <c r="SAI35" s="6"/>
      <c r="SAJ35" s="6"/>
      <c r="SAK35" s="6"/>
      <c r="SAL35" s="6"/>
      <c r="SAM35" s="6"/>
      <c r="SAN35" s="6"/>
      <c r="SAO35" s="6"/>
      <c r="SAP35" s="6"/>
      <c r="SAQ35" s="6"/>
      <c r="SAR35" s="6"/>
      <c r="SAS35" s="6"/>
      <c r="SAT35" s="6"/>
      <c r="SAU35" s="6"/>
      <c r="SAV35" s="6"/>
      <c r="SAW35" s="6"/>
      <c r="SAX35" s="6"/>
      <c r="SAY35" s="6"/>
      <c r="SAZ35" s="6"/>
      <c r="SBA35" s="6"/>
      <c r="SBB35" s="6"/>
      <c r="SBC35" s="6"/>
      <c r="SBD35" s="6"/>
      <c r="SBE35" s="6"/>
      <c r="SBF35" s="6"/>
      <c r="SBG35" s="6"/>
      <c r="SBH35" s="6"/>
      <c r="SBI35" s="6"/>
      <c r="SBJ35" s="6"/>
      <c r="SBK35" s="6"/>
      <c r="SBL35" s="6"/>
      <c r="SBM35" s="6"/>
      <c r="SBN35" s="6"/>
      <c r="SBO35" s="6"/>
      <c r="SBP35" s="6"/>
      <c r="SBQ35" s="6"/>
      <c r="SBR35" s="6"/>
      <c r="SBS35" s="6"/>
      <c r="SBT35" s="6"/>
      <c r="SBU35" s="6"/>
      <c r="SBV35" s="6"/>
      <c r="SBW35" s="6"/>
      <c r="SBX35" s="6"/>
      <c r="SBY35" s="6"/>
      <c r="SBZ35" s="6"/>
      <c r="SCA35" s="6"/>
      <c r="SCB35" s="6"/>
      <c r="SCC35" s="6"/>
      <c r="SCD35" s="6"/>
      <c r="SCE35" s="6"/>
      <c r="SCF35" s="6"/>
      <c r="SCG35" s="6"/>
      <c r="SCH35" s="6"/>
      <c r="SCI35" s="6"/>
      <c r="SCJ35" s="6"/>
      <c r="SCK35" s="6"/>
      <c r="SCL35" s="6"/>
      <c r="SCM35" s="6"/>
      <c r="SCN35" s="6"/>
      <c r="SCO35" s="6"/>
      <c r="SCP35" s="6"/>
      <c r="SCQ35" s="6"/>
      <c r="SCR35" s="6"/>
      <c r="SCS35" s="6"/>
      <c r="SCT35" s="6"/>
      <c r="SCU35" s="6"/>
      <c r="SCV35" s="6"/>
      <c r="SCW35" s="6"/>
      <c r="SCX35" s="6"/>
      <c r="SCY35" s="6"/>
      <c r="SCZ35" s="6"/>
      <c r="SDA35" s="6"/>
      <c r="SDB35" s="6"/>
      <c r="SDC35" s="6"/>
      <c r="SDD35" s="6"/>
      <c r="SDE35" s="6"/>
      <c r="SDF35" s="6"/>
      <c r="SDG35" s="6"/>
      <c r="SDH35" s="6"/>
      <c r="SDI35" s="6"/>
      <c r="SDJ35" s="6"/>
      <c r="SDK35" s="6"/>
      <c r="SDL35" s="6"/>
      <c r="SDM35" s="6"/>
      <c r="SDN35" s="6"/>
      <c r="SDO35" s="6"/>
      <c r="SDP35" s="6"/>
      <c r="SDQ35" s="6"/>
      <c r="SDR35" s="6"/>
      <c r="SDS35" s="6"/>
      <c r="SDT35" s="6"/>
      <c r="SDU35" s="6"/>
      <c r="SDV35" s="6"/>
      <c r="SDW35" s="6"/>
      <c r="SDX35" s="6"/>
      <c r="SDY35" s="6"/>
      <c r="SDZ35" s="6"/>
      <c r="SEA35" s="6"/>
      <c r="SEB35" s="6"/>
      <c r="SEC35" s="6"/>
      <c r="SED35" s="6"/>
      <c r="SEE35" s="6"/>
      <c r="SEF35" s="6"/>
      <c r="SEG35" s="6"/>
      <c r="SEH35" s="6"/>
      <c r="SEI35" s="6"/>
      <c r="SEJ35" s="6"/>
      <c r="SEK35" s="6"/>
      <c r="SEL35" s="6"/>
      <c r="SEM35" s="6"/>
      <c r="SEN35" s="6"/>
      <c r="SEO35" s="6"/>
      <c r="SEP35" s="6"/>
      <c r="SEQ35" s="6"/>
      <c r="SER35" s="6"/>
      <c r="SES35" s="6"/>
      <c r="SET35" s="6"/>
      <c r="SEU35" s="6"/>
      <c r="SEV35" s="6"/>
      <c r="SEW35" s="6"/>
      <c r="SEX35" s="6"/>
      <c r="SEY35" s="6"/>
      <c r="SEZ35" s="6"/>
      <c r="SFA35" s="6"/>
      <c r="SFB35" s="6"/>
      <c r="SFC35" s="6"/>
      <c r="SFD35" s="6"/>
      <c r="SFE35" s="6"/>
      <c r="SFF35" s="6"/>
      <c r="SFG35" s="6"/>
      <c r="SFH35" s="6"/>
      <c r="SFI35" s="6"/>
      <c r="SFJ35" s="6"/>
      <c r="SFK35" s="6"/>
      <c r="SFL35" s="6"/>
      <c r="SFM35" s="6"/>
      <c r="SFN35" s="6"/>
      <c r="SFO35" s="6"/>
      <c r="SFP35" s="6"/>
      <c r="SFQ35" s="6"/>
      <c r="SFR35" s="6"/>
      <c r="SFS35" s="6"/>
      <c r="SFT35" s="6"/>
      <c r="SFU35" s="6"/>
      <c r="SFV35" s="6"/>
      <c r="SFW35" s="6"/>
      <c r="SFX35" s="6"/>
      <c r="SFY35" s="6"/>
      <c r="SFZ35" s="6"/>
      <c r="SGA35" s="6"/>
      <c r="SGB35" s="6"/>
      <c r="SGC35" s="6"/>
      <c r="SGD35" s="6"/>
      <c r="SGE35" s="6"/>
      <c r="SGF35" s="6"/>
      <c r="SGG35" s="6"/>
      <c r="SGH35" s="6"/>
      <c r="SGI35" s="6"/>
      <c r="SGJ35" s="6"/>
      <c r="SGK35" s="6"/>
      <c r="SGL35" s="6"/>
      <c r="SGM35" s="6"/>
      <c r="SGN35" s="6"/>
      <c r="SGO35" s="6"/>
      <c r="SGP35" s="6"/>
      <c r="SGQ35" s="6"/>
      <c r="SGR35" s="6"/>
      <c r="SGS35" s="6"/>
      <c r="SGT35" s="6"/>
      <c r="SGU35" s="6"/>
      <c r="SGV35" s="6"/>
      <c r="SGW35" s="6"/>
      <c r="SGX35" s="6"/>
      <c r="SGY35" s="6"/>
      <c r="SGZ35" s="6"/>
      <c r="SHA35" s="6"/>
      <c r="SHB35" s="6"/>
      <c r="SHC35" s="6"/>
      <c r="SHD35" s="6"/>
      <c r="SHE35" s="6"/>
      <c r="SHF35" s="6"/>
      <c r="SHG35" s="6"/>
      <c r="SHH35" s="6"/>
      <c r="SHI35" s="6"/>
      <c r="SHJ35" s="6"/>
      <c r="SHK35" s="6"/>
      <c r="SHL35" s="6"/>
      <c r="SHM35" s="6"/>
      <c r="SHN35" s="6"/>
      <c r="SHO35" s="6"/>
      <c r="SHP35" s="6"/>
      <c r="SHQ35" s="6"/>
      <c r="SHR35" s="6"/>
      <c r="SHS35" s="6"/>
      <c r="SHT35" s="6"/>
      <c r="SHU35" s="6"/>
      <c r="SHV35" s="6"/>
      <c r="SHW35" s="6"/>
      <c r="SHX35" s="6"/>
      <c r="SHY35" s="6"/>
      <c r="SHZ35" s="6"/>
      <c r="SIA35" s="6"/>
      <c r="SIB35" s="6"/>
      <c r="SIC35" s="6"/>
      <c r="SID35" s="6"/>
      <c r="SIE35" s="6"/>
      <c r="SIF35" s="6"/>
      <c r="SIG35" s="6"/>
      <c r="SIH35" s="6"/>
      <c r="SII35" s="6"/>
      <c r="SIJ35" s="6"/>
      <c r="SIK35" s="6"/>
      <c r="SIL35" s="6"/>
      <c r="SIM35" s="6"/>
      <c r="SIN35" s="6"/>
      <c r="SIO35" s="6"/>
      <c r="SIP35" s="6"/>
      <c r="SIQ35" s="6"/>
      <c r="SIR35" s="6"/>
      <c r="SIS35" s="6"/>
      <c r="SIT35" s="6"/>
      <c r="SIU35" s="6"/>
      <c r="SIV35" s="6"/>
      <c r="SIW35" s="6"/>
      <c r="SIX35" s="6"/>
      <c r="SIY35" s="6"/>
      <c r="SIZ35" s="6"/>
      <c r="SJA35" s="6"/>
      <c r="SJB35" s="6"/>
      <c r="SJC35" s="6"/>
      <c r="SJD35" s="6"/>
      <c r="SJE35" s="6"/>
      <c r="SJF35" s="6"/>
      <c r="SJG35" s="6"/>
      <c r="SJH35" s="6"/>
      <c r="SJI35" s="6"/>
      <c r="SJJ35" s="6"/>
      <c r="SJK35" s="6"/>
      <c r="SJL35" s="6"/>
      <c r="SJM35" s="6"/>
      <c r="SJN35" s="6"/>
      <c r="SJO35" s="6"/>
      <c r="SJP35" s="6"/>
      <c r="SJQ35" s="6"/>
      <c r="SJR35" s="6"/>
      <c r="SJS35" s="6"/>
      <c r="SJT35" s="6"/>
      <c r="SJU35" s="6"/>
      <c r="SJV35" s="6"/>
      <c r="SJW35" s="6"/>
      <c r="SJX35" s="6"/>
      <c r="SJY35" s="6"/>
      <c r="SJZ35" s="6"/>
      <c r="SKA35" s="6"/>
      <c r="SKB35" s="6"/>
      <c r="SKC35" s="6"/>
      <c r="SKD35" s="6"/>
      <c r="SKE35" s="6"/>
      <c r="SKF35" s="6"/>
      <c r="SKG35" s="6"/>
      <c r="SKH35" s="6"/>
      <c r="SKI35" s="6"/>
      <c r="SKJ35" s="6"/>
      <c r="SKK35" s="6"/>
      <c r="SKL35" s="6"/>
      <c r="SKM35" s="6"/>
      <c r="SKN35" s="6"/>
      <c r="SKO35" s="6"/>
      <c r="SKP35" s="6"/>
      <c r="SKQ35" s="6"/>
      <c r="SKR35" s="6"/>
      <c r="SKS35" s="6"/>
      <c r="SKT35" s="6"/>
      <c r="SKU35" s="6"/>
      <c r="SKV35" s="6"/>
      <c r="SKW35" s="6"/>
      <c r="SKX35" s="6"/>
      <c r="SKY35" s="6"/>
      <c r="SKZ35" s="6"/>
      <c r="SLA35" s="6"/>
      <c r="SLB35" s="6"/>
      <c r="SLC35" s="6"/>
      <c r="SLD35" s="6"/>
      <c r="SLE35" s="6"/>
      <c r="SLF35" s="6"/>
      <c r="SLG35" s="6"/>
      <c r="SLH35" s="6"/>
      <c r="SLI35" s="6"/>
      <c r="SLJ35" s="6"/>
      <c r="SLK35" s="6"/>
      <c r="SLL35" s="6"/>
      <c r="SLM35" s="6"/>
      <c r="SLN35" s="6"/>
      <c r="SLO35" s="6"/>
      <c r="SLP35" s="6"/>
      <c r="SLQ35" s="6"/>
      <c r="SLR35" s="6"/>
      <c r="SLS35" s="6"/>
      <c r="SLT35" s="6"/>
      <c r="SLU35" s="6"/>
      <c r="SLV35" s="6"/>
      <c r="SLW35" s="6"/>
      <c r="SLX35" s="6"/>
      <c r="SLY35" s="6"/>
      <c r="SLZ35" s="6"/>
      <c r="SMA35" s="6"/>
      <c r="SMB35" s="6"/>
      <c r="SMC35" s="6"/>
      <c r="SMD35" s="6"/>
      <c r="SME35" s="6"/>
      <c r="SMF35" s="6"/>
      <c r="SMG35" s="6"/>
      <c r="SMH35" s="6"/>
      <c r="SMI35" s="6"/>
      <c r="SMJ35" s="6"/>
      <c r="SMK35" s="6"/>
      <c r="SML35" s="6"/>
      <c r="SMM35" s="6"/>
      <c r="SMN35" s="6"/>
      <c r="SMO35" s="6"/>
      <c r="SMP35" s="6"/>
      <c r="SMQ35" s="6"/>
      <c r="SMR35" s="6"/>
      <c r="SMS35" s="6"/>
      <c r="SMT35" s="6"/>
      <c r="SMU35" s="6"/>
      <c r="SMV35" s="6"/>
      <c r="SMW35" s="6"/>
      <c r="SMX35" s="6"/>
      <c r="SMY35" s="6"/>
      <c r="SMZ35" s="6"/>
      <c r="SNA35" s="6"/>
      <c r="SNB35" s="6"/>
      <c r="SNC35" s="6"/>
      <c r="SND35" s="6"/>
      <c r="SNE35" s="6"/>
      <c r="SNF35" s="6"/>
      <c r="SNG35" s="6"/>
      <c r="SNH35" s="6"/>
      <c r="SNI35" s="6"/>
      <c r="SNJ35" s="6"/>
      <c r="SNK35" s="6"/>
      <c r="SNL35" s="6"/>
      <c r="SNM35" s="6"/>
      <c r="SNN35" s="6"/>
      <c r="SNO35" s="6"/>
      <c r="SNP35" s="6"/>
      <c r="SNQ35" s="6"/>
      <c r="SNR35" s="6"/>
      <c r="SNS35" s="6"/>
      <c r="SNT35" s="6"/>
      <c r="SNU35" s="6"/>
      <c r="SNV35" s="6"/>
      <c r="SNW35" s="6"/>
      <c r="SNX35" s="6"/>
      <c r="SNY35" s="6"/>
      <c r="SNZ35" s="6"/>
      <c r="SOA35" s="6"/>
      <c r="SOB35" s="6"/>
      <c r="SOC35" s="6"/>
      <c r="SOD35" s="6"/>
      <c r="SOE35" s="6"/>
      <c r="SOF35" s="6"/>
      <c r="SOG35" s="6"/>
      <c r="SOH35" s="6"/>
      <c r="SOI35" s="6"/>
      <c r="SOJ35" s="6"/>
      <c r="SOK35" s="6"/>
      <c r="SOL35" s="6"/>
      <c r="SOM35" s="6"/>
      <c r="SON35" s="6"/>
      <c r="SOO35" s="6"/>
      <c r="SOP35" s="6"/>
      <c r="SOQ35" s="6"/>
      <c r="SOR35" s="6"/>
      <c r="SOS35" s="6"/>
      <c r="SOT35" s="6"/>
      <c r="SOU35" s="6"/>
      <c r="SOV35" s="6"/>
      <c r="SOW35" s="6"/>
      <c r="SOX35" s="6"/>
      <c r="SOY35" s="6"/>
      <c r="SOZ35" s="6"/>
      <c r="SPA35" s="6"/>
      <c r="SPB35" s="6"/>
      <c r="SPC35" s="6"/>
      <c r="SPD35" s="6"/>
      <c r="SPE35" s="6"/>
      <c r="SPF35" s="6"/>
      <c r="SPG35" s="6"/>
      <c r="SPH35" s="6"/>
      <c r="SPI35" s="6"/>
      <c r="SPJ35" s="6"/>
      <c r="SPK35" s="6"/>
      <c r="SPL35" s="6"/>
      <c r="SPM35" s="6"/>
      <c r="SPN35" s="6"/>
      <c r="SPO35" s="6"/>
      <c r="SPP35" s="6"/>
      <c r="SPQ35" s="6"/>
      <c r="SPR35" s="6"/>
      <c r="SPS35" s="6"/>
      <c r="SPT35" s="6"/>
      <c r="SPU35" s="6"/>
      <c r="SPV35" s="6"/>
      <c r="SPW35" s="6"/>
      <c r="SPX35" s="6"/>
      <c r="SPY35" s="6"/>
      <c r="SPZ35" s="6"/>
      <c r="SQA35" s="6"/>
      <c r="SQB35" s="6"/>
      <c r="SQC35" s="6"/>
      <c r="SQD35" s="6"/>
      <c r="SQE35" s="6"/>
      <c r="SQF35" s="6"/>
      <c r="SQG35" s="6"/>
      <c r="SQH35" s="6"/>
      <c r="SQI35" s="6"/>
      <c r="SQJ35" s="6"/>
      <c r="SQK35" s="6"/>
      <c r="SQL35" s="6"/>
      <c r="SQM35" s="6"/>
      <c r="SQN35" s="6"/>
      <c r="SQO35" s="6"/>
      <c r="SQP35" s="6"/>
      <c r="SQQ35" s="6"/>
      <c r="SQR35" s="6"/>
      <c r="SQS35" s="6"/>
      <c r="SQT35" s="6"/>
      <c r="SQU35" s="6"/>
      <c r="SQV35" s="6"/>
      <c r="SQW35" s="6"/>
      <c r="SQX35" s="6"/>
      <c r="SQY35" s="6"/>
      <c r="SQZ35" s="6"/>
      <c r="SRA35" s="6"/>
      <c r="SRB35" s="6"/>
      <c r="SRC35" s="6"/>
      <c r="SRD35" s="6"/>
      <c r="SRE35" s="6"/>
      <c r="SRF35" s="6"/>
      <c r="SRG35" s="6"/>
      <c r="SRH35" s="6"/>
      <c r="SRI35" s="6"/>
      <c r="SRJ35" s="6"/>
      <c r="SRK35" s="6"/>
      <c r="SRL35" s="6"/>
      <c r="SRM35" s="6"/>
      <c r="SRN35" s="6"/>
      <c r="SRO35" s="6"/>
      <c r="SRP35" s="6"/>
      <c r="SRQ35" s="6"/>
      <c r="SRR35" s="6"/>
      <c r="SRS35" s="6"/>
      <c r="SRT35" s="6"/>
      <c r="SRU35" s="6"/>
      <c r="SRV35" s="6"/>
      <c r="SRW35" s="6"/>
      <c r="SRX35" s="6"/>
      <c r="SRY35" s="6"/>
      <c r="SRZ35" s="6"/>
      <c r="SSA35" s="6"/>
      <c r="SSB35" s="6"/>
      <c r="SSC35" s="6"/>
      <c r="SSD35" s="6"/>
      <c r="SSE35" s="6"/>
      <c r="SSF35" s="6"/>
      <c r="SSG35" s="6"/>
      <c r="SSH35" s="6"/>
      <c r="SSI35" s="6"/>
      <c r="SSJ35" s="6"/>
      <c r="SSK35" s="6"/>
      <c r="SSL35" s="6"/>
      <c r="SSM35" s="6"/>
      <c r="SSN35" s="6"/>
      <c r="SSO35" s="6"/>
      <c r="SSP35" s="6"/>
      <c r="SSQ35" s="6"/>
      <c r="SSR35" s="6"/>
      <c r="SSS35" s="6"/>
      <c r="SST35" s="6"/>
      <c r="SSU35" s="6"/>
      <c r="SSV35" s="6"/>
      <c r="SSW35" s="6"/>
      <c r="SSX35" s="6"/>
      <c r="SSY35" s="6"/>
      <c r="SSZ35" s="6"/>
      <c r="STA35" s="6"/>
      <c r="STB35" s="6"/>
      <c r="STC35" s="6"/>
      <c r="STD35" s="6"/>
      <c r="STE35" s="6"/>
      <c r="STF35" s="6"/>
      <c r="STG35" s="6"/>
      <c r="STH35" s="6"/>
      <c r="STI35" s="6"/>
      <c r="STJ35" s="6"/>
      <c r="STK35" s="6"/>
      <c r="STL35" s="6"/>
      <c r="STM35" s="6"/>
      <c r="STN35" s="6"/>
      <c r="STO35" s="6"/>
      <c r="STP35" s="6"/>
      <c r="STQ35" s="6"/>
      <c r="STR35" s="6"/>
      <c r="STS35" s="6"/>
      <c r="STT35" s="6"/>
      <c r="STU35" s="6"/>
      <c r="STV35" s="6"/>
      <c r="STW35" s="6"/>
      <c r="STX35" s="6"/>
      <c r="STY35" s="6"/>
      <c r="STZ35" s="6"/>
      <c r="SUA35" s="6"/>
      <c r="SUB35" s="6"/>
      <c r="SUC35" s="6"/>
      <c r="SUD35" s="6"/>
      <c r="SUE35" s="6"/>
      <c r="SUF35" s="6"/>
      <c r="SUG35" s="6"/>
      <c r="SUH35" s="6"/>
      <c r="SUI35" s="6"/>
      <c r="SUJ35" s="6"/>
      <c r="SUK35" s="6"/>
      <c r="SUL35" s="6"/>
      <c r="SUM35" s="6"/>
      <c r="SUN35" s="6"/>
      <c r="SUO35" s="6"/>
      <c r="SUP35" s="6"/>
      <c r="SUQ35" s="6"/>
      <c r="SUR35" s="6"/>
      <c r="SUS35" s="6"/>
      <c r="SUT35" s="6"/>
      <c r="SUU35" s="6"/>
      <c r="SUV35" s="6"/>
      <c r="SUW35" s="6"/>
      <c r="SUX35" s="6"/>
      <c r="SUY35" s="6"/>
      <c r="SUZ35" s="6"/>
      <c r="SVA35" s="6"/>
      <c r="SVB35" s="6"/>
      <c r="SVC35" s="6"/>
      <c r="SVD35" s="6"/>
      <c r="SVE35" s="6"/>
      <c r="SVF35" s="6"/>
      <c r="SVG35" s="6"/>
      <c r="SVH35" s="6"/>
      <c r="SVI35" s="6"/>
      <c r="SVJ35" s="6"/>
      <c r="SVK35" s="6"/>
      <c r="SVL35" s="6"/>
      <c r="SVM35" s="6"/>
      <c r="SVN35" s="6"/>
      <c r="SVO35" s="6"/>
      <c r="SVP35" s="6"/>
      <c r="SVQ35" s="6"/>
      <c r="SVR35" s="6"/>
      <c r="SVS35" s="6"/>
      <c r="SVT35" s="6"/>
      <c r="SVU35" s="6"/>
      <c r="SVV35" s="6"/>
      <c r="SVW35" s="6"/>
      <c r="SVX35" s="6"/>
      <c r="SVY35" s="6"/>
      <c r="SVZ35" s="6"/>
      <c r="SWA35" s="6"/>
      <c r="SWB35" s="6"/>
      <c r="SWC35" s="6"/>
      <c r="SWD35" s="6"/>
      <c r="SWE35" s="6"/>
      <c r="SWF35" s="6"/>
      <c r="SWG35" s="6"/>
      <c r="SWH35" s="6"/>
      <c r="SWI35" s="6"/>
      <c r="SWJ35" s="6"/>
      <c r="SWK35" s="6"/>
      <c r="SWL35" s="6"/>
      <c r="SWM35" s="6"/>
      <c r="SWN35" s="6"/>
      <c r="SWO35" s="6"/>
      <c r="SWP35" s="6"/>
      <c r="SWQ35" s="6"/>
      <c r="SWR35" s="6"/>
      <c r="SWS35" s="6"/>
      <c r="SWT35" s="6"/>
      <c r="SWU35" s="6"/>
      <c r="SWV35" s="6"/>
      <c r="SWW35" s="6"/>
      <c r="SWX35" s="6"/>
      <c r="SWY35" s="6"/>
      <c r="SWZ35" s="6"/>
      <c r="SXA35" s="6"/>
      <c r="SXB35" s="6"/>
      <c r="SXC35" s="6"/>
      <c r="SXD35" s="6"/>
      <c r="SXE35" s="6"/>
      <c r="SXF35" s="6"/>
      <c r="SXG35" s="6"/>
      <c r="SXH35" s="6"/>
      <c r="SXI35" s="6"/>
      <c r="SXJ35" s="6"/>
      <c r="SXK35" s="6"/>
      <c r="SXL35" s="6"/>
      <c r="SXM35" s="6"/>
      <c r="SXN35" s="6"/>
      <c r="SXO35" s="6"/>
      <c r="SXP35" s="6"/>
      <c r="SXQ35" s="6"/>
      <c r="SXR35" s="6"/>
      <c r="SXS35" s="6"/>
      <c r="SXT35" s="6"/>
      <c r="SXU35" s="6"/>
      <c r="SXV35" s="6"/>
      <c r="SXW35" s="6"/>
      <c r="SXX35" s="6"/>
      <c r="SXY35" s="6"/>
      <c r="SXZ35" s="6"/>
      <c r="SYA35" s="6"/>
      <c r="SYB35" s="6"/>
      <c r="SYC35" s="6"/>
      <c r="SYD35" s="6"/>
      <c r="SYE35" s="6"/>
      <c r="SYF35" s="6"/>
      <c r="SYG35" s="6"/>
      <c r="SYH35" s="6"/>
      <c r="SYI35" s="6"/>
      <c r="SYJ35" s="6"/>
      <c r="SYK35" s="6"/>
      <c r="SYL35" s="6"/>
      <c r="SYM35" s="6"/>
      <c r="SYN35" s="6"/>
      <c r="SYO35" s="6"/>
      <c r="SYP35" s="6"/>
      <c r="SYQ35" s="6"/>
      <c r="SYR35" s="6"/>
      <c r="SYS35" s="6"/>
      <c r="SYT35" s="6"/>
      <c r="SYU35" s="6"/>
      <c r="SYV35" s="6"/>
      <c r="SYW35" s="6"/>
      <c r="SYX35" s="6"/>
      <c r="SYY35" s="6"/>
      <c r="SYZ35" s="6"/>
      <c r="SZA35" s="6"/>
      <c r="SZB35" s="6"/>
      <c r="SZC35" s="6"/>
      <c r="SZD35" s="6"/>
      <c r="SZE35" s="6"/>
      <c r="SZF35" s="6"/>
      <c r="SZG35" s="6"/>
      <c r="SZH35" s="6"/>
      <c r="SZI35" s="6"/>
      <c r="SZJ35" s="6"/>
      <c r="SZK35" s="6"/>
      <c r="SZL35" s="6"/>
      <c r="SZM35" s="6"/>
      <c r="SZN35" s="6"/>
      <c r="SZO35" s="6"/>
      <c r="SZP35" s="6"/>
      <c r="SZQ35" s="6"/>
      <c r="SZR35" s="6"/>
      <c r="SZS35" s="6"/>
      <c r="SZT35" s="6"/>
      <c r="SZU35" s="6"/>
      <c r="SZV35" s="6"/>
      <c r="SZW35" s="6"/>
      <c r="SZX35" s="6"/>
      <c r="SZY35" s="6"/>
      <c r="SZZ35" s="6"/>
      <c r="TAA35" s="6"/>
      <c r="TAB35" s="6"/>
      <c r="TAC35" s="6"/>
      <c r="TAD35" s="6"/>
      <c r="TAE35" s="6"/>
      <c r="TAF35" s="6"/>
      <c r="TAG35" s="6"/>
      <c r="TAH35" s="6"/>
      <c r="TAI35" s="6"/>
      <c r="TAJ35" s="6"/>
      <c r="TAK35" s="6"/>
      <c r="TAL35" s="6"/>
      <c r="TAM35" s="6"/>
      <c r="TAN35" s="6"/>
      <c r="TAO35" s="6"/>
      <c r="TAP35" s="6"/>
      <c r="TAQ35" s="6"/>
      <c r="TAR35" s="6"/>
      <c r="TAS35" s="6"/>
      <c r="TAT35" s="6"/>
      <c r="TAU35" s="6"/>
      <c r="TAV35" s="6"/>
      <c r="TAW35" s="6"/>
      <c r="TAX35" s="6"/>
      <c r="TAY35" s="6"/>
      <c r="TAZ35" s="6"/>
      <c r="TBA35" s="6"/>
      <c r="TBB35" s="6"/>
      <c r="TBC35" s="6"/>
      <c r="TBD35" s="6"/>
      <c r="TBE35" s="6"/>
      <c r="TBF35" s="6"/>
      <c r="TBG35" s="6"/>
      <c r="TBH35" s="6"/>
      <c r="TBI35" s="6"/>
      <c r="TBJ35" s="6"/>
      <c r="TBK35" s="6"/>
      <c r="TBL35" s="6"/>
      <c r="TBM35" s="6"/>
      <c r="TBN35" s="6"/>
      <c r="TBO35" s="6"/>
      <c r="TBP35" s="6"/>
      <c r="TBQ35" s="6"/>
      <c r="TBR35" s="6"/>
      <c r="TBS35" s="6"/>
      <c r="TBT35" s="6"/>
      <c r="TBU35" s="6"/>
      <c r="TBV35" s="6"/>
      <c r="TBW35" s="6"/>
      <c r="TBX35" s="6"/>
      <c r="TBY35" s="6"/>
      <c r="TBZ35" s="6"/>
      <c r="TCA35" s="6"/>
      <c r="TCB35" s="6"/>
      <c r="TCC35" s="6"/>
      <c r="TCD35" s="6"/>
      <c r="TCE35" s="6"/>
      <c r="TCF35" s="6"/>
      <c r="TCG35" s="6"/>
      <c r="TCH35" s="6"/>
      <c r="TCI35" s="6"/>
      <c r="TCJ35" s="6"/>
      <c r="TCK35" s="6"/>
      <c r="TCL35" s="6"/>
      <c r="TCM35" s="6"/>
      <c r="TCN35" s="6"/>
      <c r="TCO35" s="6"/>
      <c r="TCP35" s="6"/>
      <c r="TCQ35" s="6"/>
      <c r="TCR35" s="6"/>
      <c r="TCS35" s="6"/>
      <c r="TCT35" s="6"/>
      <c r="TCU35" s="6"/>
      <c r="TCV35" s="6"/>
      <c r="TCW35" s="6"/>
      <c r="TCX35" s="6"/>
      <c r="TCY35" s="6"/>
      <c r="TCZ35" s="6"/>
      <c r="TDA35" s="6"/>
      <c r="TDB35" s="6"/>
      <c r="TDC35" s="6"/>
      <c r="TDD35" s="6"/>
      <c r="TDE35" s="6"/>
      <c r="TDF35" s="6"/>
      <c r="TDG35" s="6"/>
      <c r="TDH35" s="6"/>
      <c r="TDI35" s="6"/>
      <c r="TDJ35" s="6"/>
      <c r="TDK35" s="6"/>
      <c r="TDL35" s="6"/>
      <c r="TDM35" s="6"/>
      <c r="TDN35" s="6"/>
      <c r="TDO35" s="6"/>
      <c r="TDP35" s="6"/>
      <c r="TDQ35" s="6"/>
      <c r="TDR35" s="6"/>
      <c r="TDS35" s="6"/>
      <c r="TDT35" s="6"/>
      <c r="TDU35" s="6"/>
      <c r="TDV35" s="6"/>
      <c r="TDW35" s="6"/>
      <c r="TDX35" s="6"/>
      <c r="TDY35" s="6"/>
      <c r="TDZ35" s="6"/>
      <c r="TEA35" s="6"/>
      <c r="TEB35" s="6"/>
      <c r="TEC35" s="6"/>
      <c r="TED35" s="6"/>
      <c r="TEE35" s="6"/>
      <c r="TEF35" s="6"/>
      <c r="TEG35" s="6"/>
      <c r="TEH35" s="6"/>
      <c r="TEI35" s="6"/>
      <c r="TEJ35" s="6"/>
      <c r="TEK35" s="6"/>
      <c r="TEL35" s="6"/>
      <c r="TEM35" s="6"/>
      <c r="TEN35" s="6"/>
      <c r="TEO35" s="6"/>
      <c r="TEP35" s="6"/>
      <c r="TEQ35" s="6"/>
      <c r="TER35" s="6"/>
      <c r="TES35" s="6"/>
      <c r="TET35" s="6"/>
      <c r="TEU35" s="6"/>
      <c r="TEV35" s="6"/>
      <c r="TEW35" s="6"/>
      <c r="TEX35" s="6"/>
      <c r="TEY35" s="6"/>
      <c r="TEZ35" s="6"/>
      <c r="TFA35" s="6"/>
      <c r="TFB35" s="6"/>
      <c r="TFC35" s="6"/>
      <c r="TFD35" s="6"/>
      <c r="TFE35" s="6"/>
      <c r="TFF35" s="6"/>
      <c r="TFG35" s="6"/>
      <c r="TFH35" s="6"/>
      <c r="TFI35" s="6"/>
      <c r="TFJ35" s="6"/>
      <c r="TFK35" s="6"/>
      <c r="TFL35" s="6"/>
      <c r="TFM35" s="6"/>
      <c r="TFN35" s="6"/>
      <c r="TFO35" s="6"/>
      <c r="TFP35" s="6"/>
      <c r="TFQ35" s="6"/>
      <c r="TFR35" s="6"/>
      <c r="TFS35" s="6"/>
      <c r="TFT35" s="6"/>
      <c r="TFU35" s="6"/>
      <c r="TFV35" s="6"/>
      <c r="TFW35" s="6"/>
      <c r="TFX35" s="6"/>
      <c r="TFY35" s="6"/>
      <c r="TFZ35" s="6"/>
      <c r="TGA35" s="6"/>
      <c r="TGB35" s="6"/>
      <c r="TGC35" s="6"/>
      <c r="TGD35" s="6"/>
      <c r="TGE35" s="6"/>
      <c r="TGF35" s="6"/>
      <c r="TGG35" s="6"/>
      <c r="TGH35" s="6"/>
      <c r="TGI35" s="6"/>
      <c r="TGJ35" s="6"/>
      <c r="TGK35" s="6"/>
      <c r="TGL35" s="6"/>
      <c r="TGM35" s="6"/>
      <c r="TGN35" s="6"/>
      <c r="TGO35" s="6"/>
      <c r="TGP35" s="6"/>
      <c r="TGQ35" s="6"/>
      <c r="TGR35" s="6"/>
      <c r="TGS35" s="6"/>
      <c r="TGT35" s="6"/>
      <c r="TGU35" s="6"/>
      <c r="TGV35" s="6"/>
      <c r="TGW35" s="6"/>
      <c r="TGX35" s="6"/>
      <c r="TGY35" s="6"/>
      <c r="TGZ35" s="6"/>
      <c r="THA35" s="6"/>
      <c r="THB35" s="6"/>
      <c r="THC35" s="6"/>
      <c r="THD35" s="6"/>
      <c r="THE35" s="6"/>
      <c r="THF35" s="6"/>
      <c r="THG35" s="6"/>
      <c r="THH35" s="6"/>
      <c r="THI35" s="6"/>
      <c r="THJ35" s="6"/>
      <c r="THK35" s="6"/>
      <c r="THL35" s="6"/>
      <c r="THM35" s="6"/>
      <c r="THN35" s="6"/>
      <c r="THO35" s="6"/>
      <c r="THP35" s="6"/>
      <c r="THQ35" s="6"/>
      <c r="THR35" s="6"/>
      <c r="THS35" s="6"/>
      <c r="THT35" s="6"/>
      <c r="THU35" s="6"/>
      <c r="THV35" s="6"/>
      <c r="THW35" s="6"/>
      <c r="THX35" s="6"/>
      <c r="THY35" s="6"/>
      <c r="THZ35" s="6"/>
      <c r="TIA35" s="6"/>
      <c r="TIB35" s="6"/>
      <c r="TIC35" s="6"/>
      <c r="TID35" s="6"/>
      <c r="TIE35" s="6"/>
      <c r="TIF35" s="6"/>
      <c r="TIG35" s="6"/>
      <c r="TIH35" s="6"/>
      <c r="TII35" s="6"/>
      <c r="TIJ35" s="6"/>
      <c r="TIK35" s="6"/>
      <c r="TIL35" s="6"/>
      <c r="TIM35" s="6"/>
      <c r="TIN35" s="6"/>
      <c r="TIO35" s="6"/>
      <c r="TIP35" s="6"/>
      <c r="TIQ35" s="6"/>
      <c r="TIR35" s="6"/>
      <c r="TIS35" s="6"/>
      <c r="TIT35" s="6"/>
      <c r="TIU35" s="6"/>
      <c r="TIV35" s="6"/>
      <c r="TIW35" s="6"/>
      <c r="TIX35" s="6"/>
      <c r="TIY35" s="6"/>
      <c r="TIZ35" s="6"/>
      <c r="TJA35" s="6"/>
      <c r="TJB35" s="6"/>
      <c r="TJC35" s="6"/>
      <c r="TJD35" s="6"/>
      <c r="TJE35" s="6"/>
      <c r="TJF35" s="6"/>
      <c r="TJG35" s="6"/>
      <c r="TJH35" s="6"/>
      <c r="TJI35" s="6"/>
      <c r="TJJ35" s="6"/>
      <c r="TJK35" s="6"/>
      <c r="TJL35" s="6"/>
      <c r="TJM35" s="6"/>
      <c r="TJN35" s="6"/>
      <c r="TJO35" s="6"/>
      <c r="TJP35" s="6"/>
      <c r="TJQ35" s="6"/>
      <c r="TJR35" s="6"/>
      <c r="TJS35" s="6"/>
      <c r="TJT35" s="6"/>
      <c r="TJU35" s="6"/>
      <c r="TJV35" s="6"/>
      <c r="TJW35" s="6"/>
      <c r="TJX35" s="6"/>
      <c r="TJY35" s="6"/>
      <c r="TJZ35" s="6"/>
      <c r="TKA35" s="6"/>
      <c r="TKB35" s="6"/>
      <c r="TKC35" s="6"/>
      <c r="TKD35" s="6"/>
      <c r="TKE35" s="6"/>
      <c r="TKF35" s="6"/>
      <c r="TKG35" s="6"/>
      <c r="TKH35" s="6"/>
      <c r="TKI35" s="6"/>
      <c r="TKJ35" s="6"/>
      <c r="TKK35" s="6"/>
      <c r="TKL35" s="6"/>
      <c r="TKM35" s="6"/>
      <c r="TKN35" s="6"/>
      <c r="TKO35" s="6"/>
      <c r="TKP35" s="6"/>
      <c r="TKQ35" s="6"/>
      <c r="TKR35" s="6"/>
      <c r="TKS35" s="6"/>
      <c r="TKT35" s="6"/>
      <c r="TKU35" s="6"/>
      <c r="TKV35" s="6"/>
      <c r="TKW35" s="6"/>
      <c r="TKX35" s="6"/>
      <c r="TKY35" s="6"/>
      <c r="TKZ35" s="6"/>
      <c r="TLA35" s="6"/>
      <c r="TLB35" s="6"/>
      <c r="TLC35" s="6"/>
      <c r="TLD35" s="6"/>
      <c r="TLE35" s="6"/>
      <c r="TLF35" s="6"/>
      <c r="TLG35" s="6"/>
      <c r="TLH35" s="6"/>
      <c r="TLI35" s="6"/>
      <c r="TLJ35" s="6"/>
      <c r="TLK35" s="6"/>
      <c r="TLL35" s="6"/>
      <c r="TLM35" s="6"/>
      <c r="TLN35" s="6"/>
      <c r="TLO35" s="6"/>
      <c r="TLP35" s="6"/>
      <c r="TLQ35" s="6"/>
      <c r="TLR35" s="6"/>
      <c r="TLS35" s="6"/>
      <c r="TLT35" s="6"/>
      <c r="TLU35" s="6"/>
      <c r="TLV35" s="6"/>
      <c r="TLW35" s="6"/>
      <c r="TLX35" s="6"/>
      <c r="TLY35" s="6"/>
      <c r="TLZ35" s="6"/>
      <c r="TMA35" s="6"/>
      <c r="TMB35" s="6"/>
      <c r="TMC35" s="6"/>
      <c r="TMD35" s="6"/>
      <c r="TME35" s="6"/>
      <c r="TMF35" s="6"/>
      <c r="TMG35" s="6"/>
      <c r="TMH35" s="6"/>
      <c r="TMI35" s="6"/>
      <c r="TMJ35" s="6"/>
      <c r="TMK35" s="6"/>
      <c r="TML35" s="6"/>
      <c r="TMM35" s="6"/>
      <c r="TMN35" s="6"/>
      <c r="TMO35" s="6"/>
      <c r="TMP35" s="6"/>
      <c r="TMQ35" s="6"/>
      <c r="TMR35" s="6"/>
      <c r="TMS35" s="6"/>
      <c r="TMT35" s="6"/>
      <c r="TMU35" s="6"/>
      <c r="TMV35" s="6"/>
      <c r="TMW35" s="6"/>
      <c r="TMX35" s="6"/>
      <c r="TMY35" s="6"/>
      <c r="TMZ35" s="6"/>
      <c r="TNA35" s="6"/>
      <c r="TNB35" s="6"/>
      <c r="TNC35" s="6"/>
      <c r="TND35" s="6"/>
      <c r="TNE35" s="6"/>
      <c r="TNF35" s="6"/>
      <c r="TNG35" s="6"/>
      <c r="TNH35" s="6"/>
      <c r="TNI35" s="6"/>
      <c r="TNJ35" s="6"/>
      <c r="TNK35" s="6"/>
      <c r="TNL35" s="6"/>
      <c r="TNM35" s="6"/>
      <c r="TNN35" s="6"/>
      <c r="TNO35" s="6"/>
      <c r="TNP35" s="6"/>
      <c r="TNQ35" s="6"/>
      <c r="TNR35" s="6"/>
      <c r="TNS35" s="6"/>
      <c r="TNT35" s="6"/>
      <c r="TNU35" s="6"/>
      <c r="TNV35" s="6"/>
      <c r="TNW35" s="6"/>
      <c r="TNX35" s="6"/>
      <c r="TNY35" s="6"/>
      <c r="TNZ35" s="6"/>
      <c r="TOA35" s="6"/>
      <c r="TOB35" s="6"/>
      <c r="TOC35" s="6"/>
      <c r="TOD35" s="6"/>
      <c r="TOE35" s="6"/>
      <c r="TOF35" s="6"/>
      <c r="TOG35" s="6"/>
      <c r="TOH35" s="6"/>
      <c r="TOI35" s="6"/>
      <c r="TOJ35" s="6"/>
      <c r="TOK35" s="6"/>
      <c r="TOL35" s="6"/>
      <c r="TOM35" s="6"/>
      <c r="TON35" s="6"/>
      <c r="TOO35" s="6"/>
      <c r="TOP35" s="6"/>
      <c r="TOQ35" s="6"/>
      <c r="TOR35" s="6"/>
      <c r="TOS35" s="6"/>
      <c r="TOT35" s="6"/>
      <c r="TOU35" s="6"/>
      <c r="TOV35" s="6"/>
      <c r="TOW35" s="6"/>
      <c r="TOX35" s="6"/>
      <c r="TOY35" s="6"/>
      <c r="TOZ35" s="6"/>
      <c r="TPA35" s="6"/>
      <c r="TPB35" s="6"/>
      <c r="TPC35" s="6"/>
      <c r="TPD35" s="6"/>
      <c r="TPE35" s="6"/>
      <c r="TPF35" s="6"/>
      <c r="TPG35" s="6"/>
      <c r="TPH35" s="6"/>
      <c r="TPI35" s="6"/>
      <c r="TPJ35" s="6"/>
      <c r="TPK35" s="6"/>
      <c r="TPL35" s="6"/>
      <c r="TPM35" s="6"/>
      <c r="TPN35" s="6"/>
      <c r="TPO35" s="6"/>
      <c r="TPP35" s="6"/>
      <c r="TPQ35" s="6"/>
      <c r="TPR35" s="6"/>
      <c r="TPS35" s="6"/>
      <c r="TPT35" s="6"/>
      <c r="TPU35" s="6"/>
      <c r="TPV35" s="6"/>
      <c r="TPW35" s="6"/>
      <c r="TPX35" s="6"/>
      <c r="TPY35" s="6"/>
      <c r="TPZ35" s="6"/>
      <c r="TQA35" s="6"/>
      <c r="TQB35" s="6"/>
      <c r="TQC35" s="6"/>
      <c r="TQD35" s="6"/>
      <c r="TQE35" s="6"/>
      <c r="TQF35" s="6"/>
      <c r="TQG35" s="6"/>
      <c r="TQH35" s="6"/>
      <c r="TQI35" s="6"/>
      <c r="TQJ35" s="6"/>
      <c r="TQK35" s="6"/>
      <c r="TQL35" s="6"/>
      <c r="TQM35" s="6"/>
      <c r="TQN35" s="6"/>
      <c r="TQO35" s="6"/>
      <c r="TQP35" s="6"/>
      <c r="TQQ35" s="6"/>
      <c r="TQR35" s="6"/>
      <c r="TQS35" s="6"/>
      <c r="TQT35" s="6"/>
      <c r="TQU35" s="6"/>
      <c r="TQV35" s="6"/>
      <c r="TQW35" s="6"/>
      <c r="TQX35" s="6"/>
      <c r="TQY35" s="6"/>
      <c r="TQZ35" s="6"/>
      <c r="TRA35" s="6"/>
      <c r="TRB35" s="6"/>
      <c r="TRC35" s="6"/>
      <c r="TRD35" s="6"/>
      <c r="TRE35" s="6"/>
      <c r="TRF35" s="6"/>
      <c r="TRG35" s="6"/>
      <c r="TRH35" s="6"/>
      <c r="TRI35" s="6"/>
      <c r="TRJ35" s="6"/>
      <c r="TRK35" s="6"/>
      <c r="TRL35" s="6"/>
      <c r="TRM35" s="6"/>
      <c r="TRN35" s="6"/>
      <c r="TRO35" s="6"/>
      <c r="TRP35" s="6"/>
      <c r="TRQ35" s="6"/>
      <c r="TRR35" s="6"/>
      <c r="TRS35" s="6"/>
      <c r="TRT35" s="6"/>
      <c r="TRU35" s="6"/>
      <c r="TRV35" s="6"/>
      <c r="TRW35" s="6"/>
      <c r="TRX35" s="6"/>
      <c r="TRY35" s="6"/>
      <c r="TRZ35" s="6"/>
      <c r="TSA35" s="6"/>
      <c r="TSB35" s="6"/>
      <c r="TSC35" s="6"/>
      <c r="TSD35" s="6"/>
      <c r="TSE35" s="6"/>
      <c r="TSF35" s="6"/>
      <c r="TSG35" s="6"/>
      <c r="TSH35" s="6"/>
      <c r="TSI35" s="6"/>
      <c r="TSJ35" s="6"/>
      <c r="TSK35" s="6"/>
      <c r="TSL35" s="6"/>
      <c r="TSM35" s="6"/>
      <c r="TSN35" s="6"/>
      <c r="TSO35" s="6"/>
      <c r="TSP35" s="6"/>
      <c r="TSQ35" s="6"/>
      <c r="TSR35" s="6"/>
      <c r="TSS35" s="6"/>
      <c r="TST35" s="6"/>
      <c r="TSU35" s="6"/>
      <c r="TSV35" s="6"/>
      <c r="TSW35" s="6"/>
      <c r="TSX35" s="6"/>
      <c r="TSY35" s="6"/>
      <c r="TSZ35" s="6"/>
      <c r="TTA35" s="6"/>
      <c r="TTB35" s="6"/>
      <c r="TTC35" s="6"/>
      <c r="TTD35" s="6"/>
      <c r="TTE35" s="6"/>
      <c r="TTF35" s="6"/>
      <c r="TTG35" s="6"/>
      <c r="TTH35" s="6"/>
      <c r="TTI35" s="6"/>
      <c r="TTJ35" s="6"/>
      <c r="TTK35" s="6"/>
      <c r="TTL35" s="6"/>
      <c r="TTM35" s="6"/>
      <c r="TTN35" s="6"/>
      <c r="TTO35" s="6"/>
      <c r="TTP35" s="6"/>
      <c r="TTQ35" s="6"/>
      <c r="TTR35" s="6"/>
      <c r="TTS35" s="6"/>
      <c r="TTT35" s="6"/>
      <c r="TTU35" s="6"/>
      <c r="TTV35" s="6"/>
      <c r="TTW35" s="6"/>
      <c r="TTX35" s="6"/>
      <c r="TTY35" s="6"/>
      <c r="TTZ35" s="6"/>
      <c r="TUA35" s="6"/>
      <c r="TUB35" s="6"/>
      <c r="TUC35" s="6"/>
      <c r="TUD35" s="6"/>
      <c r="TUE35" s="6"/>
      <c r="TUF35" s="6"/>
      <c r="TUG35" s="6"/>
      <c r="TUH35" s="6"/>
      <c r="TUI35" s="6"/>
      <c r="TUJ35" s="6"/>
      <c r="TUK35" s="6"/>
      <c r="TUL35" s="6"/>
      <c r="TUM35" s="6"/>
      <c r="TUN35" s="6"/>
      <c r="TUO35" s="6"/>
      <c r="TUP35" s="6"/>
      <c r="TUQ35" s="6"/>
      <c r="TUR35" s="6"/>
      <c r="TUS35" s="6"/>
      <c r="TUT35" s="6"/>
      <c r="TUU35" s="6"/>
      <c r="TUV35" s="6"/>
      <c r="TUW35" s="6"/>
      <c r="TUX35" s="6"/>
      <c r="TUY35" s="6"/>
      <c r="TUZ35" s="6"/>
      <c r="TVA35" s="6"/>
      <c r="TVB35" s="6"/>
      <c r="TVC35" s="6"/>
      <c r="TVD35" s="6"/>
      <c r="TVE35" s="6"/>
      <c r="TVF35" s="6"/>
      <c r="TVG35" s="6"/>
      <c r="TVH35" s="6"/>
      <c r="TVI35" s="6"/>
      <c r="TVJ35" s="6"/>
      <c r="TVK35" s="6"/>
      <c r="TVL35" s="6"/>
      <c r="TVM35" s="6"/>
      <c r="TVN35" s="6"/>
      <c r="TVO35" s="6"/>
      <c r="TVP35" s="6"/>
      <c r="TVQ35" s="6"/>
      <c r="TVR35" s="6"/>
      <c r="TVS35" s="6"/>
      <c r="TVT35" s="6"/>
      <c r="TVU35" s="6"/>
      <c r="TVV35" s="6"/>
      <c r="TVW35" s="6"/>
      <c r="TVX35" s="6"/>
      <c r="TVY35" s="6"/>
      <c r="TVZ35" s="6"/>
      <c r="TWA35" s="6"/>
      <c r="TWB35" s="6"/>
      <c r="TWC35" s="6"/>
      <c r="TWD35" s="6"/>
      <c r="TWE35" s="6"/>
      <c r="TWF35" s="6"/>
      <c r="TWG35" s="6"/>
      <c r="TWH35" s="6"/>
      <c r="TWI35" s="6"/>
      <c r="TWJ35" s="6"/>
      <c r="TWK35" s="6"/>
      <c r="TWL35" s="6"/>
      <c r="TWM35" s="6"/>
      <c r="TWN35" s="6"/>
      <c r="TWO35" s="6"/>
      <c r="TWP35" s="6"/>
      <c r="TWQ35" s="6"/>
      <c r="TWR35" s="6"/>
      <c r="TWS35" s="6"/>
      <c r="TWT35" s="6"/>
      <c r="TWU35" s="6"/>
      <c r="TWV35" s="6"/>
      <c r="TWW35" s="6"/>
      <c r="TWX35" s="6"/>
      <c r="TWY35" s="6"/>
      <c r="TWZ35" s="6"/>
      <c r="TXA35" s="6"/>
      <c r="TXB35" s="6"/>
      <c r="TXC35" s="6"/>
      <c r="TXD35" s="6"/>
      <c r="TXE35" s="6"/>
      <c r="TXF35" s="6"/>
      <c r="TXG35" s="6"/>
      <c r="TXH35" s="6"/>
      <c r="TXI35" s="6"/>
      <c r="TXJ35" s="6"/>
      <c r="TXK35" s="6"/>
      <c r="TXL35" s="6"/>
      <c r="TXM35" s="6"/>
      <c r="TXN35" s="6"/>
      <c r="TXO35" s="6"/>
      <c r="TXP35" s="6"/>
      <c r="TXQ35" s="6"/>
      <c r="TXR35" s="6"/>
      <c r="TXS35" s="6"/>
      <c r="TXT35" s="6"/>
      <c r="TXU35" s="6"/>
      <c r="TXV35" s="6"/>
      <c r="TXW35" s="6"/>
      <c r="TXX35" s="6"/>
      <c r="TXY35" s="6"/>
      <c r="TXZ35" s="6"/>
      <c r="TYA35" s="6"/>
      <c r="TYB35" s="6"/>
      <c r="TYC35" s="6"/>
      <c r="TYD35" s="6"/>
      <c r="TYE35" s="6"/>
      <c r="TYF35" s="6"/>
      <c r="TYG35" s="6"/>
      <c r="TYH35" s="6"/>
      <c r="TYI35" s="6"/>
      <c r="TYJ35" s="6"/>
      <c r="TYK35" s="6"/>
      <c r="TYL35" s="6"/>
      <c r="TYM35" s="6"/>
      <c r="TYN35" s="6"/>
      <c r="TYO35" s="6"/>
      <c r="TYP35" s="6"/>
      <c r="TYQ35" s="6"/>
      <c r="TYR35" s="6"/>
      <c r="TYS35" s="6"/>
      <c r="TYT35" s="6"/>
      <c r="TYU35" s="6"/>
      <c r="TYV35" s="6"/>
      <c r="TYW35" s="6"/>
      <c r="TYX35" s="6"/>
      <c r="TYY35" s="6"/>
      <c r="TYZ35" s="6"/>
      <c r="TZA35" s="6"/>
      <c r="TZB35" s="6"/>
      <c r="TZC35" s="6"/>
      <c r="TZD35" s="6"/>
      <c r="TZE35" s="6"/>
      <c r="TZF35" s="6"/>
      <c r="TZG35" s="6"/>
      <c r="TZH35" s="6"/>
      <c r="TZI35" s="6"/>
      <c r="TZJ35" s="6"/>
      <c r="TZK35" s="6"/>
      <c r="TZL35" s="6"/>
      <c r="TZM35" s="6"/>
      <c r="TZN35" s="6"/>
      <c r="TZO35" s="6"/>
      <c r="TZP35" s="6"/>
      <c r="TZQ35" s="6"/>
      <c r="TZR35" s="6"/>
      <c r="TZS35" s="6"/>
      <c r="TZT35" s="6"/>
      <c r="TZU35" s="6"/>
      <c r="TZV35" s="6"/>
      <c r="TZW35" s="6"/>
      <c r="TZX35" s="6"/>
      <c r="TZY35" s="6"/>
      <c r="TZZ35" s="6"/>
      <c r="UAA35" s="6"/>
      <c r="UAB35" s="6"/>
      <c r="UAC35" s="6"/>
      <c r="UAD35" s="6"/>
      <c r="UAE35" s="6"/>
      <c r="UAF35" s="6"/>
      <c r="UAG35" s="6"/>
      <c r="UAH35" s="6"/>
      <c r="UAI35" s="6"/>
      <c r="UAJ35" s="6"/>
      <c r="UAK35" s="6"/>
      <c r="UAL35" s="6"/>
      <c r="UAM35" s="6"/>
      <c r="UAN35" s="6"/>
      <c r="UAO35" s="6"/>
      <c r="UAP35" s="6"/>
      <c r="UAQ35" s="6"/>
      <c r="UAR35" s="6"/>
      <c r="UAS35" s="6"/>
      <c r="UAT35" s="6"/>
      <c r="UAU35" s="6"/>
      <c r="UAV35" s="6"/>
      <c r="UAW35" s="6"/>
      <c r="UAX35" s="6"/>
      <c r="UAY35" s="6"/>
      <c r="UAZ35" s="6"/>
      <c r="UBA35" s="6"/>
      <c r="UBB35" s="6"/>
      <c r="UBC35" s="6"/>
      <c r="UBD35" s="6"/>
      <c r="UBE35" s="6"/>
      <c r="UBF35" s="6"/>
      <c r="UBG35" s="6"/>
      <c r="UBH35" s="6"/>
      <c r="UBI35" s="6"/>
      <c r="UBJ35" s="6"/>
      <c r="UBK35" s="6"/>
      <c r="UBL35" s="6"/>
      <c r="UBM35" s="6"/>
      <c r="UBN35" s="6"/>
      <c r="UBO35" s="6"/>
      <c r="UBP35" s="6"/>
      <c r="UBQ35" s="6"/>
      <c r="UBR35" s="6"/>
      <c r="UBS35" s="6"/>
      <c r="UBT35" s="6"/>
      <c r="UBU35" s="6"/>
      <c r="UBV35" s="6"/>
      <c r="UBW35" s="6"/>
      <c r="UBX35" s="6"/>
      <c r="UBY35" s="6"/>
      <c r="UBZ35" s="6"/>
      <c r="UCA35" s="6"/>
      <c r="UCB35" s="6"/>
      <c r="UCC35" s="6"/>
      <c r="UCD35" s="6"/>
      <c r="UCE35" s="6"/>
      <c r="UCF35" s="6"/>
      <c r="UCG35" s="6"/>
      <c r="UCH35" s="6"/>
      <c r="UCI35" s="6"/>
      <c r="UCJ35" s="6"/>
      <c r="UCK35" s="6"/>
      <c r="UCL35" s="6"/>
      <c r="UCM35" s="6"/>
      <c r="UCN35" s="6"/>
      <c r="UCO35" s="6"/>
      <c r="UCP35" s="6"/>
      <c r="UCQ35" s="6"/>
      <c r="UCR35" s="6"/>
      <c r="UCS35" s="6"/>
      <c r="UCT35" s="6"/>
      <c r="UCU35" s="6"/>
      <c r="UCV35" s="6"/>
      <c r="UCW35" s="6"/>
      <c r="UCX35" s="6"/>
      <c r="UCY35" s="6"/>
      <c r="UCZ35" s="6"/>
      <c r="UDA35" s="6"/>
      <c r="UDB35" s="6"/>
      <c r="UDC35" s="6"/>
      <c r="UDD35" s="6"/>
      <c r="UDE35" s="6"/>
      <c r="UDF35" s="6"/>
      <c r="UDG35" s="6"/>
      <c r="UDH35" s="6"/>
      <c r="UDI35" s="6"/>
      <c r="UDJ35" s="6"/>
      <c r="UDK35" s="6"/>
      <c r="UDL35" s="6"/>
      <c r="UDM35" s="6"/>
      <c r="UDN35" s="6"/>
      <c r="UDO35" s="6"/>
      <c r="UDP35" s="6"/>
      <c r="UDQ35" s="6"/>
      <c r="UDR35" s="6"/>
      <c r="UDS35" s="6"/>
      <c r="UDT35" s="6"/>
      <c r="UDU35" s="6"/>
      <c r="UDV35" s="6"/>
      <c r="UDW35" s="6"/>
      <c r="UDX35" s="6"/>
      <c r="UDY35" s="6"/>
      <c r="UDZ35" s="6"/>
      <c r="UEA35" s="6"/>
      <c r="UEB35" s="6"/>
      <c r="UEC35" s="6"/>
      <c r="UED35" s="6"/>
      <c r="UEE35" s="6"/>
      <c r="UEF35" s="6"/>
      <c r="UEG35" s="6"/>
      <c r="UEH35" s="6"/>
      <c r="UEI35" s="6"/>
      <c r="UEJ35" s="6"/>
      <c r="UEK35" s="6"/>
      <c r="UEL35" s="6"/>
      <c r="UEM35" s="6"/>
      <c r="UEN35" s="6"/>
      <c r="UEO35" s="6"/>
      <c r="UEP35" s="6"/>
      <c r="UEQ35" s="6"/>
      <c r="UER35" s="6"/>
      <c r="UES35" s="6"/>
      <c r="UET35" s="6"/>
      <c r="UEU35" s="6"/>
      <c r="UEV35" s="6"/>
      <c r="UEW35" s="6"/>
      <c r="UEX35" s="6"/>
      <c r="UEY35" s="6"/>
      <c r="UEZ35" s="6"/>
      <c r="UFA35" s="6"/>
      <c r="UFB35" s="6"/>
      <c r="UFC35" s="6"/>
      <c r="UFD35" s="6"/>
      <c r="UFE35" s="6"/>
      <c r="UFF35" s="6"/>
      <c r="UFG35" s="6"/>
      <c r="UFH35" s="6"/>
      <c r="UFI35" s="6"/>
      <c r="UFJ35" s="6"/>
      <c r="UFK35" s="6"/>
      <c r="UFL35" s="6"/>
      <c r="UFM35" s="6"/>
      <c r="UFN35" s="6"/>
      <c r="UFO35" s="6"/>
      <c r="UFP35" s="6"/>
      <c r="UFQ35" s="6"/>
      <c r="UFR35" s="6"/>
      <c r="UFS35" s="6"/>
      <c r="UFT35" s="6"/>
      <c r="UFU35" s="6"/>
      <c r="UFV35" s="6"/>
      <c r="UFW35" s="6"/>
      <c r="UFX35" s="6"/>
      <c r="UFY35" s="6"/>
      <c r="UFZ35" s="6"/>
      <c r="UGA35" s="6"/>
      <c r="UGB35" s="6"/>
      <c r="UGC35" s="6"/>
      <c r="UGD35" s="6"/>
      <c r="UGE35" s="6"/>
      <c r="UGF35" s="6"/>
      <c r="UGG35" s="6"/>
      <c r="UGH35" s="6"/>
      <c r="UGI35" s="6"/>
      <c r="UGJ35" s="6"/>
      <c r="UGK35" s="6"/>
      <c r="UGL35" s="6"/>
      <c r="UGM35" s="6"/>
      <c r="UGN35" s="6"/>
      <c r="UGO35" s="6"/>
      <c r="UGP35" s="6"/>
      <c r="UGQ35" s="6"/>
      <c r="UGR35" s="6"/>
      <c r="UGS35" s="6"/>
      <c r="UGT35" s="6"/>
      <c r="UGU35" s="6"/>
      <c r="UGV35" s="6"/>
      <c r="UGW35" s="6"/>
      <c r="UGX35" s="6"/>
      <c r="UGY35" s="6"/>
      <c r="UGZ35" s="6"/>
      <c r="UHA35" s="6"/>
      <c r="UHB35" s="6"/>
      <c r="UHC35" s="6"/>
      <c r="UHD35" s="6"/>
      <c r="UHE35" s="6"/>
      <c r="UHF35" s="6"/>
      <c r="UHG35" s="6"/>
      <c r="UHH35" s="6"/>
      <c r="UHI35" s="6"/>
      <c r="UHJ35" s="6"/>
      <c r="UHK35" s="6"/>
      <c r="UHL35" s="6"/>
      <c r="UHM35" s="6"/>
      <c r="UHN35" s="6"/>
      <c r="UHO35" s="6"/>
      <c r="UHP35" s="6"/>
      <c r="UHQ35" s="6"/>
      <c r="UHR35" s="6"/>
      <c r="UHS35" s="6"/>
      <c r="UHT35" s="6"/>
      <c r="UHU35" s="6"/>
      <c r="UHV35" s="6"/>
      <c r="UHW35" s="6"/>
      <c r="UHX35" s="6"/>
      <c r="UHY35" s="6"/>
      <c r="UHZ35" s="6"/>
      <c r="UIA35" s="6"/>
      <c r="UIB35" s="6"/>
      <c r="UIC35" s="6"/>
      <c r="UID35" s="6"/>
      <c r="UIE35" s="6"/>
      <c r="UIF35" s="6"/>
      <c r="UIG35" s="6"/>
      <c r="UIH35" s="6"/>
      <c r="UII35" s="6"/>
      <c r="UIJ35" s="6"/>
      <c r="UIK35" s="6"/>
      <c r="UIL35" s="6"/>
      <c r="UIM35" s="6"/>
      <c r="UIN35" s="6"/>
      <c r="UIO35" s="6"/>
      <c r="UIP35" s="6"/>
      <c r="UIQ35" s="6"/>
      <c r="UIR35" s="6"/>
      <c r="UIS35" s="6"/>
      <c r="UIT35" s="6"/>
      <c r="UIU35" s="6"/>
      <c r="UIV35" s="6"/>
      <c r="UIW35" s="6"/>
      <c r="UIX35" s="6"/>
      <c r="UIY35" s="6"/>
      <c r="UIZ35" s="6"/>
      <c r="UJA35" s="6"/>
      <c r="UJB35" s="6"/>
      <c r="UJC35" s="6"/>
      <c r="UJD35" s="6"/>
      <c r="UJE35" s="6"/>
      <c r="UJF35" s="6"/>
      <c r="UJG35" s="6"/>
      <c r="UJH35" s="6"/>
      <c r="UJI35" s="6"/>
      <c r="UJJ35" s="6"/>
      <c r="UJK35" s="6"/>
      <c r="UJL35" s="6"/>
      <c r="UJM35" s="6"/>
      <c r="UJN35" s="6"/>
      <c r="UJO35" s="6"/>
      <c r="UJP35" s="6"/>
      <c r="UJQ35" s="6"/>
      <c r="UJR35" s="6"/>
      <c r="UJS35" s="6"/>
      <c r="UJT35" s="6"/>
      <c r="UJU35" s="6"/>
      <c r="UJV35" s="6"/>
      <c r="UJW35" s="6"/>
      <c r="UJX35" s="6"/>
      <c r="UJY35" s="6"/>
      <c r="UJZ35" s="6"/>
      <c r="UKA35" s="6"/>
      <c r="UKB35" s="6"/>
      <c r="UKC35" s="6"/>
      <c r="UKD35" s="6"/>
      <c r="UKE35" s="6"/>
      <c r="UKF35" s="6"/>
      <c r="UKG35" s="6"/>
      <c r="UKH35" s="6"/>
      <c r="UKI35" s="6"/>
      <c r="UKJ35" s="6"/>
      <c r="UKK35" s="6"/>
      <c r="UKL35" s="6"/>
      <c r="UKM35" s="6"/>
      <c r="UKN35" s="6"/>
      <c r="UKO35" s="6"/>
      <c r="UKP35" s="6"/>
      <c r="UKQ35" s="6"/>
      <c r="UKR35" s="6"/>
      <c r="UKS35" s="6"/>
      <c r="UKT35" s="6"/>
      <c r="UKU35" s="6"/>
      <c r="UKV35" s="6"/>
      <c r="UKW35" s="6"/>
      <c r="UKX35" s="6"/>
      <c r="UKY35" s="6"/>
      <c r="UKZ35" s="6"/>
      <c r="ULA35" s="6"/>
      <c r="ULB35" s="6"/>
      <c r="ULC35" s="6"/>
      <c r="ULD35" s="6"/>
      <c r="ULE35" s="6"/>
      <c r="ULF35" s="6"/>
      <c r="ULG35" s="6"/>
      <c r="ULH35" s="6"/>
      <c r="ULI35" s="6"/>
      <c r="ULJ35" s="6"/>
      <c r="ULK35" s="6"/>
      <c r="ULL35" s="6"/>
      <c r="ULM35" s="6"/>
      <c r="ULN35" s="6"/>
      <c r="ULO35" s="6"/>
      <c r="ULP35" s="6"/>
      <c r="ULQ35" s="6"/>
      <c r="ULR35" s="6"/>
      <c r="ULS35" s="6"/>
      <c r="ULT35" s="6"/>
      <c r="ULU35" s="6"/>
      <c r="ULV35" s="6"/>
      <c r="ULW35" s="6"/>
      <c r="ULX35" s="6"/>
      <c r="ULY35" s="6"/>
      <c r="ULZ35" s="6"/>
      <c r="UMA35" s="6"/>
      <c r="UMB35" s="6"/>
      <c r="UMC35" s="6"/>
      <c r="UMD35" s="6"/>
      <c r="UME35" s="6"/>
      <c r="UMF35" s="6"/>
      <c r="UMG35" s="6"/>
      <c r="UMH35" s="6"/>
      <c r="UMI35" s="6"/>
      <c r="UMJ35" s="6"/>
      <c r="UMK35" s="6"/>
      <c r="UML35" s="6"/>
      <c r="UMM35" s="6"/>
      <c r="UMN35" s="6"/>
      <c r="UMO35" s="6"/>
      <c r="UMP35" s="6"/>
      <c r="UMQ35" s="6"/>
      <c r="UMR35" s="6"/>
      <c r="UMS35" s="6"/>
      <c r="UMT35" s="6"/>
      <c r="UMU35" s="6"/>
      <c r="UMV35" s="6"/>
      <c r="UMW35" s="6"/>
      <c r="UMX35" s="6"/>
      <c r="UMY35" s="6"/>
      <c r="UMZ35" s="6"/>
      <c r="UNA35" s="6"/>
      <c r="UNB35" s="6"/>
      <c r="UNC35" s="6"/>
      <c r="UND35" s="6"/>
      <c r="UNE35" s="6"/>
      <c r="UNF35" s="6"/>
      <c r="UNG35" s="6"/>
      <c r="UNH35" s="6"/>
      <c r="UNI35" s="6"/>
      <c r="UNJ35" s="6"/>
      <c r="UNK35" s="6"/>
      <c r="UNL35" s="6"/>
      <c r="UNM35" s="6"/>
      <c r="UNN35" s="6"/>
      <c r="UNO35" s="6"/>
      <c r="UNP35" s="6"/>
      <c r="UNQ35" s="6"/>
      <c r="UNR35" s="6"/>
      <c r="UNS35" s="6"/>
      <c r="UNT35" s="6"/>
      <c r="UNU35" s="6"/>
      <c r="UNV35" s="6"/>
      <c r="UNW35" s="6"/>
      <c r="UNX35" s="6"/>
      <c r="UNY35" s="6"/>
      <c r="UNZ35" s="6"/>
      <c r="UOA35" s="6"/>
      <c r="UOB35" s="6"/>
      <c r="UOC35" s="6"/>
      <c r="UOD35" s="6"/>
      <c r="UOE35" s="6"/>
      <c r="UOF35" s="6"/>
      <c r="UOG35" s="6"/>
      <c r="UOH35" s="6"/>
      <c r="UOI35" s="6"/>
      <c r="UOJ35" s="6"/>
      <c r="UOK35" s="6"/>
      <c r="UOL35" s="6"/>
      <c r="UOM35" s="6"/>
      <c r="UON35" s="6"/>
      <c r="UOO35" s="6"/>
      <c r="UOP35" s="6"/>
      <c r="UOQ35" s="6"/>
      <c r="UOR35" s="6"/>
      <c r="UOS35" s="6"/>
      <c r="UOT35" s="6"/>
      <c r="UOU35" s="6"/>
      <c r="UOV35" s="6"/>
      <c r="UOW35" s="6"/>
      <c r="UOX35" s="6"/>
      <c r="UOY35" s="6"/>
      <c r="UOZ35" s="6"/>
      <c r="UPA35" s="6"/>
      <c r="UPB35" s="6"/>
      <c r="UPC35" s="6"/>
      <c r="UPD35" s="6"/>
      <c r="UPE35" s="6"/>
      <c r="UPF35" s="6"/>
      <c r="UPG35" s="6"/>
      <c r="UPH35" s="6"/>
      <c r="UPI35" s="6"/>
      <c r="UPJ35" s="6"/>
      <c r="UPK35" s="6"/>
      <c r="UPL35" s="6"/>
      <c r="UPM35" s="6"/>
      <c r="UPN35" s="6"/>
      <c r="UPO35" s="6"/>
      <c r="UPP35" s="6"/>
      <c r="UPQ35" s="6"/>
      <c r="UPR35" s="6"/>
      <c r="UPS35" s="6"/>
      <c r="UPT35" s="6"/>
      <c r="UPU35" s="6"/>
      <c r="UPV35" s="6"/>
      <c r="UPW35" s="6"/>
      <c r="UPX35" s="6"/>
      <c r="UPY35" s="6"/>
      <c r="UPZ35" s="6"/>
      <c r="UQA35" s="6"/>
      <c r="UQB35" s="6"/>
      <c r="UQC35" s="6"/>
      <c r="UQD35" s="6"/>
      <c r="UQE35" s="6"/>
      <c r="UQF35" s="6"/>
      <c r="UQG35" s="6"/>
      <c r="UQH35" s="6"/>
      <c r="UQI35" s="6"/>
      <c r="UQJ35" s="6"/>
      <c r="UQK35" s="6"/>
      <c r="UQL35" s="6"/>
      <c r="UQM35" s="6"/>
      <c r="UQN35" s="6"/>
      <c r="UQO35" s="6"/>
      <c r="UQP35" s="6"/>
      <c r="UQQ35" s="6"/>
      <c r="UQR35" s="6"/>
      <c r="UQS35" s="6"/>
      <c r="UQT35" s="6"/>
      <c r="UQU35" s="6"/>
      <c r="UQV35" s="6"/>
      <c r="UQW35" s="6"/>
      <c r="UQX35" s="6"/>
      <c r="UQY35" s="6"/>
      <c r="UQZ35" s="6"/>
      <c r="URA35" s="6"/>
      <c r="URB35" s="6"/>
      <c r="URC35" s="6"/>
      <c r="URD35" s="6"/>
      <c r="URE35" s="6"/>
      <c r="URF35" s="6"/>
      <c r="URG35" s="6"/>
      <c r="URH35" s="6"/>
      <c r="URI35" s="6"/>
      <c r="URJ35" s="6"/>
      <c r="URK35" s="6"/>
      <c r="URL35" s="6"/>
      <c r="URM35" s="6"/>
      <c r="URN35" s="6"/>
      <c r="URO35" s="6"/>
      <c r="URP35" s="6"/>
      <c r="URQ35" s="6"/>
      <c r="URR35" s="6"/>
      <c r="URS35" s="6"/>
      <c r="URT35" s="6"/>
      <c r="URU35" s="6"/>
      <c r="URV35" s="6"/>
      <c r="URW35" s="6"/>
      <c r="URX35" s="6"/>
      <c r="URY35" s="6"/>
      <c r="URZ35" s="6"/>
      <c r="USA35" s="6"/>
      <c r="USB35" s="6"/>
      <c r="USC35" s="6"/>
      <c r="USD35" s="6"/>
      <c r="USE35" s="6"/>
      <c r="USF35" s="6"/>
      <c r="USG35" s="6"/>
      <c r="USH35" s="6"/>
      <c r="USI35" s="6"/>
      <c r="USJ35" s="6"/>
      <c r="USK35" s="6"/>
      <c r="USL35" s="6"/>
      <c r="USM35" s="6"/>
      <c r="USN35" s="6"/>
      <c r="USO35" s="6"/>
      <c r="USP35" s="6"/>
      <c r="USQ35" s="6"/>
      <c r="USR35" s="6"/>
      <c r="USS35" s="6"/>
      <c r="UST35" s="6"/>
      <c r="USU35" s="6"/>
      <c r="USV35" s="6"/>
      <c r="USW35" s="6"/>
      <c r="USX35" s="6"/>
      <c r="USY35" s="6"/>
      <c r="USZ35" s="6"/>
      <c r="UTA35" s="6"/>
      <c r="UTB35" s="6"/>
      <c r="UTC35" s="6"/>
      <c r="UTD35" s="6"/>
      <c r="UTE35" s="6"/>
      <c r="UTF35" s="6"/>
      <c r="UTG35" s="6"/>
      <c r="UTH35" s="6"/>
      <c r="UTI35" s="6"/>
      <c r="UTJ35" s="6"/>
      <c r="UTK35" s="6"/>
      <c r="UTL35" s="6"/>
      <c r="UTM35" s="6"/>
      <c r="UTN35" s="6"/>
      <c r="UTO35" s="6"/>
      <c r="UTP35" s="6"/>
      <c r="UTQ35" s="6"/>
      <c r="UTR35" s="6"/>
      <c r="UTS35" s="6"/>
      <c r="UTT35" s="6"/>
      <c r="UTU35" s="6"/>
      <c r="UTV35" s="6"/>
      <c r="UTW35" s="6"/>
      <c r="UTX35" s="6"/>
      <c r="UTY35" s="6"/>
      <c r="UTZ35" s="6"/>
      <c r="UUA35" s="6"/>
      <c r="UUB35" s="6"/>
      <c r="UUC35" s="6"/>
      <c r="UUD35" s="6"/>
      <c r="UUE35" s="6"/>
      <c r="UUF35" s="6"/>
      <c r="UUG35" s="6"/>
      <c r="UUH35" s="6"/>
      <c r="UUI35" s="6"/>
      <c r="UUJ35" s="6"/>
      <c r="UUK35" s="6"/>
      <c r="UUL35" s="6"/>
      <c r="UUM35" s="6"/>
      <c r="UUN35" s="6"/>
      <c r="UUO35" s="6"/>
      <c r="UUP35" s="6"/>
      <c r="UUQ35" s="6"/>
      <c r="UUR35" s="6"/>
      <c r="UUS35" s="6"/>
      <c r="UUT35" s="6"/>
      <c r="UUU35" s="6"/>
      <c r="UUV35" s="6"/>
      <c r="UUW35" s="6"/>
      <c r="UUX35" s="6"/>
      <c r="UUY35" s="6"/>
      <c r="UUZ35" s="6"/>
      <c r="UVA35" s="6"/>
      <c r="UVB35" s="6"/>
      <c r="UVC35" s="6"/>
      <c r="UVD35" s="6"/>
      <c r="UVE35" s="6"/>
      <c r="UVF35" s="6"/>
      <c r="UVG35" s="6"/>
      <c r="UVH35" s="6"/>
      <c r="UVI35" s="6"/>
      <c r="UVJ35" s="6"/>
      <c r="UVK35" s="6"/>
      <c r="UVL35" s="6"/>
      <c r="UVM35" s="6"/>
      <c r="UVN35" s="6"/>
      <c r="UVO35" s="6"/>
      <c r="UVP35" s="6"/>
      <c r="UVQ35" s="6"/>
      <c r="UVR35" s="6"/>
      <c r="UVS35" s="6"/>
      <c r="UVT35" s="6"/>
      <c r="UVU35" s="6"/>
      <c r="UVV35" s="6"/>
      <c r="UVW35" s="6"/>
      <c r="UVX35" s="6"/>
      <c r="UVY35" s="6"/>
      <c r="UVZ35" s="6"/>
      <c r="UWA35" s="6"/>
      <c r="UWB35" s="6"/>
      <c r="UWC35" s="6"/>
      <c r="UWD35" s="6"/>
      <c r="UWE35" s="6"/>
      <c r="UWF35" s="6"/>
      <c r="UWG35" s="6"/>
      <c r="UWH35" s="6"/>
      <c r="UWI35" s="6"/>
      <c r="UWJ35" s="6"/>
      <c r="UWK35" s="6"/>
      <c r="UWL35" s="6"/>
      <c r="UWM35" s="6"/>
      <c r="UWN35" s="6"/>
      <c r="UWO35" s="6"/>
      <c r="UWP35" s="6"/>
      <c r="UWQ35" s="6"/>
      <c r="UWR35" s="6"/>
      <c r="UWS35" s="6"/>
      <c r="UWT35" s="6"/>
      <c r="UWU35" s="6"/>
      <c r="UWV35" s="6"/>
      <c r="UWW35" s="6"/>
      <c r="UWX35" s="6"/>
      <c r="UWY35" s="6"/>
      <c r="UWZ35" s="6"/>
      <c r="UXA35" s="6"/>
      <c r="UXB35" s="6"/>
      <c r="UXC35" s="6"/>
      <c r="UXD35" s="6"/>
      <c r="UXE35" s="6"/>
      <c r="UXF35" s="6"/>
      <c r="UXG35" s="6"/>
      <c r="UXH35" s="6"/>
      <c r="UXI35" s="6"/>
      <c r="UXJ35" s="6"/>
      <c r="UXK35" s="6"/>
      <c r="UXL35" s="6"/>
      <c r="UXM35" s="6"/>
      <c r="UXN35" s="6"/>
      <c r="UXO35" s="6"/>
      <c r="UXP35" s="6"/>
      <c r="UXQ35" s="6"/>
      <c r="UXR35" s="6"/>
      <c r="UXS35" s="6"/>
      <c r="UXT35" s="6"/>
      <c r="UXU35" s="6"/>
      <c r="UXV35" s="6"/>
      <c r="UXW35" s="6"/>
      <c r="UXX35" s="6"/>
      <c r="UXY35" s="6"/>
      <c r="UXZ35" s="6"/>
      <c r="UYA35" s="6"/>
      <c r="UYB35" s="6"/>
      <c r="UYC35" s="6"/>
      <c r="UYD35" s="6"/>
      <c r="UYE35" s="6"/>
      <c r="UYF35" s="6"/>
      <c r="UYG35" s="6"/>
      <c r="UYH35" s="6"/>
      <c r="UYI35" s="6"/>
      <c r="UYJ35" s="6"/>
      <c r="UYK35" s="6"/>
      <c r="UYL35" s="6"/>
      <c r="UYM35" s="6"/>
      <c r="UYN35" s="6"/>
      <c r="UYO35" s="6"/>
      <c r="UYP35" s="6"/>
      <c r="UYQ35" s="6"/>
      <c r="UYR35" s="6"/>
      <c r="UYS35" s="6"/>
      <c r="UYT35" s="6"/>
      <c r="UYU35" s="6"/>
      <c r="UYV35" s="6"/>
      <c r="UYW35" s="6"/>
      <c r="UYX35" s="6"/>
      <c r="UYY35" s="6"/>
      <c r="UYZ35" s="6"/>
      <c r="UZA35" s="6"/>
      <c r="UZB35" s="6"/>
      <c r="UZC35" s="6"/>
      <c r="UZD35" s="6"/>
      <c r="UZE35" s="6"/>
      <c r="UZF35" s="6"/>
      <c r="UZG35" s="6"/>
      <c r="UZH35" s="6"/>
      <c r="UZI35" s="6"/>
      <c r="UZJ35" s="6"/>
      <c r="UZK35" s="6"/>
      <c r="UZL35" s="6"/>
      <c r="UZM35" s="6"/>
      <c r="UZN35" s="6"/>
      <c r="UZO35" s="6"/>
      <c r="UZP35" s="6"/>
      <c r="UZQ35" s="6"/>
      <c r="UZR35" s="6"/>
      <c r="UZS35" s="6"/>
      <c r="UZT35" s="6"/>
      <c r="UZU35" s="6"/>
      <c r="UZV35" s="6"/>
      <c r="UZW35" s="6"/>
      <c r="UZX35" s="6"/>
      <c r="UZY35" s="6"/>
      <c r="UZZ35" s="6"/>
      <c r="VAA35" s="6"/>
      <c r="VAB35" s="6"/>
      <c r="VAC35" s="6"/>
      <c r="VAD35" s="6"/>
      <c r="VAE35" s="6"/>
      <c r="VAF35" s="6"/>
      <c r="VAG35" s="6"/>
      <c r="VAH35" s="6"/>
      <c r="VAI35" s="6"/>
      <c r="VAJ35" s="6"/>
      <c r="VAK35" s="6"/>
      <c r="VAL35" s="6"/>
      <c r="VAM35" s="6"/>
      <c r="VAN35" s="6"/>
      <c r="VAO35" s="6"/>
      <c r="VAP35" s="6"/>
      <c r="VAQ35" s="6"/>
      <c r="VAR35" s="6"/>
      <c r="VAS35" s="6"/>
      <c r="VAT35" s="6"/>
      <c r="VAU35" s="6"/>
      <c r="VAV35" s="6"/>
      <c r="VAW35" s="6"/>
      <c r="VAX35" s="6"/>
      <c r="VAY35" s="6"/>
      <c r="VAZ35" s="6"/>
      <c r="VBA35" s="6"/>
      <c r="VBB35" s="6"/>
      <c r="VBC35" s="6"/>
      <c r="VBD35" s="6"/>
      <c r="VBE35" s="6"/>
      <c r="VBF35" s="6"/>
      <c r="VBG35" s="6"/>
      <c r="VBH35" s="6"/>
      <c r="VBI35" s="6"/>
      <c r="VBJ35" s="6"/>
      <c r="VBK35" s="6"/>
      <c r="VBL35" s="6"/>
      <c r="VBM35" s="6"/>
      <c r="VBN35" s="6"/>
      <c r="VBO35" s="6"/>
      <c r="VBP35" s="6"/>
      <c r="VBQ35" s="6"/>
      <c r="VBR35" s="6"/>
      <c r="VBS35" s="6"/>
      <c r="VBT35" s="6"/>
      <c r="VBU35" s="6"/>
      <c r="VBV35" s="6"/>
      <c r="VBW35" s="6"/>
      <c r="VBX35" s="6"/>
      <c r="VBY35" s="6"/>
      <c r="VBZ35" s="6"/>
      <c r="VCA35" s="6"/>
      <c r="VCB35" s="6"/>
      <c r="VCC35" s="6"/>
      <c r="VCD35" s="6"/>
      <c r="VCE35" s="6"/>
      <c r="VCF35" s="6"/>
      <c r="VCG35" s="6"/>
      <c r="VCH35" s="6"/>
      <c r="VCI35" s="6"/>
      <c r="VCJ35" s="6"/>
      <c r="VCK35" s="6"/>
      <c r="VCL35" s="6"/>
      <c r="VCM35" s="6"/>
      <c r="VCN35" s="6"/>
      <c r="VCO35" s="6"/>
      <c r="VCP35" s="6"/>
      <c r="VCQ35" s="6"/>
      <c r="VCR35" s="6"/>
      <c r="VCS35" s="6"/>
      <c r="VCT35" s="6"/>
      <c r="VCU35" s="6"/>
      <c r="VCV35" s="6"/>
      <c r="VCW35" s="6"/>
      <c r="VCX35" s="6"/>
      <c r="VCY35" s="6"/>
      <c r="VCZ35" s="6"/>
      <c r="VDA35" s="6"/>
      <c r="VDB35" s="6"/>
      <c r="VDC35" s="6"/>
      <c r="VDD35" s="6"/>
      <c r="VDE35" s="6"/>
      <c r="VDF35" s="6"/>
      <c r="VDG35" s="6"/>
      <c r="VDH35" s="6"/>
      <c r="VDI35" s="6"/>
      <c r="VDJ35" s="6"/>
      <c r="VDK35" s="6"/>
      <c r="VDL35" s="6"/>
      <c r="VDM35" s="6"/>
      <c r="VDN35" s="6"/>
      <c r="VDO35" s="6"/>
      <c r="VDP35" s="6"/>
      <c r="VDQ35" s="6"/>
      <c r="VDR35" s="6"/>
      <c r="VDS35" s="6"/>
      <c r="VDT35" s="6"/>
      <c r="VDU35" s="6"/>
      <c r="VDV35" s="6"/>
      <c r="VDW35" s="6"/>
      <c r="VDX35" s="6"/>
      <c r="VDY35" s="6"/>
      <c r="VDZ35" s="6"/>
      <c r="VEA35" s="6"/>
      <c r="VEB35" s="6"/>
      <c r="VEC35" s="6"/>
      <c r="VED35" s="6"/>
      <c r="VEE35" s="6"/>
      <c r="VEF35" s="6"/>
      <c r="VEG35" s="6"/>
      <c r="VEH35" s="6"/>
      <c r="VEI35" s="6"/>
      <c r="VEJ35" s="6"/>
      <c r="VEK35" s="6"/>
      <c r="VEL35" s="6"/>
      <c r="VEM35" s="6"/>
      <c r="VEN35" s="6"/>
      <c r="VEO35" s="6"/>
      <c r="VEP35" s="6"/>
      <c r="VEQ35" s="6"/>
      <c r="VER35" s="6"/>
      <c r="VES35" s="6"/>
      <c r="VET35" s="6"/>
      <c r="VEU35" s="6"/>
      <c r="VEV35" s="6"/>
      <c r="VEW35" s="6"/>
      <c r="VEX35" s="6"/>
      <c r="VEY35" s="6"/>
      <c r="VEZ35" s="6"/>
      <c r="VFA35" s="6"/>
      <c r="VFB35" s="6"/>
      <c r="VFC35" s="6"/>
      <c r="VFD35" s="6"/>
      <c r="VFE35" s="6"/>
      <c r="VFF35" s="6"/>
      <c r="VFG35" s="6"/>
      <c r="VFH35" s="6"/>
      <c r="VFI35" s="6"/>
      <c r="VFJ35" s="6"/>
      <c r="VFK35" s="6"/>
      <c r="VFL35" s="6"/>
      <c r="VFM35" s="6"/>
      <c r="VFN35" s="6"/>
      <c r="VFO35" s="6"/>
      <c r="VFP35" s="6"/>
      <c r="VFQ35" s="6"/>
      <c r="VFR35" s="6"/>
      <c r="VFS35" s="6"/>
      <c r="VFT35" s="6"/>
      <c r="VFU35" s="6"/>
      <c r="VFV35" s="6"/>
      <c r="VFW35" s="6"/>
      <c r="VFX35" s="6"/>
      <c r="VFY35" s="6"/>
      <c r="VFZ35" s="6"/>
      <c r="VGA35" s="6"/>
      <c r="VGB35" s="6"/>
      <c r="VGC35" s="6"/>
      <c r="VGD35" s="6"/>
      <c r="VGE35" s="6"/>
      <c r="VGF35" s="6"/>
      <c r="VGG35" s="6"/>
      <c r="VGH35" s="6"/>
      <c r="VGI35" s="6"/>
      <c r="VGJ35" s="6"/>
      <c r="VGK35" s="6"/>
      <c r="VGL35" s="6"/>
      <c r="VGM35" s="6"/>
      <c r="VGN35" s="6"/>
      <c r="VGO35" s="6"/>
      <c r="VGP35" s="6"/>
      <c r="VGQ35" s="6"/>
      <c r="VGR35" s="6"/>
      <c r="VGS35" s="6"/>
      <c r="VGT35" s="6"/>
      <c r="VGU35" s="6"/>
      <c r="VGV35" s="6"/>
      <c r="VGW35" s="6"/>
      <c r="VGX35" s="6"/>
      <c r="VGY35" s="6"/>
      <c r="VGZ35" s="6"/>
      <c r="VHA35" s="6"/>
      <c r="VHB35" s="6"/>
      <c r="VHC35" s="6"/>
      <c r="VHD35" s="6"/>
      <c r="VHE35" s="6"/>
      <c r="VHF35" s="6"/>
      <c r="VHG35" s="6"/>
      <c r="VHH35" s="6"/>
      <c r="VHI35" s="6"/>
      <c r="VHJ35" s="6"/>
      <c r="VHK35" s="6"/>
      <c r="VHL35" s="6"/>
      <c r="VHM35" s="6"/>
      <c r="VHN35" s="6"/>
      <c r="VHO35" s="6"/>
      <c r="VHP35" s="6"/>
      <c r="VHQ35" s="6"/>
      <c r="VHR35" s="6"/>
      <c r="VHS35" s="6"/>
      <c r="VHT35" s="6"/>
      <c r="VHU35" s="6"/>
      <c r="VHV35" s="6"/>
      <c r="VHW35" s="6"/>
      <c r="VHX35" s="6"/>
      <c r="VHY35" s="6"/>
      <c r="VHZ35" s="6"/>
      <c r="VIA35" s="6"/>
      <c r="VIB35" s="6"/>
      <c r="VIC35" s="6"/>
      <c r="VID35" s="6"/>
      <c r="VIE35" s="6"/>
      <c r="VIF35" s="6"/>
      <c r="VIG35" s="6"/>
      <c r="VIH35" s="6"/>
      <c r="VII35" s="6"/>
      <c r="VIJ35" s="6"/>
      <c r="VIK35" s="6"/>
      <c r="VIL35" s="6"/>
      <c r="VIM35" s="6"/>
      <c r="VIN35" s="6"/>
      <c r="VIO35" s="6"/>
      <c r="VIP35" s="6"/>
      <c r="VIQ35" s="6"/>
      <c r="VIR35" s="6"/>
      <c r="VIS35" s="6"/>
      <c r="VIT35" s="6"/>
      <c r="VIU35" s="6"/>
      <c r="VIV35" s="6"/>
      <c r="VIW35" s="6"/>
      <c r="VIX35" s="6"/>
      <c r="VIY35" s="6"/>
      <c r="VIZ35" s="6"/>
      <c r="VJA35" s="6"/>
      <c r="VJB35" s="6"/>
      <c r="VJC35" s="6"/>
      <c r="VJD35" s="6"/>
      <c r="VJE35" s="6"/>
      <c r="VJF35" s="6"/>
      <c r="VJG35" s="6"/>
      <c r="VJH35" s="6"/>
      <c r="VJI35" s="6"/>
      <c r="VJJ35" s="6"/>
      <c r="VJK35" s="6"/>
      <c r="VJL35" s="6"/>
      <c r="VJM35" s="6"/>
      <c r="VJN35" s="6"/>
      <c r="VJO35" s="6"/>
      <c r="VJP35" s="6"/>
      <c r="VJQ35" s="6"/>
      <c r="VJR35" s="6"/>
      <c r="VJS35" s="6"/>
      <c r="VJT35" s="6"/>
      <c r="VJU35" s="6"/>
      <c r="VJV35" s="6"/>
      <c r="VJW35" s="6"/>
      <c r="VJX35" s="6"/>
      <c r="VJY35" s="6"/>
      <c r="VJZ35" s="6"/>
      <c r="VKA35" s="6"/>
      <c r="VKB35" s="6"/>
      <c r="VKC35" s="6"/>
      <c r="VKD35" s="6"/>
      <c r="VKE35" s="6"/>
      <c r="VKF35" s="6"/>
      <c r="VKG35" s="6"/>
      <c r="VKH35" s="6"/>
      <c r="VKI35" s="6"/>
      <c r="VKJ35" s="6"/>
      <c r="VKK35" s="6"/>
      <c r="VKL35" s="6"/>
      <c r="VKM35" s="6"/>
      <c r="VKN35" s="6"/>
      <c r="VKO35" s="6"/>
      <c r="VKP35" s="6"/>
      <c r="VKQ35" s="6"/>
      <c r="VKR35" s="6"/>
      <c r="VKS35" s="6"/>
      <c r="VKT35" s="6"/>
      <c r="VKU35" s="6"/>
      <c r="VKV35" s="6"/>
      <c r="VKW35" s="6"/>
      <c r="VKX35" s="6"/>
      <c r="VKY35" s="6"/>
      <c r="VKZ35" s="6"/>
      <c r="VLA35" s="6"/>
      <c r="VLB35" s="6"/>
      <c r="VLC35" s="6"/>
      <c r="VLD35" s="6"/>
      <c r="VLE35" s="6"/>
      <c r="VLF35" s="6"/>
      <c r="VLG35" s="6"/>
      <c r="VLH35" s="6"/>
      <c r="VLI35" s="6"/>
      <c r="VLJ35" s="6"/>
      <c r="VLK35" s="6"/>
      <c r="VLL35" s="6"/>
      <c r="VLM35" s="6"/>
      <c r="VLN35" s="6"/>
      <c r="VLO35" s="6"/>
      <c r="VLP35" s="6"/>
      <c r="VLQ35" s="6"/>
      <c r="VLR35" s="6"/>
      <c r="VLS35" s="6"/>
      <c r="VLT35" s="6"/>
      <c r="VLU35" s="6"/>
      <c r="VLV35" s="6"/>
      <c r="VLW35" s="6"/>
      <c r="VLX35" s="6"/>
      <c r="VLY35" s="6"/>
      <c r="VLZ35" s="6"/>
      <c r="VMA35" s="6"/>
      <c r="VMB35" s="6"/>
      <c r="VMC35" s="6"/>
      <c r="VMD35" s="6"/>
      <c r="VME35" s="6"/>
      <c r="VMF35" s="6"/>
      <c r="VMG35" s="6"/>
      <c r="VMH35" s="6"/>
      <c r="VMI35" s="6"/>
      <c r="VMJ35" s="6"/>
      <c r="VMK35" s="6"/>
      <c r="VML35" s="6"/>
      <c r="VMM35" s="6"/>
      <c r="VMN35" s="6"/>
      <c r="VMO35" s="6"/>
      <c r="VMP35" s="6"/>
      <c r="VMQ35" s="6"/>
      <c r="VMR35" s="6"/>
      <c r="VMS35" s="6"/>
      <c r="VMT35" s="6"/>
      <c r="VMU35" s="6"/>
      <c r="VMV35" s="6"/>
      <c r="VMW35" s="6"/>
      <c r="VMX35" s="6"/>
      <c r="VMY35" s="6"/>
      <c r="VMZ35" s="6"/>
      <c r="VNA35" s="6"/>
      <c r="VNB35" s="6"/>
      <c r="VNC35" s="6"/>
      <c r="VND35" s="6"/>
      <c r="VNE35" s="6"/>
      <c r="VNF35" s="6"/>
      <c r="VNG35" s="6"/>
      <c r="VNH35" s="6"/>
      <c r="VNI35" s="6"/>
      <c r="VNJ35" s="6"/>
      <c r="VNK35" s="6"/>
      <c r="VNL35" s="6"/>
      <c r="VNM35" s="6"/>
      <c r="VNN35" s="6"/>
      <c r="VNO35" s="6"/>
      <c r="VNP35" s="6"/>
      <c r="VNQ35" s="6"/>
      <c r="VNR35" s="6"/>
      <c r="VNS35" s="6"/>
      <c r="VNT35" s="6"/>
      <c r="VNU35" s="6"/>
      <c r="VNV35" s="6"/>
      <c r="VNW35" s="6"/>
      <c r="VNX35" s="6"/>
      <c r="VNY35" s="6"/>
      <c r="VNZ35" s="6"/>
      <c r="VOA35" s="6"/>
      <c r="VOB35" s="6"/>
      <c r="VOC35" s="6"/>
      <c r="VOD35" s="6"/>
      <c r="VOE35" s="6"/>
      <c r="VOF35" s="6"/>
      <c r="VOG35" s="6"/>
      <c r="VOH35" s="6"/>
      <c r="VOI35" s="6"/>
      <c r="VOJ35" s="6"/>
      <c r="VOK35" s="6"/>
      <c r="VOL35" s="6"/>
      <c r="VOM35" s="6"/>
      <c r="VON35" s="6"/>
      <c r="VOO35" s="6"/>
      <c r="VOP35" s="6"/>
      <c r="VOQ35" s="6"/>
      <c r="VOR35" s="6"/>
      <c r="VOS35" s="6"/>
      <c r="VOT35" s="6"/>
      <c r="VOU35" s="6"/>
      <c r="VOV35" s="6"/>
      <c r="VOW35" s="6"/>
      <c r="VOX35" s="6"/>
      <c r="VOY35" s="6"/>
      <c r="VOZ35" s="6"/>
      <c r="VPA35" s="6"/>
      <c r="VPB35" s="6"/>
      <c r="VPC35" s="6"/>
      <c r="VPD35" s="6"/>
      <c r="VPE35" s="6"/>
      <c r="VPF35" s="6"/>
      <c r="VPG35" s="6"/>
      <c r="VPH35" s="6"/>
      <c r="VPI35" s="6"/>
      <c r="VPJ35" s="6"/>
      <c r="VPK35" s="6"/>
      <c r="VPL35" s="6"/>
      <c r="VPM35" s="6"/>
      <c r="VPN35" s="6"/>
      <c r="VPO35" s="6"/>
      <c r="VPP35" s="6"/>
      <c r="VPQ35" s="6"/>
      <c r="VPR35" s="6"/>
      <c r="VPS35" s="6"/>
      <c r="VPT35" s="6"/>
      <c r="VPU35" s="6"/>
      <c r="VPV35" s="6"/>
      <c r="VPW35" s="6"/>
      <c r="VPX35" s="6"/>
      <c r="VPY35" s="6"/>
      <c r="VPZ35" s="6"/>
      <c r="VQA35" s="6"/>
      <c r="VQB35" s="6"/>
      <c r="VQC35" s="6"/>
      <c r="VQD35" s="6"/>
      <c r="VQE35" s="6"/>
      <c r="VQF35" s="6"/>
      <c r="VQG35" s="6"/>
      <c r="VQH35" s="6"/>
      <c r="VQI35" s="6"/>
      <c r="VQJ35" s="6"/>
      <c r="VQK35" s="6"/>
      <c r="VQL35" s="6"/>
      <c r="VQM35" s="6"/>
      <c r="VQN35" s="6"/>
      <c r="VQO35" s="6"/>
      <c r="VQP35" s="6"/>
      <c r="VQQ35" s="6"/>
      <c r="VQR35" s="6"/>
      <c r="VQS35" s="6"/>
      <c r="VQT35" s="6"/>
      <c r="VQU35" s="6"/>
      <c r="VQV35" s="6"/>
      <c r="VQW35" s="6"/>
      <c r="VQX35" s="6"/>
      <c r="VQY35" s="6"/>
      <c r="VQZ35" s="6"/>
      <c r="VRA35" s="6"/>
      <c r="VRB35" s="6"/>
      <c r="VRC35" s="6"/>
      <c r="VRD35" s="6"/>
      <c r="VRE35" s="6"/>
      <c r="VRF35" s="6"/>
      <c r="VRG35" s="6"/>
      <c r="VRH35" s="6"/>
      <c r="VRI35" s="6"/>
      <c r="VRJ35" s="6"/>
      <c r="VRK35" s="6"/>
      <c r="VRL35" s="6"/>
      <c r="VRM35" s="6"/>
      <c r="VRN35" s="6"/>
      <c r="VRO35" s="6"/>
      <c r="VRP35" s="6"/>
      <c r="VRQ35" s="6"/>
      <c r="VRR35" s="6"/>
      <c r="VRS35" s="6"/>
      <c r="VRT35" s="6"/>
      <c r="VRU35" s="6"/>
      <c r="VRV35" s="6"/>
      <c r="VRW35" s="6"/>
      <c r="VRX35" s="6"/>
      <c r="VRY35" s="6"/>
      <c r="VRZ35" s="6"/>
      <c r="VSA35" s="6"/>
      <c r="VSB35" s="6"/>
      <c r="VSC35" s="6"/>
      <c r="VSD35" s="6"/>
      <c r="VSE35" s="6"/>
      <c r="VSF35" s="6"/>
      <c r="VSG35" s="6"/>
      <c r="VSH35" s="6"/>
      <c r="VSI35" s="6"/>
      <c r="VSJ35" s="6"/>
      <c r="VSK35" s="6"/>
      <c r="VSL35" s="6"/>
      <c r="VSM35" s="6"/>
      <c r="VSN35" s="6"/>
      <c r="VSO35" s="6"/>
      <c r="VSP35" s="6"/>
      <c r="VSQ35" s="6"/>
      <c r="VSR35" s="6"/>
      <c r="VSS35" s="6"/>
      <c r="VST35" s="6"/>
      <c r="VSU35" s="6"/>
      <c r="VSV35" s="6"/>
      <c r="VSW35" s="6"/>
      <c r="VSX35" s="6"/>
      <c r="VSY35" s="6"/>
      <c r="VSZ35" s="6"/>
      <c r="VTA35" s="6"/>
      <c r="VTB35" s="6"/>
      <c r="VTC35" s="6"/>
      <c r="VTD35" s="6"/>
      <c r="VTE35" s="6"/>
      <c r="VTF35" s="6"/>
      <c r="VTG35" s="6"/>
      <c r="VTH35" s="6"/>
      <c r="VTI35" s="6"/>
      <c r="VTJ35" s="6"/>
      <c r="VTK35" s="6"/>
      <c r="VTL35" s="6"/>
      <c r="VTM35" s="6"/>
      <c r="VTN35" s="6"/>
      <c r="VTO35" s="6"/>
      <c r="VTP35" s="6"/>
      <c r="VTQ35" s="6"/>
      <c r="VTR35" s="6"/>
      <c r="VTS35" s="6"/>
      <c r="VTT35" s="6"/>
      <c r="VTU35" s="6"/>
      <c r="VTV35" s="6"/>
      <c r="VTW35" s="6"/>
      <c r="VTX35" s="6"/>
      <c r="VTY35" s="6"/>
      <c r="VTZ35" s="6"/>
      <c r="VUA35" s="6"/>
      <c r="VUB35" s="6"/>
      <c r="VUC35" s="6"/>
      <c r="VUD35" s="6"/>
      <c r="VUE35" s="6"/>
      <c r="VUF35" s="6"/>
      <c r="VUG35" s="6"/>
      <c r="VUH35" s="6"/>
      <c r="VUI35" s="6"/>
      <c r="VUJ35" s="6"/>
      <c r="VUK35" s="6"/>
      <c r="VUL35" s="6"/>
      <c r="VUM35" s="6"/>
      <c r="VUN35" s="6"/>
      <c r="VUO35" s="6"/>
      <c r="VUP35" s="6"/>
      <c r="VUQ35" s="6"/>
      <c r="VUR35" s="6"/>
      <c r="VUS35" s="6"/>
      <c r="VUT35" s="6"/>
      <c r="VUU35" s="6"/>
      <c r="VUV35" s="6"/>
      <c r="VUW35" s="6"/>
      <c r="VUX35" s="6"/>
      <c r="VUY35" s="6"/>
      <c r="VUZ35" s="6"/>
      <c r="VVA35" s="6"/>
      <c r="VVB35" s="6"/>
      <c r="VVC35" s="6"/>
      <c r="VVD35" s="6"/>
      <c r="VVE35" s="6"/>
      <c r="VVF35" s="6"/>
      <c r="VVG35" s="6"/>
      <c r="VVH35" s="6"/>
      <c r="VVI35" s="6"/>
      <c r="VVJ35" s="6"/>
      <c r="VVK35" s="6"/>
      <c r="VVL35" s="6"/>
      <c r="VVM35" s="6"/>
      <c r="VVN35" s="6"/>
      <c r="VVO35" s="6"/>
      <c r="VVP35" s="6"/>
      <c r="VVQ35" s="6"/>
      <c r="VVR35" s="6"/>
      <c r="VVS35" s="6"/>
      <c r="VVT35" s="6"/>
      <c r="VVU35" s="6"/>
      <c r="VVV35" s="6"/>
      <c r="VVW35" s="6"/>
      <c r="VVX35" s="6"/>
      <c r="VVY35" s="6"/>
      <c r="VVZ35" s="6"/>
      <c r="VWA35" s="6"/>
      <c r="VWB35" s="6"/>
      <c r="VWC35" s="6"/>
      <c r="VWD35" s="6"/>
      <c r="VWE35" s="6"/>
      <c r="VWF35" s="6"/>
      <c r="VWG35" s="6"/>
      <c r="VWH35" s="6"/>
      <c r="VWI35" s="6"/>
      <c r="VWJ35" s="6"/>
      <c r="VWK35" s="6"/>
      <c r="VWL35" s="6"/>
      <c r="VWM35" s="6"/>
      <c r="VWN35" s="6"/>
      <c r="VWO35" s="6"/>
      <c r="VWP35" s="6"/>
      <c r="VWQ35" s="6"/>
      <c r="VWR35" s="6"/>
      <c r="VWS35" s="6"/>
      <c r="VWT35" s="6"/>
      <c r="VWU35" s="6"/>
      <c r="VWV35" s="6"/>
      <c r="VWW35" s="6"/>
      <c r="VWX35" s="6"/>
      <c r="VWY35" s="6"/>
      <c r="VWZ35" s="6"/>
      <c r="VXA35" s="6"/>
      <c r="VXB35" s="6"/>
      <c r="VXC35" s="6"/>
      <c r="VXD35" s="6"/>
      <c r="VXE35" s="6"/>
      <c r="VXF35" s="6"/>
      <c r="VXG35" s="6"/>
      <c r="VXH35" s="6"/>
      <c r="VXI35" s="6"/>
      <c r="VXJ35" s="6"/>
      <c r="VXK35" s="6"/>
      <c r="VXL35" s="6"/>
      <c r="VXM35" s="6"/>
      <c r="VXN35" s="6"/>
      <c r="VXO35" s="6"/>
      <c r="VXP35" s="6"/>
      <c r="VXQ35" s="6"/>
      <c r="VXR35" s="6"/>
      <c r="VXS35" s="6"/>
      <c r="VXT35" s="6"/>
      <c r="VXU35" s="6"/>
      <c r="VXV35" s="6"/>
      <c r="VXW35" s="6"/>
      <c r="VXX35" s="6"/>
      <c r="VXY35" s="6"/>
      <c r="VXZ35" s="6"/>
      <c r="VYA35" s="6"/>
      <c r="VYB35" s="6"/>
      <c r="VYC35" s="6"/>
      <c r="VYD35" s="6"/>
      <c r="VYE35" s="6"/>
      <c r="VYF35" s="6"/>
      <c r="VYG35" s="6"/>
      <c r="VYH35" s="6"/>
      <c r="VYI35" s="6"/>
      <c r="VYJ35" s="6"/>
      <c r="VYK35" s="6"/>
      <c r="VYL35" s="6"/>
      <c r="VYM35" s="6"/>
      <c r="VYN35" s="6"/>
      <c r="VYO35" s="6"/>
      <c r="VYP35" s="6"/>
      <c r="VYQ35" s="6"/>
      <c r="VYR35" s="6"/>
      <c r="VYS35" s="6"/>
      <c r="VYT35" s="6"/>
      <c r="VYU35" s="6"/>
      <c r="VYV35" s="6"/>
      <c r="VYW35" s="6"/>
      <c r="VYX35" s="6"/>
      <c r="VYY35" s="6"/>
      <c r="VYZ35" s="6"/>
      <c r="VZA35" s="6"/>
      <c r="VZB35" s="6"/>
      <c r="VZC35" s="6"/>
      <c r="VZD35" s="6"/>
      <c r="VZE35" s="6"/>
      <c r="VZF35" s="6"/>
      <c r="VZG35" s="6"/>
      <c r="VZH35" s="6"/>
      <c r="VZI35" s="6"/>
      <c r="VZJ35" s="6"/>
      <c r="VZK35" s="6"/>
      <c r="VZL35" s="6"/>
      <c r="VZM35" s="6"/>
      <c r="VZN35" s="6"/>
      <c r="VZO35" s="6"/>
      <c r="VZP35" s="6"/>
      <c r="VZQ35" s="6"/>
      <c r="VZR35" s="6"/>
      <c r="VZS35" s="6"/>
      <c r="VZT35" s="6"/>
      <c r="VZU35" s="6"/>
      <c r="VZV35" s="6"/>
      <c r="VZW35" s="6"/>
      <c r="VZX35" s="6"/>
      <c r="VZY35" s="6"/>
      <c r="VZZ35" s="6"/>
      <c r="WAA35" s="6"/>
      <c r="WAB35" s="6"/>
      <c r="WAC35" s="6"/>
      <c r="WAD35" s="6"/>
      <c r="WAE35" s="6"/>
      <c r="WAF35" s="6"/>
      <c r="WAG35" s="6"/>
      <c r="WAH35" s="6"/>
      <c r="WAI35" s="6"/>
      <c r="WAJ35" s="6"/>
      <c r="WAK35" s="6"/>
      <c r="WAL35" s="6"/>
      <c r="WAM35" s="6"/>
      <c r="WAN35" s="6"/>
      <c r="WAO35" s="6"/>
      <c r="WAP35" s="6"/>
      <c r="WAQ35" s="6"/>
      <c r="WAR35" s="6"/>
      <c r="WAS35" s="6"/>
      <c r="WAT35" s="6"/>
      <c r="WAU35" s="6"/>
      <c r="WAV35" s="6"/>
      <c r="WAW35" s="6"/>
      <c r="WAX35" s="6"/>
      <c r="WAY35" s="6"/>
      <c r="WAZ35" s="6"/>
      <c r="WBA35" s="6"/>
      <c r="WBB35" s="6"/>
      <c r="WBC35" s="6"/>
      <c r="WBD35" s="6"/>
      <c r="WBE35" s="6"/>
      <c r="WBF35" s="6"/>
      <c r="WBG35" s="6"/>
      <c r="WBH35" s="6"/>
      <c r="WBI35" s="6"/>
      <c r="WBJ35" s="6"/>
      <c r="WBK35" s="6"/>
      <c r="WBL35" s="6"/>
      <c r="WBM35" s="6"/>
      <c r="WBN35" s="6"/>
      <c r="WBO35" s="6"/>
      <c r="WBP35" s="6"/>
      <c r="WBQ35" s="6"/>
      <c r="WBR35" s="6"/>
      <c r="WBS35" s="6"/>
      <c r="WBT35" s="6"/>
      <c r="WBU35" s="6"/>
      <c r="WBV35" s="6"/>
      <c r="WBW35" s="6"/>
      <c r="WBX35" s="6"/>
      <c r="WBY35" s="6"/>
      <c r="WBZ35" s="6"/>
      <c r="WCA35" s="6"/>
      <c r="WCB35" s="6"/>
      <c r="WCC35" s="6"/>
      <c r="WCD35" s="6"/>
      <c r="WCE35" s="6"/>
      <c r="WCF35" s="6"/>
      <c r="WCG35" s="6"/>
      <c r="WCH35" s="6"/>
      <c r="WCI35" s="6"/>
      <c r="WCJ35" s="6"/>
      <c r="WCK35" s="6"/>
      <c r="WCL35" s="6"/>
      <c r="WCM35" s="6"/>
      <c r="WCN35" s="6"/>
      <c r="WCO35" s="6"/>
      <c r="WCP35" s="6"/>
      <c r="WCQ35" s="6"/>
      <c r="WCR35" s="6"/>
      <c r="WCS35" s="6"/>
      <c r="WCT35" s="6"/>
      <c r="WCU35" s="6"/>
      <c r="WCV35" s="6"/>
      <c r="WCW35" s="6"/>
      <c r="WCX35" s="6"/>
      <c r="WCY35" s="6"/>
      <c r="WCZ35" s="6"/>
      <c r="WDA35" s="6"/>
      <c r="WDB35" s="6"/>
      <c r="WDC35" s="6"/>
      <c r="WDD35" s="6"/>
      <c r="WDE35" s="6"/>
      <c r="WDF35" s="6"/>
      <c r="WDG35" s="6"/>
      <c r="WDH35" s="6"/>
      <c r="WDI35" s="6"/>
      <c r="WDJ35" s="6"/>
      <c r="WDK35" s="6"/>
      <c r="WDL35" s="6"/>
      <c r="WDM35" s="6"/>
      <c r="WDN35" s="6"/>
      <c r="WDO35" s="6"/>
      <c r="WDP35" s="6"/>
      <c r="WDQ35" s="6"/>
      <c r="WDR35" s="6"/>
      <c r="WDS35" s="6"/>
      <c r="WDT35" s="6"/>
      <c r="WDU35" s="6"/>
      <c r="WDV35" s="6"/>
      <c r="WDW35" s="6"/>
      <c r="WDX35" s="6"/>
      <c r="WDY35" s="6"/>
      <c r="WDZ35" s="6"/>
      <c r="WEA35" s="6"/>
      <c r="WEB35" s="6"/>
      <c r="WEC35" s="6"/>
      <c r="WED35" s="6"/>
      <c r="WEE35" s="6"/>
      <c r="WEF35" s="6"/>
      <c r="WEG35" s="6"/>
      <c r="WEH35" s="6"/>
      <c r="WEI35" s="6"/>
      <c r="WEJ35" s="6"/>
      <c r="WEK35" s="6"/>
      <c r="WEL35" s="6"/>
      <c r="WEM35" s="6"/>
      <c r="WEN35" s="6"/>
      <c r="WEO35" s="6"/>
      <c r="WEP35" s="6"/>
      <c r="WEQ35" s="6"/>
      <c r="WER35" s="6"/>
      <c r="WES35" s="6"/>
      <c r="WET35" s="6"/>
      <c r="WEU35" s="6"/>
      <c r="WEV35" s="6"/>
      <c r="WEW35" s="6"/>
      <c r="WEX35" s="6"/>
      <c r="WEY35" s="6"/>
      <c r="WEZ35" s="6"/>
      <c r="WFA35" s="6"/>
      <c r="WFB35" s="6"/>
      <c r="WFC35" s="6"/>
      <c r="WFD35" s="6"/>
      <c r="WFE35" s="6"/>
      <c r="WFF35" s="6"/>
      <c r="WFG35" s="6"/>
      <c r="WFH35" s="6"/>
      <c r="WFI35" s="6"/>
      <c r="WFJ35" s="6"/>
      <c r="WFK35" s="6"/>
      <c r="WFL35" s="6"/>
      <c r="WFM35" s="6"/>
      <c r="WFN35" s="6"/>
      <c r="WFO35" s="6"/>
      <c r="WFP35" s="6"/>
      <c r="WFQ35" s="6"/>
      <c r="WFR35" s="6"/>
      <c r="WFS35" s="6"/>
      <c r="WFT35" s="6"/>
      <c r="WFU35" s="6"/>
      <c r="WFV35" s="6"/>
      <c r="WFW35" s="6"/>
      <c r="WFX35" s="6"/>
      <c r="WFY35" s="6"/>
      <c r="WFZ35" s="6"/>
      <c r="WGA35" s="6"/>
      <c r="WGB35" s="6"/>
      <c r="WGC35" s="6"/>
      <c r="WGD35" s="6"/>
      <c r="WGE35" s="6"/>
      <c r="WGF35" s="6"/>
      <c r="WGG35" s="6"/>
      <c r="WGH35" s="6"/>
      <c r="WGI35" s="6"/>
      <c r="WGJ35" s="6"/>
      <c r="WGK35" s="6"/>
      <c r="WGL35" s="6"/>
      <c r="WGM35" s="6"/>
      <c r="WGN35" s="6"/>
      <c r="WGO35" s="6"/>
      <c r="WGP35" s="6"/>
      <c r="WGQ35" s="6"/>
      <c r="WGR35" s="6"/>
      <c r="WGS35" s="6"/>
      <c r="WGT35" s="6"/>
      <c r="WGU35" s="6"/>
      <c r="WGV35" s="6"/>
      <c r="WGW35" s="6"/>
      <c r="WGX35" s="6"/>
      <c r="WGY35" s="6"/>
      <c r="WGZ35" s="6"/>
      <c r="WHA35" s="6"/>
      <c r="WHB35" s="6"/>
      <c r="WHC35" s="6"/>
      <c r="WHD35" s="6"/>
      <c r="WHE35" s="6"/>
      <c r="WHF35" s="6"/>
      <c r="WHG35" s="6"/>
      <c r="WHH35" s="6"/>
      <c r="WHI35" s="6"/>
      <c r="WHJ35" s="6"/>
      <c r="WHK35" s="6"/>
      <c r="WHL35" s="6"/>
      <c r="WHM35" s="6"/>
      <c r="WHN35" s="6"/>
      <c r="WHO35" s="6"/>
      <c r="WHP35" s="6"/>
      <c r="WHQ35" s="6"/>
      <c r="WHR35" s="6"/>
      <c r="WHS35" s="6"/>
      <c r="WHT35" s="6"/>
      <c r="WHU35" s="6"/>
      <c r="WHV35" s="6"/>
      <c r="WHW35" s="6"/>
      <c r="WHX35" s="6"/>
      <c r="WHY35" s="6"/>
      <c r="WHZ35" s="6"/>
      <c r="WIA35" s="6"/>
      <c r="WIB35" s="6"/>
      <c r="WIC35" s="6"/>
      <c r="WID35" s="6"/>
      <c r="WIE35" s="6"/>
      <c r="WIF35" s="6"/>
      <c r="WIG35" s="6"/>
      <c r="WIH35" s="6"/>
      <c r="WII35" s="6"/>
      <c r="WIJ35" s="6"/>
      <c r="WIK35" s="6"/>
      <c r="WIL35" s="6"/>
      <c r="WIM35" s="6"/>
      <c r="WIN35" s="6"/>
      <c r="WIO35" s="6"/>
      <c r="WIP35" s="6"/>
      <c r="WIQ35" s="6"/>
      <c r="WIR35" s="6"/>
      <c r="WIS35" s="6"/>
      <c r="WIT35" s="6"/>
      <c r="WIU35" s="6"/>
      <c r="WIV35" s="6"/>
      <c r="WIW35" s="6"/>
      <c r="WIX35" s="6"/>
      <c r="WIY35" s="6"/>
      <c r="WIZ35" s="6"/>
      <c r="WJA35" s="6"/>
      <c r="WJB35" s="6"/>
      <c r="WJC35" s="6"/>
      <c r="WJD35" s="6"/>
      <c r="WJE35" s="6"/>
      <c r="WJF35" s="6"/>
      <c r="WJG35" s="6"/>
      <c r="WJH35" s="6"/>
      <c r="WJI35" s="6"/>
      <c r="WJJ35" s="6"/>
      <c r="WJK35" s="6"/>
      <c r="WJL35" s="6"/>
      <c r="WJM35" s="6"/>
      <c r="WJN35" s="6"/>
      <c r="WJO35" s="6"/>
      <c r="WJP35" s="6"/>
      <c r="WJQ35" s="6"/>
      <c r="WJR35" s="6"/>
      <c r="WJS35" s="6"/>
      <c r="WJT35" s="6"/>
      <c r="WJU35" s="6"/>
      <c r="WJV35" s="6"/>
      <c r="WJW35" s="6"/>
      <c r="WJX35" s="6"/>
      <c r="WJY35" s="6"/>
      <c r="WJZ35" s="6"/>
      <c r="WKA35" s="6"/>
      <c r="WKB35" s="6"/>
      <c r="WKC35" s="6"/>
      <c r="WKD35" s="6"/>
      <c r="WKE35" s="6"/>
      <c r="WKF35" s="6"/>
      <c r="WKG35" s="6"/>
      <c r="WKH35" s="6"/>
      <c r="WKI35" s="6"/>
      <c r="WKJ35" s="6"/>
      <c r="WKK35" s="6"/>
      <c r="WKL35" s="6"/>
      <c r="WKM35" s="6"/>
      <c r="WKN35" s="6"/>
      <c r="WKO35" s="6"/>
      <c r="WKP35" s="6"/>
      <c r="WKQ35" s="6"/>
      <c r="WKR35" s="6"/>
      <c r="WKS35" s="6"/>
      <c r="WKT35" s="6"/>
      <c r="WKU35" s="6"/>
      <c r="WKV35" s="6"/>
      <c r="WKW35" s="6"/>
      <c r="WKX35" s="6"/>
      <c r="WKY35" s="6"/>
      <c r="WKZ35" s="6"/>
      <c r="WLA35" s="6"/>
      <c r="WLB35" s="6"/>
      <c r="WLC35" s="6"/>
      <c r="WLD35" s="6"/>
      <c r="WLE35" s="6"/>
      <c r="WLF35" s="6"/>
      <c r="WLG35" s="6"/>
      <c r="WLH35" s="6"/>
      <c r="WLI35" s="6"/>
      <c r="WLJ35" s="6"/>
      <c r="WLK35" s="6"/>
      <c r="WLL35" s="6"/>
      <c r="WLM35" s="6"/>
      <c r="WLN35" s="6"/>
      <c r="WLO35" s="6"/>
      <c r="WLP35" s="6"/>
      <c r="WLQ35" s="6"/>
      <c r="WLR35" s="6"/>
      <c r="WLS35" s="6"/>
      <c r="WLT35" s="6"/>
      <c r="WLU35" s="6"/>
      <c r="WLV35" s="6"/>
      <c r="WLW35" s="6"/>
      <c r="WLX35" s="6"/>
      <c r="WLY35" s="6"/>
      <c r="WLZ35" s="6"/>
      <c r="WMA35" s="6"/>
      <c r="WMB35" s="6"/>
      <c r="WMC35" s="6"/>
      <c r="WMD35" s="6"/>
      <c r="WME35" s="6"/>
      <c r="WMF35" s="6"/>
      <c r="WMG35" s="6"/>
      <c r="WMH35" s="6"/>
      <c r="WMI35" s="6"/>
      <c r="WMJ35" s="6"/>
      <c r="WMK35" s="6"/>
      <c r="WML35" s="6"/>
      <c r="WMM35" s="6"/>
      <c r="WMN35" s="6"/>
      <c r="WMO35" s="6"/>
      <c r="WMP35" s="6"/>
      <c r="WMQ35" s="6"/>
      <c r="WMR35" s="6"/>
      <c r="WMS35" s="6"/>
      <c r="WMT35" s="6"/>
      <c r="WMU35" s="6"/>
      <c r="WMV35" s="6"/>
      <c r="WMW35" s="6"/>
      <c r="WMX35" s="6"/>
      <c r="WMY35" s="6"/>
      <c r="WMZ35" s="6"/>
      <c r="WNA35" s="6"/>
      <c r="WNB35" s="6"/>
      <c r="WNC35" s="6"/>
      <c r="WND35" s="6"/>
      <c r="WNE35" s="6"/>
      <c r="WNF35" s="6"/>
      <c r="WNG35" s="6"/>
      <c r="WNH35" s="6"/>
      <c r="WNI35" s="6"/>
      <c r="WNJ35" s="6"/>
      <c r="WNK35" s="6"/>
      <c r="WNL35" s="6"/>
      <c r="WNM35" s="6"/>
      <c r="WNN35" s="6"/>
      <c r="WNO35" s="6"/>
      <c r="WNP35" s="6"/>
      <c r="WNQ35" s="6"/>
      <c r="WNR35" s="6"/>
      <c r="WNS35" s="6"/>
      <c r="WNT35" s="6"/>
      <c r="WNU35" s="6"/>
      <c r="WNV35" s="6"/>
      <c r="WNW35" s="6"/>
      <c r="WNX35" s="6"/>
      <c r="WNY35" s="6"/>
      <c r="WNZ35" s="6"/>
      <c r="WOA35" s="6"/>
      <c r="WOB35" s="6"/>
      <c r="WOC35" s="6"/>
      <c r="WOD35" s="6"/>
      <c r="WOE35" s="6"/>
      <c r="WOF35" s="6"/>
      <c r="WOG35" s="6"/>
      <c r="WOH35" s="6"/>
      <c r="WOI35" s="6"/>
      <c r="WOJ35" s="6"/>
      <c r="WOK35" s="6"/>
      <c r="WOL35" s="6"/>
      <c r="WOM35" s="6"/>
      <c r="WON35" s="6"/>
      <c r="WOO35" s="6"/>
      <c r="WOP35" s="6"/>
      <c r="WOQ35" s="6"/>
      <c r="WOR35" s="6"/>
      <c r="WOS35" s="6"/>
      <c r="WOT35" s="6"/>
      <c r="WOU35" s="6"/>
      <c r="WOV35" s="6"/>
      <c r="WOW35" s="6"/>
      <c r="WOX35" s="6"/>
      <c r="WOY35" s="6"/>
      <c r="WOZ35" s="6"/>
      <c r="WPA35" s="6"/>
      <c r="WPB35" s="6"/>
      <c r="WPC35" s="6"/>
      <c r="WPD35" s="6"/>
      <c r="WPE35" s="6"/>
      <c r="WPF35" s="6"/>
      <c r="WPG35" s="6"/>
      <c r="WPH35" s="6"/>
      <c r="WPI35" s="6"/>
      <c r="WPJ35" s="6"/>
      <c r="WPK35" s="6"/>
      <c r="WPL35" s="6"/>
      <c r="WPM35" s="6"/>
      <c r="WPN35" s="6"/>
      <c r="WPO35" s="6"/>
      <c r="WPP35" s="6"/>
      <c r="WPQ35" s="6"/>
      <c r="WPR35" s="6"/>
      <c r="WPS35" s="6"/>
      <c r="WPT35" s="6"/>
      <c r="WPU35" s="6"/>
      <c r="WPV35" s="6"/>
      <c r="WPW35" s="6"/>
      <c r="WPX35" s="6"/>
      <c r="WPY35" s="6"/>
      <c r="WPZ35" s="6"/>
      <c r="WQA35" s="6"/>
      <c r="WQB35" s="6"/>
      <c r="WQC35" s="6"/>
      <c r="WQD35" s="6"/>
      <c r="WQE35" s="6"/>
      <c r="WQF35" s="6"/>
      <c r="WQG35" s="6"/>
      <c r="WQH35" s="6"/>
      <c r="WQI35" s="6"/>
      <c r="WQJ35" s="6"/>
      <c r="WQK35" s="6"/>
      <c r="WQL35" s="6"/>
      <c r="WQM35" s="6"/>
      <c r="WQN35" s="6"/>
      <c r="WQO35" s="6"/>
      <c r="WQP35" s="6"/>
      <c r="WQQ35" s="6"/>
      <c r="WQR35" s="6"/>
      <c r="WQS35" s="6"/>
      <c r="WQT35" s="6"/>
      <c r="WQU35" s="6"/>
      <c r="WQV35" s="6"/>
      <c r="WQW35" s="6"/>
      <c r="WQX35" s="6"/>
      <c r="WQY35" s="6"/>
      <c r="WQZ35" s="6"/>
      <c r="WRA35" s="6"/>
      <c r="WRB35" s="6"/>
      <c r="WRC35" s="6"/>
      <c r="WRD35" s="6"/>
      <c r="WRE35" s="6"/>
      <c r="WRF35" s="6"/>
      <c r="WRG35" s="6"/>
      <c r="WRH35" s="6"/>
      <c r="WRI35" s="6"/>
      <c r="WRJ35" s="6"/>
      <c r="WRK35" s="6"/>
      <c r="WRL35" s="6"/>
      <c r="WRM35" s="6"/>
      <c r="WRN35" s="6"/>
      <c r="WRO35" s="6"/>
      <c r="WRP35" s="6"/>
      <c r="WRQ35" s="6"/>
      <c r="WRR35" s="6"/>
      <c r="WRS35" s="6"/>
      <c r="WRT35" s="6"/>
      <c r="WRU35" s="6"/>
      <c r="WRV35" s="6"/>
      <c r="WRW35" s="6"/>
      <c r="WRX35" s="6"/>
      <c r="WRY35" s="6"/>
      <c r="WRZ35" s="6"/>
      <c r="WSA35" s="6"/>
      <c r="WSB35" s="6"/>
      <c r="WSC35" s="6"/>
      <c r="WSD35" s="6"/>
      <c r="WSE35" s="6"/>
      <c r="WSF35" s="6"/>
      <c r="WSG35" s="6"/>
      <c r="WSH35" s="6"/>
      <c r="WSI35" s="6"/>
      <c r="WSJ35" s="6"/>
      <c r="WSK35" s="6"/>
      <c r="WSL35" s="6"/>
      <c r="WSM35" s="6"/>
      <c r="WSN35" s="6"/>
      <c r="WSO35" s="6"/>
      <c r="WSP35" s="6"/>
      <c r="WSQ35" s="6"/>
      <c r="WSR35" s="6"/>
      <c r="WSS35" s="6"/>
      <c r="WST35" s="6"/>
      <c r="WSU35" s="6"/>
      <c r="WSV35" s="6"/>
      <c r="WSW35" s="6"/>
      <c r="WSX35" s="6"/>
      <c r="WSY35" s="6"/>
      <c r="WSZ35" s="6"/>
      <c r="WTA35" s="6"/>
      <c r="WTB35" s="6"/>
      <c r="WTC35" s="6"/>
      <c r="WTD35" s="6"/>
      <c r="WTE35" s="6"/>
      <c r="WTF35" s="6"/>
      <c r="WTG35" s="6"/>
      <c r="WTH35" s="6"/>
      <c r="WTI35" s="6"/>
      <c r="WTJ35" s="6"/>
      <c r="WTK35" s="6"/>
      <c r="WTL35" s="6"/>
      <c r="WTM35" s="6"/>
      <c r="WTN35" s="6"/>
      <c r="WTO35" s="6"/>
      <c r="WTP35" s="6"/>
      <c r="WTQ35" s="6"/>
      <c r="WTR35" s="6"/>
      <c r="WTS35" s="6"/>
      <c r="WTT35" s="6"/>
      <c r="WTU35" s="6"/>
      <c r="WTV35" s="6"/>
      <c r="WTW35" s="6"/>
      <c r="WTX35" s="6"/>
      <c r="WTY35" s="6"/>
      <c r="WTZ35" s="6"/>
      <c r="WUA35" s="6"/>
      <c r="WUB35" s="6"/>
      <c r="WUC35" s="6"/>
      <c r="WUD35" s="6"/>
      <c r="WUE35" s="6"/>
      <c r="WUF35" s="6"/>
      <c r="WUG35" s="6"/>
      <c r="WUH35" s="6"/>
      <c r="WUI35" s="6"/>
      <c r="WUJ35" s="6"/>
      <c r="WUK35" s="6"/>
      <c r="WUL35" s="6"/>
      <c r="WUM35" s="6"/>
      <c r="WUN35" s="6"/>
      <c r="WUO35" s="6"/>
      <c r="WUP35" s="6"/>
      <c r="WUQ35" s="6"/>
      <c r="WUR35" s="6"/>
      <c r="WUS35" s="6"/>
      <c r="WUT35" s="6"/>
      <c r="WUU35" s="6"/>
      <c r="WUV35" s="6"/>
      <c r="WUW35" s="6"/>
      <c r="WUX35" s="6"/>
      <c r="WUY35" s="6"/>
      <c r="WUZ35" s="6"/>
      <c r="WVA35" s="6"/>
      <c r="WVB35" s="6"/>
      <c r="WVC35" s="6"/>
      <c r="WVD35" s="6"/>
      <c r="WVE35" s="6"/>
      <c r="WVF35" s="6"/>
      <c r="WVG35" s="6"/>
      <c r="WVH35" s="6"/>
      <c r="WVI35" s="6"/>
      <c r="WVJ35" s="6"/>
      <c r="WVK35" s="6"/>
      <c r="WVL35" s="6"/>
      <c r="WVM35" s="6"/>
      <c r="WVN35" s="6"/>
      <c r="WVO35" s="6"/>
      <c r="WVP35" s="6"/>
      <c r="WVQ35" s="6"/>
      <c r="WVR35" s="6"/>
      <c r="WVS35" s="6"/>
      <c r="WVT35" s="6"/>
      <c r="WVU35" s="6"/>
      <c r="WVV35" s="6"/>
      <c r="WVW35" s="6"/>
      <c r="WVX35" s="6"/>
      <c r="WVY35" s="6"/>
      <c r="WVZ35" s="6"/>
      <c r="WWA35" s="6"/>
      <c r="WWB35" s="6"/>
      <c r="WWC35" s="6"/>
      <c r="WWD35" s="6"/>
      <c r="WWE35" s="6"/>
      <c r="WWF35" s="6"/>
      <c r="WWG35" s="6"/>
      <c r="WWH35" s="6"/>
      <c r="WWI35" s="6"/>
      <c r="WWJ35" s="6"/>
      <c r="WWK35" s="6"/>
      <c r="WWL35" s="6"/>
      <c r="WWM35" s="6"/>
      <c r="WWN35" s="6"/>
      <c r="WWO35" s="6"/>
      <c r="WWP35" s="6"/>
      <c r="WWQ35" s="6"/>
      <c r="WWR35" s="6"/>
      <c r="WWS35" s="6"/>
      <c r="WWT35" s="6"/>
      <c r="WWU35" s="6"/>
      <c r="WWV35" s="6"/>
      <c r="WWW35" s="6"/>
      <c r="WWX35" s="6"/>
      <c r="WWY35" s="6"/>
      <c r="WWZ35" s="6"/>
      <c r="WXA35" s="6"/>
      <c r="WXB35" s="6"/>
      <c r="WXC35" s="6"/>
      <c r="WXD35" s="6"/>
      <c r="WXE35" s="6"/>
      <c r="WXF35" s="6"/>
      <c r="WXG35" s="6"/>
      <c r="WXH35" s="6"/>
      <c r="WXI35" s="6"/>
      <c r="WXJ35" s="6"/>
      <c r="WXK35" s="6"/>
      <c r="WXL35" s="6"/>
      <c r="WXM35" s="6"/>
      <c r="WXN35" s="6"/>
      <c r="WXO35" s="6"/>
      <c r="WXP35" s="6"/>
      <c r="WXQ35" s="6"/>
      <c r="WXR35" s="6"/>
      <c r="WXS35" s="6"/>
      <c r="WXT35" s="6"/>
      <c r="WXU35" s="6"/>
      <c r="WXV35" s="6"/>
      <c r="WXW35" s="6"/>
      <c r="WXX35" s="6"/>
      <c r="WXY35" s="6"/>
      <c r="WXZ35" s="6"/>
      <c r="WYA35" s="6"/>
      <c r="WYB35" s="6"/>
      <c r="WYC35" s="6"/>
      <c r="WYD35" s="6"/>
      <c r="WYE35" s="6"/>
      <c r="WYF35" s="6"/>
      <c r="WYG35" s="6"/>
      <c r="WYH35" s="6"/>
      <c r="WYI35" s="6"/>
      <c r="WYJ35" s="6"/>
      <c r="WYK35" s="6"/>
      <c r="WYL35" s="6"/>
      <c r="WYM35" s="6"/>
      <c r="WYN35" s="6"/>
      <c r="WYO35" s="6"/>
      <c r="WYP35" s="6"/>
      <c r="WYQ35" s="6"/>
      <c r="WYR35" s="6"/>
      <c r="WYS35" s="6"/>
      <c r="WYT35" s="6"/>
      <c r="WYU35" s="6"/>
      <c r="WYV35" s="6"/>
      <c r="WYW35" s="6"/>
      <c r="WYX35" s="6"/>
      <c r="WYY35" s="6"/>
      <c r="WYZ35" s="6"/>
      <c r="WZA35" s="6"/>
      <c r="WZB35" s="6"/>
      <c r="WZC35" s="6"/>
      <c r="WZD35" s="6"/>
      <c r="WZE35" s="6"/>
      <c r="WZF35" s="6"/>
      <c r="WZG35" s="6"/>
      <c r="WZH35" s="6"/>
      <c r="WZI35" s="6"/>
      <c r="WZJ35" s="6"/>
      <c r="WZK35" s="6"/>
      <c r="WZL35" s="6"/>
      <c r="WZM35" s="6"/>
      <c r="WZN35" s="6"/>
      <c r="WZO35" s="6"/>
      <c r="WZP35" s="6"/>
      <c r="WZQ35" s="6"/>
      <c r="WZR35" s="6"/>
      <c r="WZS35" s="6"/>
      <c r="WZT35" s="6"/>
      <c r="WZU35" s="6"/>
      <c r="WZV35" s="6"/>
      <c r="WZW35" s="6"/>
      <c r="WZX35" s="6"/>
      <c r="WZY35" s="6"/>
      <c r="WZZ35" s="6"/>
      <c r="XAA35" s="6"/>
      <c r="XAB35" s="6"/>
      <c r="XAC35" s="6"/>
      <c r="XAD35" s="6"/>
      <c r="XAE35" s="6"/>
      <c r="XAF35" s="6"/>
      <c r="XAG35" s="6"/>
      <c r="XAH35" s="6"/>
      <c r="XAI35" s="6"/>
      <c r="XAJ35" s="6"/>
      <c r="XAK35" s="6"/>
      <c r="XAL35" s="6"/>
      <c r="XAM35" s="6"/>
      <c r="XAN35" s="6"/>
      <c r="XAO35" s="6"/>
      <c r="XAP35" s="6"/>
      <c r="XAQ35" s="6"/>
      <c r="XAR35" s="6"/>
      <c r="XAS35" s="6"/>
      <c r="XAT35" s="6"/>
      <c r="XAU35" s="6"/>
      <c r="XAV35" s="6"/>
      <c r="XAW35" s="6"/>
      <c r="XAX35" s="6"/>
      <c r="XAY35" s="6"/>
      <c r="XAZ35" s="6"/>
      <c r="XBA35" s="6"/>
      <c r="XBB35" s="6"/>
      <c r="XBC35" s="6"/>
      <c r="XBD35" s="6"/>
      <c r="XBE35" s="6"/>
      <c r="XBF35" s="6"/>
      <c r="XBG35" s="6"/>
      <c r="XBH35" s="6"/>
      <c r="XBI35" s="6"/>
      <c r="XBJ35" s="6"/>
      <c r="XBK35" s="6"/>
      <c r="XBL35" s="6"/>
      <c r="XBM35" s="6"/>
      <c r="XBN35" s="6"/>
      <c r="XBO35" s="6"/>
      <c r="XBP35" s="6"/>
      <c r="XBQ35" s="6"/>
      <c r="XBR35" s="6"/>
      <c r="XBS35" s="6"/>
      <c r="XBT35" s="6"/>
      <c r="XBU35" s="6"/>
      <c r="XBV35" s="6"/>
      <c r="XBW35" s="6"/>
      <c r="XBX35" s="6"/>
      <c r="XBY35" s="6"/>
      <c r="XBZ35" s="6"/>
      <c r="XCA35" s="6"/>
      <c r="XCB35" s="6"/>
      <c r="XCC35" s="6"/>
      <c r="XCD35" s="6"/>
      <c r="XCE35" s="6"/>
      <c r="XCF35" s="6"/>
      <c r="XCG35" s="6"/>
      <c r="XCH35" s="6"/>
      <c r="XCI35" s="6"/>
      <c r="XCJ35" s="6"/>
      <c r="XCK35" s="6"/>
      <c r="XCL35" s="6"/>
      <c r="XCM35" s="6"/>
      <c r="XCN35" s="6"/>
      <c r="XCO35" s="6"/>
      <c r="XCP35" s="6"/>
      <c r="XCQ35" s="6"/>
      <c r="XCR35" s="6"/>
      <c r="XCS35" s="6"/>
      <c r="XCT35" s="6"/>
      <c r="XCU35" s="6"/>
      <c r="XCV35" s="6"/>
      <c r="XCW35" s="6"/>
      <c r="XCX35" s="6"/>
      <c r="XCY35" s="6"/>
      <c r="XCZ35" s="6"/>
      <c r="XDA35" s="6"/>
      <c r="XDB35" s="6"/>
      <c r="XDC35" s="6"/>
      <c r="XDD35" s="6"/>
      <c r="XDE35" s="6"/>
      <c r="XDF35" s="6"/>
      <c r="XDG35" s="6"/>
      <c r="XDH35" s="6"/>
      <c r="XDI35" s="6"/>
      <c r="XDJ35" s="6"/>
      <c r="XDK35" s="6"/>
      <c r="XDL35" s="6"/>
      <c r="XDM35" s="6"/>
      <c r="XDN35" s="6"/>
      <c r="XDO35" s="6"/>
      <c r="XDP35" s="6"/>
      <c r="XDQ35" s="6"/>
      <c r="XDR35" s="6"/>
      <c r="XDS35" s="6"/>
      <c r="XDT35" s="6"/>
      <c r="XDU35" s="6"/>
      <c r="XDV35" s="6"/>
      <c r="XDW35" s="6"/>
      <c r="XDX35" s="6"/>
      <c r="XDY35" s="6"/>
      <c r="XDZ35" s="6"/>
      <c r="XEA35" s="6"/>
      <c r="XEB35" s="6"/>
      <c r="XEC35" s="6"/>
      <c r="XED35" s="6"/>
      <c r="XEE35" s="6"/>
      <c r="XEF35" s="6"/>
      <c r="XEG35" s="6"/>
      <c r="XEH35" s="6"/>
      <c r="XEI35" s="6"/>
      <c r="XEJ35" s="6"/>
      <c r="XEK35" s="6"/>
      <c r="XEL35" s="6"/>
      <c r="XEM35" s="6"/>
      <c r="XEN35" s="6"/>
      <c r="XEO35" s="6"/>
      <c r="XEP35" s="6"/>
      <c r="XEQ35" s="6"/>
      <c r="XER35" s="6"/>
      <c r="XES35" s="6"/>
      <c r="XET35" s="6"/>
      <c r="XEU35" s="6"/>
      <c r="XEV35" s="6"/>
      <c r="XEW35" s="6"/>
      <c r="XEX35" s="6"/>
      <c r="XEY35" s="6"/>
      <c r="XEZ35" s="6"/>
      <c r="XFA35" s="6"/>
      <c r="XFB35" s="6"/>
      <c r="XFC35" s="6"/>
      <c r="XFD35" s="6"/>
    </row>
    <row r="36" s="6" customFormat="1" ht="12.75" customHeight="1" spans="1:56">
      <c r="A36" s="33" t="s">
        <v>65</v>
      </c>
      <c r="B36" s="30">
        <f ca="1" t="shared" si="0"/>
        <v>44645</v>
      </c>
      <c r="C36" s="31">
        <f ca="1" t="shared" si="1"/>
        <v>45286</v>
      </c>
      <c r="D36" s="29" t="str">
        <f t="shared" si="2"/>
        <v>Project 436</v>
      </c>
      <c r="E36" s="29" t="str">
        <f t="shared" si="3"/>
        <v>Company AB 536</v>
      </c>
      <c r="F36" s="29" t="str">
        <f ca="1" t="shared" si="4"/>
        <v>Hedemora</v>
      </c>
      <c r="G36" s="36">
        <f ca="1" t="shared" si="5"/>
        <v>31</v>
      </c>
      <c r="H36" s="37" t="str">
        <f ca="1" t="shared" si="6"/>
        <v>Nej</v>
      </c>
      <c r="I36" s="29" t="str">
        <f ca="1" t="shared" si="7"/>
        <v>Nyanslutning</v>
      </c>
      <c r="J36" s="29" t="str">
        <f ca="1" t="shared" si="8"/>
        <v>Produktion</v>
      </c>
      <c r="K36" s="40">
        <f ca="1" t="shared" si="9"/>
        <v>490</v>
      </c>
      <c r="L36" s="40">
        <f ca="1" t="shared" si="10"/>
        <v>421</v>
      </c>
      <c r="M36" s="43"/>
      <c r="N36" s="29" t="str">
        <f ca="1" t="shared" si="11"/>
        <v>Sarah Anderson 36</v>
      </c>
      <c r="O36" s="29" t="str">
        <f ca="1" t="shared" si="12"/>
        <v>Anders Erikson 36</v>
      </c>
      <c r="P36" s="29" t="str">
        <f ca="1" t="shared" si="13"/>
        <v>Anders Erikson 36</v>
      </c>
      <c r="Q36" s="29" t="str">
        <f ca="1" t="shared" si="14"/>
        <v>2.Reservationsavtal</v>
      </c>
      <c r="R36" s="44" t="str">
        <f ca="1" t="shared" si="15"/>
        <v>?</v>
      </c>
      <c r="S36" s="44" t="str">
        <f ca="1" t="shared" si="16"/>
        <v>x</v>
      </c>
      <c r="T36" s="44" t="str">
        <f ca="1" t="shared" si="17"/>
        <v/>
      </c>
      <c r="U36" s="12"/>
      <c r="V36" s="33"/>
      <c r="W36" s="48" t="str">
        <f ca="1" t="shared" si="18"/>
        <v/>
      </c>
      <c r="X36" s="49" t="str">
        <f ca="1" t="shared" si="19"/>
        <v>Ja</v>
      </c>
      <c r="Y36" s="62">
        <f ca="1" t="shared" si="20"/>
        <v>45437</v>
      </c>
      <c r="Z36" s="62">
        <f ca="1" t="shared" si="21"/>
        <v>45376</v>
      </c>
      <c r="AA36" s="33"/>
      <c r="AB36" s="63" t="str">
        <f ca="1" t="shared" si="24"/>
        <v/>
      </c>
      <c r="AC36" s="72">
        <f ca="1">INDEX(Anslutningspunkt!$A$2:$A$180,RANDBETWEEN(2,180),1)</f>
        <v>312</v>
      </c>
      <c r="AD36" s="29"/>
      <c r="AE36" s="29" t="str">
        <f ca="1" t="shared" si="22"/>
        <v/>
      </c>
      <c r="AF36" s="33"/>
      <c r="AG36" s="94"/>
      <c r="AH36" s="49" t="str">
        <f ca="1" t="shared" si="23"/>
        <v/>
      </c>
      <c r="AI36" s="95"/>
      <c r="AM36" s="6">
        <f ca="1">VLOOKUP(AC36,Anslutningspunkt!A:B,2,0)+RANDBETWEEN(-10000,10000)</f>
        <v>7753195.698</v>
      </c>
      <c r="AN36" s="6">
        <f ca="1">VLOOKUP(AC36,Anslutningspunkt!A:C,3,0)+RANDBETWEEN(-10000,10000)</f>
        <v>757818.195</v>
      </c>
      <c r="AP36" s="6" t="str">
        <f ca="1" t="shared" si="25"/>
        <v>Nyanslutning</v>
      </c>
      <c r="AQ36" s="6" t="str">
        <f ca="1" t="shared" si="26"/>
        <v>Produktion</v>
      </c>
      <c r="AX36" s="30">
        <f ca="1" t="shared" si="27"/>
        <v>45264.0272045241</v>
      </c>
      <c r="AZ36" s="30" t="str">
        <f ca="1">IF(SUM(IF({"4.Projekteringsavtal","5.Anslutningsavtal","6.Nätavtal"}=Q36,1,0))&gt;0,EDATE(AX36,RANDBETWEEN(0,6)),"")</f>
        <v/>
      </c>
      <c r="BB36" s="20" t="str">
        <f ca="1">IF(SUM(IF({"5.Anslutningsavtal","6.Nätavtal"}=Q36,1,0))&gt;0,EDATE(AZ36,RANDBETWEEN(0,3)),"")</f>
        <v/>
      </c>
      <c r="BD36" s="20" t="str">
        <f ca="1" t="shared" si="28"/>
        <v/>
      </c>
    </row>
    <row r="37" s="6" customFormat="1" ht="12.75" customHeight="1" spans="1:56">
      <c r="A37" s="33" t="s">
        <v>65</v>
      </c>
      <c r="B37" s="30">
        <f ca="1" t="shared" si="0"/>
        <v>44323</v>
      </c>
      <c r="C37" s="31">
        <f ca="1" t="shared" si="1"/>
        <v>44997</v>
      </c>
      <c r="D37" s="29" t="str">
        <f t="shared" si="2"/>
        <v>Project 437</v>
      </c>
      <c r="E37" s="29" t="str">
        <f t="shared" si="3"/>
        <v>Company AB 537</v>
      </c>
      <c r="F37" s="29" t="str">
        <f ca="1" t="shared" si="4"/>
        <v>Gnesta</v>
      </c>
      <c r="G37" s="36">
        <f ca="1" t="shared" si="5"/>
        <v>32</v>
      </c>
      <c r="H37" s="37" t="str">
        <f ca="1" t="shared" si="6"/>
        <v>Nej</v>
      </c>
      <c r="I37" s="29" t="str">
        <f ca="1" t="shared" si="7"/>
        <v>Utökning</v>
      </c>
      <c r="J37" s="29" t="str">
        <f ca="1" t="shared" si="8"/>
        <v>Produktion</v>
      </c>
      <c r="K37" s="40">
        <f ca="1" t="shared" si="9"/>
        <v>30</v>
      </c>
      <c r="L37" s="40">
        <f ca="1" t="shared" si="10"/>
        <v>14</v>
      </c>
      <c r="M37" s="43"/>
      <c r="N37" s="29" t="str">
        <f ca="1" t="shared" si="11"/>
        <v>Sarah Anderson 37</v>
      </c>
      <c r="O37" s="29" t="str">
        <f ca="1" t="shared" si="12"/>
        <v>Lars Johnson 37</v>
      </c>
      <c r="P37" s="29" t="str">
        <f ca="1" t="shared" si="13"/>
        <v>Erik Johanson 37</v>
      </c>
      <c r="Q37" s="29" t="str">
        <f ca="1" t="shared" si="14"/>
        <v>5.Anslutningsavtal</v>
      </c>
      <c r="R37" s="44" t="str">
        <f ca="1" t="shared" si="15"/>
        <v>Ja</v>
      </c>
      <c r="S37" s="44" t="str">
        <f ca="1" t="shared" si="16"/>
        <v/>
      </c>
      <c r="T37" s="44" t="str">
        <f ca="1" t="shared" si="17"/>
        <v/>
      </c>
      <c r="U37" s="12"/>
      <c r="V37" s="33"/>
      <c r="W37" s="48" t="str">
        <f ca="1" t="shared" si="18"/>
        <v>Länk</v>
      </c>
      <c r="X37" s="49" t="str">
        <f ca="1" t="shared" si="19"/>
        <v/>
      </c>
      <c r="Y37" s="62" t="str">
        <f ca="1" t="shared" si="20"/>
        <v/>
      </c>
      <c r="Z37" s="62" t="str">
        <f ca="1" t="shared" si="21"/>
        <v/>
      </c>
      <c r="AA37" s="33"/>
      <c r="AB37" s="63" t="str">
        <f ca="1" t="shared" si="24"/>
        <v/>
      </c>
      <c r="AC37" s="72">
        <f ca="1">INDEX(Anslutningspunkt!$A$2:$A$180,RANDBETWEEN(2,180),1)</f>
        <v>239</v>
      </c>
      <c r="AD37" s="29"/>
      <c r="AE37" s="29" t="str">
        <f ca="1" t="shared" si="22"/>
        <v>Stamnät Regionnät</v>
      </c>
      <c r="AF37" s="33"/>
      <c r="AG37" s="94"/>
      <c r="AH37" s="49" t="str">
        <f ca="1" t="shared" si="23"/>
        <v/>
      </c>
      <c r="AI37" s="95"/>
      <c r="AM37" s="6">
        <f ca="1">VLOOKUP(AC37,Anslutningspunkt!A:B,2,0)+RANDBETWEEN(-10000,10000)</f>
        <v>6932075.63</v>
      </c>
      <c r="AN37" s="6">
        <f ca="1">VLOOKUP(AC37,Anslutningspunkt!A:C,3,0)+RANDBETWEEN(-10000,10000)</f>
        <v>775936.671</v>
      </c>
      <c r="AP37" s="6" t="str">
        <f ca="1" t="shared" si="25"/>
        <v>Utökning</v>
      </c>
      <c r="AQ37" s="6" t="str">
        <f ca="1" t="shared" si="26"/>
        <v>Produktion</v>
      </c>
      <c r="AX37" s="30">
        <f ca="1" t="shared" si="27"/>
        <v>44842.4645073064</v>
      </c>
      <c r="AZ37" s="30">
        <f ca="1">IF(SUM(IF({"4.Projekteringsavtal","5.Anslutningsavtal","6.Nätavtal"}=Q37,1,0))&gt;0,EDATE(AX37,RANDBETWEEN(0,6)),"")</f>
        <v>44965</v>
      </c>
      <c r="BB37" s="20">
        <f ca="1">IF(SUM(IF({"5.Anslutningsavtal","6.Nätavtal"}=Q37,1,0))&gt;0,EDATE(AZ37,RANDBETWEEN(0,3)),"")</f>
        <v>44965</v>
      </c>
      <c r="BD37" s="20" t="str">
        <f ca="1" t="shared" si="28"/>
        <v/>
      </c>
    </row>
    <row r="38" s="6" customFormat="1" ht="12.75" customHeight="1" spans="1:56">
      <c r="A38" s="33" t="s">
        <v>65</v>
      </c>
      <c r="B38" s="30">
        <f ca="1" t="shared" si="0"/>
        <v>43144</v>
      </c>
      <c r="C38" s="31">
        <f ca="1" t="shared" si="1"/>
        <v>44560</v>
      </c>
      <c r="D38" s="29" t="str">
        <f t="shared" si="2"/>
        <v>Project 438</v>
      </c>
      <c r="E38" s="29" t="str">
        <f t="shared" si="3"/>
        <v>Company AB 538</v>
      </c>
      <c r="F38" s="29" t="str">
        <f ca="1" t="shared" si="4"/>
        <v>Sala</v>
      </c>
      <c r="G38" s="36">
        <f ca="1" t="shared" si="5"/>
        <v>38</v>
      </c>
      <c r="H38" s="37" t="str">
        <f ca="1" t="shared" si="6"/>
        <v>Ja</v>
      </c>
      <c r="I38" s="29" t="str">
        <f ca="1" t="shared" si="7"/>
        <v>Flytt</v>
      </c>
      <c r="J38" s="29" t="str">
        <f ca="1" t="shared" si="8"/>
        <v>Produktion</v>
      </c>
      <c r="K38" s="40">
        <f ca="1" t="shared" si="9"/>
        <v>20</v>
      </c>
      <c r="L38" s="40">
        <f ca="1" t="shared" si="10"/>
        <v>13</v>
      </c>
      <c r="M38" s="43"/>
      <c r="N38" s="29" t="str">
        <f ca="1" t="shared" si="11"/>
        <v>Erik Johanson 38</v>
      </c>
      <c r="O38" s="29" t="str">
        <f ca="1" t="shared" si="12"/>
        <v>Anders Erikson 38</v>
      </c>
      <c r="P38" s="29" t="str">
        <f ca="1" t="shared" si="13"/>
        <v>Sarah Anderson 38</v>
      </c>
      <c r="Q38" s="29" t="str">
        <f ca="1" t="shared" si="14"/>
        <v>6.Nätavtal</v>
      </c>
      <c r="R38" s="44" t="str">
        <f ca="1" t="shared" si="15"/>
        <v>nej</v>
      </c>
      <c r="S38" s="44" t="str">
        <f ca="1" t="shared" si="16"/>
        <v/>
      </c>
      <c r="T38" s="44" t="str">
        <f ca="1" t="shared" si="17"/>
        <v/>
      </c>
      <c r="U38" s="12"/>
      <c r="V38" s="33"/>
      <c r="W38" s="48" t="str">
        <f ca="1" t="shared" si="18"/>
        <v>Reservationsavtal ska tecknas</v>
      </c>
      <c r="X38" s="49" t="str">
        <f ca="1" t="shared" si="19"/>
        <v>Ja</v>
      </c>
      <c r="Y38" s="62">
        <f ca="1" t="shared" si="20"/>
        <v>45362</v>
      </c>
      <c r="Z38" s="62">
        <f ca="1" t="shared" si="21"/>
        <v>44882</v>
      </c>
      <c r="AA38" s="33"/>
      <c r="AB38" s="63" t="str">
        <f ca="1" t="shared" si="24"/>
        <v/>
      </c>
      <c r="AC38" s="72">
        <f ca="1">INDEX(Anslutningspunkt!$A$2:$A$180,RANDBETWEEN(2,180),1)</f>
        <v>52</v>
      </c>
      <c r="AD38" s="29"/>
      <c r="AE38" s="29" t="str">
        <f ca="1" t="shared" si="22"/>
        <v>Stamnät Regionnät</v>
      </c>
      <c r="AF38" s="33"/>
      <c r="AG38" s="94"/>
      <c r="AH38" s="49" t="str">
        <f ca="1" t="shared" si="23"/>
        <v>Ja</v>
      </c>
      <c r="AI38" s="95"/>
      <c r="AM38" s="6">
        <f ca="1">VLOOKUP(AC38,Anslutningspunkt!A:B,2,0)+RANDBETWEEN(-10000,10000)</f>
        <v>7758243.698</v>
      </c>
      <c r="AN38" s="6">
        <f ca="1">VLOOKUP(AC38,Anslutningspunkt!A:C,3,0)+RANDBETWEEN(-10000,10000)</f>
        <v>700672.195</v>
      </c>
      <c r="AP38" s="6" t="str">
        <f ca="1" t="shared" si="25"/>
        <v>Flytt</v>
      </c>
      <c r="AQ38" s="6" t="str">
        <f ca="1" t="shared" si="26"/>
        <v>Produktion</v>
      </c>
      <c r="AX38" s="30">
        <f ca="1" t="shared" si="27"/>
        <v>43501.2689467745</v>
      </c>
      <c r="AZ38" s="30">
        <f ca="1">IF(SUM(IF({"4.Projekteringsavtal","5.Anslutningsavtal","6.Nätavtal"}=Q38,1,0))&gt;0,EDATE(AX38,RANDBETWEEN(0,6)),"")</f>
        <v>43651</v>
      </c>
      <c r="BB38" s="20">
        <f ca="1">IF(SUM(IF({"5.Anslutningsavtal","6.Nätavtal"}=Q38,1,0))&gt;0,EDATE(AZ38,RANDBETWEEN(0,3)),"")</f>
        <v>43743</v>
      </c>
      <c r="BD38" s="20">
        <f ca="1" t="shared" si="28"/>
        <v>43835</v>
      </c>
    </row>
    <row r="39" s="6" customFormat="1" ht="12.75" customHeight="1" spans="1:56">
      <c r="A39" s="33" t="s">
        <v>65</v>
      </c>
      <c r="B39" s="30">
        <f ca="1" t="shared" si="0"/>
        <v>44787</v>
      </c>
      <c r="C39" s="31">
        <f ca="1" t="shared" si="1"/>
        <v>44790</v>
      </c>
      <c r="D39" s="29" t="str">
        <f t="shared" si="2"/>
        <v>Project 439</v>
      </c>
      <c r="E39" s="29" t="str">
        <f t="shared" si="3"/>
        <v>Company AB 539</v>
      </c>
      <c r="F39" s="29" t="str">
        <f ca="1" t="shared" si="4"/>
        <v>Upplands Vsäby</v>
      </c>
      <c r="G39" s="36">
        <f ca="1" t="shared" si="5"/>
        <v>37</v>
      </c>
      <c r="H39" s="37" t="str">
        <f ca="1" t="shared" si="6"/>
        <v>Ja</v>
      </c>
      <c r="I39" s="29" t="str">
        <f ca="1" t="shared" si="7"/>
        <v>Nyanslutning</v>
      </c>
      <c r="J39" s="29" t="str">
        <f ca="1" t="shared" si="8"/>
        <v>Konsumtion</v>
      </c>
      <c r="K39" s="40">
        <f ca="1" t="shared" si="9"/>
        <v>580</v>
      </c>
      <c r="L39" s="40">
        <f ca="1" t="shared" si="10"/>
        <v>197</v>
      </c>
      <c r="M39" s="43"/>
      <c r="N39" s="29" t="str">
        <f ca="1" t="shared" si="11"/>
        <v>Sarah Anderson 39</v>
      </c>
      <c r="O39" s="29" t="str">
        <f ca="1" t="shared" si="12"/>
        <v>Anders Erikson 39</v>
      </c>
      <c r="P39" s="29" t="str">
        <f ca="1" t="shared" si="13"/>
        <v>Sarah Anderson 39</v>
      </c>
      <c r="Q39" s="29" t="str">
        <f ca="1" t="shared" si="14"/>
        <v>5.Anslutningsavtal</v>
      </c>
      <c r="R39" s="44" t="str">
        <f ca="1" t="shared" si="15"/>
        <v>N/A</v>
      </c>
      <c r="S39" s="44" t="str">
        <f ca="1" t="shared" si="16"/>
        <v/>
      </c>
      <c r="T39" s="44" t="str">
        <f ca="1" t="shared" si="17"/>
        <v/>
      </c>
      <c r="U39" s="12"/>
      <c r="V39" s="33"/>
      <c r="W39" s="48" t="str">
        <f ca="1" t="shared" si="18"/>
        <v/>
      </c>
      <c r="X39" s="49" t="str">
        <f ca="1" t="shared" si="19"/>
        <v/>
      </c>
      <c r="Y39" s="62" t="str">
        <f ca="1" t="shared" si="20"/>
        <v/>
      </c>
      <c r="Z39" s="62" t="str">
        <f ca="1" t="shared" si="21"/>
        <v/>
      </c>
      <c r="AA39" s="33"/>
      <c r="AB39" s="63" t="str">
        <f ca="1" t="shared" si="24"/>
        <v/>
      </c>
      <c r="AC39" s="72">
        <f ca="1">INDEX(Anslutningspunkt!$A$2:$A$180,RANDBETWEEN(2,180),1)</f>
        <v>312</v>
      </c>
      <c r="AD39" s="29"/>
      <c r="AE39" s="29" t="str">
        <f ca="1" t="shared" si="22"/>
        <v/>
      </c>
      <c r="AF39" s="33"/>
      <c r="AG39" s="94"/>
      <c r="AH39" s="49" t="str">
        <f ca="1" t="shared" si="23"/>
        <v>Ja</v>
      </c>
      <c r="AI39" s="95"/>
      <c r="AM39" s="6">
        <f ca="1">VLOOKUP(AC39,Anslutningspunkt!A:B,2,0)+RANDBETWEEN(-10000,10000)</f>
        <v>7753579.698</v>
      </c>
      <c r="AN39" s="6">
        <f ca="1">VLOOKUP(AC39,Anslutningspunkt!A:C,3,0)+RANDBETWEEN(-10000,10000)</f>
        <v>773472.195</v>
      </c>
      <c r="AP39" s="6" t="str">
        <f ca="1" t="shared" si="25"/>
        <v>Nyanslutning</v>
      </c>
      <c r="AQ39" s="6" t="str">
        <f ca="1" t="shared" si="26"/>
        <v>Konsumtion</v>
      </c>
      <c r="AX39" s="30">
        <f ca="1" t="shared" si="27"/>
        <v>44805.7432984298</v>
      </c>
      <c r="AZ39" s="30">
        <f ca="1">IF(SUM(IF({"4.Projekteringsavtal","5.Anslutningsavtal","6.Nätavtal"}=Q39,1,0))&gt;0,EDATE(AX39,RANDBETWEEN(0,6)),"")</f>
        <v>44986</v>
      </c>
      <c r="BB39" s="20">
        <f ca="1">IF(SUM(IF({"5.Anslutningsavtal","6.Nätavtal"}=Q39,1,0))&gt;0,EDATE(AZ39,RANDBETWEEN(0,3)),"")</f>
        <v>44986</v>
      </c>
      <c r="BD39" s="20" t="str">
        <f ca="1" t="shared" si="28"/>
        <v/>
      </c>
    </row>
    <row r="40" s="6" customFormat="1" ht="12.75" customHeight="1" spans="1:56">
      <c r="A40" s="33" t="s">
        <v>65</v>
      </c>
      <c r="B40" s="30">
        <f ca="1" t="shared" si="0"/>
        <v>43844</v>
      </c>
      <c r="C40" s="31">
        <f ca="1" t="shared" si="1"/>
        <v>44677</v>
      </c>
      <c r="D40" s="29" t="str">
        <f t="shared" si="2"/>
        <v>Project 440</v>
      </c>
      <c r="E40" s="29" t="str">
        <f t="shared" si="3"/>
        <v>Company AB 540</v>
      </c>
      <c r="F40" s="29" t="str">
        <f ca="1" t="shared" si="4"/>
        <v>Köping</v>
      </c>
      <c r="G40" s="36">
        <f ca="1" t="shared" si="5"/>
        <v>36</v>
      </c>
      <c r="H40" s="37" t="str">
        <f ca="1" t="shared" si="6"/>
        <v>Ja</v>
      </c>
      <c r="I40" s="29" t="str">
        <f ca="1" t="shared" si="7"/>
        <v>Utökning</v>
      </c>
      <c r="J40" s="29" t="str">
        <f ca="1" t="shared" si="8"/>
        <v>Produktion</v>
      </c>
      <c r="K40" s="40">
        <f ca="1" t="shared" si="9"/>
        <v>320</v>
      </c>
      <c r="L40" s="40">
        <f ca="1" t="shared" si="10"/>
        <v>115</v>
      </c>
      <c r="M40" s="43"/>
      <c r="N40" s="29" t="str">
        <f ca="1" t="shared" si="11"/>
        <v>Sarah Anderson 40</v>
      </c>
      <c r="O40" s="29" t="str">
        <f ca="1" t="shared" si="12"/>
        <v>Anders Erikson 40</v>
      </c>
      <c r="P40" s="29" t="str">
        <f ca="1" t="shared" si="13"/>
        <v>Anders Erikson 40</v>
      </c>
      <c r="Q40" s="29" t="str">
        <f ca="1" t="shared" si="14"/>
        <v>6.Nätavtal</v>
      </c>
      <c r="R40" s="44" t="str">
        <f ca="1" t="shared" si="15"/>
        <v/>
      </c>
      <c r="S40" s="44" t="str">
        <f ca="1" t="shared" si="16"/>
        <v/>
      </c>
      <c r="T40" s="44" t="str">
        <f ca="1" t="shared" si="17"/>
        <v/>
      </c>
      <c r="U40" s="12"/>
      <c r="V40" s="33"/>
      <c r="W40" s="48" t="str">
        <f ca="1" t="shared" si="18"/>
        <v/>
      </c>
      <c r="X40" s="49" t="str">
        <f ca="1" t="shared" si="19"/>
        <v>Nej</v>
      </c>
      <c r="Y40" s="62" t="str">
        <f ca="1" t="shared" si="20"/>
        <v/>
      </c>
      <c r="Z40" s="62" t="str">
        <f ca="1" t="shared" si="21"/>
        <v/>
      </c>
      <c r="AA40" s="33"/>
      <c r="AB40" s="63" t="str">
        <f ca="1" t="shared" si="24"/>
        <v/>
      </c>
      <c r="AC40" s="72">
        <f ca="1">INDEX(Anslutningspunkt!$A$2:$A$180,RANDBETWEEN(2,180),1)</f>
        <v>65</v>
      </c>
      <c r="AD40" s="29"/>
      <c r="AE40" s="29" t="str">
        <f ca="1" t="shared" si="22"/>
        <v>Stamnät Regionnät</v>
      </c>
      <c r="AF40" s="33"/>
      <c r="AG40" s="94"/>
      <c r="AH40" s="49" t="str">
        <f ca="1" t="shared" si="23"/>
        <v>Nej</v>
      </c>
      <c r="AI40" s="95"/>
      <c r="AM40" s="6">
        <f ca="1">VLOOKUP(AC40,Anslutningspunkt!A:B,2,0)+RANDBETWEEN(-10000,10000)</f>
        <v>7674637.698</v>
      </c>
      <c r="AN40" s="6">
        <f ca="1">VLOOKUP(AC40,Anslutningspunkt!A:C,3,0)+RANDBETWEEN(-10000,10000)</f>
        <v>766383.195</v>
      </c>
      <c r="AP40" s="6" t="str">
        <f ca="1" t="shared" si="25"/>
        <v>Utökning</v>
      </c>
      <c r="AQ40" s="6" t="str">
        <f ca="1" t="shared" si="26"/>
        <v>Produktion</v>
      </c>
      <c r="AX40" s="30">
        <f ca="1" t="shared" si="27"/>
        <v>44019.4258488624</v>
      </c>
      <c r="AZ40" s="30">
        <f ca="1">IF(SUM(IF({"4.Projekteringsavtal","5.Anslutningsavtal","6.Nätavtal"}=Q40,1,0))&gt;0,EDATE(AX40,RANDBETWEEN(0,6)),"")</f>
        <v>44203</v>
      </c>
      <c r="BB40" s="20">
        <f ca="1">IF(SUM(IF({"5.Anslutningsavtal","6.Nätavtal"}=Q40,1,0))&gt;0,EDATE(AZ40,RANDBETWEEN(0,3)),"")</f>
        <v>44234</v>
      </c>
      <c r="BD40" s="20">
        <f ca="1" t="shared" si="28"/>
        <v>44234</v>
      </c>
    </row>
    <row r="41" s="6" customFormat="1" ht="12.75" customHeight="1" spans="1:56">
      <c r="A41" s="33" t="s">
        <v>65</v>
      </c>
      <c r="B41" s="30">
        <f ca="1" t="shared" si="0"/>
        <v>43475</v>
      </c>
      <c r="C41" s="31">
        <f ca="1" t="shared" si="1"/>
        <v>43940</v>
      </c>
      <c r="D41" s="29" t="str">
        <f t="shared" si="2"/>
        <v>Project 441</v>
      </c>
      <c r="E41" s="29" t="str">
        <f t="shared" si="3"/>
        <v>Company AB 541</v>
      </c>
      <c r="F41" s="29" t="str">
        <f ca="1" t="shared" si="4"/>
        <v>Upplans Bro</v>
      </c>
      <c r="G41" s="36">
        <f ca="1" t="shared" si="5"/>
        <v>34</v>
      </c>
      <c r="H41" s="37" t="str">
        <f ca="1" t="shared" si="6"/>
        <v>Nej</v>
      </c>
      <c r="I41" s="29" t="str">
        <f ca="1" t="shared" si="7"/>
        <v>Flytt</v>
      </c>
      <c r="J41" s="29" t="str">
        <f ca="1" t="shared" si="8"/>
        <v>Konsumtion</v>
      </c>
      <c r="K41" s="40">
        <f ca="1" t="shared" si="9"/>
        <v>540</v>
      </c>
      <c r="L41" s="40">
        <f ca="1" t="shared" si="10"/>
        <v>537</v>
      </c>
      <c r="M41" s="43"/>
      <c r="N41" s="29" t="str">
        <f ca="1" t="shared" si="11"/>
        <v>Erik Johanson 41</v>
      </c>
      <c r="O41" s="29" t="str">
        <f ca="1" t="shared" si="12"/>
        <v>Sarah Anderson 41</v>
      </c>
      <c r="P41" s="29" t="str">
        <f ca="1" t="shared" si="13"/>
        <v>Sarah Anderson 41</v>
      </c>
      <c r="Q41" s="29" t="str">
        <f ca="1" t="shared" si="14"/>
        <v>2.Reservationsavtal</v>
      </c>
      <c r="R41" s="44" t="str">
        <f ca="1" t="shared" si="15"/>
        <v/>
      </c>
      <c r="S41" s="44" t="str">
        <f ca="1" t="shared" si="16"/>
        <v/>
      </c>
      <c r="T41" s="44" t="str">
        <f ca="1" t="shared" si="17"/>
        <v/>
      </c>
      <c r="U41" s="12"/>
      <c r="V41" s="33"/>
      <c r="W41" s="48" t="str">
        <f ca="1" t="shared" si="18"/>
        <v>Länk</v>
      </c>
      <c r="X41" s="49" t="str">
        <f ca="1" t="shared" si="19"/>
        <v>Nej</v>
      </c>
      <c r="Y41" s="62" t="str">
        <f ca="1" t="shared" si="20"/>
        <v/>
      </c>
      <c r="Z41" s="62" t="str">
        <f ca="1" t="shared" si="21"/>
        <v/>
      </c>
      <c r="AA41" s="33"/>
      <c r="AB41" s="63" t="str">
        <f ca="1" t="shared" si="24"/>
        <v/>
      </c>
      <c r="AC41" s="72">
        <f ca="1">INDEX(Anslutningspunkt!$A$2:$A$180,RANDBETWEEN(2,180),1)</f>
        <v>144</v>
      </c>
      <c r="AD41" s="29"/>
      <c r="AE41" s="29" t="str">
        <f ca="1" t="shared" si="22"/>
        <v>Stamnät</v>
      </c>
      <c r="AF41" s="33"/>
      <c r="AG41" s="94"/>
      <c r="AH41" s="49" t="str">
        <f ca="1" t="shared" si="23"/>
        <v>Ja</v>
      </c>
      <c r="AI41" s="95"/>
      <c r="AM41" s="6">
        <f ca="1">VLOOKUP(AC41,Anslutningspunkt!A:B,2,0)+RANDBETWEEN(-10000,10000)</f>
        <v>7632136.698</v>
      </c>
      <c r="AN41" s="6">
        <f ca="1">VLOOKUP(AC41,Anslutningspunkt!A:C,3,0)+RANDBETWEEN(-10000,10000)</f>
        <v>673316.195</v>
      </c>
      <c r="AP41" s="6" t="str">
        <f ca="1" t="shared" si="25"/>
        <v>Flytt</v>
      </c>
      <c r="AQ41" s="6" t="str">
        <f ca="1" t="shared" si="26"/>
        <v>Konsumtion</v>
      </c>
      <c r="AX41" s="30">
        <f ca="1" t="shared" si="27"/>
        <v>43739.2074185083</v>
      </c>
      <c r="AZ41" s="30" t="str">
        <f ca="1">IF(SUM(IF({"4.Projekteringsavtal","5.Anslutningsavtal","6.Nätavtal"}=Q41,1,0))&gt;0,EDATE(AX41,RANDBETWEEN(0,6)),"")</f>
        <v/>
      </c>
      <c r="BB41" s="20" t="str">
        <f ca="1">IF(SUM(IF({"5.Anslutningsavtal","6.Nätavtal"}=Q41,1,0))&gt;0,EDATE(AZ41,RANDBETWEEN(0,3)),"")</f>
        <v/>
      </c>
      <c r="BD41" s="20" t="str">
        <f ca="1" t="shared" si="28"/>
        <v/>
      </c>
    </row>
    <row r="42" s="6" customFormat="1" ht="12.75" customHeight="1" spans="1:56">
      <c r="A42" s="33" t="s">
        <v>65</v>
      </c>
      <c r="B42" s="30">
        <f ca="1" t="shared" si="0"/>
        <v>43558</v>
      </c>
      <c r="C42" s="31">
        <f ca="1" t="shared" si="1"/>
        <v>45135</v>
      </c>
      <c r="D42" s="29" t="str">
        <f t="shared" si="2"/>
        <v>Project 442</v>
      </c>
      <c r="E42" s="29" t="str">
        <f t="shared" si="3"/>
        <v>Company AB 542</v>
      </c>
      <c r="F42" s="29" t="str">
        <f ca="1" t="shared" si="4"/>
        <v>Åker</v>
      </c>
      <c r="G42" s="36">
        <f ca="1" t="shared" si="5"/>
        <v>38</v>
      </c>
      <c r="H42" s="37" t="str">
        <f ca="1" t="shared" si="6"/>
        <v>Nej</v>
      </c>
      <c r="I42" s="29" t="str">
        <f ca="1" t="shared" si="7"/>
        <v>Flytt</v>
      </c>
      <c r="J42" s="29" t="str">
        <f ca="1" t="shared" si="8"/>
        <v>Konsumtion</v>
      </c>
      <c r="K42" s="40">
        <f ca="1" t="shared" si="9"/>
        <v>310</v>
      </c>
      <c r="L42" s="40">
        <f ca="1" t="shared" si="10"/>
        <v>154</v>
      </c>
      <c r="M42" s="43"/>
      <c r="N42" s="29" t="str">
        <f ca="1" t="shared" si="11"/>
        <v>Erik Johanson 42</v>
      </c>
      <c r="O42" s="29" t="str">
        <f ca="1" t="shared" si="12"/>
        <v>Sarah Anderson 42</v>
      </c>
      <c r="P42" s="29" t="str">
        <f ca="1" t="shared" si="13"/>
        <v>Anders Erikson 42</v>
      </c>
      <c r="Q42" s="29" t="str">
        <f ca="1" t="shared" si="14"/>
        <v>6.Nätavtal</v>
      </c>
      <c r="R42" s="44" t="str">
        <f ca="1" t="shared" si="15"/>
        <v>Ja</v>
      </c>
      <c r="S42" s="44" t="str">
        <f ca="1" t="shared" si="16"/>
        <v/>
      </c>
      <c r="T42" s="44" t="str">
        <f ca="1" t="shared" si="17"/>
        <v/>
      </c>
      <c r="U42" s="12"/>
      <c r="V42" s="33"/>
      <c r="W42" s="48" t="str">
        <f ca="1" t="shared" si="18"/>
        <v/>
      </c>
      <c r="X42" s="49" t="str">
        <f ca="1" t="shared" si="19"/>
        <v>Ja</v>
      </c>
      <c r="Y42" s="62">
        <f ca="1" t="shared" si="20"/>
        <v>45368</v>
      </c>
      <c r="Z42" s="62">
        <f ca="1" t="shared" si="21"/>
        <v>45311</v>
      </c>
      <c r="AA42" s="33"/>
      <c r="AB42" s="63" t="str">
        <f ca="1" t="shared" si="24"/>
        <v/>
      </c>
      <c r="AC42" s="72">
        <f ca="1">INDEX(Anslutningspunkt!$A$2:$A$180,RANDBETWEEN(2,180),1)</f>
        <v>189</v>
      </c>
      <c r="AD42" s="29"/>
      <c r="AE42" s="29" t="str">
        <f ca="1" t="shared" si="22"/>
        <v/>
      </c>
      <c r="AF42" s="33"/>
      <c r="AG42" s="94"/>
      <c r="AH42" s="49" t="str">
        <f ca="1" t="shared" si="23"/>
        <v/>
      </c>
      <c r="AI42" s="95"/>
      <c r="AM42" s="6">
        <f ca="1">VLOOKUP(AC42,Anslutningspunkt!A:B,2,0)+RANDBETWEEN(-10000,10000)</f>
        <v>7614997.698</v>
      </c>
      <c r="AN42" s="6">
        <f ca="1">VLOOKUP(AC42,Anslutningspunkt!A:C,3,0)+RANDBETWEEN(-10000,10000)</f>
        <v>768941.195</v>
      </c>
      <c r="AP42" s="6" t="str">
        <f ca="1" t="shared" si="25"/>
        <v>Flytt</v>
      </c>
      <c r="AQ42" s="6" t="str">
        <f ca="1" t="shared" si="26"/>
        <v>Konsumtion</v>
      </c>
      <c r="AX42" s="30">
        <f ca="1" t="shared" si="27"/>
        <v>43955.0194434305</v>
      </c>
      <c r="AZ42" s="30">
        <f ca="1">IF(SUM(IF({"4.Projekteringsavtal","5.Anslutningsavtal","6.Nätavtal"}=Q42,1,0))&gt;0,EDATE(AX42,RANDBETWEEN(0,6)),"")</f>
        <v>44078</v>
      </c>
      <c r="BB42" s="20">
        <f ca="1">IF(SUM(IF({"5.Anslutningsavtal","6.Nätavtal"}=Q42,1,0))&gt;0,EDATE(AZ42,RANDBETWEEN(0,3)),"")</f>
        <v>44169</v>
      </c>
      <c r="BD42" s="20">
        <f ca="1" t="shared" si="28"/>
        <v>44200</v>
      </c>
    </row>
    <row r="43" s="6" customFormat="1" ht="12.75" customHeight="1" spans="1:56">
      <c r="A43" s="33" t="s">
        <v>65</v>
      </c>
      <c r="B43" s="30">
        <f ca="1" t="shared" si="0"/>
        <v>43535</v>
      </c>
      <c r="C43" s="31">
        <f ca="1" t="shared" si="1"/>
        <v>43639</v>
      </c>
      <c r="D43" s="29" t="str">
        <f t="shared" si="2"/>
        <v>Project 443</v>
      </c>
      <c r="E43" s="29" t="str">
        <f t="shared" si="3"/>
        <v>Company AB 543</v>
      </c>
      <c r="F43" s="29" t="str">
        <f ca="1" t="shared" si="4"/>
        <v>Huddinge</v>
      </c>
      <c r="G43" s="36">
        <f ca="1" t="shared" si="5"/>
        <v>32</v>
      </c>
      <c r="H43" s="37" t="str">
        <f ca="1" t="shared" si="6"/>
        <v>Ja</v>
      </c>
      <c r="I43" s="29" t="str">
        <f ca="1" t="shared" si="7"/>
        <v>Nyanslutning</v>
      </c>
      <c r="J43" s="29" t="str">
        <f ca="1" t="shared" si="8"/>
        <v>Produktion</v>
      </c>
      <c r="K43" s="40">
        <f ca="1" t="shared" si="9"/>
        <v>30</v>
      </c>
      <c r="L43" s="40">
        <f ca="1" t="shared" si="10"/>
        <v>30</v>
      </c>
      <c r="M43" s="43"/>
      <c r="N43" s="29" t="str">
        <f ca="1" t="shared" si="11"/>
        <v>Anders Erikson 43</v>
      </c>
      <c r="O43" s="29" t="str">
        <f ca="1" t="shared" si="12"/>
        <v>Erik Johanson 43</v>
      </c>
      <c r="P43" s="29" t="str">
        <f ca="1" t="shared" si="13"/>
        <v>Anders Erikson 43</v>
      </c>
      <c r="Q43" s="29" t="str">
        <f ca="1" t="shared" si="14"/>
        <v>1.Anslutningsmöjlighet</v>
      </c>
      <c r="R43" s="44" t="str">
        <f ca="1" t="shared" si="15"/>
        <v>nej</v>
      </c>
      <c r="S43" s="44" t="str">
        <f ca="1" t="shared" si="16"/>
        <v/>
      </c>
      <c r="T43" s="44" t="str">
        <f ca="1" t="shared" si="17"/>
        <v>x</v>
      </c>
      <c r="U43" s="12"/>
      <c r="V43" s="33"/>
      <c r="W43" s="48" t="str">
        <f ca="1" t="shared" si="18"/>
        <v/>
      </c>
      <c r="X43" s="49" t="str">
        <f ca="1" t="shared" si="19"/>
        <v>Nej</v>
      </c>
      <c r="Y43" s="62" t="str">
        <f ca="1" t="shared" si="20"/>
        <v/>
      </c>
      <c r="Z43" s="62" t="str">
        <f ca="1" t="shared" si="21"/>
        <v/>
      </c>
      <c r="AA43" s="33"/>
      <c r="AB43" s="63" t="str">
        <f ca="1" t="shared" si="24"/>
        <v/>
      </c>
      <c r="AC43" s="72">
        <f ca="1">INDEX(Anslutningspunkt!$A$2:$A$180,RANDBETWEEN(2,180),1)</f>
        <v>77</v>
      </c>
      <c r="AD43" s="29"/>
      <c r="AE43" s="29" t="str">
        <f ca="1" t="shared" si="22"/>
        <v>Regionnät</v>
      </c>
      <c r="AF43" s="33"/>
      <c r="AG43" s="94"/>
      <c r="AH43" s="12"/>
      <c r="AI43" s="95"/>
      <c r="AM43" s="6">
        <f ca="1">VLOOKUP(AC43,Anslutningspunkt!A:B,2,0)+RANDBETWEEN(-10000,10000)</f>
        <v>7755462.698</v>
      </c>
      <c r="AN43" s="6">
        <f ca="1">VLOOKUP(AC43,Anslutningspunkt!A:C,3,0)+RANDBETWEEN(-10000,10000)</f>
        <v>729672.195</v>
      </c>
      <c r="AP43" s="6" t="str">
        <f ca="1" t="shared" si="25"/>
        <v>Nyanslutning</v>
      </c>
      <c r="AQ43" s="6" t="str">
        <f ca="1" t="shared" si="26"/>
        <v>Produktion</v>
      </c>
      <c r="AX43" s="30" t="str">
        <f ca="1" t="shared" si="27"/>
        <v/>
      </c>
      <c r="AZ43" s="30" t="str">
        <f ca="1">IF(SUM(IF({"4.Projekteringsavtal","5.Anslutningsavtal","6.Nätavtal"}=Q43,1,0))&gt;0,EDATE(AX43,RANDBETWEEN(0,6)),"")</f>
        <v/>
      </c>
      <c r="BB43" s="20" t="str">
        <f ca="1">IF(SUM(IF({"5.Anslutningsavtal","6.Nätavtal"}=Q43,1,0))&gt;0,EDATE(AZ43,RANDBETWEEN(0,3)),"")</f>
        <v/>
      </c>
      <c r="BD43" s="20" t="str">
        <f ca="1" t="shared" si="28"/>
        <v/>
      </c>
    </row>
    <row r="44" s="6" customFormat="1" ht="12.75" customHeight="1" spans="1:56">
      <c r="A44" s="33" t="s">
        <v>65</v>
      </c>
      <c r="B44" s="30">
        <f ca="1" t="shared" si="0"/>
        <v>43975</v>
      </c>
      <c r="C44" s="31">
        <f ca="1" t="shared" si="1"/>
        <v>45018</v>
      </c>
      <c r="D44" s="29" t="str">
        <f t="shared" si="2"/>
        <v>Project 444</v>
      </c>
      <c r="E44" s="29" t="str">
        <f t="shared" si="3"/>
        <v>Company AB 544</v>
      </c>
      <c r="F44" s="29" t="str">
        <f ca="1" t="shared" si="4"/>
        <v>Norrtälje</v>
      </c>
      <c r="G44" s="36">
        <f ca="1" t="shared" si="5"/>
        <v>35</v>
      </c>
      <c r="H44" s="37" t="str">
        <f ca="1" t="shared" si="6"/>
        <v>Ja</v>
      </c>
      <c r="I44" s="29" t="str">
        <f ca="1" t="shared" si="7"/>
        <v>Flytt</v>
      </c>
      <c r="J44" s="29" t="str">
        <f ca="1" t="shared" si="8"/>
        <v>Konsumtion</v>
      </c>
      <c r="K44" s="40">
        <f ca="1" t="shared" si="9"/>
        <v>600</v>
      </c>
      <c r="L44" s="40">
        <f ca="1" t="shared" si="10"/>
        <v>175</v>
      </c>
      <c r="M44" s="43"/>
      <c r="N44" s="29" t="str">
        <f ca="1" t="shared" si="11"/>
        <v>Erik Johanson 44</v>
      </c>
      <c r="O44" s="29" t="str">
        <f ca="1" t="shared" si="12"/>
        <v>Erik Johanson 44</v>
      </c>
      <c r="P44" s="29" t="str">
        <f ca="1" t="shared" si="13"/>
        <v>Sarah Anderson 44</v>
      </c>
      <c r="Q44" s="29" t="str">
        <f ca="1" t="shared" si="14"/>
        <v>1.Anslutningsmöjlighet</v>
      </c>
      <c r="R44" s="44" t="str">
        <f ca="1" t="shared" si="15"/>
        <v/>
      </c>
      <c r="S44" s="44" t="str">
        <f ca="1" t="shared" si="16"/>
        <v/>
      </c>
      <c r="T44" s="44" t="str">
        <f ca="1" t="shared" si="17"/>
        <v>x</v>
      </c>
      <c r="U44" s="12"/>
      <c r="V44" s="33"/>
      <c r="W44" s="48" t="str">
        <f ca="1" t="shared" si="18"/>
        <v>Reservationsavtal ska tecknas</v>
      </c>
      <c r="X44" s="49" t="str">
        <f ca="1" t="shared" si="19"/>
        <v>Nej</v>
      </c>
      <c r="Y44" s="62" t="str">
        <f ca="1" t="shared" si="20"/>
        <v/>
      </c>
      <c r="Z44" s="62" t="str">
        <f ca="1" t="shared" si="21"/>
        <v/>
      </c>
      <c r="AA44" s="33"/>
      <c r="AB44" s="63" t="str">
        <f ca="1" t="shared" si="24"/>
        <v/>
      </c>
      <c r="AC44" s="72">
        <f ca="1">INDEX(Anslutningspunkt!$A$2:$A$180,RANDBETWEEN(2,180),1)</f>
        <v>33</v>
      </c>
      <c r="AD44" s="29"/>
      <c r="AE44" s="29" t="str">
        <f ca="1" t="shared" si="22"/>
        <v>Regionnät</v>
      </c>
      <c r="AF44" s="33"/>
      <c r="AG44" s="94"/>
      <c r="AH44" s="12"/>
      <c r="AI44" s="95"/>
      <c r="AM44" s="6">
        <f ca="1">VLOOKUP(AC44,Anslutningspunkt!A:B,2,0)+RANDBETWEEN(-10000,10000)</f>
        <v>7614202.698</v>
      </c>
      <c r="AN44" s="6">
        <f ca="1">VLOOKUP(AC44,Anslutningspunkt!A:C,3,0)+RANDBETWEEN(-10000,10000)</f>
        <v>660135.195</v>
      </c>
      <c r="AP44" s="6" t="str">
        <f ca="1" t="shared" si="25"/>
        <v>Flytt</v>
      </c>
      <c r="AQ44" s="6" t="str">
        <f ca="1" t="shared" si="26"/>
        <v>Konsumtion</v>
      </c>
      <c r="AX44" s="30" t="str">
        <f ca="1" t="shared" si="27"/>
        <v/>
      </c>
      <c r="AZ44" s="30" t="str">
        <f ca="1">IF(SUM(IF({"4.Projekteringsavtal","5.Anslutningsavtal","6.Nätavtal"}=Q44,1,0))&gt;0,EDATE(AX44,RANDBETWEEN(0,6)),"")</f>
        <v/>
      </c>
      <c r="BB44" s="20" t="str">
        <f ca="1">IF(SUM(IF({"5.Anslutningsavtal","6.Nätavtal"}=Q44,1,0))&gt;0,EDATE(AZ44,RANDBETWEEN(0,3)),"")</f>
        <v/>
      </c>
      <c r="BD44" s="20" t="str">
        <f ca="1" t="shared" si="28"/>
        <v/>
      </c>
    </row>
    <row r="45" s="6" customFormat="1" ht="12.75" customHeight="1" spans="1:56">
      <c r="A45" s="33" t="s">
        <v>65</v>
      </c>
      <c r="B45" s="30">
        <f ca="1" t="shared" si="0"/>
        <v>43724</v>
      </c>
      <c r="C45" s="31">
        <f ca="1" t="shared" si="1"/>
        <v>43989</v>
      </c>
      <c r="D45" s="29" t="str">
        <f t="shared" si="2"/>
        <v>Project 445</v>
      </c>
      <c r="E45" s="29" t="str">
        <f t="shared" si="3"/>
        <v>Company AB 545</v>
      </c>
      <c r="F45" s="29" t="str">
        <f ca="1" t="shared" si="4"/>
        <v>Lindesberg</v>
      </c>
      <c r="G45" s="36">
        <f ca="1" t="shared" si="5"/>
        <v>30</v>
      </c>
      <c r="H45" s="37" t="str">
        <f ca="1" t="shared" si="6"/>
        <v>Nej</v>
      </c>
      <c r="I45" s="29" t="str">
        <f ca="1" t="shared" si="7"/>
        <v>Flytt</v>
      </c>
      <c r="J45" s="29" t="str">
        <f ca="1" t="shared" si="8"/>
        <v>Produktion</v>
      </c>
      <c r="K45" s="40">
        <f ca="1" t="shared" si="9"/>
        <v>70</v>
      </c>
      <c r="L45" s="40">
        <f ca="1" t="shared" si="10"/>
        <v>1</v>
      </c>
      <c r="M45" s="43"/>
      <c r="N45" s="29" t="str">
        <f ca="1" t="shared" si="11"/>
        <v>Lars Johnson 45</v>
      </c>
      <c r="O45" s="29" t="str">
        <f ca="1" t="shared" si="12"/>
        <v>Lars Johnson 45</v>
      </c>
      <c r="P45" s="29" t="str">
        <f ca="1" t="shared" si="13"/>
        <v>Lars Johnson 45</v>
      </c>
      <c r="Q45" s="29" t="str">
        <f ca="1" t="shared" si="14"/>
        <v>5.Anslutningsavtal</v>
      </c>
      <c r="R45" s="44" t="str">
        <f ca="1" t="shared" si="15"/>
        <v>n</v>
      </c>
      <c r="S45" s="44" t="str">
        <f ca="1" t="shared" si="16"/>
        <v>x</v>
      </c>
      <c r="T45" s="44" t="str">
        <f ca="1" t="shared" si="17"/>
        <v/>
      </c>
      <c r="U45" s="12"/>
      <c r="V45" s="33"/>
      <c r="W45" s="48" t="str">
        <f ca="1" t="shared" si="18"/>
        <v/>
      </c>
      <c r="X45" s="49" t="str">
        <f ca="1" t="shared" si="19"/>
        <v>Nej</v>
      </c>
      <c r="Y45" s="62" t="str">
        <f ca="1" t="shared" si="20"/>
        <v/>
      </c>
      <c r="Z45" s="62" t="str">
        <f ca="1" t="shared" si="21"/>
        <v/>
      </c>
      <c r="AA45" s="33"/>
      <c r="AB45" s="63" t="str">
        <f ca="1" t="shared" si="24"/>
        <v/>
      </c>
      <c r="AC45" s="72">
        <f ca="1">INDEX(Anslutningspunkt!$A$2:$A$180,RANDBETWEEN(2,180),1)</f>
        <v>142</v>
      </c>
      <c r="AD45" s="29"/>
      <c r="AE45" s="29" t="str">
        <f ca="1" t="shared" si="22"/>
        <v>Stamnät</v>
      </c>
      <c r="AF45" s="33"/>
      <c r="AG45" s="94"/>
      <c r="AH45" s="12"/>
      <c r="AI45" s="95"/>
      <c r="AM45" s="6">
        <f ca="1">VLOOKUP(AC45,Anslutningspunkt!A:B,2,0)+RANDBETWEEN(-10000,10000)</f>
        <v>7613816.698</v>
      </c>
      <c r="AN45" s="6">
        <f ca="1">VLOOKUP(AC45,Anslutningspunkt!A:C,3,0)+RANDBETWEEN(-10000,10000)</f>
        <v>770116.195</v>
      </c>
      <c r="AP45" s="6" t="str">
        <f ca="1" t="shared" si="25"/>
        <v>Flytt</v>
      </c>
      <c r="AQ45" s="6" t="str">
        <f ca="1" t="shared" si="26"/>
        <v>Produktion</v>
      </c>
      <c r="AX45" s="30">
        <f ca="1" t="shared" si="27"/>
        <v>43879.4731101025</v>
      </c>
      <c r="AZ45" s="30">
        <f ca="1">IF(SUM(IF({"4.Projekteringsavtal","5.Anslutningsavtal","6.Nätavtal"}=Q45,1,0))&gt;0,EDATE(AX45,RANDBETWEEN(0,6)),"")</f>
        <v>43939</v>
      </c>
      <c r="BB45" s="20">
        <f ca="1">IF(SUM(IF({"5.Anslutningsavtal","6.Nätavtal"}=Q45,1,0))&gt;0,EDATE(AZ45,RANDBETWEEN(0,3)),"")</f>
        <v>43969</v>
      </c>
      <c r="BD45" s="20" t="str">
        <f ca="1" t="shared" si="28"/>
        <v/>
      </c>
    </row>
    <row r="46" s="6" customFormat="1" ht="12.75" customHeight="1" spans="1:56">
      <c r="A46" s="33" t="s">
        <v>65</v>
      </c>
      <c r="B46" s="30">
        <f ca="1" t="shared" si="0"/>
        <v>43346</v>
      </c>
      <c r="C46" s="31">
        <f ca="1" t="shared" si="1"/>
        <v>43374</v>
      </c>
      <c r="D46" s="29" t="str">
        <f t="shared" si="2"/>
        <v>Project 446</v>
      </c>
      <c r="E46" s="29" t="str">
        <f t="shared" si="3"/>
        <v>Company AB 546</v>
      </c>
      <c r="F46" s="29" t="str">
        <f ca="1" t="shared" si="4"/>
        <v>Upplands Bro</v>
      </c>
      <c r="G46" s="36">
        <f ca="1" t="shared" si="5"/>
        <v>31</v>
      </c>
      <c r="H46" s="37" t="str">
        <f ca="1" t="shared" si="6"/>
        <v/>
      </c>
      <c r="I46" s="29" t="str">
        <f ca="1" t="shared" si="7"/>
        <v>Utökning</v>
      </c>
      <c r="J46" s="29" t="str">
        <f ca="1" t="shared" si="8"/>
        <v>Produktion</v>
      </c>
      <c r="K46" s="40">
        <f ca="1" t="shared" si="9"/>
        <v>200</v>
      </c>
      <c r="L46" s="40">
        <f ca="1" t="shared" si="10"/>
        <v>135</v>
      </c>
      <c r="M46" s="11"/>
      <c r="N46" s="29" t="str">
        <f ca="1" t="shared" si="11"/>
        <v>Erik Johanson 46</v>
      </c>
      <c r="O46" s="29" t="str">
        <f ca="1" t="shared" si="12"/>
        <v>Sarah Anderson 46</v>
      </c>
      <c r="P46" s="29" t="str">
        <f ca="1" t="shared" si="13"/>
        <v>Lars Johnson 46</v>
      </c>
      <c r="Q46" s="29" t="str">
        <f ca="1" t="shared" si="14"/>
        <v>6.Nätavtal</v>
      </c>
      <c r="R46" s="44" t="str">
        <f ca="1" t="shared" si="15"/>
        <v/>
      </c>
      <c r="S46" s="44" t="str">
        <f ca="1" t="shared" si="16"/>
        <v/>
      </c>
      <c r="T46" s="44" t="str">
        <f ca="1" t="shared" si="17"/>
        <v>x</v>
      </c>
      <c r="U46" s="12"/>
      <c r="V46" s="33"/>
      <c r="W46" s="48" t="str">
        <f ca="1" t="shared" si="18"/>
        <v>Länk</v>
      </c>
      <c r="X46" s="49" t="str">
        <f ca="1" t="shared" si="19"/>
        <v>Nej</v>
      </c>
      <c r="Y46" s="62" t="str">
        <f ca="1" t="shared" si="20"/>
        <v/>
      </c>
      <c r="Z46" s="62" t="str">
        <f ca="1" t="shared" si="21"/>
        <v/>
      </c>
      <c r="AA46" s="33"/>
      <c r="AB46" s="63" t="str">
        <f ca="1" t="shared" si="24"/>
        <v/>
      </c>
      <c r="AC46" s="72">
        <f ca="1">INDEX(Anslutningspunkt!$A$2:$A$180,RANDBETWEEN(2,180),1)</f>
        <v>315</v>
      </c>
      <c r="AD46" s="29"/>
      <c r="AE46" s="29" t="str">
        <f ca="1" t="shared" si="22"/>
        <v/>
      </c>
      <c r="AF46" s="33"/>
      <c r="AG46" s="94"/>
      <c r="AH46" s="12"/>
      <c r="AI46" s="95"/>
      <c r="AM46" s="6">
        <f ca="1">VLOOKUP(AC46,Anslutningspunkt!A:B,2,0)+RANDBETWEEN(-10000,10000)</f>
        <v>7595314.698</v>
      </c>
      <c r="AN46" s="6">
        <f ca="1">VLOOKUP(AC46,Anslutningspunkt!A:C,3,0)+RANDBETWEEN(-10000,10000)</f>
        <v>816283.195</v>
      </c>
      <c r="AP46" s="6" t="str">
        <f ca="1" t="shared" si="25"/>
        <v>Utökning</v>
      </c>
      <c r="AQ46" s="6" t="str">
        <f ca="1" t="shared" si="26"/>
        <v>Produktion</v>
      </c>
      <c r="AX46" s="30">
        <f ca="1" t="shared" si="27"/>
        <v>43373.6553753871</v>
      </c>
      <c r="AZ46" s="30">
        <f ca="1">IF(SUM(IF({"4.Projekteringsavtal","5.Anslutningsavtal","6.Nätavtal"}=Q46,1,0))&gt;0,EDATE(AX46,RANDBETWEEN(0,6)),"")</f>
        <v>43464</v>
      </c>
      <c r="BB46" s="20">
        <f ca="1">IF(SUM(IF({"5.Anslutningsavtal","6.Nätavtal"}=Q46,1,0))&gt;0,EDATE(AZ46,RANDBETWEEN(0,3)),"")</f>
        <v>43524</v>
      </c>
      <c r="BD46" s="20">
        <f ca="1" t="shared" si="28"/>
        <v>43524</v>
      </c>
    </row>
    <row r="47" s="6" customFormat="1" ht="12.75" customHeight="1" spans="1:56">
      <c r="A47" s="33" t="s">
        <v>65</v>
      </c>
      <c r="B47" s="30">
        <f ca="1" t="shared" si="0"/>
        <v>43919</v>
      </c>
      <c r="C47" s="31">
        <f ca="1" t="shared" si="1"/>
        <v>44097</v>
      </c>
      <c r="D47" s="29" t="str">
        <f t="shared" si="2"/>
        <v>Project 447</v>
      </c>
      <c r="E47" s="29" t="str">
        <f t="shared" si="3"/>
        <v>Company AB 547</v>
      </c>
      <c r="F47" s="29" t="str">
        <f ca="1" t="shared" si="4"/>
        <v>Huddinge</v>
      </c>
      <c r="G47" s="36">
        <f ca="1" t="shared" si="5"/>
        <v>33</v>
      </c>
      <c r="H47" s="37" t="str">
        <f ca="1" t="shared" si="6"/>
        <v/>
      </c>
      <c r="I47" s="29" t="str">
        <f ca="1" t="shared" si="7"/>
        <v>Nyanslutning</v>
      </c>
      <c r="J47" s="29" t="str">
        <f ca="1" t="shared" si="8"/>
        <v>Konsumtion</v>
      </c>
      <c r="K47" s="40">
        <f ca="1" t="shared" si="9"/>
        <v>360</v>
      </c>
      <c r="L47" s="40">
        <f ca="1" t="shared" si="10"/>
        <v>359</v>
      </c>
      <c r="M47" s="11"/>
      <c r="N47" s="29" t="str">
        <f ca="1" t="shared" si="11"/>
        <v>Anders Erikson 47</v>
      </c>
      <c r="O47" s="29" t="str">
        <f ca="1" t="shared" si="12"/>
        <v>Sarah Anderson 47</v>
      </c>
      <c r="P47" s="29" t="str">
        <f ca="1" t="shared" si="13"/>
        <v>Sarah Anderson 47</v>
      </c>
      <c r="Q47" s="29" t="str">
        <f ca="1" t="shared" si="14"/>
        <v>4.Projekteringsavtal</v>
      </c>
      <c r="R47" s="44" t="str">
        <f ca="1" t="shared" si="15"/>
        <v>N/A</v>
      </c>
      <c r="S47" s="44" t="str">
        <f ca="1" t="shared" si="16"/>
        <v>x</v>
      </c>
      <c r="T47" s="44" t="str">
        <f ca="1" t="shared" si="17"/>
        <v>x</v>
      </c>
      <c r="U47" s="12"/>
      <c r="V47" s="33"/>
      <c r="W47" s="48" t="str">
        <f ca="1" t="shared" si="18"/>
        <v/>
      </c>
      <c r="X47" s="49" t="str">
        <f ca="1" t="shared" si="19"/>
        <v>Ja</v>
      </c>
      <c r="Y47" s="62">
        <f ca="1" t="shared" si="20"/>
        <v>44842</v>
      </c>
      <c r="Z47" s="62">
        <f ca="1" t="shared" si="21"/>
        <v>44702</v>
      </c>
      <c r="AA47" s="33"/>
      <c r="AB47" s="63" t="str">
        <f ca="1" t="shared" si="24"/>
        <v/>
      </c>
      <c r="AC47" s="72">
        <f ca="1">INDEX(Anslutningspunkt!$A$2:$A$180,RANDBETWEEN(2,180),1)</f>
        <v>84</v>
      </c>
      <c r="AD47" s="29"/>
      <c r="AE47" s="29" t="str">
        <f ca="1" t="shared" si="22"/>
        <v>Regionnät</v>
      </c>
      <c r="AF47" s="33"/>
      <c r="AG47" s="94"/>
      <c r="AH47" s="12"/>
      <c r="AI47" s="95"/>
      <c r="AM47" s="6">
        <f ca="1">VLOOKUP(AC47,Anslutningspunkt!A:B,2,0)+RANDBETWEEN(-10000,10000)</f>
        <v>7735726.698</v>
      </c>
      <c r="AN47" s="6">
        <f ca="1">VLOOKUP(AC47,Anslutningspunkt!A:C,3,0)+RANDBETWEEN(-10000,10000)</f>
        <v>844429.195</v>
      </c>
      <c r="AP47" s="6" t="str">
        <f ca="1" t="shared" si="25"/>
        <v>Nyanslutning</v>
      </c>
      <c r="AQ47" s="6" t="str">
        <f ca="1" t="shared" si="26"/>
        <v>Konsumtion</v>
      </c>
      <c r="AX47" s="30">
        <f ca="1" t="shared" si="27"/>
        <v>43934.4028316259</v>
      </c>
      <c r="AZ47" s="30">
        <f ca="1">IF(SUM(IF({"4.Projekteringsavtal","5.Anslutningsavtal","6.Nätavtal"}=Q47,1,0))&gt;0,EDATE(AX47,RANDBETWEEN(0,6)),"")</f>
        <v>44025</v>
      </c>
      <c r="BB47" s="20" t="str">
        <f ca="1">IF(SUM(IF({"5.Anslutningsavtal","6.Nätavtal"}=Q47,1,0))&gt;0,EDATE(AZ47,RANDBETWEEN(0,3)),"")</f>
        <v/>
      </c>
      <c r="BD47" s="20" t="str">
        <f ca="1" t="shared" si="28"/>
        <v/>
      </c>
    </row>
    <row r="48" s="6" customFormat="1" ht="12.75" customHeight="1" spans="1:56">
      <c r="A48" s="33" t="s">
        <v>65</v>
      </c>
      <c r="B48" s="30">
        <f ca="1" t="shared" si="0"/>
        <v>43706</v>
      </c>
      <c r="C48" s="31">
        <f ca="1" t="shared" si="1"/>
        <v>45106</v>
      </c>
      <c r="D48" s="29" t="str">
        <f t="shared" si="2"/>
        <v>Project 448</v>
      </c>
      <c r="E48" s="29" t="str">
        <f t="shared" si="3"/>
        <v>Company AB 548</v>
      </c>
      <c r="F48" s="29" t="str">
        <f ca="1" t="shared" si="4"/>
        <v>Köping</v>
      </c>
      <c r="G48" s="36">
        <f ca="1" t="shared" si="5"/>
        <v>37</v>
      </c>
      <c r="H48" s="37" t="str">
        <f ca="1" t="shared" si="6"/>
        <v>Nej</v>
      </c>
      <c r="I48" s="29" t="str">
        <f ca="1" t="shared" si="7"/>
        <v>Nyanslutning</v>
      </c>
      <c r="J48" s="29" t="str">
        <f ca="1" t="shared" si="8"/>
        <v>Produktion</v>
      </c>
      <c r="K48" s="40">
        <f ca="1" t="shared" si="9"/>
        <v>170</v>
      </c>
      <c r="L48" s="40">
        <f ca="1" t="shared" si="10"/>
        <v>89</v>
      </c>
      <c r="M48" s="11"/>
      <c r="N48" s="29" t="str">
        <f ca="1" t="shared" si="11"/>
        <v>Anders Erikson 48</v>
      </c>
      <c r="O48" s="29" t="str">
        <f ca="1" t="shared" si="12"/>
        <v>Anders Erikson 48</v>
      </c>
      <c r="P48" s="29" t="str">
        <f ca="1" t="shared" si="13"/>
        <v>Erik Johanson 48</v>
      </c>
      <c r="Q48" s="29" t="str">
        <f ca="1" t="shared" si="14"/>
        <v>6.Nätavtal</v>
      </c>
      <c r="R48" s="44" t="str">
        <f ca="1" t="shared" si="15"/>
        <v>n</v>
      </c>
      <c r="S48" s="44" t="str">
        <f ca="1" t="shared" si="16"/>
        <v/>
      </c>
      <c r="T48" s="44" t="str">
        <f ca="1" t="shared" si="17"/>
        <v/>
      </c>
      <c r="U48" s="12"/>
      <c r="V48" s="33"/>
      <c r="W48" s="48" t="str">
        <f ca="1" t="shared" si="18"/>
        <v/>
      </c>
      <c r="X48" s="49" t="str">
        <f ca="1" t="shared" si="19"/>
        <v>Nej</v>
      </c>
      <c r="Y48" s="62" t="str">
        <f ca="1" t="shared" si="20"/>
        <v/>
      </c>
      <c r="Z48" s="62" t="str">
        <f ca="1" t="shared" si="21"/>
        <v/>
      </c>
      <c r="AA48" s="33"/>
      <c r="AB48" s="63" t="str">
        <f ca="1" t="shared" si="24"/>
        <v/>
      </c>
      <c r="AC48" s="72">
        <f ca="1">INDEX(Anslutningspunkt!$A$2:$A$180,RANDBETWEEN(2,180),1)</f>
        <v>65</v>
      </c>
      <c r="AD48" s="29"/>
      <c r="AE48" s="29" t="str">
        <f ca="1" t="shared" si="22"/>
        <v>Regionnät</v>
      </c>
      <c r="AF48" s="76"/>
      <c r="AG48" s="94"/>
      <c r="AH48" s="12"/>
      <c r="AI48" s="95"/>
      <c r="AM48" s="6">
        <f ca="1">VLOOKUP(AC48,Anslutningspunkt!A:B,2,0)+RANDBETWEEN(-10000,10000)</f>
        <v>7688792.698</v>
      </c>
      <c r="AN48" s="6">
        <f ca="1">VLOOKUP(AC48,Anslutningspunkt!A:C,3,0)+RANDBETWEEN(-10000,10000)</f>
        <v>767004.195</v>
      </c>
      <c r="AP48" s="6" t="str">
        <f ca="1" t="shared" si="25"/>
        <v>Nyanslutning</v>
      </c>
      <c r="AQ48" s="6" t="str">
        <f ca="1" t="shared" si="26"/>
        <v>Produktion</v>
      </c>
      <c r="AX48" s="30">
        <f ca="1" t="shared" si="27"/>
        <v>44213.5418922033</v>
      </c>
      <c r="AZ48" s="30">
        <f ca="1">IF(SUM(IF({"4.Projekteringsavtal","5.Anslutningsavtal","6.Nätavtal"}=Q48,1,0))&gt;0,EDATE(AX48,RANDBETWEEN(0,6)),"")</f>
        <v>44333</v>
      </c>
      <c r="BB48" s="20">
        <f ca="1">IF(SUM(IF({"5.Anslutningsavtal","6.Nätavtal"}=Q48,1,0))&gt;0,EDATE(AZ48,RANDBETWEEN(0,3)),"")</f>
        <v>44333</v>
      </c>
      <c r="BD48" s="20">
        <f ca="1" t="shared" si="28"/>
        <v>44394</v>
      </c>
    </row>
    <row r="49" s="6" customFormat="1" ht="12.75" customHeight="1" spans="1:56">
      <c r="A49" s="33" t="s">
        <v>65</v>
      </c>
      <c r="B49" s="30">
        <f ca="1" t="shared" si="0"/>
        <v>43374</v>
      </c>
      <c r="C49" s="31">
        <f ca="1" t="shared" si="1"/>
        <v>43755</v>
      </c>
      <c r="D49" s="29" t="str">
        <f t="shared" si="2"/>
        <v>Project 449</v>
      </c>
      <c r="E49" s="29" t="str">
        <f t="shared" si="3"/>
        <v>Company AB 549</v>
      </c>
      <c r="F49" s="29" t="str">
        <f ca="1" t="shared" si="4"/>
        <v>Horndal</v>
      </c>
      <c r="G49" s="36">
        <f ca="1" t="shared" si="5"/>
        <v>32</v>
      </c>
      <c r="H49" s="37" t="str">
        <f ca="1" t="shared" si="6"/>
        <v>Ja</v>
      </c>
      <c r="I49" s="29" t="str">
        <f ca="1" t="shared" si="7"/>
        <v>Nyanslutning</v>
      </c>
      <c r="J49" s="29" t="str">
        <f ca="1" t="shared" si="8"/>
        <v>Produktion</v>
      </c>
      <c r="K49" s="40">
        <f ca="1" t="shared" si="9"/>
        <v>90</v>
      </c>
      <c r="L49" s="40">
        <f ca="1" t="shared" si="10"/>
        <v>8</v>
      </c>
      <c r="M49" s="11"/>
      <c r="N49" s="29" t="str">
        <f ca="1" t="shared" si="11"/>
        <v>Erik Johanson 49</v>
      </c>
      <c r="O49" s="29" t="str">
        <f ca="1" t="shared" si="12"/>
        <v>Erik Johanson 49</v>
      </c>
      <c r="P49" s="29" t="str">
        <f ca="1" t="shared" si="13"/>
        <v>Erik Johanson 49</v>
      </c>
      <c r="Q49" s="29" t="str">
        <f ca="1" t="shared" si="14"/>
        <v>1.Anslutningsmöjlighet</v>
      </c>
      <c r="R49" s="44" t="str">
        <f ca="1" t="shared" si="15"/>
        <v/>
      </c>
      <c r="S49" s="44" t="str">
        <f ca="1" t="shared" si="16"/>
        <v/>
      </c>
      <c r="T49" s="44" t="str">
        <f ca="1" t="shared" si="17"/>
        <v/>
      </c>
      <c r="U49" s="12"/>
      <c r="V49" s="33"/>
      <c r="W49" s="48" t="str">
        <f ca="1" t="shared" si="18"/>
        <v/>
      </c>
      <c r="X49" s="49" t="str">
        <f ca="1" t="shared" si="19"/>
        <v>Ja</v>
      </c>
      <c r="Y49" s="62">
        <f ca="1" t="shared" si="20"/>
        <v>44607</v>
      </c>
      <c r="Z49" s="62">
        <f ca="1" t="shared" si="21"/>
        <v>43979</v>
      </c>
      <c r="AA49" s="33"/>
      <c r="AB49" s="63" t="str">
        <f ca="1" t="shared" si="24"/>
        <v/>
      </c>
      <c r="AC49" s="72">
        <f ca="1">INDEX(Anslutningspunkt!$A$2:$A$180,RANDBETWEEN(2,180),1)</f>
        <v>271</v>
      </c>
      <c r="AD49" s="29"/>
      <c r="AE49" s="29" t="str">
        <f ca="1" t="shared" si="22"/>
        <v>Stamnät</v>
      </c>
      <c r="AF49" s="76"/>
      <c r="AG49" s="94"/>
      <c r="AH49" s="12"/>
      <c r="AI49" s="95"/>
      <c r="AM49" s="6">
        <f ca="1">VLOOKUP(AC49,Anslutningspunkt!A:B,2,0)+RANDBETWEEN(-10000,10000)</f>
        <v>7665553.698</v>
      </c>
      <c r="AN49" s="6">
        <f ca="1">VLOOKUP(AC49,Anslutningspunkt!A:C,3,0)+RANDBETWEEN(-10000,10000)</f>
        <v>723527.195</v>
      </c>
      <c r="AP49" s="6" t="str">
        <f ca="1" t="shared" si="25"/>
        <v>Nyanslutning</v>
      </c>
      <c r="AQ49" s="6" t="str">
        <f ca="1" t="shared" si="26"/>
        <v>Produktion</v>
      </c>
      <c r="AX49" s="30" t="str">
        <f ca="1" t="shared" si="27"/>
        <v/>
      </c>
      <c r="AZ49" s="30" t="str">
        <f ca="1">IF(SUM(IF({"4.Projekteringsavtal","5.Anslutningsavtal","6.Nätavtal"}=Q49,1,0))&gt;0,EDATE(AX49,RANDBETWEEN(0,6)),"")</f>
        <v/>
      </c>
      <c r="BB49" s="20" t="str">
        <f ca="1">IF(SUM(IF({"5.Anslutningsavtal","6.Nätavtal"}=Q49,1,0))&gt;0,EDATE(AZ49,RANDBETWEEN(0,3)),"")</f>
        <v/>
      </c>
      <c r="BD49" s="20" t="str">
        <f ca="1" t="shared" si="28"/>
        <v/>
      </c>
    </row>
    <row r="50" s="6" customFormat="1" ht="12.75" customHeight="1" spans="1:56">
      <c r="A50" s="33" t="s">
        <v>65</v>
      </c>
      <c r="B50" s="30">
        <f ca="1" t="shared" si="0"/>
        <v>43660</v>
      </c>
      <c r="C50" s="31">
        <f ca="1" t="shared" si="1"/>
        <v>44544</v>
      </c>
      <c r="D50" s="29" t="str">
        <f t="shared" si="2"/>
        <v>Project 450</v>
      </c>
      <c r="E50" s="29" t="str">
        <f t="shared" si="3"/>
        <v>Company AB 550</v>
      </c>
      <c r="F50" s="29" t="str">
        <f ca="1" t="shared" si="4"/>
        <v>Upplands Väsby</v>
      </c>
      <c r="G50" s="36">
        <f ca="1" t="shared" si="5"/>
        <v>30</v>
      </c>
      <c r="H50" s="37" t="str">
        <f ca="1" t="shared" si="6"/>
        <v>Nej</v>
      </c>
      <c r="I50" s="29" t="str">
        <f ca="1" t="shared" si="7"/>
        <v>Utökning</v>
      </c>
      <c r="J50" s="29" t="str">
        <f ca="1" t="shared" si="8"/>
        <v>Konsumtion</v>
      </c>
      <c r="K50" s="40">
        <f ca="1" t="shared" si="9"/>
        <v>340</v>
      </c>
      <c r="L50" s="40">
        <f ca="1" t="shared" si="10"/>
        <v>179</v>
      </c>
      <c r="M50" s="11"/>
      <c r="N50" s="29" t="str">
        <f ca="1" t="shared" si="11"/>
        <v>Erik Johanson 50</v>
      </c>
      <c r="O50" s="29" t="str">
        <f ca="1" t="shared" si="12"/>
        <v>Erik Johanson 50</v>
      </c>
      <c r="P50" s="29" t="str">
        <f ca="1" t="shared" si="13"/>
        <v>Sarah Anderson 50</v>
      </c>
      <c r="Q50" s="29" t="str">
        <f ca="1" t="shared" si="14"/>
        <v>1.Anslutningsmöjlighet</v>
      </c>
      <c r="R50" s="44" t="str">
        <f ca="1" t="shared" si="15"/>
        <v/>
      </c>
      <c r="S50" s="44" t="str">
        <f ca="1" t="shared" si="16"/>
        <v/>
      </c>
      <c r="T50" s="44" t="str">
        <f ca="1" t="shared" si="17"/>
        <v/>
      </c>
      <c r="U50" s="12"/>
      <c r="V50" s="33"/>
      <c r="W50" s="48" t="str">
        <f ca="1" t="shared" si="18"/>
        <v/>
      </c>
      <c r="X50" s="49" t="str">
        <f ca="1" t="shared" si="19"/>
        <v>Ja</v>
      </c>
      <c r="Y50" s="62">
        <f ca="1" t="shared" si="20"/>
        <v>45519</v>
      </c>
      <c r="Z50" s="62">
        <f ca="1" t="shared" si="21"/>
        <v>45452</v>
      </c>
      <c r="AA50" s="33"/>
      <c r="AB50" s="63">
        <f ca="1" t="shared" si="24"/>
        <v>43761.804153693</v>
      </c>
      <c r="AC50" s="72">
        <f ca="1">INDEX(Anslutningspunkt!$A$2:$A$180,RANDBETWEEN(2,180),1)</f>
        <v>189</v>
      </c>
      <c r="AD50" s="29"/>
      <c r="AE50" s="29" t="str">
        <f ca="1" t="shared" si="22"/>
        <v>Stamnät Regionnät</v>
      </c>
      <c r="AF50" s="33"/>
      <c r="AG50" s="94"/>
      <c r="AH50" s="12"/>
      <c r="AI50" s="95"/>
      <c r="AM50" s="6">
        <f ca="1">VLOOKUP(AC50,Anslutningspunkt!A:B,2,0)+RANDBETWEEN(-10000,10000)</f>
        <v>7608163.698</v>
      </c>
      <c r="AN50" s="6">
        <f ca="1">VLOOKUP(AC50,Anslutningspunkt!A:C,3,0)+RANDBETWEEN(-10000,10000)</f>
        <v>764634.195</v>
      </c>
      <c r="AP50" s="6" t="str">
        <f ca="1" t="shared" si="25"/>
        <v>Utökning</v>
      </c>
      <c r="AQ50" s="6" t="str">
        <f ca="1" t="shared" si="26"/>
        <v>Konsumtion</v>
      </c>
      <c r="AX50" s="30" t="str">
        <f ca="1" t="shared" si="27"/>
        <v/>
      </c>
      <c r="AZ50" s="30" t="str">
        <f ca="1">IF(SUM(IF({"4.Projekteringsavtal","5.Anslutningsavtal","6.Nätavtal"}=Q50,1,0))&gt;0,EDATE(AX50,RANDBETWEEN(0,6)),"")</f>
        <v/>
      </c>
      <c r="BB50" s="20" t="str">
        <f ca="1">IF(SUM(IF({"5.Anslutningsavtal","6.Nätavtal"}=Q50,1,0))&gt;0,EDATE(AZ50,RANDBETWEEN(0,3)),"")</f>
        <v/>
      </c>
      <c r="BD50" s="20" t="str">
        <f ca="1" t="shared" si="28"/>
        <v/>
      </c>
    </row>
    <row r="51" s="8" customFormat="1" ht="12.75" customHeight="1" spans="1:16384">
      <c r="A51" s="33" t="s">
        <v>65</v>
      </c>
      <c r="B51" s="30">
        <f ca="1" t="shared" si="0"/>
        <v>43352</v>
      </c>
      <c r="C51" s="31">
        <f ca="1" t="shared" si="1"/>
        <v>45393</v>
      </c>
      <c r="D51" s="29" t="str">
        <f t="shared" si="2"/>
        <v>Project 451</v>
      </c>
      <c r="E51" s="29" t="str">
        <f t="shared" si="3"/>
        <v>Company AB 551</v>
      </c>
      <c r="F51" s="29" t="str">
        <f ca="1" t="shared" si="4"/>
        <v>Surahamar</v>
      </c>
      <c r="G51" s="36">
        <f ca="1" t="shared" si="5"/>
        <v>38</v>
      </c>
      <c r="H51" s="37" t="str">
        <f ca="1" t="shared" si="6"/>
        <v/>
      </c>
      <c r="I51" s="29" t="str">
        <f ca="1" t="shared" si="7"/>
        <v>Flytt</v>
      </c>
      <c r="J51" s="29" t="str">
        <f ca="1" t="shared" si="8"/>
        <v>Produktion</v>
      </c>
      <c r="K51" s="40">
        <f ca="1" t="shared" si="9"/>
        <v>130</v>
      </c>
      <c r="L51" s="40">
        <f ca="1" t="shared" si="10"/>
        <v>81</v>
      </c>
      <c r="M51" s="11"/>
      <c r="N51" s="29" t="str">
        <f ca="1" t="shared" si="11"/>
        <v>Sarah Anderson 51</v>
      </c>
      <c r="O51" s="29" t="str">
        <f ca="1" t="shared" si="12"/>
        <v>Erik Johanson 51</v>
      </c>
      <c r="P51" s="29" t="str">
        <f ca="1" t="shared" si="13"/>
        <v>Anders Erikson 51</v>
      </c>
      <c r="Q51" s="29" t="str">
        <f ca="1" t="shared" si="14"/>
        <v>1.Anslutningsmöjlighet</v>
      </c>
      <c r="R51" s="44" t="str">
        <f ca="1" t="shared" si="15"/>
        <v>?</v>
      </c>
      <c r="S51" s="44" t="str">
        <f ca="1" t="shared" si="16"/>
        <v>x</v>
      </c>
      <c r="T51" s="44" t="str">
        <f ca="1" t="shared" si="17"/>
        <v/>
      </c>
      <c r="U51" s="12"/>
      <c r="V51" s="33"/>
      <c r="W51" s="48" t="str">
        <f ca="1" t="shared" si="18"/>
        <v>Reservationsavtal ska tecknas</v>
      </c>
      <c r="X51" s="49" t="str">
        <f ca="1" t="shared" si="19"/>
        <v/>
      </c>
      <c r="Y51" s="62" t="str">
        <f ca="1" t="shared" si="20"/>
        <v/>
      </c>
      <c r="Z51" s="62" t="str">
        <f ca="1" t="shared" si="21"/>
        <v/>
      </c>
      <c r="AA51" s="33"/>
      <c r="AB51" s="63" t="str">
        <f ca="1" t="shared" si="24"/>
        <v/>
      </c>
      <c r="AC51" s="72">
        <f ca="1">INDEX(Anslutningspunkt!$A$2:$A$180,RANDBETWEEN(2,180),1)</f>
        <v>290</v>
      </c>
      <c r="AD51" s="29"/>
      <c r="AE51" s="29" t="str">
        <f ca="1" t="shared" si="22"/>
        <v/>
      </c>
      <c r="AF51" s="33"/>
      <c r="AG51" s="94"/>
      <c r="AH51" s="12"/>
      <c r="AI51" s="95"/>
      <c r="AM51" s="6">
        <f ca="1">VLOOKUP(AC51,Anslutningspunkt!A:B,2,0)+RANDBETWEEN(-10000,10000)</f>
        <v>7589998.698</v>
      </c>
      <c r="AN51" s="6">
        <f ca="1">VLOOKUP(AC51,Anslutningspunkt!A:C,3,0)+RANDBETWEEN(-10000,10000)</f>
        <v>752194.195</v>
      </c>
      <c r="AO51" s="6"/>
      <c r="AP51" s="6" t="str">
        <f ca="1" t="shared" si="25"/>
        <v>Flytt</v>
      </c>
      <c r="AQ51" s="6" t="str">
        <f ca="1" t="shared" si="26"/>
        <v>Produktion</v>
      </c>
      <c r="AR51" s="6"/>
      <c r="AS51" s="6"/>
      <c r="AT51" s="6"/>
      <c r="AU51" s="6"/>
      <c r="AV51" s="6"/>
      <c r="AW51" s="6"/>
      <c r="AX51" s="30" t="str">
        <f ca="1" t="shared" si="27"/>
        <v/>
      </c>
      <c r="AY51" s="6"/>
      <c r="AZ51" s="30" t="str">
        <f ca="1">IF(SUM(IF({"4.Projekteringsavtal","5.Anslutningsavtal","6.Nätavtal"}=Q51,1,0))&gt;0,EDATE(AX51,RANDBETWEEN(0,6)),"")</f>
        <v/>
      </c>
      <c r="BA51" s="6"/>
      <c r="BB51" s="20" t="str">
        <f ca="1">IF(SUM(IF({"5.Anslutningsavtal","6.Nätavtal"}=Q51,1,0))&gt;0,EDATE(AZ51,RANDBETWEEN(0,3)),"")</f>
        <v/>
      </c>
      <c r="BC51" s="6"/>
      <c r="BD51" s="20" t="str">
        <f ca="1" t="shared" si="28"/>
        <v/>
      </c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NRF51" s="6"/>
      <c r="NRG51" s="6"/>
      <c r="NRH51" s="6"/>
      <c r="NRI51" s="6"/>
      <c r="NRJ51" s="6"/>
      <c r="NRK51" s="6"/>
      <c r="NRL51" s="6"/>
      <c r="NRM51" s="6"/>
      <c r="NRN51" s="6"/>
      <c r="NRO51" s="6"/>
      <c r="NRP51" s="6"/>
      <c r="NRQ51" s="6"/>
      <c r="NRR51" s="6"/>
      <c r="NRS51" s="6"/>
      <c r="NRT51" s="6"/>
      <c r="NRU51" s="6"/>
      <c r="NRV51" s="6"/>
      <c r="NRW51" s="6"/>
      <c r="NRX51" s="6"/>
      <c r="NRY51" s="6"/>
      <c r="NRZ51" s="6"/>
      <c r="NSA51" s="6"/>
      <c r="NSB51" s="6"/>
      <c r="NSC51" s="6"/>
      <c r="NSD51" s="6"/>
      <c r="NSE51" s="6"/>
      <c r="NSF51" s="6"/>
      <c r="NSG51" s="6"/>
      <c r="NSH51" s="6"/>
      <c r="NSI51" s="6"/>
      <c r="NSJ51" s="6"/>
      <c r="NSK51" s="6"/>
      <c r="NSL51" s="6"/>
      <c r="NSM51" s="6"/>
      <c r="NSN51" s="6"/>
      <c r="NSO51" s="6"/>
      <c r="NSP51" s="6"/>
      <c r="NSQ51" s="6"/>
      <c r="NSR51" s="6"/>
      <c r="NSS51" s="6"/>
      <c r="NST51" s="6"/>
      <c r="NSU51" s="6"/>
      <c r="NSV51" s="6"/>
      <c r="NSW51" s="6"/>
      <c r="NSX51" s="6"/>
      <c r="NSY51" s="6"/>
      <c r="NSZ51" s="6"/>
      <c r="NTA51" s="6"/>
      <c r="NTB51" s="6"/>
      <c r="NTC51" s="6"/>
      <c r="NTD51" s="6"/>
      <c r="NTE51" s="6"/>
      <c r="NTF51" s="6"/>
      <c r="NTG51" s="6"/>
      <c r="NTH51" s="6"/>
      <c r="NTI51" s="6"/>
      <c r="NTJ51" s="6"/>
      <c r="NTK51" s="6"/>
      <c r="NTL51" s="6"/>
      <c r="NTM51" s="6"/>
      <c r="NTN51" s="6"/>
      <c r="NTO51" s="6"/>
      <c r="NTP51" s="6"/>
      <c r="NTQ51" s="6"/>
      <c r="NTR51" s="6"/>
      <c r="NTS51" s="6"/>
      <c r="NTT51" s="6"/>
      <c r="NTU51" s="6"/>
      <c r="NTV51" s="6"/>
      <c r="NTW51" s="6"/>
      <c r="NTX51" s="6"/>
      <c r="NTY51" s="6"/>
      <c r="NTZ51" s="6"/>
      <c r="NUA51" s="6"/>
      <c r="NUB51" s="6"/>
      <c r="NUC51" s="6"/>
      <c r="NUD51" s="6"/>
      <c r="NUE51" s="6"/>
      <c r="NUF51" s="6"/>
      <c r="NUG51" s="6"/>
      <c r="NUH51" s="6"/>
      <c r="NUI51" s="6"/>
      <c r="NUJ51" s="6"/>
      <c r="NUK51" s="6"/>
      <c r="NUL51" s="6"/>
      <c r="NUM51" s="6"/>
      <c r="NUN51" s="6"/>
      <c r="NUO51" s="6"/>
      <c r="NUP51" s="6"/>
      <c r="NUQ51" s="6"/>
      <c r="NUR51" s="6"/>
      <c r="NUS51" s="6"/>
      <c r="NUT51" s="6"/>
      <c r="NUU51" s="6"/>
      <c r="NUV51" s="6"/>
      <c r="NUW51" s="6"/>
      <c r="NUX51" s="6"/>
      <c r="NUY51" s="6"/>
      <c r="NUZ51" s="6"/>
      <c r="NVA51" s="6"/>
      <c r="NVB51" s="6"/>
      <c r="NVC51" s="6"/>
      <c r="NVD51" s="6"/>
      <c r="NVE51" s="6"/>
      <c r="NVF51" s="6"/>
      <c r="NVG51" s="6"/>
      <c r="NVH51" s="6"/>
      <c r="NVI51" s="6"/>
      <c r="NVJ51" s="6"/>
      <c r="NVK51" s="6"/>
      <c r="NVL51" s="6"/>
      <c r="NVM51" s="6"/>
      <c r="NVN51" s="6"/>
      <c r="NVO51" s="6"/>
      <c r="NVP51" s="6"/>
      <c r="NVQ51" s="6"/>
      <c r="NVR51" s="6"/>
      <c r="NVS51" s="6"/>
      <c r="NVT51" s="6"/>
      <c r="NVU51" s="6"/>
      <c r="NVV51" s="6"/>
      <c r="NVW51" s="6"/>
      <c r="NVX51" s="6"/>
      <c r="NVY51" s="6"/>
      <c r="NVZ51" s="6"/>
      <c r="NWA51" s="6"/>
      <c r="NWB51" s="6"/>
      <c r="NWC51" s="6"/>
      <c r="NWD51" s="6"/>
      <c r="NWE51" s="6"/>
      <c r="NWF51" s="6"/>
      <c r="NWG51" s="6"/>
      <c r="NWH51" s="6"/>
      <c r="NWI51" s="6"/>
      <c r="NWJ51" s="6"/>
      <c r="NWK51" s="6"/>
      <c r="NWL51" s="6"/>
      <c r="NWM51" s="6"/>
      <c r="NWN51" s="6"/>
      <c r="NWO51" s="6"/>
      <c r="NWP51" s="6"/>
      <c r="NWQ51" s="6"/>
      <c r="NWR51" s="6"/>
      <c r="NWS51" s="6"/>
      <c r="NWT51" s="6"/>
      <c r="NWU51" s="6"/>
      <c r="NWV51" s="6"/>
      <c r="NWW51" s="6"/>
      <c r="NWX51" s="6"/>
      <c r="NWY51" s="6"/>
      <c r="NWZ51" s="6"/>
      <c r="NXA51" s="6"/>
      <c r="NXB51" s="6"/>
      <c r="NXC51" s="6"/>
      <c r="NXD51" s="6"/>
      <c r="NXE51" s="6"/>
      <c r="NXF51" s="6"/>
      <c r="NXG51" s="6"/>
      <c r="NXH51" s="6"/>
      <c r="NXI51" s="6"/>
      <c r="NXJ51" s="6"/>
      <c r="NXK51" s="6"/>
      <c r="NXL51" s="6"/>
      <c r="NXM51" s="6"/>
      <c r="NXN51" s="6"/>
      <c r="NXO51" s="6"/>
      <c r="NXP51" s="6"/>
      <c r="NXQ51" s="6"/>
      <c r="NXR51" s="6"/>
      <c r="NXS51" s="6"/>
      <c r="NXT51" s="6"/>
      <c r="NXU51" s="6"/>
      <c r="NXV51" s="6"/>
      <c r="NXW51" s="6"/>
      <c r="NXX51" s="6"/>
      <c r="NXY51" s="6"/>
      <c r="NXZ51" s="6"/>
      <c r="NYA51" s="6"/>
      <c r="NYB51" s="6"/>
      <c r="NYC51" s="6"/>
      <c r="NYD51" s="6"/>
      <c r="NYE51" s="6"/>
      <c r="NYF51" s="6"/>
      <c r="NYG51" s="6"/>
      <c r="NYH51" s="6"/>
      <c r="NYI51" s="6"/>
      <c r="NYJ51" s="6"/>
      <c r="NYK51" s="6"/>
      <c r="NYL51" s="6"/>
      <c r="NYM51" s="6"/>
      <c r="NYN51" s="6"/>
      <c r="NYO51" s="6"/>
      <c r="NYP51" s="6"/>
      <c r="NYQ51" s="6"/>
      <c r="NYR51" s="6"/>
      <c r="NYS51" s="6"/>
      <c r="NYT51" s="6"/>
      <c r="NYU51" s="6"/>
      <c r="NYV51" s="6"/>
      <c r="NYW51" s="6"/>
      <c r="NYX51" s="6"/>
      <c r="NYY51" s="6"/>
      <c r="NYZ51" s="6"/>
      <c r="NZA51" s="6"/>
      <c r="NZB51" s="6"/>
      <c r="NZC51" s="6"/>
      <c r="NZD51" s="6"/>
      <c r="NZE51" s="6"/>
      <c r="NZF51" s="6"/>
      <c r="NZG51" s="6"/>
      <c r="NZH51" s="6"/>
      <c r="NZI51" s="6"/>
      <c r="NZJ51" s="6"/>
      <c r="NZK51" s="6"/>
      <c r="NZL51" s="6"/>
      <c r="NZM51" s="6"/>
      <c r="NZN51" s="6"/>
      <c r="NZO51" s="6"/>
      <c r="NZP51" s="6"/>
      <c r="NZQ51" s="6"/>
      <c r="NZR51" s="6"/>
      <c r="NZS51" s="6"/>
      <c r="NZT51" s="6"/>
      <c r="NZU51" s="6"/>
      <c r="NZV51" s="6"/>
      <c r="NZW51" s="6"/>
      <c r="NZX51" s="6"/>
      <c r="NZY51" s="6"/>
      <c r="NZZ51" s="6"/>
      <c r="OAA51" s="6"/>
      <c r="OAB51" s="6"/>
      <c r="OAC51" s="6"/>
      <c r="OAD51" s="6"/>
      <c r="OAE51" s="6"/>
      <c r="OAF51" s="6"/>
      <c r="OAG51" s="6"/>
      <c r="OAH51" s="6"/>
      <c r="OAI51" s="6"/>
      <c r="OAJ51" s="6"/>
      <c r="OAK51" s="6"/>
      <c r="OAL51" s="6"/>
      <c r="OAM51" s="6"/>
      <c r="OAN51" s="6"/>
      <c r="OAO51" s="6"/>
      <c r="OAP51" s="6"/>
      <c r="OAQ51" s="6"/>
      <c r="OAR51" s="6"/>
      <c r="OAS51" s="6"/>
      <c r="OAT51" s="6"/>
      <c r="OAU51" s="6"/>
      <c r="OAV51" s="6"/>
      <c r="OAW51" s="6"/>
      <c r="OAX51" s="6"/>
      <c r="OAY51" s="6"/>
      <c r="OAZ51" s="6"/>
      <c r="OBA51" s="6"/>
      <c r="OBB51" s="6"/>
      <c r="OBC51" s="6"/>
      <c r="OBD51" s="6"/>
      <c r="OBE51" s="6"/>
      <c r="OBF51" s="6"/>
      <c r="OBG51" s="6"/>
      <c r="OBH51" s="6"/>
      <c r="OBI51" s="6"/>
      <c r="OBJ51" s="6"/>
      <c r="OBK51" s="6"/>
      <c r="OBL51" s="6"/>
      <c r="OBM51" s="6"/>
      <c r="OBN51" s="6"/>
      <c r="OBO51" s="6"/>
      <c r="OBP51" s="6"/>
      <c r="OBQ51" s="6"/>
      <c r="OBR51" s="6"/>
      <c r="OBS51" s="6"/>
      <c r="OBT51" s="6"/>
      <c r="OBU51" s="6"/>
      <c r="OBV51" s="6"/>
      <c r="OBW51" s="6"/>
      <c r="OBX51" s="6"/>
      <c r="OBY51" s="6"/>
      <c r="OBZ51" s="6"/>
      <c r="OCA51" s="6"/>
      <c r="OCB51" s="6"/>
      <c r="OCC51" s="6"/>
      <c r="OCD51" s="6"/>
      <c r="OCE51" s="6"/>
      <c r="OCF51" s="6"/>
      <c r="OCG51" s="6"/>
      <c r="OCH51" s="6"/>
      <c r="OCI51" s="6"/>
      <c r="OCJ51" s="6"/>
      <c r="OCK51" s="6"/>
      <c r="OCL51" s="6"/>
      <c r="OCM51" s="6"/>
      <c r="OCN51" s="6"/>
      <c r="OCO51" s="6"/>
      <c r="OCP51" s="6"/>
      <c r="OCQ51" s="6"/>
      <c r="OCR51" s="6"/>
      <c r="OCS51" s="6"/>
      <c r="OCT51" s="6"/>
      <c r="OCU51" s="6"/>
      <c r="OCV51" s="6"/>
      <c r="OCW51" s="6"/>
      <c r="OCX51" s="6"/>
      <c r="OCY51" s="6"/>
      <c r="OCZ51" s="6"/>
      <c r="ODA51" s="6"/>
      <c r="ODB51" s="6"/>
      <c r="ODC51" s="6"/>
      <c r="ODD51" s="6"/>
      <c r="ODE51" s="6"/>
      <c r="ODF51" s="6"/>
      <c r="ODG51" s="6"/>
      <c r="ODH51" s="6"/>
      <c r="ODI51" s="6"/>
      <c r="ODJ51" s="6"/>
      <c r="ODK51" s="6"/>
      <c r="ODL51" s="6"/>
      <c r="ODM51" s="6"/>
      <c r="ODN51" s="6"/>
      <c r="ODO51" s="6"/>
      <c r="ODP51" s="6"/>
      <c r="ODQ51" s="6"/>
      <c r="ODR51" s="6"/>
      <c r="ODS51" s="6"/>
      <c r="ODT51" s="6"/>
      <c r="ODU51" s="6"/>
      <c r="ODV51" s="6"/>
      <c r="ODW51" s="6"/>
      <c r="ODX51" s="6"/>
      <c r="ODY51" s="6"/>
      <c r="ODZ51" s="6"/>
      <c r="OEA51" s="6"/>
      <c r="OEB51" s="6"/>
      <c r="OEC51" s="6"/>
      <c r="OED51" s="6"/>
      <c r="OEE51" s="6"/>
      <c r="OEF51" s="6"/>
      <c r="OEG51" s="6"/>
      <c r="OEH51" s="6"/>
      <c r="OEI51" s="6"/>
      <c r="OEJ51" s="6"/>
      <c r="OEK51" s="6"/>
      <c r="OEL51" s="6"/>
      <c r="OEM51" s="6"/>
      <c r="OEN51" s="6"/>
      <c r="OEO51" s="6"/>
      <c r="OEP51" s="6"/>
      <c r="OEQ51" s="6"/>
      <c r="OER51" s="6"/>
      <c r="OES51" s="6"/>
      <c r="OET51" s="6"/>
      <c r="OEU51" s="6"/>
      <c r="OEV51" s="6"/>
      <c r="OEW51" s="6"/>
      <c r="OEX51" s="6"/>
      <c r="OEY51" s="6"/>
      <c r="OEZ51" s="6"/>
      <c r="OFA51" s="6"/>
      <c r="OFB51" s="6"/>
      <c r="OFC51" s="6"/>
      <c r="OFD51" s="6"/>
      <c r="OFE51" s="6"/>
      <c r="OFF51" s="6"/>
      <c r="OFG51" s="6"/>
      <c r="OFH51" s="6"/>
      <c r="OFI51" s="6"/>
      <c r="OFJ51" s="6"/>
      <c r="OFK51" s="6"/>
      <c r="OFL51" s="6"/>
      <c r="OFM51" s="6"/>
      <c r="OFN51" s="6"/>
      <c r="OFO51" s="6"/>
      <c r="OFP51" s="6"/>
      <c r="OFQ51" s="6"/>
      <c r="OFR51" s="6"/>
      <c r="OFS51" s="6"/>
      <c r="OFT51" s="6"/>
      <c r="OFU51" s="6"/>
      <c r="OFV51" s="6"/>
      <c r="OFW51" s="6"/>
      <c r="OFX51" s="6"/>
      <c r="OFY51" s="6"/>
      <c r="OFZ51" s="6"/>
      <c r="OGA51" s="6"/>
      <c r="OGB51" s="6"/>
      <c r="OGC51" s="6"/>
      <c r="OGD51" s="6"/>
      <c r="OGE51" s="6"/>
      <c r="OGF51" s="6"/>
      <c r="OGG51" s="6"/>
      <c r="OGH51" s="6"/>
      <c r="OGI51" s="6"/>
      <c r="OGJ51" s="6"/>
      <c r="OGK51" s="6"/>
      <c r="OGL51" s="6"/>
      <c r="OGM51" s="6"/>
      <c r="OGN51" s="6"/>
      <c r="OGO51" s="6"/>
      <c r="OGP51" s="6"/>
      <c r="OGQ51" s="6"/>
      <c r="OGR51" s="6"/>
      <c r="OGS51" s="6"/>
      <c r="OGT51" s="6"/>
      <c r="OGU51" s="6"/>
      <c r="OGV51" s="6"/>
      <c r="OGW51" s="6"/>
      <c r="OGX51" s="6"/>
      <c r="OGY51" s="6"/>
      <c r="OGZ51" s="6"/>
      <c r="OHA51" s="6"/>
      <c r="OHB51" s="6"/>
      <c r="OHC51" s="6"/>
      <c r="OHD51" s="6"/>
      <c r="OHE51" s="6"/>
      <c r="OHF51" s="6"/>
      <c r="OHG51" s="6"/>
      <c r="OHH51" s="6"/>
      <c r="OHI51" s="6"/>
      <c r="OHJ51" s="6"/>
      <c r="OHK51" s="6"/>
      <c r="OHL51" s="6"/>
      <c r="OHM51" s="6"/>
      <c r="OHN51" s="6"/>
      <c r="OHO51" s="6"/>
      <c r="OHP51" s="6"/>
      <c r="OHQ51" s="6"/>
      <c r="OHR51" s="6"/>
      <c r="OHS51" s="6"/>
      <c r="OHT51" s="6"/>
      <c r="OHU51" s="6"/>
      <c r="OHV51" s="6"/>
      <c r="OHW51" s="6"/>
      <c r="OHX51" s="6"/>
      <c r="OHY51" s="6"/>
      <c r="OHZ51" s="6"/>
      <c r="OIA51" s="6"/>
      <c r="OIB51" s="6"/>
      <c r="OIC51" s="6"/>
      <c r="OID51" s="6"/>
      <c r="OIE51" s="6"/>
      <c r="OIF51" s="6"/>
      <c r="OIG51" s="6"/>
      <c r="OIH51" s="6"/>
      <c r="OII51" s="6"/>
      <c r="OIJ51" s="6"/>
      <c r="OIK51" s="6"/>
      <c r="OIL51" s="6"/>
      <c r="OIM51" s="6"/>
      <c r="OIN51" s="6"/>
      <c r="OIO51" s="6"/>
      <c r="OIP51" s="6"/>
      <c r="OIQ51" s="6"/>
      <c r="OIR51" s="6"/>
      <c r="OIS51" s="6"/>
      <c r="OIT51" s="6"/>
      <c r="OIU51" s="6"/>
      <c r="OIV51" s="6"/>
      <c r="OIW51" s="6"/>
      <c r="OIX51" s="6"/>
      <c r="OIY51" s="6"/>
      <c r="OIZ51" s="6"/>
      <c r="OJA51" s="6"/>
      <c r="OJB51" s="6"/>
      <c r="OJC51" s="6"/>
      <c r="OJD51" s="6"/>
      <c r="OJE51" s="6"/>
      <c r="OJF51" s="6"/>
      <c r="OJG51" s="6"/>
      <c r="OJH51" s="6"/>
      <c r="OJI51" s="6"/>
      <c r="OJJ51" s="6"/>
      <c r="OJK51" s="6"/>
      <c r="OJL51" s="6"/>
      <c r="OJM51" s="6"/>
      <c r="OJN51" s="6"/>
      <c r="OJO51" s="6"/>
      <c r="OJP51" s="6"/>
      <c r="OJQ51" s="6"/>
      <c r="OJR51" s="6"/>
      <c r="OJS51" s="6"/>
      <c r="OJT51" s="6"/>
      <c r="OJU51" s="6"/>
      <c r="OJV51" s="6"/>
      <c r="OJW51" s="6"/>
      <c r="OJX51" s="6"/>
      <c r="OJY51" s="6"/>
      <c r="OJZ51" s="6"/>
      <c r="OKA51" s="6"/>
      <c r="OKB51" s="6"/>
      <c r="OKC51" s="6"/>
      <c r="OKD51" s="6"/>
      <c r="OKE51" s="6"/>
      <c r="OKF51" s="6"/>
      <c r="OKG51" s="6"/>
      <c r="OKH51" s="6"/>
      <c r="OKI51" s="6"/>
      <c r="OKJ51" s="6"/>
      <c r="OKK51" s="6"/>
      <c r="OKL51" s="6"/>
      <c r="OKM51" s="6"/>
      <c r="OKN51" s="6"/>
      <c r="OKO51" s="6"/>
      <c r="OKP51" s="6"/>
      <c r="OKQ51" s="6"/>
      <c r="OKR51" s="6"/>
      <c r="OKS51" s="6"/>
      <c r="OKT51" s="6"/>
      <c r="OKU51" s="6"/>
      <c r="OKV51" s="6"/>
      <c r="OKW51" s="6"/>
      <c r="OKX51" s="6"/>
      <c r="OKY51" s="6"/>
      <c r="OKZ51" s="6"/>
      <c r="OLA51" s="6"/>
      <c r="OLB51" s="6"/>
      <c r="OLC51" s="6"/>
      <c r="OLD51" s="6"/>
      <c r="OLE51" s="6"/>
      <c r="OLF51" s="6"/>
      <c r="OLG51" s="6"/>
      <c r="OLH51" s="6"/>
      <c r="OLI51" s="6"/>
      <c r="OLJ51" s="6"/>
      <c r="OLK51" s="6"/>
      <c r="OLL51" s="6"/>
      <c r="OLM51" s="6"/>
      <c r="OLN51" s="6"/>
      <c r="OLO51" s="6"/>
      <c r="OLP51" s="6"/>
      <c r="OLQ51" s="6"/>
      <c r="OLR51" s="6"/>
      <c r="OLS51" s="6"/>
      <c r="OLT51" s="6"/>
      <c r="OLU51" s="6"/>
      <c r="OLV51" s="6"/>
      <c r="OLW51" s="6"/>
      <c r="OLX51" s="6"/>
      <c r="OLY51" s="6"/>
      <c r="OLZ51" s="6"/>
      <c r="OMA51" s="6"/>
      <c r="OMB51" s="6"/>
      <c r="OMC51" s="6"/>
      <c r="OMD51" s="6"/>
      <c r="OME51" s="6"/>
      <c r="OMF51" s="6"/>
      <c r="OMG51" s="6"/>
      <c r="OMH51" s="6"/>
      <c r="OMI51" s="6"/>
      <c r="OMJ51" s="6"/>
      <c r="OMK51" s="6"/>
      <c r="OML51" s="6"/>
      <c r="OMM51" s="6"/>
      <c r="OMN51" s="6"/>
      <c r="OMO51" s="6"/>
      <c r="OMP51" s="6"/>
      <c r="OMQ51" s="6"/>
      <c r="OMR51" s="6"/>
      <c r="OMS51" s="6"/>
      <c r="OMT51" s="6"/>
      <c r="OMU51" s="6"/>
      <c r="OMV51" s="6"/>
      <c r="OMW51" s="6"/>
      <c r="OMX51" s="6"/>
      <c r="OMY51" s="6"/>
      <c r="OMZ51" s="6"/>
      <c r="ONA51" s="6"/>
      <c r="ONB51" s="6"/>
      <c r="ONC51" s="6"/>
      <c r="OND51" s="6"/>
      <c r="ONE51" s="6"/>
      <c r="ONF51" s="6"/>
      <c r="ONG51" s="6"/>
      <c r="ONH51" s="6"/>
      <c r="ONI51" s="6"/>
      <c r="ONJ51" s="6"/>
      <c r="ONK51" s="6"/>
      <c r="ONL51" s="6"/>
      <c r="ONM51" s="6"/>
      <c r="ONN51" s="6"/>
      <c r="ONO51" s="6"/>
      <c r="ONP51" s="6"/>
      <c r="ONQ51" s="6"/>
      <c r="ONR51" s="6"/>
      <c r="ONS51" s="6"/>
      <c r="ONT51" s="6"/>
      <c r="ONU51" s="6"/>
      <c r="ONV51" s="6"/>
      <c r="ONW51" s="6"/>
      <c r="ONX51" s="6"/>
      <c r="ONY51" s="6"/>
      <c r="ONZ51" s="6"/>
      <c r="OOA51" s="6"/>
      <c r="OOB51" s="6"/>
      <c r="OOC51" s="6"/>
      <c r="OOD51" s="6"/>
      <c r="OOE51" s="6"/>
      <c r="OOF51" s="6"/>
      <c r="OOG51" s="6"/>
      <c r="OOH51" s="6"/>
      <c r="OOI51" s="6"/>
      <c r="OOJ51" s="6"/>
      <c r="OOK51" s="6"/>
      <c r="OOL51" s="6"/>
      <c r="OOM51" s="6"/>
      <c r="OON51" s="6"/>
      <c r="OOO51" s="6"/>
      <c r="OOP51" s="6"/>
      <c r="OOQ51" s="6"/>
      <c r="OOR51" s="6"/>
      <c r="OOS51" s="6"/>
      <c r="OOT51" s="6"/>
      <c r="OOU51" s="6"/>
      <c r="OOV51" s="6"/>
      <c r="OOW51" s="6"/>
      <c r="OOX51" s="6"/>
      <c r="OOY51" s="6"/>
      <c r="OOZ51" s="6"/>
      <c r="OPA51" s="6"/>
      <c r="OPB51" s="6"/>
      <c r="OPC51" s="6"/>
      <c r="OPD51" s="6"/>
      <c r="OPE51" s="6"/>
      <c r="OPF51" s="6"/>
      <c r="OPG51" s="6"/>
      <c r="OPH51" s="6"/>
      <c r="OPI51" s="6"/>
      <c r="OPJ51" s="6"/>
      <c r="OPK51" s="6"/>
      <c r="OPL51" s="6"/>
      <c r="OPM51" s="6"/>
      <c r="OPN51" s="6"/>
      <c r="OPO51" s="6"/>
      <c r="OPP51" s="6"/>
      <c r="OPQ51" s="6"/>
      <c r="OPR51" s="6"/>
      <c r="OPS51" s="6"/>
      <c r="OPT51" s="6"/>
      <c r="OPU51" s="6"/>
      <c r="OPV51" s="6"/>
      <c r="OPW51" s="6"/>
      <c r="OPX51" s="6"/>
      <c r="OPY51" s="6"/>
      <c r="OPZ51" s="6"/>
      <c r="OQA51" s="6"/>
      <c r="OQB51" s="6"/>
      <c r="OQC51" s="6"/>
      <c r="OQD51" s="6"/>
      <c r="OQE51" s="6"/>
      <c r="OQF51" s="6"/>
      <c r="OQG51" s="6"/>
      <c r="OQH51" s="6"/>
      <c r="OQI51" s="6"/>
      <c r="OQJ51" s="6"/>
      <c r="OQK51" s="6"/>
      <c r="OQL51" s="6"/>
      <c r="OQM51" s="6"/>
      <c r="OQN51" s="6"/>
      <c r="OQO51" s="6"/>
      <c r="OQP51" s="6"/>
      <c r="OQQ51" s="6"/>
      <c r="OQR51" s="6"/>
      <c r="OQS51" s="6"/>
      <c r="OQT51" s="6"/>
      <c r="OQU51" s="6"/>
      <c r="OQV51" s="6"/>
      <c r="OQW51" s="6"/>
      <c r="OQX51" s="6"/>
      <c r="OQY51" s="6"/>
      <c r="OQZ51" s="6"/>
      <c r="ORA51" s="6"/>
      <c r="ORB51" s="6"/>
      <c r="ORC51" s="6"/>
      <c r="ORD51" s="6"/>
      <c r="ORE51" s="6"/>
      <c r="ORF51" s="6"/>
      <c r="ORG51" s="6"/>
      <c r="ORH51" s="6"/>
      <c r="ORI51" s="6"/>
      <c r="ORJ51" s="6"/>
      <c r="ORK51" s="6"/>
      <c r="ORL51" s="6"/>
      <c r="ORM51" s="6"/>
      <c r="ORN51" s="6"/>
      <c r="ORO51" s="6"/>
      <c r="ORP51" s="6"/>
      <c r="ORQ51" s="6"/>
      <c r="ORR51" s="6"/>
      <c r="ORS51" s="6"/>
      <c r="ORT51" s="6"/>
      <c r="ORU51" s="6"/>
      <c r="ORV51" s="6"/>
      <c r="ORW51" s="6"/>
      <c r="ORX51" s="6"/>
      <c r="ORY51" s="6"/>
      <c r="ORZ51" s="6"/>
      <c r="OSA51" s="6"/>
      <c r="OSB51" s="6"/>
      <c r="OSC51" s="6"/>
      <c r="OSD51" s="6"/>
      <c r="OSE51" s="6"/>
      <c r="OSF51" s="6"/>
      <c r="OSG51" s="6"/>
      <c r="OSH51" s="6"/>
      <c r="OSI51" s="6"/>
      <c r="OSJ51" s="6"/>
      <c r="OSK51" s="6"/>
      <c r="OSL51" s="6"/>
      <c r="OSM51" s="6"/>
      <c r="OSN51" s="6"/>
      <c r="OSO51" s="6"/>
      <c r="OSP51" s="6"/>
      <c r="OSQ51" s="6"/>
      <c r="OSR51" s="6"/>
      <c r="OSS51" s="6"/>
      <c r="OST51" s="6"/>
      <c r="OSU51" s="6"/>
      <c r="OSV51" s="6"/>
      <c r="OSW51" s="6"/>
      <c r="OSX51" s="6"/>
      <c r="OSY51" s="6"/>
      <c r="OSZ51" s="6"/>
      <c r="OTA51" s="6"/>
      <c r="OTB51" s="6"/>
      <c r="OTC51" s="6"/>
      <c r="OTD51" s="6"/>
      <c r="OTE51" s="6"/>
      <c r="OTF51" s="6"/>
      <c r="OTG51" s="6"/>
      <c r="OTH51" s="6"/>
      <c r="OTI51" s="6"/>
      <c r="OTJ51" s="6"/>
      <c r="OTK51" s="6"/>
      <c r="OTL51" s="6"/>
      <c r="OTM51" s="6"/>
      <c r="OTN51" s="6"/>
      <c r="OTO51" s="6"/>
      <c r="OTP51" s="6"/>
      <c r="OTQ51" s="6"/>
      <c r="OTR51" s="6"/>
      <c r="OTS51" s="6"/>
      <c r="OTT51" s="6"/>
      <c r="OTU51" s="6"/>
      <c r="OTV51" s="6"/>
      <c r="OTW51" s="6"/>
      <c r="OTX51" s="6"/>
      <c r="OTY51" s="6"/>
      <c r="OTZ51" s="6"/>
      <c r="OUA51" s="6"/>
      <c r="OUB51" s="6"/>
      <c r="OUC51" s="6"/>
      <c r="OUD51" s="6"/>
      <c r="OUE51" s="6"/>
      <c r="OUF51" s="6"/>
      <c r="OUG51" s="6"/>
      <c r="OUH51" s="6"/>
      <c r="OUI51" s="6"/>
      <c r="OUJ51" s="6"/>
      <c r="OUK51" s="6"/>
      <c r="OUL51" s="6"/>
      <c r="OUM51" s="6"/>
      <c r="OUN51" s="6"/>
      <c r="OUO51" s="6"/>
      <c r="OUP51" s="6"/>
      <c r="OUQ51" s="6"/>
      <c r="OUR51" s="6"/>
      <c r="OUS51" s="6"/>
      <c r="OUT51" s="6"/>
      <c r="OUU51" s="6"/>
      <c r="OUV51" s="6"/>
      <c r="OUW51" s="6"/>
      <c r="OUX51" s="6"/>
      <c r="OUY51" s="6"/>
      <c r="OUZ51" s="6"/>
      <c r="OVA51" s="6"/>
      <c r="OVB51" s="6"/>
      <c r="OVC51" s="6"/>
      <c r="OVD51" s="6"/>
      <c r="OVE51" s="6"/>
      <c r="OVF51" s="6"/>
      <c r="OVG51" s="6"/>
      <c r="OVH51" s="6"/>
      <c r="OVI51" s="6"/>
      <c r="OVJ51" s="6"/>
      <c r="OVK51" s="6"/>
      <c r="OVL51" s="6"/>
      <c r="OVM51" s="6"/>
      <c r="OVN51" s="6"/>
      <c r="OVO51" s="6"/>
      <c r="OVP51" s="6"/>
      <c r="OVQ51" s="6"/>
      <c r="OVR51" s="6"/>
      <c r="OVS51" s="6"/>
      <c r="OVT51" s="6"/>
      <c r="OVU51" s="6"/>
      <c r="OVV51" s="6"/>
      <c r="OVW51" s="6"/>
      <c r="OVX51" s="6"/>
      <c r="OVY51" s="6"/>
      <c r="OVZ51" s="6"/>
      <c r="OWA51" s="6"/>
      <c r="OWB51" s="6"/>
      <c r="OWC51" s="6"/>
      <c r="OWD51" s="6"/>
      <c r="OWE51" s="6"/>
      <c r="OWF51" s="6"/>
      <c r="OWG51" s="6"/>
      <c r="OWH51" s="6"/>
      <c r="OWI51" s="6"/>
      <c r="OWJ51" s="6"/>
      <c r="OWK51" s="6"/>
      <c r="OWL51" s="6"/>
      <c r="OWM51" s="6"/>
      <c r="OWN51" s="6"/>
      <c r="OWO51" s="6"/>
      <c r="OWP51" s="6"/>
      <c r="OWQ51" s="6"/>
      <c r="OWR51" s="6"/>
      <c r="OWS51" s="6"/>
      <c r="OWT51" s="6"/>
      <c r="OWU51" s="6"/>
      <c r="OWV51" s="6"/>
      <c r="OWW51" s="6"/>
      <c r="OWX51" s="6"/>
      <c r="OWY51" s="6"/>
      <c r="OWZ51" s="6"/>
      <c r="OXA51" s="6"/>
      <c r="OXB51" s="6"/>
      <c r="OXC51" s="6"/>
      <c r="OXD51" s="6"/>
      <c r="OXE51" s="6"/>
      <c r="OXF51" s="6"/>
      <c r="OXG51" s="6"/>
      <c r="OXH51" s="6"/>
      <c r="OXI51" s="6"/>
      <c r="OXJ51" s="6"/>
      <c r="OXK51" s="6"/>
      <c r="OXL51" s="6"/>
      <c r="OXM51" s="6"/>
      <c r="OXN51" s="6"/>
      <c r="OXO51" s="6"/>
      <c r="OXP51" s="6"/>
      <c r="OXQ51" s="6"/>
      <c r="OXR51" s="6"/>
      <c r="OXS51" s="6"/>
      <c r="OXT51" s="6"/>
      <c r="OXU51" s="6"/>
      <c r="OXV51" s="6"/>
      <c r="OXW51" s="6"/>
      <c r="OXX51" s="6"/>
      <c r="OXY51" s="6"/>
      <c r="OXZ51" s="6"/>
      <c r="OYA51" s="6"/>
      <c r="OYB51" s="6"/>
      <c r="OYC51" s="6"/>
      <c r="OYD51" s="6"/>
      <c r="OYE51" s="6"/>
      <c r="OYF51" s="6"/>
      <c r="OYG51" s="6"/>
      <c r="OYH51" s="6"/>
      <c r="OYI51" s="6"/>
      <c r="OYJ51" s="6"/>
      <c r="OYK51" s="6"/>
      <c r="OYL51" s="6"/>
      <c r="OYM51" s="6"/>
      <c r="OYN51" s="6"/>
      <c r="OYO51" s="6"/>
      <c r="OYP51" s="6"/>
      <c r="OYQ51" s="6"/>
      <c r="OYR51" s="6"/>
      <c r="OYS51" s="6"/>
      <c r="OYT51" s="6"/>
      <c r="OYU51" s="6"/>
      <c r="OYV51" s="6"/>
      <c r="OYW51" s="6"/>
      <c r="OYX51" s="6"/>
      <c r="OYY51" s="6"/>
      <c r="OYZ51" s="6"/>
      <c r="OZA51" s="6"/>
      <c r="OZB51" s="6"/>
      <c r="OZC51" s="6"/>
      <c r="OZD51" s="6"/>
      <c r="OZE51" s="6"/>
      <c r="OZF51" s="6"/>
      <c r="OZG51" s="6"/>
      <c r="OZH51" s="6"/>
      <c r="OZI51" s="6"/>
      <c r="OZJ51" s="6"/>
      <c r="OZK51" s="6"/>
      <c r="OZL51" s="6"/>
      <c r="OZM51" s="6"/>
      <c r="OZN51" s="6"/>
      <c r="OZO51" s="6"/>
      <c r="OZP51" s="6"/>
      <c r="OZQ51" s="6"/>
      <c r="OZR51" s="6"/>
      <c r="OZS51" s="6"/>
      <c r="OZT51" s="6"/>
      <c r="OZU51" s="6"/>
      <c r="OZV51" s="6"/>
      <c r="OZW51" s="6"/>
      <c r="OZX51" s="6"/>
      <c r="OZY51" s="6"/>
      <c r="OZZ51" s="6"/>
      <c r="PAA51" s="6"/>
      <c r="PAB51" s="6"/>
      <c r="PAC51" s="6"/>
      <c r="PAD51" s="6"/>
      <c r="PAE51" s="6"/>
      <c r="PAF51" s="6"/>
      <c r="PAG51" s="6"/>
      <c r="PAH51" s="6"/>
      <c r="PAI51" s="6"/>
      <c r="PAJ51" s="6"/>
      <c r="PAK51" s="6"/>
      <c r="PAL51" s="6"/>
      <c r="PAM51" s="6"/>
      <c r="PAN51" s="6"/>
      <c r="PAO51" s="6"/>
      <c r="PAP51" s="6"/>
      <c r="PAQ51" s="6"/>
      <c r="PAR51" s="6"/>
      <c r="PAS51" s="6"/>
      <c r="PAT51" s="6"/>
      <c r="PAU51" s="6"/>
      <c r="PAV51" s="6"/>
      <c r="PAW51" s="6"/>
      <c r="PAX51" s="6"/>
      <c r="PAY51" s="6"/>
      <c r="PAZ51" s="6"/>
      <c r="PBA51" s="6"/>
      <c r="PBB51" s="6"/>
      <c r="PBC51" s="6"/>
      <c r="PBD51" s="6"/>
      <c r="PBE51" s="6"/>
      <c r="PBF51" s="6"/>
      <c r="PBG51" s="6"/>
      <c r="PBH51" s="6"/>
      <c r="PBI51" s="6"/>
      <c r="PBJ51" s="6"/>
      <c r="PBK51" s="6"/>
      <c r="PBL51" s="6"/>
      <c r="PBM51" s="6"/>
      <c r="PBN51" s="6"/>
      <c r="PBO51" s="6"/>
      <c r="PBP51" s="6"/>
      <c r="PBQ51" s="6"/>
      <c r="PBR51" s="6"/>
      <c r="PBS51" s="6"/>
      <c r="PBT51" s="6"/>
      <c r="PBU51" s="6"/>
      <c r="PBV51" s="6"/>
      <c r="PBW51" s="6"/>
      <c r="PBX51" s="6"/>
      <c r="PBY51" s="6"/>
      <c r="PBZ51" s="6"/>
      <c r="PCA51" s="6"/>
      <c r="PCB51" s="6"/>
      <c r="PCC51" s="6"/>
      <c r="PCD51" s="6"/>
      <c r="PCE51" s="6"/>
      <c r="PCF51" s="6"/>
      <c r="PCG51" s="6"/>
      <c r="PCH51" s="6"/>
      <c r="PCI51" s="6"/>
      <c r="PCJ51" s="6"/>
      <c r="PCK51" s="6"/>
      <c r="PCL51" s="6"/>
      <c r="PCM51" s="6"/>
      <c r="PCN51" s="6"/>
      <c r="PCO51" s="6"/>
      <c r="PCP51" s="6"/>
      <c r="PCQ51" s="6"/>
      <c r="PCR51" s="6"/>
      <c r="PCS51" s="6"/>
      <c r="PCT51" s="6"/>
      <c r="PCU51" s="6"/>
      <c r="PCV51" s="6"/>
      <c r="PCW51" s="6"/>
      <c r="PCX51" s="6"/>
      <c r="PCY51" s="6"/>
      <c r="PCZ51" s="6"/>
      <c r="PDA51" s="6"/>
      <c r="PDB51" s="6"/>
      <c r="PDC51" s="6"/>
      <c r="PDD51" s="6"/>
      <c r="PDE51" s="6"/>
      <c r="PDF51" s="6"/>
      <c r="PDG51" s="6"/>
      <c r="PDH51" s="6"/>
      <c r="PDI51" s="6"/>
      <c r="PDJ51" s="6"/>
      <c r="PDK51" s="6"/>
      <c r="PDL51" s="6"/>
      <c r="PDM51" s="6"/>
      <c r="PDN51" s="6"/>
      <c r="PDO51" s="6"/>
      <c r="PDP51" s="6"/>
      <c r="PDQ51" s="6"/>
      <c r="PDR51" s="6"/>
      <c r="PDS51" s="6"/>
      <c r="PDT51" s="6"/>
      <c r="PDU51" s="6"/>
      <c r="PDV51" s="6"/>
      <c r="PDW51" s="6"/>
      <c r="PDX51" s="6"/>
      <c r="PDY51" s="6"/>
      <c r="PDZ51" s="6"/>
      <c r="PEA51" s="6"/>
      <c r="PEB51" s="6"/>
      <c r="PEC51" s="6"/>
      <c r="PED51" s="6"/>
      <c r="PEE51" s="6"/>
      <c r="PEF51" s="6"/>
      <c r="PEG51" s="6"/>
      <c r="PEH51" s="6"/>
      <c r="PEI51" s="6"/>
      <c r="PEJ51" s="6"/>
      <c r="PEK51" s="6"/>
      <c r="PEL51" s="6"/>
      <c r="PEM51" s="6"/>
      <c r="PEN51" s="6"/>
      <c r="PEO51" s="6"/>
      <c r="PEP51" s="6"/>
      <c r="PEQ51" s="6"/>
      <c r="PER51" s="6"/>
      <c r="PES51" s="6"/>
      <c r="PET51" s="6"/>
      <c r="PEU51" s="6"/>
      <c r="PEV51" s="6"/>
      <c r="PEW51" s="6"/>
      <c r="PEX51" s="6"/>
      <c r="PEY51" s="6"/>
      <c r="PEZ51" s="6"/>
      <c r="PFA51" s="6"/>
      <c r="PFB51" s="6"/>
      <c r="PFC51" s="6"/>
      <c r="PFD51" s="6"/>
      <c r="PFE51" s="6"/>
      <c r="PFF51" s="6"/>
      <c r="PFG51" s="6"/>
      <c r="PFH51" s="6"/>
      <c r="PFI51" s="6"/>
      <c r="PFJ51" s="6"/>
      <c r="PFK51" s="6"/>
      <c r="PFL51" s="6"/>
      <c r="PFM51" s="6"/>
      <c r="PFN51" s="6"/>
      <c r="PFO51" s="6"/>
      <c r="PFP51" s="6"/>
      <c r="PFQ51" s="6"/>
      <c r="PFR51" s="6"/>
      <c r="PFS51" s="6"/>
      <c r="PFT51" s="6"/>
      <c r="PFU51" s="6"/>
      <c r="PFV51" s="6"/>
      <c r="PFW51" s="6"/>
      <c r="PFX51" s="6"/>
      <c r="PFY51" s="6"/>
      <c r="PFZ51" s="6"/>
      <c r="PGA51" s="6"/>
      <c r="PGB51" s="6"/>
      <c r="PGC51" s="6"/>
      <c r="PGD51" s="6"/>
      <c r="PGE51" s="6"/>
      <c r="PGF51" s="6"/>
      <c r="PGG51" s="6"/>
      <c r="PGH51" s="6"/>
      <c r="PGI51" s="6"/>
      <c r="PGJ51" s="6"/>
      <c r="PGK51" s="6"/>
      <c r="PGL51" s="6"/>
      <c r="PGM51" s="6"/>
      <c r="PGN51" s="6"/>
      <c r="PGO51" s="6"/>
      <c r="PGP51" s="6"/>
      <c r="PGQ51" s="6"/>
      <c r="PGR51" s="6"/>
      <c r="PGS51" s="6"/>
      <c r="PGT51" s="6"/>
      <c r="PGU51" s="6"/>
      <c r="PGV51" s="6"/>
      <c r="PGW51" s="6"/>
      <c r="PGX51" s="6"/>
      <c r="PGY51" s="6"/>
      <c r="PGZ51" s="6"/>
      <c r="PHA51" s="6"/>
      <c r="PHB51" s="6"/>
      <c r="PHC51" s="6"/>
      <c r="PHD51" s="6"/>
      <c r="PHE51" s="6"/>
      <c r="PHF51" s="6"/>
      <c r="PHG51" s="6"/>
      <c r="PHH51" s="6"/>
      <c r="PHI51" s="6"/>
      <c r="PHJ51" s="6"/>
      <c r="PHK51" s="6"/>
      <c r="PHL51" s="6"/>
      <c r="PHM51" s="6"/>
      <c r="PHN51" s="6"/>
      <c r="PHO51" s="6"/>
      <c r="PHP51" s="6"/>
      <c r="PHQ51" s="6"/>
      <c r="PHR51" s="6"/>
      <c r="PHS51" s="6"/>
      <c r="PHT51" s="6"/>
      <c r="PHU51" s="6"/>
      <c r="PHV51" s="6"/>
      <c r="PHW51" s="6"/>
      <c r="PHX51" s="6"/>
      <c r="PHY51" s="6"/>
      <c r="PHZ51" s="6"/>
      <c r="PIA51" s="6"/>
      <c r="PIB51" s="6"/>
      <c r="PIC51" s="6"/>
      <c r="PID51" s="6"/>
      <c r="PIE51" s="6"/>
      <c r="PIF51" s="6"/>
      <c r="PIG51" s="6"/>
      <c r="PIH51" s="6"/>
      <c r="PII51" s="6"/>
      <c r="PIJ51" s="6"/>
      <c r="PIK51" s="6"/>
      <c r="PIL51" s="6"/>
      <c r="PIM51" s="6"/>
      <c r="PIN51" s="6"/>
      <c r="PIO51" s="6"/>
      <c r="PIP51" s="6"/>
      <c r="PIQ51" s="6"/>
      <c r="PIR51" s="6"/>
      <c r="PIS51" s="6"/>
      <c r="PIT51" s="6"/>
      <c r="PIU51" s="6"/>
      <c r="PIV51" s="6"/>
      <c r="PIW51" s="6"/>
      <c r="PIX51" s="6"/>
      <c r="PIY51" s="6"/>
      <c r="PIZ51" s="6"/>
      <c r="PJA51" s="6"/>
      <c r="PJB51" s="6"/>
      <c r="PJC51" s="6"/>
      <c r="PJD51" s="6"/>
      <c r="PJE51" s="6"/>
      <c r="PJF51" s="6"/>
      <c r="PJG51" s="6"/>
      <c r="PJH51" s="6"/>
      <c r="PJI51" s="6"/>
      <c r="PJJ51" s="6"/>
      <c r="PJK51" s="6"/>
      <c r="PJL51" s="6"/>
      <c r="PJM51" s="6"/>
      <c r="PJN51" s="6"/>
      <c r="PJO51" s="6"/>
      <c r="PJP51" s="6"/>
      <c r="PJQ51" s="6"/>
      <c r="PJR51" s="6"/>
      <c r="PJS51" s="6"/>
      <c r="PJT51" s="6"/>
      <c r="PJU51" s="6"/>
      <c r="PJV51" s="6"/>
      <c r="PJW51" s="6"/>
      <c r="PJX51" s="6"/>
      <c r="PJY51" s="6"/>
      <c r="PJZ51" s="6"/>
      <c r="PKA51" s="6"/>
      <c r="PKB51" s="6"/>
      <c r="PKC51" s="6"/>
      <c r="PKD51" s="6"/>
      <c r="PKE51" s="6"/>
      <c r="PKF51" s="6"/>
      <c r="PKG51" s="6"/>
      <c r="PKH51" s="6"/>
      <c r="PKI51" s="6"/>
      <c r="PKJ51" s="6"/>
      <c r="PKK51" s="6"/>
      <c r="PKL51" s="6"/>
      <c r="PKM51" s="6"/>
      <c r="PKN51" s="6"/>
      <c r="PKO51" s="6"/>
      <c r="PKP51" s="6"/>
      <c r="PKQ51" s="6"/>
      <c r="PKR51" s="6"/>
      <c r="PKS51" s="6"/>
      <c r="PKT51" s="6"/>
      <c r="PKU51" s="6"/>
      <c r="PKV51" s="6"/>
      <c r="PKW51" s="6"/>
      <c r="PKX51" s="6"/>
      <c r="PKY51" s="6"/>
      <c r="PKZ51" s="6"/>
      <c r="PLA51" s="6"/>
      <c r="PLB51" s="6"/>
      <c r="PLC51" s="6"/>
      <c r="PLD51" s="6"/>
      <c r="PLE51" s="6"/>
      <c r="PLF51" s="6"/>
      <c r="PLG51" s="6"/>
      <c r="PLH51" s="6"/>
      <c r="PLI51" s="6"/>
      <c r="PLJ51" s="6"/>
      <c r="PLK51" s="6"/>
      <c r="PLL51" s="6"/>
      <c r="PLM51" s="6"/>
      <c r="PLN51" s="6"/>
      <c r="PLO51" s="6"/>
      <c r="PLP51" s="6"/>
      <c r="PLQ51" s="6"/>
      <c r="PLR51" s="6"/>
      <c r="PLS51" s="6"/>
      <c r="PLT51" s="6"/>
      <c r="PLU51" s="6"/>
      <c r="PLV51" s="6"/>
      <c r="PLW51" s="6"/>
      <c r="PLX51" s="6"/>
      <c r="PLY51" s="6"/>
      <c r="PLZ51" s="6"/>
      <c r="PMA51" s="6"/>
      <c r="PMB51" s="6"/>
      <c r="PMC51" s="6"/>
      <c r="PMD51" s="6"/>
      <c r="PME51" s="6"/>
      <c r="PMF51" s="6"/>
      <c r="PMG51" s="6"/>
      <c r="PMH51" s="6"/>
      <c r="PMI51" s="6"/>
      <c r="PMJ51" s="6"/>
      <c r="PMK51" s="6"/>
      <c r="PML51" s="6"/>
      <c r="PMM51" s="6"/>
      <c r="PMN51" s="6"/>
      <c r="PMO51" s="6"/>
      <c r="PMP51" s="6"/>
      <c r="PMQ51" s="6"/>
      <c r="PMR51" s="6"/>
      <c r="PMS51" s="6"/>
      <c r="PMT51" s="6"/>
      <c r="PMU51" s="6"/>
      <c r="PMV51" s="6"/>
      <c r="PMW51" s="6"/>
      <c r="PMX51" s="6"/>
      <c r="PMY51" s="6"/>
      <c r="PMZ51" s="6"/>
      <c r="PNA51" s="6"/>
      <c r="PNB51" s="6"/>
      <c r="PNC51" s="6"/>
      <c r="PND51" s="6"/>
      <c r="PNE51" s="6"/>
      <c r="PNF51" s="6"/>
      <c r="PNG51" s="6"/>
      <c r="PNH51" s="6"/>
      <c r="PNI51" s="6"/>
      <c r="PNJ51" s="6"/>
      <c r="PNK51" s="6"/>
      <c r="PNL51" s="6"/>
      <c r="PNM51" s="6"/>
      <c r="PNN51" s="6"/>
      <c r="PNO51" s="6"/>
      <c r="PNP51" s="6"/>
      <c r="PNQ51" s="6"/>
      <c r="PNR51" s="6"/>
      <c r="PNS51" s="6"/>
      <c r="PNT51" s="6"/>
      <c r="PNU51" s="6"/>
      <c r="PNV51" s="6"/>
      <c r="PNW51" s="6"/>
      <c r="PNX51" s="6"/>
      <c r="PNY51" s="6"/>
      <c r="PNZ51" s="6"/>
      <c r="POA51" s="6"/>
      <c r="POB51" s="6"/>
      <c r="POC51" s="6"/>
      <c r="POD51" s="6"/>
      <c r="POE51" s="6"/>
      <c r="POF51" s="6"/>
      <c r="POG51" s="6"/>
      <c r="POH51" s="6"/>
      <c r="POI51" s="6"/>
      <c r="POJ51" s="6"/>
      <c r="POK51" s="6"/>
      <c r="POL51" s="6"/>
      <c r="POM51" s="6"/>
      <c r="PON51" s="6"/>
      <c r="POO51" s="6"/>
      <c r="POP51" s="6"/>
      <c r="POQ51" s="6"/>
      <c r="POR51" s="6"/>
      <c r="POS51" s="6"/>
      <c r="POT51" s="6"/>
      <c r="POU51" s="6"/>
      <c r="POV51" s="6"/>
      <c r="POW51" s="6"/>
      <c r="POX51" s="6"/>
      <c r="POY51" s="6"/>
      <c r="POZ51" s="6"/>
      <c r="PPA51" s="6"/>
      <c r="PPB51" s="6"/>
      <c r="PPC51" s="6"/>
      <c r="PPD51" s="6"/>
      <c r="PPE51" s="6"/>
      <c r="PPF51" s="6"/>
      <c r="PPG51" s="6"/>
      <c r="PPH51" s="6"/>
      <c r="PPI51" s="6"/>
      <c r="PPJ51" s="6"/>
      <c r="PPK51" s="6"/>
      <c r="PPL51" s="6"/>
      <c r="PPM51" s="6"/>
      <c r="PPN51" s="6"/>
      <c r="PPO51" s="6"/>
      <c r="PPP51" s="6"/>
      <c r="PPQ51" s="6"/>
      <c r="PPR51" s="6"/>
      <c r="PPS51" s="6"/>
      <c r="PPT51" s="6"/>
      <c r="PPU51" s="6"/>
      <c r="PPV51" s="6"/>
      <c r="PPW51" s="6"/>
      <c r="PPX51" s="6"/>
      <c r="PPY51" s="6"/>
      <c r="PPZ51" s="6"/>
      <c r="PQA51" s="6"/>
      <c r="PQB51" s="6"/>
      <c r="PQC51" s="6"/>
      <c r="PQD51" s="6"/>
      <c r="PQE51" s="6"/>
      <c r="PQF51" s="6"/>
      <c r="PQG51" s="6"/>
      <c r="PQH51" s="6"/>
      <c r="PQI51" s="6"/>
      <c r="PQJ51" s="6"/>
      <c r="PQK51" s="6"/>
      <c r="PQL51" s="6"/>
      <c r="PQM51" s="6"/>
      <c r="PQN51" s="6"/>
      <c r="PQO51" s="6"/>
      <c r="PQP51" s="6"/>
      <c r="PQQ51" s="6"/>
      <c r="PQR51" s="6"/>
      <c r="PQS51" s="6"/>
      <c r="PQT51" s="6"/>
      <c r="PQU51" s="6"/>
      <c r="PQV51" s="6"/>
      <c r="PQW51" s="6"/>
      <c r="PQX51" s="6"/>
      <c r="PQY51" s="6"/>
      <c r="PQZ51" s="6"/>
      <c r="PRA51" s="6"/>
      <c r="PRB51" s="6"/>
      <c r="PRC51" s="6"/>
      <c r="PRD51" s="6"/>
      <c r="PRE51" s="6"/>
      <c r="PRF51" s="6"/>
      <c r="PRG51" s="6"/>
      <c r="PRH51" s="6"/>
      <c r="PRI51" s="6"/>
      <c r="PRJ51" s="6"/>
      <c r="PRK51" s="6"/>
      <c r="PRL51" s="6"/>
      <c r="PRM51" s="6"/>
      <c r="PRN51" s="6"/>
      <c r="PRO51" s="6"/>
      <c r="PRP51" s="6"/>
      <c r="PRQ51" s="6"/>
      <c r="PRR51" s="6"/>
      <c r="PRS51" s="6"/>
      <c r="PRT51" s="6"/>
      <c r="PRU51" s="6"/>
      <c r="PRV51" s="6"/>
      <c r="PRW51" s="6"/>
      <c r="PRX51" s="6"/>
      <c r="PRY51" s="6"/>
      <c r="PRZ51" s="6"/>
      <c r="PSA51" s="6"/>
      <c r="PSB51" s="6"/>
      <c r="PSC51" s="6"/>
      <c r="PSD51" s="6"/>
      <c r="PSE51" s="6"/>
      <c r="PSF51" s="6"/>
      <c r="PSG51" s="6"/>
      <c r="PSH51" s="6"/>
      <c r="PSI51" s="6"/>
      <c r="PSJ51" s="6"/>
      <c r="PSK51" s="6"/>
      <c r="PSL51" s="6"/>
      <c r="PSM51" s="6"/>
      <c r="PSN51" s="6"/>
      <c r="PSO51" s="6"/>
      <c r="PSP51" s="6"/>
      <c r="PSQ51" s="6"/>
      <c r="PSR51" s="6"/>
      <c r="PSS51" s="6"/>
      <c r="PST51" s="6"/>
      <c r="PSU51" s="6"/>
      <c r="PSV51" s="6"/>
      <c r="PSW51" s="6"/>
      <c r="PSX51" s="6"/>
      <c r="PSY51" s="6"/>
      <c r="PSZ51" s="6"/>
      <c r="PTA51" s="6"/>
      <c r="PTB51" s="6"/>
      <c r="PTC51" s="6"/>
      <c r="PTD51" s="6"/>
      <c r="PTE51" s="6"/>
      <c r="PTF51" s="6"/>
      <c r="PTG51" s="6"/>
      <c r="PTH51" s="6"/>
      <c r="PTI51" s="6"/>
      <c r="PTJ51" s="6"/>
      <c r="PTK51" s="6"/>
      <c r="PTL51" s="6"/>
      <c r="PTM51" s="6"/>
      <c r="PTN51" s="6"/>
      <c r="PTO51" s="6"/>
      <c r="PTP51" s="6"/>
      <c r="PTQ51" s="6"/>
      <c r="PTR51" s="6"/>
      <c r="PTS51" s="6"/>
      <c r="PTT51" s="6"/>
      <c r="PTU51" s="6"/>
      <c r="PTV51" s="6"/>
      <c r="PTW51" s="6"/>
      <c r="PTX51" s="6"/>
      <c r="PTY51" s="6"/>
      <c r="PTZ51" s="6"/>
      <c r="PUA51" s="6"/>
      <c r="PUB51" s="6"/>
      <c r="PUC51" s="6"/>
      <c r="PUD51" s="6"/>
      <c r="PUE51" s="6"/>
      <c r="PUF51" s="6"/>
      <c r="PUG51" s="6"/>
      <c r="PUH51" s="6"/>
      <c r="PUI51" s="6"/>
      <c r="PUJ51" s="6"/>
      <c r="PUK51" s="6"/>
      <c r="PUL51" s="6"/>
      <c r="PUM51" s="6"/>
      <c r="PUN51" s="6"/>
      <c r="PUO51" s="6"/>
      <c r="PUP51" s="6"/>
      <c r="PUQ51" s="6"/>
      <c r="PUR51" s="6"/>
      <c r="PUS51" s="6"/>
      <c r="PUT51" s="6"/>
      <c r="PUU51" s="6"/>
      <c r="PUV51" s="6"/>
      <c r="PUW51" s="6"/>
      <c r="PUX51" s="6"/>
      <c r="PUY51" s="6"/>
      <c r="PUZ51" s="6"/>
      <c r="PVA51" s="6"/>
      <c r="PVB51" s="6"/>
      <c r="PVC51" s="6"/>
      <c r="PVD51" s="6"/>
      <c r="PVE51" s="6"/>
      <c r="PVF51" s="6"/>
      <c r="PVG51" s="6"/>
      <c r="PVH51" s="6"/>
      <c r="PVI51" s="6"/>
      <c r="PVJ51" s="6"/>
      <c r="PVK51" s="6"/>
      <c r="PVL51" s="6"/>
      <c r="PVM51" s="6"/>
      <c r="PVN51" s="6"/>
      <c r="PVO51" s="6"/>
      <c r="PVP51" s="6"/>
      <c r="PVQ51" s="6"/>
      <c r="PVR51" s="6"/>
      <c r="PVS51" s="6"/>
      <c r="PVT51" s="6"/>
      <c r="PVU51" s="6"/>
      <c r="PVV51" s="6"/>
      <c r="PVW51" s="6"/>
      <c r="PVX51" s="6"/>
      <c r="PVY51" s="6"/>
      <c r="PVZ51" s="6"/>
      <c r="PWA51" s="6"/>
      <c r="PWB51" s="6"/>
      <c r="PWC51" s="6"/>
      <c r="PWD51" s="6"/>
      <c r="PWE51" s="6"/>
      <c r="PWF51" s="6"/>
      <c r="PWG51" s="6"/>
      <c r="PWH51" s="6"/>
      <c r="PWI51" s="6"/>
      <c r="PWJ51" s="6"/>
      <c r="PWK51" s="6"/>
      <c r="PWL51" s="6"/>
      <c r="PWM51" s="6"/>
      <c r="PWN51" s="6"/>
      <c r="PWO51" s="6"/>
      <c r="PWP51" s="6"/>
      <c r="PWQ51" s="6"/>
      <c r="PWR51" s="6"/>
      <c r="PWS51" s="6"/>
      <c r="PWT51" s="6"/>
      <c r="PWU51" s="6"/>
      <c r="PWV51" s="6"/>
      <c r="PWW51" s="6"/>
      <c r="PWX51" s="6"/>
      <c r="PWY51" s="6"/>
      <c r="PWZ51" s="6"/>
      <c r="PXA51" s="6"/>
      <c r="PXB51" s="6"/>
      <c r="PXC51" s="6"/>
      <c r="PXD51" s="6"/>
      <c r="PXE51" s="6"/>
      <c r="PXF51" s="6"/>
      <c r="PXG51" s="6"/>
      <c r="PXH51" s="6"/>
      <c r="PXI51" s="6"/>
      <c r="PXJ51" s="6"/>
      <c r="PXK51" s="6"/>
      <c r="PXL51" s="6"/>
      <c r="PXM51" s="6"/>
      <c r="PXN51" s="6"/>
      <c r="PXO51" s="6"/>
      <c r="PXP51" s="6"/>
      <c r="PXQ51" s="6"/>
      <c r="PXR51" s="6"/>
      <c r="PXS51" s="6"/>
      <c r="PXT51" s="6"/>
      <c r="PXU51" s="6"/>
      <c r="PXV51" s="6"/>
      <c r="PXW51" s="6"/>
      <c r="PXX51" s="6"/>
      <c r="PXY51" s="6"/>
      <c r="PXZ51" s="6"/>
      <c r="PYA51" s="6"/>
      <c r="PYB51" s="6"/>
      <c r="PYC51" s="6"/>
      <c r="PYD51" s="6"/>
      <c r="PYE51" s="6"/>
      <c r="PYF51" s="6"/>
      <c r="PYG51" s="6"/>
      <c r="PYH51" s="6"/>
      <c r="PYI51" s="6"/>
      <c r="PYJ51" s="6"/>
      <c r="PYK51" s="6"/>
      <c r="PYL51" s="6"/>
      <c r="PYM51" s="6"/>
      <c r="PYN51" s="6"/>
      <c r="PYO51" s="6"/>
      <c r="PYP51" s="6"/>
      <c r="PYQ51" s="6"/>
      <c r="PYR51" s="6"/>
      <c r="PYS51" s="6"/>
      <c r="PYT51" s="6"/>
      <c r="PYU51" s="6"/>
      <c r="PYV51" s="6"/>
      <c r="PYW51" s="6"/>
      <c r="PYX51" s="6"/>
      <c r="PYY51" s="6"/>
      <c r="PYZ51" s="6"/>
      <c r="PZA51" s="6"/>
      <c r="PZB51" s="6"/>
      <c r="PZC51" s="6"/>
      <c r="PZD51" s="6"/>
      <c r="PZE51" s="6"/>
      <c r="PZF51" s="6"/>
      <c r="PZG51" s="6"/>
      <c r="PZH51" s="6"/>
      <c r="PZI51" s="6"/>
      <c r="PZJ51" s="6"/>
      <c r="PZK51" s="6"/>
      <c r="PZL51" s="6"/>
      <c r="PZM51" s="6"/>
      <c r="PZN51" s="6"/>
      <c r="PZO51" s="6"/>
      <c r="PZP51" s="6"/>
      <c r="PZQ51" s="6"/>
      <c r="PZR51" s="6"/>
      <c r="PZS51" s="6"/>
      <c r="PZT51" s="6"/>
      <c r="PZU51" s="6"/>
      <c r="PZV51" s="6"/>
      <c r="PZW51" s="6"/>
      <c r="PZX51" s="6"/>
      <c r="PZY51" s="6"/>
      <c r="PZZ51" s="6"/>
      <c r="QAA51" s="6"/>
      <c r="QAB51" s="6"/>
      <c r="QAC51" s="6"/>
      <c r="QAD51" s="6"/>
      <c r="QAE51" s="6"/>
      <c r="QAF51" s="6"/>
      <c r="QAG51" s="6"/>
      <c r="QAH51" s="6"/>
      <c r="QAI51" s="6"/>
      <c r="QAJ51" s="6"/>
      <c r="QAK51" s="6"/>
      <c r="QAL51" s="6"/>
      <c r="QAM51" s="6"/>
      <c r="QAN51" s="6"/>
      <c r="QAO51" s="6"/>
      <c r="QAP51" s="6"/>
      <c r="QAQ51" s="6"/>
      <c r="QAR51" s="6"/>
      <c r="QAS51" s="6"/>
      <c r="QAT51" s="6"/>
      <c r="QAU51" s="6"/>
      <c r="QAV51" s="6"/>
      <c r="QAW51" s="6"/>
      <c r="QAX51" s="6"/>
      <c r="QAY51" s="6"/>
      <c r="QAZ51" s="6"/>
      <c r="QBA51" s="6"/>
      <c r="QBB51" s="6"/>
      <c r="QBC51" s="6"/>
      <c r="QBD51" s="6"/>
      <c r="QBE51" s="6"/>
      <c r="QBF51" s="6"/>
      <c r="QBG51" s="6"/>
      <c r="QBH51" s="6"/>
      <c r="QBI51" s="6"/>
      <c r="QBJ51" s="6"/>
      <c r="QBK51" s="6"/>
      <c r="QBL51" s="6"/>
      <c r="QBM51" s="6"/>
      <c r="QBN51" s="6"/>
      <c r="QBO51" s="6"/>
      <c r="QBP51" s="6"/>
      <c r="QBQ51" s="6"/>
      <c r="QBR51" s="6"/>
      <c r="QBS51" s="6"/>
      <c r="QBT51" s="6"/>
      <c r="QBU51" s="6"/>
      <c r="QBV51" s="6"/>
      <c r="QBW51" s="6"/>
      <c r="QBX51" s="6"/>
      <c r="QBY51" s="6"/>
      <c r="QBZ51" s="6"/>
      <c r="QCA51" s="6"/>
      <c r="QCB51" s="6"/>
      <c r="QCC51" s="6"/>
      <c r="QCD51" s="6"/>
      <c r="QCE51" s="6"/>
      <c r="QCF51" s="6"/>
      <c r="QCG51" s="6"/>
      <c r="QCH51" s="6"/>
      <c r="QCI51" s="6"/>
      <c r="QCJ51" s="6"/>
      <c r="QCK51" s="6"/>
      <c r="QCL51" s="6"/>
      <c r="QCM51" s="6"/>
      <c r="QCN51" s="6"/>
      <c r="QCO51" s="6"/>
      <c r="QCP51" s="6"/>
      <c r="QCQ51" s="6"/>
      <c r="QCR51" s="6"/>
      <c r="QCS51" s="6"/>
      <c r="QCT51" s="6"/>
      <c r="QCU51" s="6"/>
      <c r="QCV51" s="6"/>
      <c r="QCW51" s="6"/>
      <c r="QCX51" s="6"/>
      <c r="QCY51" s="6"/>
      <c r="QCZ51" s="6"/>
      <c r="QDA51" s="6"/>
      <c r="QDB51" s="6"/>
      <c r="QDC51" s="6"/>
      <c r="QDD51" s="6"/>
      <c r="QDE51" s="6"/>
      <c r="QDF51" s="6"/>
      <c r="QDG51" s="6"/>
      <c r="QDH51" s="6"/>
      <c r="QDI51" s="6"/>
      <c r="QDJ51" s="6"/>
      <c r="QDK51" s="6"/>
      <c r="QDL51" s="6"/>
      <c r="QDM51" s="6"/>
      <c r="QDN51" s="6"/>
      <c r="QDO51" s="6"/>
      <c r="QDP51" s="6"/>
      <c r="QDQ51" s="6"/>
      <c r="QDR51" s="6"/>
      <c r="QDS51" s="6"/>
      <c r="QDT51" s="6"/>
      <c r="QDU51" s="6"/>
      <c r="QDV51" s="6"/>
      <c r="QDW51" s="6"/>
      <c r="QDX51" s="6"/>
      <c r="QDY51" s="6"/>
      <c r="QDZ51" s="6"/>
      <c r="QEA51" s="6"/>
      <c r="QEB51" s="6"/>
      <c r="QEC51" s="6"/>
      <c r="QED51" s="6"/>
      <c r="QEE51" s="6"/>
      <c r="QEF51" s="6"/>
      <c r="QEG51" s="6"/>
      <c r="QEH51" s="6"/>
      <c r="QEI51" s="6"/>
      <c r="QEJ51" s="6"/>
      <c r="QEK51" s="6"/>
      <c r="QEL51" s="6"/>
      <c r="QEM51" s="6"/>
      <c r="QEN51" s="6"/>
      <c r="QEO51" s="6"/>
      <c r="QEP51" s="6"/>
      <c r="QEQ51" s="6"/>
      <c r="QER51" s="6"/>
      <c r="QES51" s="6"/>
      <c r="QET51" s="6"/>
      <c r="QEU51" s="6"/>
      <c r="QEV51" s="6"/>
      <c r="QEW51" s="6"/>
      <c r="QEX51" s="6"/>
      <c r="QEY51" s="6"/>
      <c r="QEZ51" s="6"/>
      <c r="QFA51" s="6"/>
      <c r="QFB51" s="6"/>
      <c r="QFC51" s="6"/>
      <c r="QFD51" s="6"/>
      <c r="QFE51" s="6"/>
      <c r="QFF51" s="6"/>
      <c r="QFG51" s="6"/>
      <c r="QFH51" s="6"/>
      <c r="QFI51" s="6"/>
      <c r="QFJ51" s="6"/>
      <c r="QFK51" s="6"/>
      <c r="QFL51" s="6"/>
      <c r="QFM51" s="6"/>
      <c r="QFN51" s="6"/>
      <c r="QFO51" s="6"/>
      <c r="QFP51" s="6"/>
      <c r="QFQ51" s="6"/>
      <c r="QFR51" s="6"/>
      <c r="QFS51" s="6"/>
      <c r="QFT51" s="6"/>
      <c r="QFU51" s="6"/>
      <c r="QFV51" s="6"/>
      <c r="QFW51" s="6"/>
      <c r="QFX51" s="6"/>
      <c r="QFY51" s="6"/>
      <c r="QFZ51" s="6"/>
      <c r="QGA51" s="6"/>
      <c r="QGB51" s="6"/>
      <c r="QGC51" s="6"/>
      <c r="QGD51" s="6"/>
      <c r="QGE51" s="6"/>
      <c r="QGF51" s="6"/>
      <c r="QGG51" s="6"/>
      <c r="QGH51" s="6"/>
      <c r="QGI51" s="6"/>
      <c r="QGJ51" s="6"/>
      <c r="QGK51" s="6"/>
      <c r="QGL51" s="6"/>
      <c r="QGM51" s="6"/>
      <c r="QGN51" s="6"/>
      <c r="QGO51" s="6"/>
      <c r="QGP51" s="6"/>
      <c r="QGQ51" s="6"/>
      <c r="QGR51" s="6"/>
      <c r="QGS51" s="6"/>
      <c r="QGT51" s="6"/>
      <c r="QGU51" s="6"/>
      <c r="QGV51" s="6"/>
      <c r="QGW51" s="6"/>
      <c r="QGX51" s="6"/>
      <c r="QGY51" s="6"/>
      <c r="QGZ51" s="6"/>
      <c r="QHA51" s="6"/>
      <c r="QHB51" s="6"/>
      <c r="QHC51" s="6"/>
      <c r="QHD51" s="6"/>
      <c r="QHE51" s="6"/>
      <c r="QHF51" s="6"/>
      <c r="QHG51" s="6"/>
      <c r="QHH51" s="6"/>
      <c r="QHI51" s="6"/>
      <c r="QHJ51" s="6"/>
      <c r="QHK51" s="6"/>
      <c r="QHL51" s="6"/>
      <c r="QHM51" s="6"/>
      <c r="QHN51" s="6"/>
      <c r="QHO51" s="6"/>
      <c r="QHP51" s="6"/>
      <c r="QHQ51" s="6"/>
      <c r="QHR51" s="6"/>
      <c r="QHS51" s="6"/>
      <c r="QHT51" s="6"/>
      <c r="QHU51" s="6"/>
      <c r="QHV51" s="6"/>
      <c r="QHW51" s="6"/>
      <c r="QHX51" s="6"/>
      <c r="QHY51" s="6"/>
      <c r="QHZ51" s="6"/>
      <c r="QIA51" s="6"/>
      <c r="QIB51" s="6"/>
      <c r="QIC51" s="6"/>
      <c r="QID51" s="6"/>
      <c r="QIE51" s="6"/>
      <c r="QIF51" s="6"/>
      <c r="QIG51" s="6"/>
      <c r="QIH51" s="6"/>
      <c r="QII51" s="6"/>
      <c r="QIJ51" s="6"/>
      <c r="QIK51" s="6"/>
      <c r="QIL51" s="6"/>
      <c r="QIM51" s="6"/>
      <c r="QIN51" s="6"/>
      <c r="QIO51" s="6"/>
      <c r="QIP51" s="6"/>
      <c r="QIQ51" s="6"/>
      <c r="QIR51" s="6"/>
      <c r="QIS51" s="6"/>
      <c r="QIT51" s="6"/>
      <c r="QIU51" s="6"/>
      <c r="QIV51" s="6"/>
      <c r="QIW51" s="6"/>
      <c r="QIX51" s="6"/>
      <c r="QIY51" s="6"/>
      <c r="QIZ51" s="6"/>
      <c r="QJA51" s="6"/>
      <c r="QJB51" s="6"/>
      <c r="QJC51" s="6"/>
      <c r="QJD51" s="6"/>
      <c r="QJE51" s="6"/>
      <c r="QJF51" s="6"/>
      <c r="QJG51" s="6"/>
      <c r="QJH51" s="6"/>
      <c r="QJI51" s="6"/>
      <c r="QJJ51" s="6"/>
      <c r="QJK51" s="6"/>
      <c r="QJL51" s="6"/>
      <c r="QJM51" s="6"/>
      <c r="QJN51" s="6"/>
      <c r="QJO51" s="6"/>
      <c r="QJP51" s="6"/>
      <c r="QJQ51" s="6"/>
      <c r="QJR51" s="6"/>
      <c r="QJS51" s="6"/>
      <c r="QJT51" s="6"/>
      <c r="QJU51" s="6"/>
      <c r="QJV51" s="6"/>
      <c r="QJW51" s="6"/>
      <c r="QJX51" s="6"/>
      <c r="QJY51" s="6"/>
      <c r="QJZ51" s="6"/>
      <c r="QKA51" s="6"/>
      <c r="QKB51" s="6"/>
      <c r="QKC51" s="6"/>
      <c r="QKD51" s="6"/>
      <c r="QKE51" s="6"/>
      <c r="QKF51" s="6"/>
      <c r="QKG51" s="6"/>
      <c r="QKH51" s="6"/>
      <c r="QKI51" s="6"/>
      <c r="QKJ51" s="6"/>
      <c r="QKK51" s="6"/>
      <c r="QKL51" s="6"/>
      <c r="QKM51" s="6"/>
      <c r="QKN51" s="6"/>
      <c r="QKO51" s="6"/>
      <c r="QKP51" s="6"/>
      <c r="QKQ51" s="6"/>
      <c r="QKR51" s="6"/>
      <c r="QKS51" s="6"/>
      <c r="QKT51" s="6"/>
      <c r="QKU51" s="6"/>
      <c r="QKV51" s="6"/>
      <c r="QKW51" s="6"/>
      <c r="QKX51" s="6"/>
      <c r="QKY51" s="6"/>
      <c r="QKZ51" s="6"/>
      <c r="QLA51" s="6"/>
      <c r="QLB51" s="6"/>
      <c r="QLC51" s="6"/>
      <c r="QLD51" s="6"/>
      <c r="QLE51" s="6"/>
      <c r="QLF51" s="6"/>
      <c r="QLG51" s="6"/>
      <c r="QLH51" s="6"/>
      <c r="QLI51" s="6"/>
      <c r="QLJ51" s="6"/>
      <c r="QLK51" s="6"/>
      <c r="QLL51" s="6"/>
      <c r="QLM51" s="6"/>
      <c r="QLN51" s="6"/>
      <c r="QLO51" s="6"/>
      <c r="QLP51" s="6"/>
      <c r="QLQ51" s="6"/>
      <c r="QLR51" s="6"/>
      <c r="QLS51" s="6"/>
      <c r="QLT51" s="6"/>
      <c r="QLU51" s="6"/>
      <c r="QLV51" s="6"/>
      <c r="QLW51" s="6"/>
      <c r="QLX51" s="6"/>
      <c r="QLY51" s="6"/>
      <c r="QLZ51" s="6"/>
      <c r="QMA51" s="6"/>
      <c r="QMB51" s="6"/>
      <c r="QMC51" s="6"/>
      <c r="QMD51" s="6"/>
      <c r="QME51" s="6"/>
      <c r="QMF51" s="6"/>
      <c r="QMG51" s="6"/>
      <c r="QMH51" s="6"/>
      <c r="QMI51" s="6"/>
      <c r="QMJ51" s="6"/>
      <c r="QMK51" s="6"/>
      <c r="QML51" s="6"/>
      <c r="QMM51" s="6"/>
      <c r="QMN51" s="6"/>
      <c r="QMO51" s="6"/>
      <c r="QMP51" s="6"/>
      <c r="QMQ51" s="6"/>
      <c r="QMR51" s="6"/>
      <c r="QMS51" s="6"/>
      <c r="QMT51" s="6"/>
      <c r="QMU51" s="6"/>
      <c r="QMV51" s="6"/>
      <c r="QMW51" s="6"/>
      <c r="QMX51" s="6"/>
      <c r="QMY51" s="6"/>
      <c r="QMZ51" s="6"/>
      <c r="QNA51" s="6"/>
      <c r="QNB51" s="6"/>
      <c r="QNC51" s="6"/>
      <c r="QND51" s="6"/>
      <c r="QNE51" s="6"/>
      <c r="QNF51" s="6"/>
      <c r="QNG51" s="6"/>
      <c r="QNH51" s="6"/>
      <c r="QNI51" s="6"/>
      <c r="QNJ51" s="6"/>
      <c r="QNK51" s="6"/>
      <c r="QNL51" s="6"/>
      <c r="QNM51" s="6"/>
      <c r="QNN51" s="6"/>
      <c r="QNO51" s="6"/>
      <c r="QNP51" s="6"/>
      <c r="QNQ51" s="6"/>
      <c r="QNR51" s="6"/>
      <c r="QNS51" s="6"/>
      <c r="QNT51" s="6"/>
      <c r="QNU51" s="6"/>
      <c r="QNV51" s="6"/>
      <c r="QNW51" s="6"/>
      <c r="QNX51" s="6"/>
      <c r="QNY51" s="6"/>
      <c r="QNZ51" s="6"/>
      <c r="QOA51" s="6"/>
      <c r="QOB51" s="6"/>
      <c r="QOC51" s="6"/>
      <c r="QOD51" s="6"/>
      <c r="QOE51" s="6"/>
      <c r="QOF51" s="6"/>
      <c r="QOG51" s="6"/>
      <c r="QOH51" s="6"/>
      <c r="QOI51" s="6"/>
      <c r="QOJ51" s="6"/>
      <c r="QOK51" s="6"/>
      <c r="QOL51" s="6"/>
      <c r="QOM51" s="6"/>
      <c r="QON51" s="6"/>
      <c r="QOO51" s="6"/>
      <c r="QOP51" s="6"/>
      <c r="QOQ51" s="6"/>
      <c r="QOR51" s="6"/>
      <c r="QOS51" s="6"/>
      <c r="QOT51" s="6"/>
      <c r="QOU51" s="6"/>
      <c r="QOV51" s="6"/>
      <c r="QOW51" s="6"/>
      <c r="QOX51" s="6"/>
      <c r="QOY51" s="6"/>
      <c r="QOZ51" s="6"/>
      <c r="QPA51" s="6"/>
      <c r="QPB51" s="6"/>
      <c r="QPC51" s="6"/>
      <c r="QPD51" s="6"/>
      <c r="QPE51" s="6"/>
      <c r="QPF51" s="6"/>
      <c r="QPG51" s="6"/>
      <c r="QPH51" s="6"/>
      <c r="QPI51" s="6"/>
      <c r="QPJ51" s="6"/>
      <c r="QPK51" s="6"/>
      <c r="QPL51" s="6"/>
      <c r="QPM51" s="6"/>
      <c r="QPN51" s="6"/>
      <c r="QPO51" s="6"/>
      <c r="QPP51" s="6"/>
      <c r="QPQ51" s="6"/>
      <c r="QPR51" s="6"/>
      <c r="QPS51" s="6"/>
      <c r="QPT51" s="6"/>
      <c r="QPU51" s="6"/>
      <c r="QPV51" s="6"/>
      <c r="QPW51" s="6"/>
      <c r="QPX51" s="6"/>
      <c r="QPY51" s="6"/>
      <c r="QPZ51" s="6"/>
      <c r="QQA51" s="6"/>
      <c r="QQB51" s="6"/>
      <c r="QQC51" s="6"/>
      <c r="QQD51" s="6"/>
      <c r="QQE51" s="6"/>
      <c r="QQF51" s="6"/>
      <c r="QQG51" s="6"/>
      <c r="QQH51" s="6"/>
      <c r="QQI51" s="6"/>
      <c r="QQJ51" s="6"/>
      <c r="QQK51" s="6"/>
      <c r="QQL51" s="6"/>
      <c r="QQM51" s="6"/>
      <c r="QQN51" s="6"/>
      <c r="QQO51" s="6"/>
      <c r="QQP51" s="6"/>
      <c r="QQQ51" s="6"/>
      <c r="QQR51" s="6"/>
      <c r="QQS51" s="6"/>
      <c r="QQT51" s="6"/>
      <c r="QQU51" s="6"/>
      <c r="QQV51" s="6"/>
      <c r="QQW51" s="6"/>
      <c r="QQX51" s="6"/>
      <c r="QQY51" s="6"/>
      <c r="QQZ51" s="6"/>
      <c r="QRA51" s="6"/>
      <c r="QRB51" s="6"/>
      <c r="QRC51" s="6"/>
      <c r="QRD51" s="6"/>
      <c r="QRE51" s="6"/>
      <c r="QRF51" s="6"/>
      <c r="QRG51" s="6"/>
      <c r="QRH51" s="6"/>
      <c r="QRI51" s="6"/>
      <c r="QRJ51" s="6"/>
      <c r="QRK51" s="6"/>
      <c r="QRL51" s="6"/>
      <c r="QRM51" s="6"/>
      <c r="QRN51" s="6"/>
      <c r="QRO51" s="6"/>
      <c r="QRP51" s="6"/>
      <c r="QRQ51" s="6"/>
      <c r="QRR51" s="6"/>
      <c r="QRS51" s="6"/>
      <c r="QRT51" s="6"/>
      <c r="QRU51" s="6"/>
      <c r="QRV51" s="6"/>
      <c r="QRW51" s="6"/>
      <c r="QRX51" s="6"/>
      <c r="QRY51" s="6"/>
      <c r="QRZ51" s="6"/>
      <c r="QSA51" s="6"/>
      <c r="QSB51" s="6"/>
      <c r="QSC51" s="6"/>
      <c r="QSD51" s="6"/>
      <c r="QSE51" s="6"/>
      <c r="QSF51" s="6"/>
      <c r="QSG51" s="6"/>
      <c r="QSH51" s="6"/>
      <c r="QSI51" s="6"/>
      <c r="QSJ51" s="6"/>
      <c r="QSK51" s="6"/>
      <c r="QSL51" s="6"/>
      <c r="QSM51" s="6"/>
      <c r="QSN51" s="6"/>
      <c r="QSO51" s="6"/>
      <c r="QSP51" s="6"/>
      <c r="QSQ51" s="6"/>
      <c r="QSR51" s="6"/>
      <c r="QSS51" s="6"/>
      <c r="QST51" s="6"/>
      <c r="QSU51" s="6"/>
      <c r="QSV51" s="6"/>
      <c r="QSW51" s="6"/>
      <c r="QSX51" s="6"/>
      <c r="QSY51" s="6"/>
      <c r="QSZ51" s="6"/>
      <c r="QTA51" s="6"/>
      <c r="QTB51" s="6"/>
      <c r="QTC51" s="6"/>
      <c r="QTD51" s="6"/>
      <c r="QTE51" s="6"/>
      <c r="QTF51" s="6"/>
      <c r="QTG51" s="6"/>
      <c r="QTH51" s="6"/>
      <c r="QTI51" s="6"/>
      <c r="QTJ51" s="6"/>
      <c r="QTK51" s="6"/>
      <c r="QTL51" s="6"/>
      <c r="QTM51" s="6"/>
      <c r="QTN51" s="6"/>
      <c r="QTO51" s="6"/>
      <c r="QTP51" s="6"/>
      <c r="QTQ51" s="6"/>
      <c r="QTR51" s="6"/>
      <c r="QTS51" s="6"/>
      <c r="QTT51" s="6"/>
      <c r="QTU51" s="6"/>
      <c r="QTV51" s="6"/>
      <c r="QTW51" s="6"/>
      <c r="QTX51" s="6"/>
      <c r="QTY51" s="6"/>
      <c r="QTZ51" s="6"/>
      <c r="QUA51" s="6"/>
      <c r="QUB51" s="6"/>
      <c r="QUC51" s="6"/>
      <c r="QUD51" s="6"/>
      <c r="QUE51" s="6"/>
      <c r="QUF51" s="6"/>
      <c r="QUG51" s="6"/>
      <c r="QUH51" s="6"/>
      <c r="QUI51" s="6"/>
      <c r="QUJ51" s="6"/>
      <c r="QUK51" s="6"/>
      <c r="QUL51" s="6"/>
      <c r="QUM51" s="6"/>
      <c r="QUN51" s="6"/>
      <c r="QUO51" s="6"/>
      <c r="QUP51" s="6"/>
      <c r="QUQ51" s="6"/>
      <c r="QUR51" s="6"/>
      <c r="QUS51" s="6"/>
      <c r="QUT51" s="6"/>
      <c r="QUU51" s="6"/>
      <c r="QUV51" s="6"/>
      <c r="QUW51" s="6"/>
      <c r="QUX51" s="6"/>
      <c r="QUY51" s="6"/>
      <c r="QUZ51" s="6"/>
      <c r="QVA51" s="6"/>
      <c r="QVB51" s="6"/>
      <c r="QVC51" s="6"/>
      <c r="QVD51" s="6"/>
      <c r="QVE51" s="6"/>
      <c r="QVF51" s="6"/>
      <c r="QVG51" s="6"/>
      <c r="QVH51" s="6"/>
      <c r="QVI51" s="6"/>
      <c r="QVJ51" s="6"/>
      <c r="QVK51" s="6"/>
      <c r="QVL51" s="6"/>
      <c r="QVM51" s="6"/>
      <c r="QVN51" s="6"/>
      <c r="QVO51" s="6"/>
      <c r="QVP51" s="6"/>
      <c r="QVQ51" s="6"/>
      <c r="QVR51" s="6"/>
      <c r="QVS51" s="6"/>
      <c r="QVT51" s="6"/>
      <c r="QVU51" s="6"/>
      <c r="QVV51" s="6"/>
      <c r="QVW51" s="6"/>
      <c r="QVX51" s="6"/>
      <c r="QVY51" s="6"/>
      <c r="QVZ51" s="6"/>
      <c r="QWA51" s="6"/>
      <c r="QWB51" s="6"/>
      <c r="QWC51" s="6"/>
      <c r="QWD51" s="6"/>
      <c r="QWE51" s="6"/>
      <c r="QWF51" s="6"/>
      <c r="QWG51" s="6"/>
      <c r="QWH51" s="6"/>
      <c r="QWI51" s="6"/>
      <c r="QWJ51" s="6"/>
      <c r="QWK51" s="6"/>
      <c r="QWL51" s="6"/>
      <c r="QWM51" s="6"/>
      <c r="QWN51" s="6"/>
      <c r="QWO51" s="6"/>
      <c r="QWP51" s="6"/>
      <c r="QWQ51" s="6"/>
      <c r="QWR51" s="6"/>
      <c r="QWS51" s="6"/>
      <c r="QWT51" s="6"/>
      <c r="QWU51" s="6"/>
      <c r="QWV51" s="6"/>
      <c r="QWW51" s="6"/>
      <c r="QWX51" s="6"/>
      <c r="QWY51" s="6"/>
      <c r="QWZ51" s="6"/>
      <c r="QXA51" s="6"/>
      <c r="QXB51" s="6"/>
      <c r="QXC51" s="6"/>
      <c r="QXD51" s="6"/>
      <c r="QXE51" s="6"/>
      <c r="QXF51" s="6"/>
      <c r="QXG51" s="6"/>
      <c r="QXH51" s="6"/>
      <c r="QXI51" s="6"/>
      <c r="QXJ51" s="6"/>
      <c r="QXK51" s="6"/>
      <c r="QXL51" s="6"/>
      <c r="QXM51" s="6"/>
      <c r="QXN51" s="6"/>
      <c r="QXO51" s="6"/>
      <c r="QXP51" s="6"/>
      <c r="QXQ51" s="6"/>
      <c r="QXR51" s="6"/>
      <c r="QXS51" s="6"/>
      <c r="QXT51" s="6"/>
      <c r="QXU51" s="6"/>
      <c r="QXV51" s="6"/>
      <c r="QXW51" s="6"/>
      <c r="QXX51" s="6"/>
      <c r="QXY51" s="6"/>
      <c r="QXZ51" s="6"/>
      <c r="QYA51" s="6"/>
      <c r="QYB51" s="6"/>
      <c r="QYC51" s="6"/>
      <c r="QYD51" s="6"/>
      <c r="QYE51" s="6"/>
      <c r="QYF51" s="6"/>
      <c r="QYG51" s="6"/>
      <c r="QYH51" s="6"/>
      <c r="QYI51" s="6"/>
      <c r="QYJ51" s="6"/>
      <c r="QYK51" s="6"/>
      <c r="QYL51" s="6"/>
      <c r="QYM51" s="6"/>
      <c r="QYN51" s="6"/>
      <c r="QYO51" s="6"/>
      <c r="QYP51" s="6"/>
      <c r="QYQ51" s="6"/>
      <c r="QYR51" s="6"/>
      <c r="QYS51" s="6"/>
      <c r="QYT51" s="6"/>
      <c r="QYU51" s="6"/>
      <c r="QYV51" s="6"/>
      <c r="QYW51" s="6"/>
      <c r="QYX51" s="6"/>
      <c r="QYY51" s="6"/>
      <c r="QYZ51" s="6"/>
      <c r="QZA51" s="6"/>
      <c r="QZB51" s="6"/>
      <c r="QZC51" s="6"/>
      <c r="QZD51" s="6"/>
      <c r="QZE51" s="6"/>
      <c r="QZF51" s="6"/>
      <c r="QZG51" s="6"/>
      <c r="QZH51" s="6"/>
      <c r="QZI51" s="6"/>
      <c r="QZJ51" s="6"/>
      <c r="QZK51" s="6"/>
      <c r="QZL51" s="6"/>
      <c r="QZM51" s="6"/>
      <c r="QZN51" s="6"/>
      <c r="QZO51" s="6"/>
      <c r="QZP51" s="6"/>
      <c r="QZQ51" s="6"/>
      <c r="QZR51" s="6"/>
      <c r="QZS51" s="6"/>
      <c r="QZT51" s="6"/>
      <c r="QZU51" s="6"/>
      <c r="QZV51" s="6"/>
      <c r="QZW51" s="6"/>
      <c r="QZX51" s="6"/>
      <c r="QZY51" s="6"/>
      <c r="QZZ51" s="6"/>
      <c r="RAA51" s="6"/>
      <c r="RAB51" s="6"/>
      <c r="RAC51" s="6"/>
      <c r="RAD51" s="6"/>
      <c r="RAE51" s="6"/>
      <c r="RAF51" s="6"/>
      <c r="RAG51" s="6"/>
      <c r="RAH51" s="6"/>
      <c r="RAI51" s="6"/>
      <c r="RAJ51" s="6"/>
      <c r="RAK51" s="6"/>
      <c r="RAL51" s="6"/>
      <c r="RAM51" s="6"/>
      <c r="RAN51" s="6"/>
      <c r="RAO51" s="6"/>
      <c r="RAP51" s="6"/>
      <c r="RAQ51" s="6"/>
      <c r="RAR51" s="6"/>
      <c r="RAS51" s="6"/>
      <c r="RAT51" s="6"/>
      <c r="RAU51" s="6"/>
      <c r="RAV51" s="6"/>
      <c r="RAW51" s="6"/>
      <c r="RAX51" s="6"/>
      <c r="RAY51" s="6"/>
      <c r="RAZ51" s="6"/>
      <c r="RBA51" s="6"/>
      <c r="RBB51" s="6"/>
      <c r="RBC51" s="6"/>
      <c r="RBD51" s="6"/>
      <c r="RBE51" s="6"/>
      <c r="RBF51" s="6"/>
      <c r="RBG51" s="6"/>
      <c r="RBH51" s="6"/>
      <c r="RBI51" s="6"/>
      <c r="RBJ51" s="6"/>
      <c r="RBK51" s="6"/>
      <c r="RBL51" s="6"/>
      <c r="RBM51" s="6"/>
      <c r="RBN51" s="6"/>
      <c r="RBO51" s="6"/>
      <c r="RBP51" s="6"/>
      <c r="RBQ51" s="6"/>
      <c r="RBR51" s="6"/>
      <c r="RBS51" s="6"/>
      <c r="RBT51" s="6"/>
      <c r="RBU51" s="6"/>
      <c r="RBV51" s="6"/>
      <c r="RBW51" s="6"/>
      <c r="RBX51" s="6"/>
      <c r="RBY51" s="6"/>
      <c r="RBZ51" s="6"/>
      <c r="RCA51" s="6"/>
      <c r="RCB51" s="6"/>
      <c r="RCC51" s="6"/>
      <c r="RCD51" s="6"/>
      <c r="RCE51" s="6"/>
      <c r="RCF51" s="6"/>
      <c r="RCG51" s="6"/>
      <c r="RCH51" s="6"/>
      <c r="RCI51" s="6"/>
      <c r="RCJ51" s="6"/>
      <c r="RCK51" s="6"/>
      <c r="RCL51" s="6"/>
      <c r="RCM51" s="6"/>
      <c r="RCN51" s="6"/>
      <c r="RCO51" s="6"/>
      <c r="RCP51" s="6"/>
      <c r="RCQ51" s="6"/>
      <c r="RCR51" s="6"/>
      <c r="RCS51" s="6"/>
      <c r="RCT51" s="6"/>
      <c r="RCU51" s="6"/>
      <c r="RCV51" s="6"/>
      <c r="RCW51" s="6"/>
      <c r="RCX51" s="6"/>
      <c r="RCY51" s="6"/>
      <c r="RCZ51" s="6"/>
      <c r="RDA51" s="6"/>
      <c r="RDB51" s="6"/>
      <c r="RDC51" s="6"/>
      <c r="RDD51" s="6"/>
      <c r="RDE51" s="6"/>
      <c r="RDF51" s="6"/>
      <c r="RDG51" s="6"/>
      <c r="RDH51" s="6"/>
      <c r="RDI51" s="6"/>
      <c r="RDJ51" s="6"/>
      <c r="RDK51" s="6"/>
      <c r="RDL51" s="6"/>
      <c r="RDM51" s="6"/>
      <c r="RDN51" s="6"/>
      <c r="RDO51" s="6"/>
      <c r="RDP51" s="6"/>
      <c r="RDQ51" s="6"/>
      <c r="RDR51" s="6"/>
      <c r="RDS51" s="6"/>
      <c r="RDT51" s="6"/>
      <c r="RDU51" s="6"/>
      <c r="RDV51" s="6"/>
      <c r="RDW51" s="6"/>
      <c r="RDX51" s="6"/>
      <c r="RDY51" s="6"/>
      <c r="RDZ51" s="6"/>
      <c r="REA51" s="6"/>
      <c r="REB51" s="6"/>
      <c r="REC51" s="6"/>
      <c r="RED51" s="6"/>
      <c r="REE51" s="6"/>
      <c r="REF51" s="6"/>
      <c r="REG51" s="6"/>
      <c r="REH51" s="6"/>
      <c r="REI51" s="6"/>
      <c r="REJ51" s="6"/>
      <c r="REK51" s="6"/>
      <c r="REL51" s="6"/>
      <c r="REM51" s="6"/>
      <c r="REN51" s="6"/>
      <c r="REO51" s="6"/>
      <c r="REP51" s="6"/>
      <c r="REQ51" s="6"/>
      <c r="RER51" s="6"/>
      <c r="RES51" s="6"/>
      <c r="RET51" s="6"/>
      <c r="REU51" s="6"/>
      <c r="REV51" s="6"/>
      <c r="REW51" s="6"/>
      <c r="REX51" s="6"/>
      <c r="REY51" s="6"/>
      <c r="REZ51" s="6"/>
      <c r="RFA51" s="6"/>
      <c r="RFB51" s="6"/>
      <c r="RFC51" s="6"/>
      <c r="RFD51" s="6"/>
      <c r="RFE51" s="6"/>
      <c r="RFF51" s="6"/>
      <c r="RFG51" s="6"/>
      <c r="RFH51" s="6"/>
      <c r="RFI51" s="6"/>
      <c r="RFJ51" s="6"/>
      <c r="RFK51" s="6"/>
      <c r="RFL51" s="6"/>
      <c r="RFM51" s="6"/>
      <c r="RFN51" s="6"/>
      <c r="RFO51" s="6"/>
      <c r="RFP51" s="6"/>
      <c r="RFQ51" s="6"/>
      <c r="RFR51" s="6"/>
      <c r="RFS51" s="6"/>
      <c r="RFT51" s="6"/>
      <c r="RFU51" s="6"/>
      <c r="RFV51" s="6"/>
      <c r="RFW51" s="6"/>
      <c r="RFX51" s="6"/>
      <c r="RFY51" s="6"/>
      <c r="RFZ51" s="6"/>
      <c r="RGA51" s="6"/>
      <c r="RGB51" s="6"/>
      <c r="RGC51" s="6"/>
      <c r="RGD51" s="6"/>
      <c r="RGE51" s="6"/>
      <c r="RGF51" s="6"/>
      <c r="RGG51" s="6"/>
      <c r="RGH51" s="6"/>
      <c r="RGI51" s="6"/>
      <c r="RGJ51" s="6"/>
      <c r="RGK51" s="6"/>
      <c r="RGL51" s="6"/>
      <c r="RGM51" s="6"/>
      <c r="RGN51" s="6"/>
      <c r="RGO51" s="6"/>
      <c r="RGP51" s="6"/>
      <c r="RGQ51" s="6"/>
      <c r="RGR51" s="6"/>
      <c r="RGS51" s="6"/>
      <c r="RGT51" s="6"/>
      <c r="RGU51" s="6"/>
      <c r="RGV51" s="6"/>
      <c r="RGW51" s="6"/>
      <c r="RGX51" s="6"/>
      <c r="RGY51" s="6"/>
      <c r="RGZ51" s="6"/>
      <c r="RHA51" s="6"/>
      <c r="RHB51" s="6"/>
      <c r="RHC51" s="6"/>
      <c r="RHD51" s="6"/>
      <c r="RHE51" s="6"/>
      <c r="RHF51" s="6"/>
      <c r="RHG51" s="6"/>
      <c r="RHH51" s="6"/>
      <c r="RHI51" s="6"/>
      <c r="RHJ51" s="6"/>
      <c r="RHK51" s="6"/>
      <c r="RHL51" s="6"/>
      <c r="RHM51" s="6"/>
      <c r="RHN51" s="6"/>
      <c r="RHO51" s="6"/>
      <c r="RHP51" s="6"/>
      <c r="RHQ51" s="6"/>
      <c r="RHR51" s="6"/>
      <c r="RHS51" s="6"/>
      <c r="RHT51" s="6"/>
      <c r="RHU51" s="6"/>
      <c r="RHV51" s="6"/>
      <c r="RHW51" s="6"/>
      <c r="RHX51" s="6"/>
      <c r="RHY51" s="6"/>
      <c r="RHZ51" s="6"/>
      <c r="RIA51" s="6"/>
      <c r="RIB51" s="6"/>
      <c r="RIC51" s="6"/>
      <c r="RID51" s="6"/>
      <c r="RIE51" s="6"/>
      <c r="RIF51" s="6"/>
      <c r="RIG51" s="6"/>
      <c r="RIH51" s="6"/>
      <c r="RII51" s="6"/>
      <c r="RIJ51" s="6"/>
      <c r="RIK51" s="6"/>
      <c r="RIL51" s="6"/>
      <c r="RIM51" s="6"/>
      <c r="RIN51" s="6"/>
      <c r="RIO51" s="6"/>
      <c r="RIP51" s="6"/>
      <c r="RIQ51" s="6"/>
      <c r="RIR51" s="6"/>
      <c r="RIS51" s="6"/>
      <c r="RIT51" s="6"/>
      <c r="RIU51" s="6"/>
      <c r="RIV51" s="6"/>
      <c r="RIW51" s="6"/>
      <c r="RIX51" s="6"/>
      <c r="RIY51" s="6"/>
      <c r="RIZ51" s="6"/>
      <c r="RJA51" s="6"/>
      <c r="RJB51" s="6"/>
      <c r="RJC51" s="6"/>
      <c r="RJD51" s="6"/>
      <c r="RJE51" s="6"/>
      <c r="RJF51" s="6"/>
      <c r="RJG51" s="6"/>
      <c r="RJH51" s="6"/>
      <c r="RJI51" s="6"/>
      <c r="RJJ51" s="6"/>
      <c r="RJK51" s="6"/>
      <c r="RJL51" s="6"/>
      <c r="RJM51" s="6"/>
      <c r="RJN51" s="6"/>
      <c r="RJO51" s="6"/>
      <c r="RJP51" s="6"/>
      <c r="RJQ51" s="6"/>
      <c r="RJR51" s="6"/>
      <c r="RJS51" s="6"/>
      <c r="RJT51" s="6"/>
      <c r="RJU51" s="6"/>
      <c r="RJV51" s="6"/>
      <c r="RJW51" s="6"/>
      <c r="RJX51" s="6"/>
      <c r="RJY51" s="6"/>
      <c r="RJZ51" s="6"/>
      <c r="RKA51" s="6"/>
      <c r="RKB51" s="6"/>
      <c r="RKC51" s="6"/>
      <c r="RKD51" s="6"/>
      <c r="RKE51" s="6"/>
      <c r="RKF51" s="6"/>
      <c r="RKG51" s="6"/>
      <c r="RKH51" s="6"/>
      <c r="RKI51" s="6"/>
      <c r="RKJ51" s="6"/>
      <c r="RKK51" s="6"/>
      <c r="RKL51" s="6"/>
      <c r="RKM51" s="6"/>
      <c r="RKN51" s="6"/>
      <c r="RKO51" s="6"/>
      <c r="RKP51" s="6"/>
      <c r="RKQ51" s="6"/>
      <c r="RKR51" s="6"/>
      <c r="RKS51" s="6"/>
      <c r="RKT51" s="6"/>
      <c r="RKU51" s="6"/>
      <c r="RKV51" s="6"/>
      <c r="RKW51" s="6"/>
      <c r="RKX51" s="6"/>
      <c r="RKY51" s="6"/>
      <c r="RKZ51" s="6"/>
      <c r="RLA51" s="6"/>
      <c r="RLB51" s="6"/>
      <c r="RLC51" s="6"/>
      <c r="RLD51" s="6"/>
      <c r="RLE51" s="6"/>
      <c r="RLF51" s="6"/>
      <c r="RLG51" s="6"/>
      <c r="RLH51" s="6"/>
      <c r="RLI51" s="6"/>
      <c r="RLJ51" s="6"/>
      <c r="RLK51" s="6"/>
      <c r="RLL51" s="6"/>
      <c r="RLM51" s="6"/>
      <c r="RLN51" s="6"/>
      <c r="RLO51" s="6"/>
      <c r="RLP51" s="6"/>
      <c r="RLQ51" s="6"/>
      <c r="RLR51" s="6"/>
      <c r="RLS51" s="6"/>
      <c r="RLT51" s="6"/>
      <c r="RLU51" s="6"/>
      <c r="RLV51" s="6"/>
      <c r="RLW51" s="6"/>
      <c r="RLX51" s="6"/>
      <c r="RLY51" s="6"/>
      <c r="RLZ51" s="6"/>
      <c r="RMA51" s="6"/>
      <c r="RMB51" s="6"/>
      <c r="RMC51" s="6"/>
      <c r="RMD51" s="6"/>
      <c r="RME51" s="6"/>
      <c r="RMF51" s="6"/>
      <c r="RMG51" s="6"/>
      <c r="RMH51" s="6"/>
      <c r="RMI51" s="6"/>
      <c r="RMJ51" s="6"/>
      <c r="RMK51" s="6"/>
      <c r="RML51" s="6"/>
      <c r="RMM51" s="6"/>
      <c r="RMN51" s="6"/>
      <c r="RMO51" s="6"/>
      <c r="RMP51" s="6"/>
      <c r="RMQ51" s="6"/>
      <c r="RMR51" s="6"/>
      <c r="RMS51" s="6"/>
      <c r="RMT51" s="6"/>
      <c r="RMU51" s="6"/>
      <c r="RMV51" s="6"/>
      <c r="RMW51" s="6"/>
      <c r="RMX51" s="6"/>
      <c r="RMY51" s="6"/>
      <c r="RMZ51" s="6"/>
      <c r="RNA51" s="6"/>
      <c r="RNB51" s="6"/>
      <c r="RNC51" s="6"/>
      <c r="RND51" s="6"/>
      <c r="RNE51" s="6"/>
      <c r="RNF51" s="6"/>
      <c r="RNG51" s="6"/>
      <c r="RNH51" s="6"/>
      <c r="RNI51" s="6"/>
      <c r="RNJ51" s="6"/>
      <c r="RNK51" s="6"/>
      <c r="RNL51" s="6"/>
      <c r="RNM51" s="6"/>
      <c r="RNN51" s="6"/>
      <c r="RNO51" s="6"/>
      <c r="RNP51" s="6"/>
      <c r="RNQ51" s="6"/>
      <c r="RNR51" s="6"/>
      <c r="RNS51" s="6"/>
      <c r="RNT51" s="6"/>
      <c r="RNU51" s="6"/>
      <c r="RNV51" s="6"/>
      <c r="RNW51" s="6"/>
      <c r="RNX51" s="6"/>
      <c r="RNY51" s="6"/>
      <c r="RNZ51" s="6"/>
      <c r="ROA51" s="6"/>
      <c r="ROB51" s="6"/>
      <c r="ROC51" s="6"/>
      <c r="ROD51" s="6"/>
      <c r="ROE51" s="6"/>
      <c r="ROF51" s="6"/>
      <c r="ROG51" s="6"/>
      <c r="ROH51" s="6"/>
      <c r="ROI51" s="6"/>
      <c r="ROJ51" s="6"/>
      <c r="ROK51" s="6"/>
      <c r="ROL51" s="6"/>
      <c r="ROM51" s="6"/>
      <c r="RON51" s="6"/>
      <c r="ROO51" s="6"/>
      <c r="ROP51" s="6"/>
      <c r="ROQ51" s="6"/>
      <c r="ROR51" s="6"/>
      <c r="ROS51" s="6"/>
      <c r="ROT51" s="6"/>
      <c r="ROU51" s="6"/>
      <c r="ROV51" s="6"/>
      <c r="ROW51" s="6"/>
      <c r="ROX51" s="6"/>
      <c r="ROY51" s="6"/>
      <c r="ROZ51" s="6"/>
      <c r="RPA51" s="6"/>
      <c r="RPB51" s="6"/>
      <c r="RPC51" s="6"/>
      <c r="RPD51" s="6"/>
      <c r="RPE51" s="6"/>
      <c r="RPF51" s="6"/>
      <c r="RPG51" s="6"/>
      <c r="RPH51" s="6"/>
      <c r="RPI51" s="6"/>
      <c r="RPJ51" s="6"/>
      <c r="RPK51" s="6"/>
      <c r="RPL51" s="6"/>
      <c r="RPM51" s="6"/>
      <c r="RPN51" s="6"/>
      <c r="RPO51" s="6"/>
      <c r="RPP51" s="6"/>
      <c r="RPQ51" s="6"/>
      <c r="RPR51" s="6"/>
      <c r="RPS51" s="6"/>
      <c r="RPT51" s="6"/>
      <c r="RPU51" s="6"/>
      <c r="RPV51" s="6"/>
      <c r="RPW51" s="6"/>
      <c r="RPX51" s="6"/>
      <c r="RPY51" s="6"/>
      <c r="RPZ51" s="6"/>
      <c r="RQA51" s="6"/>
      <c r="RQB51" s="6"/>
      <c r="RQC51" s="6"/>
      <c r="RQD51" s="6"/>
      <c r="RQE51" s="6"/>
      <c r="RQF51" s="6"/>
      <c r="RQG51" s="6"/>
      <c r="RQH51" s="6"/>
      <c r="RQI51" s="6"/>
      <c r="RQJ51" s="6"/>
      <c r="RQK51" s="6"/>
      <c r="RQL51" s="6"/>
      <c r="RQM51" s="6"/>
      <c r="RQN51" s="6"/>
      <c r="RQO51" s="6"/>
      <c r="RQP51" s="6"/>
      <c r="RQQ51" s="6"/>
      <c r="RQR51" s="6"/>
      <c r="RQS51" s="6"/>
      <c r="RQT51" s="6"/>
      <c r="RQU51" s="6"/>
      <c r="RQV51" s="6"/>
      <c r="RQW51" s="6"/>
      <c r="RQX51" s="6"/>
      <c r="RQY51" s="6"/>
      <c r="RQZ51" s="6"/>
      <c r="RRA51" s="6"/>
      <c r="RRB51" s="6"/>
      <c r="RRC51" s="6"/>
      <c r="RRD51" s="6"/>
      <c r="RRE51" s="6"/>
      <c r="RRF51" s="6"/>
      <c r="RRG51" s="6"/>
      <c r="RRH51" s="6"/>
      <c r="RRI51" s="6"/>
      <c r="RRJ51" s="6"/>
      <c r="RRK51" s="6"/>
      <c r="RRL51" s="6"/>
      <c r="RRM51" s="6"/>
      <c r="RRN51" s="6"/>
      <c r="RRO51" s="6"/>
      <c r="RRP51" s="6"/>
      <c r="RRQ51" s="6"/>
      <c r="RRR51" s="6"/>
      <c r="RRS51" s="6"/>
      <c r="RRT51" s="6"/>
      <c r="RRU51" s="6"/>
      <c r="RRV51" s="6"/>
      <c r="RRW51" s="6"/>
      <c r="RRX51" s="6"/>
      <c r="RRY51" s="6"/>
      <c r="RRZ51" s="6"/>
      <c r="RSA51" s="6"/>
      <c r="RSB51" s="6"/>
      <c r="RSC51" s="6"/>
      <c r="RSD51" s="6"/>
      <c r="RSE51" s="6"/>
      <c r="RSF51" s="6"/>
      <c r="RSG51" s="6"/>
      <c r="RSH51" s="6"/>
      <c r="RSI51" s="6"/>
      <c r="RSJ51" s="6"/>
      <c r="RSK51" s="6"/>
      <c r="RSL51" s="6"/>
      <c r="RSM51" s="6"/>
      <c r="RSN51" s="6"/>
      <c r="RSO51" s="6"/>
      <c r="RSP51" s="6"/>
      <c r="RSQ51" s="6"/>
      <c r="RSR51" s="6"/>
      <c r="RSS51" s="6"/>
      <c r="RST51" s="6"/>
      <c r="RSU51" s="6"/>
      <c r="RSV51" s="6"/>
      <c r="RSW51" s="6"/>
      <c r="RSX51" s="6"/>
      <c r="RSY51" s="6"/>
      <c r="RSZ51" s="6"/>
      <c r="RTA51" s="6"/>
      <c r="RTB51" s="6"/>
      <c r="RTC51" s="6"/>
      <c r="RTD51" s="6"/>
      <c r="RTE51" s="6"/>
      <c r="RTF51" s="6"/>
      <c r="RTG51" s="6"/>
      <c r="RTH51" s="6"/>
      <c r="RTI51" s="6"/>
      <c r="RTJ51" s="6"/>
      <c r="RTK51" s="6"/>
      <c r="RTL51" s="6"/>
      <c r="RTM51" s="6"/>
      <c r="RTN51" s="6"/>
      <c r="RTO51" s="6"/>
      <c r="RTP51" s="6"/>
      <c r="RTQ51" s="6"/>
      <c r="RTR51" s="6"/>
      <c r="RTS51" s="6"/>
      <c r="RTT51" s="6"/>
      <c r="RTU51" s="6"/>
      <c r="RTV51" s="6"/>
      <c r="RTW51" s="6"/>
      <c r="RTX51" s="6"/>
      <c r="RTY51" s="6"/>
      <c r="RTZ51" s="6"/>
      <c r="RUA51" s="6"/>
      <c r="RUB51" s="6"/>
      <c r="RUC51" s="6"/>
      <c r="RUD51" s="6"/>
      <c r="RUE51" s="6"/>
      <c r="RUF51" s="6"/>
      <c r="RUG51" s="6"/>
      <c r="RUH51" s="6"/>
      <c r="RUI51" s="6"/>
      <c r="RUJ51" s="6"/>
      <c r="RUK51" s="6"/>
      <c r="RUL51" s="6"/>
      <c r="RUM51" s="6"/>
      <c r="RUN51" s="6"/>
      <c r="RUO51" s="6"/>
      <c r="RUP51" s="6"/>
      <c r="RUQ51" s="6"/>
      <c r="RUR51" s="6"/>
      <c r="RUS51" s="6"/>
      <c r="RUT51" s="6"/>
      <c r="RUU51" s="6"/>
      <c r="RUV51" s="6"/>
      <c r="RUW51" s="6"/>
      <c r="RUX51" s="6"/>
      <c r="RUY51" s="6"/>
      <c r="RUZ51" s="6"/>
      <c r="RVA51" s="6"/>
      <c r="RVB51" s="6"/>
      <c r="RVC51" s="6"/>
      <c r="RVD51" s="6"/>
      <c r="RVE51" s="6"/>
      <c r="RVF51" s="6"/>
      <c r="RVG51" s="6"/>
      <c r="RVH51" s="6"/>
      <c r="RVI51" s="6"/>
      <c r="RVJ51" s="6"/>
      <c r="RVK51" s="6"/>
      <c r="RVL51" s="6"/>
      <c r="RVM51" s="6"/>
      <c r="RVN51" s="6"/>
      <c r="RVO51" s="6"/>
      <c r="RVP51" s="6"/>
      <c r="RVQ51" s="6"/>
      <c r="RVR51" s="6"/>
      <c r="RVS51" s="6"/>
      <c r="RVT51" s="6"/>
      <c r="RVU51" s="6"/>
      <c r="RVV51" s="6"/>
      <c r="RVW51" s="6"/>
      <c r="RVX51" s="6"/>
      <c r="RVY51" s="6"/>
      <c r="RVZ51" s="6"/>
      <c r="RWA51" s="6"/>
      <c r="RWB51" s="6"/>
      <c r="RWC51" s="6"/>
      <c r="RWD51" s="6"/>
      <c r="RWE51" s="6"/>
      <c r="RWF51" s="6"/>
      <c r="RWG51" s="6"/>
      <c r="RWH51" s="6"/>
      <c r="RWI51" s="6"/>
      <c r="RWJ51" s="6"/>
      <c r="RWK51" s="6"/>
      <c r="RWL51" s="6"/>
      <c r="RWM51" s="6"/>
      <c r="RWN51" s="6"/>
      <c r="RWO51" s="6"/>
      <c r="RWP51" s="6"/>
      <c r="RWQ51" s="6"/>
      <c r="RWR51" s="6"/>
      <c r="RWS51" s="6"/>
      <c r="RWT51" s="6"/>
      <c r="RWU51" s="6"/>
      <c r="RWV51" s="6"/>
      <c r="RWW51" s="6"/>
      <c r="RWX51" s="6"/>
      <c r="RWY51" s="6"/>
      <c r="RWZ51" s="6"/>
      <c r="RXA51" s="6"/>
      <c r="RXB51" s="6"/>
      <c r="RXC51" s="6"/>
      <c r="RXD51" s="6"/>
      <c r="RXE51" s="6"/>
      <c r="RXF51" s="6"/>
      <c r="RXG51" s="6"/>
      <c r="RXH51" s="6"/>
      <c r="RXI51" s="6"/>
      <c r="RXJ51" s="6"/>
      <c r="RXK51" s="6"/>
      <c r="RXL51" s="6"/>
      <c r="RXM51" s="6"/>
      <c r="RXN51" s="6"/>
      <c r="RXO51" s="6"/>
      <c r="RXP51" s="6"/>
      <c r="RXQ51" s="6"/>
      <c r="RXR51" s="6"/>
      <c r="RXS51" s="6"/>
      <c r="RXT51" s="6"/>
      <c r="RXU51" s="6"/>
      <c r="RXV51" s="6"/>
      <c r="RXW51" s="6"/>
      <c r="RXX51" s="6"/>
      <c r="RXY51" s="6"/>
      <c r="RXZ51" s="6"/>
      <c r="RYA51" s="6"/>
      <c r="RYB51" s="6"/>
      <c r="RYC51" s="6"/>
      <c r="RYD51" s="6"/>
      <c r="RYE51" s="6"/>
      <c r="RYF51" s="6"/>
      <c r="RYG51" s="6"/>
      <c r="RYH51" s="6"/>
      <c r="RYI51" s="6"/>
      <c r="RYJ51" s="6"/>
      <c r="RYK51" s="6"/>
      <c r="RYL51" s="6"/>
      <c r="RYM51" s="6"/>
      <c r="RYN51" s="6"/>
      <c r="RYO51" s="6"/>
      <c r="RYP51" s="6"/>
      <c r="RYQ51" s="6"/>
      <c r="RYR51" s="6"/>
      <c r="RYS51" s="6"/>
      <c r="RYT51" s="6"/>
      <c r="RYU51" s="6"/>
      <c r="RYV51" s="6"/>
      <c r="RYW51" s="6"/>
      <c r="RYX51" s="6"/>
      <c r="RYY51" s="6"/>
      <c r="RYZ51" s="6"/>
      <c r="RZA51" s="6"/>
      <c r="RZB51" s="6"/>
      <c r="RZC51" s="6"/>
      <c r="RZD51" s="6"/>
      <c r="RZE51" s="6"/>
      <c r="RZF51" s="6"/>
      <c r="RZG51" s="6"/>
      <c r="RZH51" s="6"/>
      <c r="RZI51" s="6"/>
      <c r="RZJ51" s="6"/>
      <c r="RZK51" s="6"/>
      <c r="RZL51" s="6"/>
      <c r="RZM51" s="6"/>
      <c r="RZN51" s="6"/>
      <c r="RZO51" s="6"/>
      <c r="RZP51" s="6"/>
      <c r="RZQ51" s="6"/>
      <c r="RZR51" s="6"/>
      <c r="RZS51" s="6"/>
      <c r="RZT51" s="6"/>
      <c r="RZU51" s="6"/>
      <c r="RZV51" s="6"/>
      <c r="RZW51" s="6"/>
      <c r="RZX51" s="6"/>
      <c r="RZY51" s="6"/>
      <c r="RZZ51" s="6"/>
      <c r="SAA51" s="6"/>
      <c r="SAB51" s="6"/>
      <c r="SAC51" s="6"/>
      <c r="SAD51" s="6"/>
      <c r="SAE51" s="6"/>
      <c r="SAF51" s="6"/>
      <c r="SAG51" s="6"/>
      <c r="SAH51" s="6"/>
      <c r="SAI51" s="6"/>
      <c r="SAJ51" s="6"/>
      <c r="SAK51" s="6"/>
      <c r="SAL51" s="6"/>
      <c r="SAM51" s="6"/>
      <c r="SAN51" s="6"/>
      <c r="SAO51" s="6"/>
      <c r="SAP51" s="6"/>
      <c r="SAQ51" s="6"/>
      <c r="SAR51" s="6"/>
      <c r="SAS51" s="6"/>
      <c r="SAT51" s="6"/>
      <c r="SAU51" s="6"/>
      <c r="SAV51" s="6"/>
      <c r="SAW51" s="6"/>
      <c r="SAX51" s="6"/>
      <c r="SAY51" s="6"/>
      <c r="SAZ51" s="6"/>
      <c r="SBA51" s="6"/>
      <c r="SBB51" s="6"/>
      <c r="SBC51" s="6"/>
      <c r="SBD51" s="6"/>
      <c r="SBE51" s="6"/>
      <c r="SBF51" s="6"/>
      <c r="SBG51" s="6"/>
      <c r="SBH51" s="6"/>
      <c r="SBI51" s="6"/>
      <c r="SBJ51" s="6"/>
      <c r="SBK51" s="6"/>
      <c r="SBL51" s="6"/>
      <c r="SBM51" s="6"/>
      <c r="SBN51" s="6"/>
      <c r="SBO51" s="6"/>
      <c r="SBP51" s="6"/>
      <c r="SBQ51" s="6"/>
      <c r="SBR51" s="6"/>
      <c r="SBS51" s="6"/>
      <c r="SBT51" s="6"/>
      <c r="SBU51" s="6"/>
      <c r="SBV51" s="6"/>
      <c r="SBW51" s="6"/>
      <c r="SBX51" s="6"/>
      <c r="SBY51" s="6"/>
      <c r="SBZ51" s="6"/>
      <c r="SCA51" s="6"/>
      <c r="SCB51" s="6"/>
      <c r="SCC51" s="6"/>
      <c r="SCD51" s="6"/>
      <c r="SCE51" s="6"/>
      <c r="SCF51" s="6"/>
      <c r="SCG51" s="6"/>
      <c r="SCH51" s="6"/>
      <c r="SCI51" s="6"/>
      <c r="SCJ51" s="6"/>
      <c r="SCK51" s="6"/>
      <c r="SCL51" s="6"/>
      <c r="SCM51" s="6"/>
      <c r="SCN51" s="6"/>
      <c r="SCO51" s="6"/>
      <c r="SCP51" s="6"/>
      <c r="SCQ51" s="6"/>
      <c r="SCR51" s="6"/>
      <c r="SCS51" s="6"/>
      <c r="SCT51" s="6"/>
      <c r="SCU51" s="6"/>
      <c r="SCV51" s="6"/>
      <c r="SCW51" s="6"/>
      <c r="SCX51" s="6"/>
      <c r="SCY51" s="6"/>
      <c r="SCZ51" s="6"/>
      <c r="SDA51" s="6"/>
      <c r="SDB51" s="6"/>
      <c r="SDC51" s="6"/>
      <c r="SDD51" s="6"/>
      <c r="SDE51" s="6"/>
      <c r="SDF51" s="6"/>
      <c r="SDG51" s="6"/>
      <c r="SDH51" s="6"/>
      <c r="SDI51" s="6"/>
      <c r="SDJ51" s="6"/>
      <c r="SDK51" s="6"/>
      <c r="SDL51" s="6"/>
      <c r="SDM51" s="6"/>
      <c r="SDN51" s="6"/>
      <c r="SDO51" s="6"/>
      <c r="SDP51" s="6"/>
      <c r="SDQ51" s="6"/>
      <c r="SDR51" s="6"/>
      <c r="SDS51" s="6"/>
      <c r="SDT51" s="6"/>
      <c r="SDU51" s="6"/>
      <c r="SDV51" s="6"/>
      <c r="SDW51" s="6"/>
      <c r="SDX51" s="6"/>
      <c r="SDY51" s="6"/>
      <c r="SDZ51" s="6"/>
      <c r="SEA51" s="6"/>
      <c r="SEB51" s="6"/>
      <c r="SEC51" s="6"/>
      <c r="SED51" s="6"/>
      <c r="SEE51" s="6"/>
      <c r="SEF51" s="6"/>
      <c r="SEG51" s="6"/>
      <c r="SEH51" s="6"/>
      <c r="SEI51" s="6"/>
      <c r="SEJ51" s="6"/>
      <c r="SEK51" s="6"/>
      <c r="SEL51" s="6"/>
      <c r="SEM51" s="6"/>
      <c r="SEN51" s="6"/>
      <c r="SEO51" s="6"/>
      <c r="SEP51" s="6"/>
      <c r="SEQ51" s="6"/>
      <c r="SER51" s="6"/>
      <c r="SES51" s="6"/>
      <c r="SET51" s="6"/>
      <c r="SEU51" s="6"/>
      <c r="SEV51" s="6"/>
      <c r="SEW51" s="6"/>
      <c r="SEX51" s="6"/>
      <c r="SEY51" s="6"/>
      <c r="SEZ51" s="6"/>
      <c r="SFA51" s="6"/>
      <c r="SFB51" s="6"/>
      <c r="SFC51" s="6"/>
      <c r="SFD51" s="6"/>
      <c r="SFE51" s="6"/>
      <c r="SFF51" s="6"/>
      <c r="SFG51" s="6"/>
      <c r="SFH51" s="6"/>
      <c r="SFI51" s="6"/>
      <c r="SFJ51" s="6"/>
      <c r="SFK51" s="6"/>
      <c r="SFL51" s="6"/>
      <c r="SFM51" s="6"/>
      <c r="SFN51" s="6"/>
      <c r="SFO51" s="6"/>
      <c r="SFP51" s="6"/>
      <c r="SFQ51" s="6"/>
      <c r="SFR51" s="6"/>
      <c r="SFS51" s="6"/>
      <c r="SFT51" s="6"/>
      <c r="SFU51" s="6"/>
      <c r="SFV51" s="6"/>
      <c r="SFW51" s="6"/>
      <c r="SFX51" s="6"/>
      <c r="SFY51" s="6"/>
      <c r="SFZ51" s="6"/>
      <c r="SGA51" s="6"/>
      <c r="SGB51" s="6"/>
      <c r="SGC51" s="6"/>
      <c r="SGD51" s="6"/>
      <c r="SGE51" s="6"/>
      <c r="SGF51" s="6"/>
      <c r="SGG51" s="6"/>
      <c r="SGH51" s="6"/>
      <c r="SGI51" s="6"/>
      <c r="SGJ51" s="6"/>
      <c r="SGK51" s="6"/>
      <c r="SGL51" s="6"/>
      <c r="SGM51" s="6"/>
      <c r="SGN51" s="6"/>
      <c r="SGO51" s="6"/>
      <c r="SGP51" s="6"/>
      <c r="SGQ51" s="6"/>
      <c r="SGR51" s="6"/>
      <c r="SGS51" s="6"/>
      <c r="SGT51" s="6"/>
      <c r="SGU51" s="6"/>
      <c r="SGV51" s="6"/>
      <c r="SGW51" s="6"/>
      <c r="SGX51" s="6"/>
      <c r="SGY51" s="6"/>
      <c r="SGZ51" s="6"/>
      <c r="SHA51" s="6"/>
      <c r="SHB51" s="6"/>
      <c r="SHC51" s="6"/>
      <c r="SHD51" s="6"/>
      <c r="SHE51" s="6"/>
      <c r="SHF51" s="6"/>
      <c r="SHG51" s="6"/>
      <c r="SHH51" s="6"/>
      <c r="SHI51" s="6"/>
      <c r="SHJ51" s="6"/>
      <c r="SHK51" s="6"/>
      <c r="SHL51" s="6"/>
      <c r="SHM51" s="6"/>
      <c r="SHN51" s="6"/>
      <c r="SHO51" s="6"/>
      <c r="SHP51" s="6"/>
      <c r="SHQ51" s="6"/>
      <c r="SHR51" s="6"/>
      <c r="SHS51" s="6"/>
      <c r="SHT51" s="6"/>
      <c r="SHU51" s="6"/>
      <c r="SHV51" s="6"/>
      <c r="SHW51" s="6"/>
      <c r="SHX51" s="6"/>
      <c r="SHY51" s="6"/>
      <c r="SHZ51" s="6"/>
      <c r="SIA51" s="6"/>
      <c r="SIB51" s="6"/>
      <c r="SIC51" s="6"/>
      <c r="SID51" s="6"/>
      <c r="SIE51" s="6"/>
      <c r="SIF51" s="6"/>
      <c r="SIG51" s="6"/>
      <c r="SIH51" s="6"/>
      <c r="SII51" s="6"/>
      <c r="SIJ51" s="6"/>
      <c r="SIK51" s="6"/>
      <c r="SIL51" s="6"/>
      <c r="SIM51" s="6"/>
      <c r="SIN51" s="6"/>
      <c r="SIO51" s="6"/>
      <c r="SIP51" s="6"/>
      <c r="SIQ51" s="6"/>
      <c r="SIR51" s="6"/>
      <c r="SIS51" s="6"/>
      <c r="SIT51" s="6"/>
      <c r="SIU51" s="6"/>
      <c r="SIV51" s="6"/>
      <c r="SIW51" s="6"/>
      <c r="SIX51" s="6"/>
      <c r="SIY51" s="6"/>
      <c r="SIZ51" s="6"/>
      <c r="SJA51" s="6"/>
      <c r="SJB51" s="6"/>
      <c r="SJC51" s="6"/>
      <c r="SJD51" s="6"/>
      <c r="SJE51" s="6"/>
      <c r="SJF51" s="6"/>
      <c r="SJG51" s="6"/>
      <c r="SJH51" s="6"/>
      <c r="SJI51" s="6"/>
      <c r="SJJ51" s="6"/>
      <c r="SJK51" s="6"/>
      <c r="SJL51" s="6"/>
      <c r="SJM51" s="6"/>
      <c r="SJN51" s="6"/>
      <c r="SJO51" s="6"/>
      <c r="SJP51" s="6"/>
      <c r="SJQ51" s="6"/>
      <c r="SJR51" s="6"/>
      <c r="SJS51" s="6"/>
      <c r="SJT51" s="6"/>
      <c r="SJU51" s="6"/>
      <c r="SJV51" s="6"/>
      <c r="SJW51" s="6"/>
      <c r="SJX51" s="6"/>
      <c r="SJY51" s="6"/>
      <c r="SJZ51" s="6"/>
      <c r="SKA51" s="6"/>
      <c r="SKB51" s="6"/>
      <c r="SKC51" s="6"/>
      <c r="SKD51" s="6"/>
      <c r="SKE51" s="6"/>
      <c r="SKF51" s="6"/>
      <c r="SKG51" s="6"/>
      <c r="SKH51" s="6"/>
      <c r="SKI51" s="6"/>
      <c r="SKJ51" s="6"/>
      <c r="SKK51" s="6"/>
      <c r="SKL51" s="6"/>
      <c r="SKM51" s="6"/>
      <c r="SKN51" s="6"/>
      <c r="SKO51" s="6"/>
      <c r="SKP51" s="6"/>
      <c r="SKQ51" s="6"/>
      <c r="SKR51" s="6"/>
      <c r="SKS51" s="6"/>
      <c r="SKT51" s="6"/>
      <c r="SKU51" s="6"/>
      <c r="SKV51" s="6"/>
      <c r="SKW51" s="6"/>
      <c r="SKX51" s="6"/>
      <c r="SKY51" s="6"/>
      <c r="SKZ51" s="6"/>
      <c r="SLA51" s="6"/>
      <c r="SLB51" s="6"/>
      <c r="SLC51" s="6"/>
      <c r="SLD51" s="6"/>
      <c r="SLE51" s="6"/>
      <c r="SLF51" s="6"/>
      <c r="SLG51" s="6"/>
      <c r="SLH51" s="6"/>
      <c r="SLI51" s="6"/>
      <c r="SLJ51" s="6"/>
      <c r="SLK51" s="6"/>
      <c r="SLL51" s="6"/>
      <c r="SLM51" s="6"/>
      <c r="SLN51" s="6"/>
      <c r="SLO51" s="6"/>
      <c r="SLP51" s="6"/>
      <c r="SLQ51" s="6"/>
      <c r="SLR51" s="6"/>
      <c r="SLS51" s="6"/>
      <c r="SLT51" s="6"/>
      <c r="SLU51" s="6"/>
      <c r="SLV51" s="6"/>
      <c r="SLW51" s="6"/>
      <c r="SLX51" s="6"/>
      <c r="SLY51" s="6"/>
      <c r="SLZ51" s="6"/>
      <c r="SMA51" s="6"/>
      <c r="SMB51" s="6"/>
      <c r="SMC51" s="6"/>
      <c r="SMD51" s="6"/>
      <c r="SME51" s="6"/>
      <c r="SMF51" s="6"/>
      <c r="SMG51" s="6"/>
      <c r="SMH51" s="6"/>
      <c r="SMI51" s="6"/>
      <c r="SMJ51" s="6"/>
      <c r="SMK51" s="6"/>
      <c r="SML51" s="6"/>
      <c r="SMM51" s="6"/>
      <c r="SMN51" s="6"/>
      <c r="SMO51" s="6"/>
      <c r="SMP51" s="6"/>
      <c r="SMQ51" s="6"/>
      <c r="SMR51" s="6"/>
      <c r="SMS51" s="6"/>
      <c r="SMT51" s="6"/>
      <c r="SMU51" s="6"/>
      <c r="SMV51" s="6"/>
      <c r="SMW51" s="6"/>
      <c r="SMX51" s="6"/>
      <c r="SMY51" s="6"/>
      <c r="SMZ51" s="6"/>
      <c r="SNA51" s="6"/>
      <c r="SNB51" s="6"/>
      <c r="SNC51" s="6"/>
      <c r="SND51" s="6"/>
      <c r="SNE51" s="6"/>
      <c r="SNF51" s="6"/>
      <c r="SNG51" s="6"/>
      <c r="SNH51" s="6"/>
      <c r="SNI51" s="6"/>
      <c r="SNJ51" s="6"/>
      <c r="SNK51" s="6"/>
      <c r="SNL51" s="6"/>
      <c r="SNM51" s="6"/>
      <c r="SNN51" s="6"/>
      <c r="SNO51" s="6"/>
      <c r="SNP51" s="6"/>
      <c r="SNQ51" s="6"/>
      <c r="SNR51" s="6"/>
      <c r="SNS51" s="6"/>
      <c r="SNT51" s="6"/>
      <c r="SNU51" s="6"/>
      <c r="SNV51" s="6"/>
      <c r="SNW51" s="6"/>
      <c r="SNX51" s="6"/>
      <c r="SNY51" s="6"/>
      <c r="SNZ51" s="6"/>
      <c r="SOA51" s="6"/>
      <c r="SOB51" s="6"/>
      <c r="SOC51" s="6"/>
      <c r="SOD51" s="6"/>
      <c r="SOE51" s="6"/>
      <c r="SOF51" s="6"/>
      <c r="SOG51" s="6"/>
      <c r="SOH51" s="6"/>
      <c r="SOI51" s="6"/>
      <c r="SOJ51" s="6"/>
      <c r="SOK51" s="6"/>
      <c r="SOL51" s="6"/>
      <c r="SOM51" s="6"/>
      <c r="SON51" s="6"/>
      <c r="SOO51" s="6"/>
      <c r="SOP51" s="6"/>
      <c r="SOQ51" s="6"/>
      <c r="SOR51" s="6"/>
      <c r="SOS51" s="6"/>
      <c r="SOT51" s="6"/>
      <c r="SOU51" s="6"/>
      <c r="SOV51" s="6"/>
      <c r="SOW51" s="6"/>
      <c r="SOX51" s="6"/>
      <c r="SOY51" s="6"/>
      <c r="SOZ51" s="6"/>
      <c r="SPA51" s="6"/>
      <c r="SPB51" s="6"/>
      <c r="SPC51" s="6"/>
      <c r="SPD51" s="6"/>
      <c r="SPE51" s="6"/>
      <c r="SPF51" s="6"/>
      <c r="SPG51" s="6"/>
      <c r="SPH51" s="6"/>
      <c r="SPI51" s="6"/>
      <c r="SPJ51" s="6"/>
      <c r="SPK51" s="6"/>
      <c r="SPL51" s="6"/>
      <c r="SPM51" s="6"/>
      <c r="SPN51" s="6"/>
      <c r="SPO51" s="6"/>
      <c r="SPP51" s="6"/>
      <c r="SPQ51" s="6"/>
      <c r="SPR51" s="6"/>
      <c r="SPS51" s="6"/>
      <c r="SPT51" s="6"/>
      <c r="SPU51" s="6"/>
      <c r="SPV51" s="6"/>
      <c r="SPW51" s="6"/>
      <c r="SPX51" s="6"/>
      <c r="SPY51" s="6"/>
      <c r="SPZ51" s="6"/>
      <c r="SQA51" s="6"/>
      <c r="SQB51" s="6"/>
      <c r="SQC51" s="6"/>
      <c r="SQD51" s="6"/>
      <c r="SQE51" s="6"/>
      <c r="SQF51" s="6"/>
      <c r="SQG51" s="6"/>
      <c r="SQH51" s="6"/>
      <c r="SQI51" s="6"/>
      <c r="SQJ51" s="6"/>
      <c r="SQK51" s="6"/>
      <c r="SQL51" s="6"/>
      <c r="SQM51" s="6"/>
      <c r="SQN51" s="6"/>
      <c r="SQO51" s="6"/>
      <c r="SQP51" s="6"/>
      <c r="SQQ51" s="6"/>
      <c r="SQR51" s="6"/>
      <c r="SQS51" s="6"/>
      <c r="SQT51" s="6"/>
      <c r="SQU51" s="6"/>
      <c r="SQV51" s="6"/>
      <c r="SQW51" s="6"/>
      <c r="SQX51" s="6"/>
      <c r="SQY51" s="6"/>
      <c r="SQZ51" s="6"/>
      <c r="SRA51" s="6"/>
      <c r="SRB51" s="6"/>
      <c r="SRC51" s="6"/>
      <c r="SRD51" s="6"/>
      <c r="SRE51" s="6"/>
      <c r="SRF51" s="6"/>
      <c r="SRG51" s="6"/>
      <c r="SRH51" s="6"/>
      <c r="SRI51" s="6"/>
      <c r="SRJ51" s="6"/>
      <c r="SRK51" s="6"/>
      <c r="SRL51" s="6"/>
      <c r="SRM51" s="6"/>
      <c r="SRN51" s="6"/>
      <c r="SRO51" s="6"/>
      <c r="SRP51" s="6"/>
      <c r="SRQ51" s="6"/>
      <c r="SRR51" s="6"/>
      <c r="SRS51" s="6"/>
      <c r="SRT51" s="6"/>
      <c r="SRU51" s="6"/>
      <c r="SRV51" s="6"/>
      <c r="SRW51" s="6"/>
      <c r="SRX51" s="6"/>
      <c r="SRY51" s="6"/>
      <c r="SRZ51" s="6"/>
      <c r="SSA51" s="6"/>
      <c r="SSB51" s="6"/>
      <c r="SSC51" s="6"/>
      <c r="SSD51" s="6"/>
      <c r="SSE51" s="6"/>
      <c r="SSF51" s="6"/>
      <c r="SSG51" s="6"/>
      <c r="SSH51" s="6"/>
      <c r="SSI51" s="6"/>
      <c r="SSJ51" s="6"/>
      <c r="SSK51" s="6"/>
      <c r="SSL51" s="6"/>
      <c r="SSM51" s="6"/>
      <c r="SSN51" s="6"/>
      <c r="SSO51" s="6"/>
      <c r="SSP51" s="6"/>
      <c r="SSQ51" s="6"/>
      <c r="SSR51" s="6"/>
      <c r="SSS51" s="6"/>
      <c r="SST51" s="6"/>
      <c r="SSU51" s="6"/>
      <c r="SSV51" s="6"/>
      <c r="SSW51" s="6"/>
      <c r="SSX51" s="6"/>
      <c r="SSY51" s="6"/>
      <c r="SSZ51" s="6"/>
      <c r="STA51" s="6"/>
      <c r="STB51" s="6"/>
      <c r="STC51" s="6"/>
      <c r="STD51" s="6"/>
      <c r="STE51" s="6"/>
      <c r="STF51" s="6"/>
      <c r="STG51" s="6"/>
      <c r="STH51" s="6"/>
      <c r="STI51" s="6"/>
      <c r="STJ51" s="6"/>
      <c r="STK51" s="6"/>
      <c r="STL51" s="6"/>
      <c r="STM51" s="6"/>
      <c r="STN51" s="6"/>
      <c r="STO51" s="6"/>
      <c r="STP51" s="6"/>
      <c r="STQ51" s="6"/>
      <c r="STR51" s="6"/>
      <c r="STS51" s="6"/>
      <c r="STT51" s="6"/>
      <c r="STU51" s="6"/>
      <c r="STV51" s="6"/>
      <c r="STW51" s="6"/>
      <c r="STX51" s="6"/>
      <c r="STY51" s="6"/>
      <c r="STZ51" s="6"/>
      <c r="SUA51" s="6"/>
      <c r="SUB51" s="6"/>
      <c r="SUC51" s="6"/>
      <c r="SUD51" s="6"/>
      <c r="SUE51" s="6"/>
      <c r="SUF51" s="6"/>
      <c r="SUG51" s="6"/>
      <c r="SUH51" s="6"/>
      <c r="SUI51" s="6"/>
      <c r="SUJ51" s="6"/>
      <c r="SUK51" s="6"/>
      <c r="SUL51" s="6"/>
      <c r="SUM51" s="6"/>
      <c r="SUN51" s="6"/>
      <c r="SUO51" s="6"/>
      <c r="SUP51" s="6"/>
      <c r="SUQ51" s="6"/>
      <c r="SUR51" s="6"/>
      <c r="SUS51" s="6"/>
      <c r="SUT51" s="6"/>
      <c r="SUU51" s="6"/>
      <c r="SUV51" s="6"/>
      <c r="SUW51" s="6"/>
      <c r="SUX51" s="6"/>
      <c r="SUY51" s="6"/>
      <c r="SUZ51" s="6"/>
      <c r="SVA51" s="6"/>
      <c r="SVB51" s="6"/>
      <c r="SVC51" s="6"/>
      <c r="SVD51" s="6"/>
      <c r="SVE51" s="6"/>
      <c r="SVF51" s="6"/>
      <c r="SVG51" s="6"/>
      <c r="SVH51" s="6"/>
      <c r="SVI51" s="6"/>
      <c r="SVJ51" s="6"/>
      <c r="SVK51" s="6"/>
      <c r="SVL51" s="6"/>
      <c r="SVM51" s="6"/>
      <c r="SVN51" s="6"/>
      <c r="SVO51" s="6"/>
      <c r="SVP51" s="6"/>
      <c r="SVQ51" s="6"/>
      <c r="SVR51" s="6"/>
      <c r="SVS51" s="6"/>
      <c r="SVT51" s="6"/>
      <c r="SVU51" s="6"/>
      <c r="SVV51" s="6"/>
      <c r="SVW51" s="6"/>
      <c r="SVX51" s="6"/>
      <c r="SVY51" s="6"/>
      <c r="SVZ51" s="6"/>
      <c r="SWA51" s="6"/>
      <c r="SWB51" s="6"/>
      <c r="SWC51" s="6"/>
      <c r="SWD51" s="6"/>
      <c r="SWE51" s="6"/>
      <c r="SWF51" s="6"/>
      <c r="SWG51" s="6"/>
      <c r="SWH51" s="6"/>
      <c r="SWI51" s="6"/>
      <c r="SWJ51" s="6"/>
      <c r="SWK51" s="6"/>
      <c r="SWL51" s="6"/>
      <c r="SWM51" s="6"/>
      <c r="SWN51" s="6"/>
      <c r="SWO51" s="6"/>
      <c r="SWP51" s="6"/>
      <c r="SWQ51" s="6"/>
      <c r="SWR51" s="6"/>
      <c r="SWS51" s="6"/>
      <c r="SWT51" s="6"/>
      <c r="SWU51" s="6"/>
      <c r="SWV51" s="6"/>
      <c r="SWW51" s="6"/>
      <c r="SWX51" s="6"/>
      <c r="SWY51" s="6"/>
      <c r="SWZ51" s="6"/>
      <c r="SXA51" s="6"/>
      <c r="SXB51" s="6"/>
      <c r="SXC51" s="6"/>
      <c r="SXD51" s="6"/>
      <c r="SXE51" s="6"/>
      <c r="SXF51" s="6"/>
      <c r="SXG51" s="6"/>
      <c r="SXH51" s="6"/>
      <c r="SXI51" s="6"/>
      <c r="SXJ51" s="6"/>
      <c r="SXK51" s="6"/>
      <c r="SXL51" s="6"/>
      <c r="SXM51" s="6"/>
      <c r="SXN51" s="6"/>
      <c r="SXO51" s="6"/>
      <c r="SXP51" s="6"/>
      <c r="SXQ51" s="6"/>
      <c r="SXR51" s="6"/>
      <c r="SXS51" s="6"/>
      <c r="SXT51" s="6"/>
      <c r="SXU51" s="6"/>
      <c r="SXV51" s="6"/>
      <c r="SXW51" s="6"/>
      <c r="SXX51" s="6"/>
      <c r="SXY51" s="6"/>
      <c r="SXZ51" s="6"/>
      <c r="SYA51" s="6"/>
      <c r="SYB51" s="6"/>
      <c r="SYC51" s="6"/>
      <c r="SYD51" s="6"/>
      <c r="SYE51" s="6"/>
      <c r="SYF51" s="6"/>
      <c r="SYG51" s="6"/>
      <c r="SYH51" s="6"/>
      <c r="SYI51" s="6"/>
      <c r="SYJ51" s="6"/>
      <c r="SYK51" s="6"/>
      <c r="SYL51" s="6"/>
      <c r="SYM51" s="6"/>
      <c r="SYN51" s="6"/>
      <c r="SYO51" s="6"/>
      <c r="SYP51" s="6"/>
      <c r="SYQ51" s="6"/>
      <c r="SYR51" s="6"/>
      <c r="SYS51" s="6"/>
      <c r="SYT51" s="6"/>
      <c r="SYU51" s="6"/>
      <c r="SYV51" s="6"/>
      <c r="SYW51" s="6"/>
      <c r="SYX51" s="6"/>
      <c r="SYY51" s="6"/>
      <c r="SYZ51" s="6"/>
      <c r="SZA51" s="6"/>
      <c r="SZB51" s="6"/>
      <c r="SZC51" s="6"/>
      <c r="SZD51" s="6"/>
      <c r="SZE51" s="6"/>
      <c r="SZF51" s="6"/>
      <c r="SZG51" s="6"/>
      <c r="SZH51" s="6"/>
      <c r="SZI51" s="6"/>
      <c r="SZJ51" s="6"/>
      <c r="SZK51" s="6"/>
      <c r="SZL51" s="6"/>
      <c r="SZM51" s="6"/>
      <c r="SZN51" s="6"/>
      <c r="SZO51" s="6"/>
      <c r="SZP51" s="6"/>
      <c r="SZQ51" s="6"/>
      <c r="SZR51" s="6"/>
      <c r="SZS51" s="6"/>
      <c r="SZT51" s="6"/>
      <c r="SZU51" s="6"/>
      <c r="SZV51" s="6"/>
      <c r="SZW51" s="6"/>
      <c r="SZX51" s="6"/>
      <c r="SZY51" s="6"/>
      <c r="SZZ51" s="6"/>
      <c r="TAA51" s="6"/>
      <c r="TAB51" s="6"/>
      <c r="TAC51" s="6"/>
      <c r="TAD51" s="6"/>
      <c r="TAE51" s="6"/>
      <c r="TAF51" s="6"/>
      <c r="TAG51" s="6"/>
      <c r="TAH51" s="6"/>
      <c r="TAI51" s="6"/>
      <c r="TAJ51" s="6"/>
      <c r="TAK51" s="6"/>
      <c r="TAL51" s="6"/>
      <c r="TAM51" s="6"/>
      <c r="TAN51" s="6"/>
      <c r="TAO51" s="6"/>
      <c r="TAP51" s="6"/>
      <c r="TAQ51" s="6"/>
      <c r="TAR51" s="6"/>
      <c r="TAS51" s="6"/>
      <c r="TAT51" s="6"/>
      <c r="TAU51" s="6"/>
      <c r="TAV51" s="6"/>
      <c r="TAW51" s="6"/>
      <c r="TAX51" s="6"/>
      <c r="TAY51" s="6"/>
      <c r="TAZ51" s="6"/>
      <c r="TBA51" s="6"/>
      <c r="TBB51" s="6"/>
      <c r="TBC51" s="6"/>
      <c r="TBD51" s="6"/>
      <c r="TBE51" s="6"/>
      <c r="TBF51" s="6"/>
      <c r="TBG51" s="6"/>
      <c r="TBH51" s="6"/>
      <c r="TBI51" s="6"/>
      <c r="TBJ51" s="6"/>
      <c r="TBK51" s="6"/>
      <c r="TBL51" s="6"/>
      <c r="TBM51" s="6"/>
      <c r="TBN51" s="6"/>
      <c r="TBO51" s="6"/>
      <c r="TBP51" s="6"/>
      <c r="TBQ51" s="6"/>
      <c r="TBR51" s="6"/>
      <c r="TBS51" s="6"/>
      <c r="TBT51" s="6"/>
      <c r="TBU51" s="6"/>
      <c r="TBV51" s="6"/>
      <c r="TBW51" s="6"/>
      <c r="TBX51" s="6"/>
      <c r="TBY51" s="6"/>
      <c r="TBZ51" s="6"/>
      <c r="TCA51" s="6"/>
      <c r="TCB51" s="6"/>
      <c r="TCC51" s="6"/>
      <c r="TCD51" s="6"/>
      <c r="TCE51" s="6"/>
      <c r="TCF51" s="6"/>
      <c r="TCG51" s="6"/>
      <c r="TCH51" s="6"/>
      <c r="TCI51" s="6"/>
      <c r="TCJ51" s="6"/>
      <c r="TCK51" s="6"/>
      <c r="TCL51" s="6"/>
      <c r="TCM51" s="6"/>
      <c r="TCN51" s="6"/>
      <c r="TCO51" s="6"/>
      <c r="TCP51" s="6"/>
      <c r="TCQ51" s="6"/>
      <c r="TCR51" s="6"/>
      <c r="TCS51" s="6"/>
      <c r="TCT51" s="6"/>
      <c r="TCU51" s="6"/>
      <c r="TCV51" s="6"/>
      <c r="TCW51" s="6"/>
      <c r="TCX51" s="6"/>
      <c r="TCY51" s="6"/>
      <c r="TCZ51" s="6"/>
      <c r="TDA51" s="6"/>
      <c r="TDB51" s="6"/>
      <c r="TDC51" s="6"/>
      <c r="TDD51" s="6"/>
      <c r="TDE51" s="6"/>
      <c r="TDF51" s="6"/>
      <c r="TDG51" s="6"/>
      <c r="TDH51" s="6"/>
      <c r="TDI51" s="6"/>
      <c r="TDJ51" s="6"/>
      <c r="TDK51" s="6"/>
      <c r="TDL51" s="6"/>
      <c r="TDM51" s="6"/>
      <c r="TDN51" s="6"/>
      <c r="TDO51" s="6"/>
      <c r="TDP51" s="6"/>
      <c r="TDQ51" s="6"/>
      <c r="TDR51" s="6"/>
      <c r="TDS51" s="6"/>
      <c r="TDT51" s="6"/>
      <c r="TDU51" s="6"/>
      <c r="TDV51" s="6"/>
      <c r="TDW51" s="6"/>
      <c r="TDX51" s="6"/>
      <c r="TDY51" s="6"/>
      <c r="TDZ51" s="6"/>
      <c r="TEA51" s="6"/>
      <c r="TEB51" s="6"/>
      <c r="TEC51" s="6"/>
      <c r="TED51" s="6"/>
      <c r="TEE51" s="6"/>
      <c r="TEF51" s="6"/>
      <c r="TEG51" s="6"/>
      <c r="TEH51" s="6"/>
      <c r="TEI51" s="6"/>
      <c r="TEJ51" s="6"/>
      <c r="TEK51" s="6"/>
      <c r="TEL51" s="6"/>
      <c r="TEM51" s="6"/>
      <c r="TEN51" s="6"/>
      <c r="TEO51" s="6"/>
      <c r="TEP51" s="6"/>
      <c r="TEQ51" s="6"/>
      <c r="TER51" s="6"/>
      <c r="TES51" s="6"/>
      <c r="TET51" s="6"/>
      <c r="TEU51" s="6"/>
      <c r="TEV51" s="6"/>
      <c r="TEW51" s="6"/>
      <c r="TEX51" s="6"/>
      <c r="TEY51" s="6"/>
      <c r="TEZ51" s="6"/>
      <c r="TFA51" s="6"/>
      <c r="TFB51" s="6"/>
      <c r="TFC51" s="6"/>
      <c r="TFD51" s="6"/>
      <c r="TFE51" s="6"/>
      <c r="TFF51" s="6"/>
      <c r="TFG51" s="6"/>
      <c r="TFH51" s="6"/>
      <c r="TFI51" s="6"/>
      <c r="TFJ51" s="6"/>
      <c r="TFK51" s="6"/>
      <c r="TFL51" s="6"/>
      <c r="TFM51" s="6"/>
      <c r="TFN51" s="6"/>
      <c r="TFO51" s="6"/>
      <c r="TFP51" s="6"/>
      <c r="TFQ51" s="6"/>
      <c r="TFR51" s="6"/>
      <c r="TFS51" s="6"/>
      <c r="TFT51" s="6"/>
      <c r="TFU51" s="6"/>
      <c r="TFV51" s="6"/>
      <c r="TFW51" s="6"/>
      <c r="TFX51" s="6"/>
      <c r="TFY51" s="6"/>
      <c r="TFZ51" s="6"/>
      <c r="TGA51" s="6"/>
      <c r="TGB51" s="6"/>
      <c r="TGC51" s="6"/>
      <c r="TGD51" s="6"/>
      <c r="TGE51" s="6"/>
      <c r="TGF51" s="6"/>
      <c r="TGG51" s="6"/>
      <c r="TGH51" s="6"/>
      <c r="TGI51" s="6"/>
      <c r="TGJ51" s="6"/>
      <c r="TGK51" s="6"/>
      <c r="TGL51" s="6"/>
      <c r="TGM51" s="6"/>
      <c r="TGN51" s="6"/>
      <c r="TGO51" s="6"/>
      <c r="TGP51" s="6"/>
      <c r="TGQ51" s="6"/>
      <c r="TGR51" s="6"/>
      <c r="TGS51" s="6"/>
      <c r="TGT51" s="6"/>
      <c r="TGU51" s="6"/>
      <c r="TGV51" s="6"/>
      <c r="TGW51" s="6"/>
      <c r="TGX51" s="6"/>
      <c r="TGY51" s="6"/>
      <c r="TGZ51" s="6"/>
      <c r="THA51" s="6"/>
      <c r="THB51" s="6"/>
      <c r="THC51" s="6"/>
      <c r="THD51" s="6"/>
      <c r="THE51" s="6"/>
      <c r="THF51" s="6"/>
      <c r="THG51" s="6"/>
      <c r="THH51" s="6"/>
      <c r="THI51" s="6"/>
      <c r="THJ51" s="6"/>
      <c r="THK51" s="6"/>
      <c r="THL51" s="6"/>
      <c r="THM51" s="6"/>
      <c r="THN51" s="6"/>
      <c r="THO51" s="6"/>
      <c r="THP51" s="6"/>
      <c r="THQ51" s="6"/>
      <c r="THR51" s="6"/>
      <c r="THS51" s="6"/>
      <c r="THT51" s="6"/>
      <c r="THU51" s="6"/>
      <c r="THV51" s="6"/>
      <c r="THW51" s="6"/>
      <c r="THX51" s="6"/>
      <c r="THY51" s="6"/>
      <c r="THZ51" s="6"/>
      <c r="TIA51" s="6"/>
      <c r="TIB51" s="6"/>
      <c r="TIC51" s="6"/>
      <c r="TID51" s="6"/>
      <c r="TIE51" s="6"/>
      <c r="TIF51" s="6"/>
      <c r="TIG51" s="6"/>
      <c r="TIH51" s="6"/>
      <c r="TII51" s="6"/>
      <c r="TIJ51" s="6"/>
      <c r="TIK51" s="6"/>
      <c r="TIL51" s="6"/>
      <c r="TIM51" s="6"/>
      <c r="TIN51" s="6"/>
      <c r="TIO51" s="6"/>
      <c r="TIP51" s="6"/>
      <c r="TIQ51" s="6"/>
      <c r="TIR51" s="6"/>
      <c r="TIS51" s="6"/>
      <c r="TIT51" s="6"/>
      <c r="TIU51" s="6"/>
      <c r="TIV51" s="6"/>
      <c r="TIW51" s="6"/>
      <c r="TIX51" s="6"/>
      <c r="TIY51" s="6"/>
      <c r="TIZ51" s="6"/>
      <c r="TJA51" s="6"/>
      <c r="TJB51" s="6"/>
      <c r="TJC51" s="6"/>
      <c r="TJD51" s="6"/>
      <c r="TJE51" s="6"/>
      <c r="TJF51" s="6"/>
      <c r="TJG51" s="6"/>
      <c r="TJH51" s="6"/>
      <c r="TJI51" s="6"/>
      <c r="TJJ51" s="6"/>
      <c r="TJK51" s="6"/>
      <c r="TJL51" s="6"/>
      <c r="TJM51" s="6"/>
      <c r="TJN51" s="6"/>
      <c r="TJO51" s="6"/>
      <c r="TJP51" s="6"/>
      <c r="TJQ51" s="6"/>
      <c r="TJR51" s="6"/>
      <c r="TJS51" s="6"/>
      <c r="TJT51" s="6"/>
      <c r="TJU51" s="6"/>
      <c r="TJV51" s="6"/>
      <c r="TJW51" s="6"/>
      <c r="TJX51" s="6"/>
      <c r="TJY51" s="6"/>
      <c r="TJZ51" s="6"/>
      <c r="TKA51" s="6"/>
      <c r="TKB51" s="6"/>
      <c r="TKC51" s="6"/>
      <c r="TKD51" s="6"/>
      <c r="TKE51" s="6"/>
      <c r="TKF51" s="6"/>
      <c r="TKG51" s="6"/>
      <c r="TKH51" s="6"/>
      <c r="TKI51" s="6"/>
      <c r="TKJ51" s="6"/>
      <c r="TKK51" s="6"/>
      <c r="TKL51" s="6"/>
      <c r="TKM51" s="6"/>
      <c r="TKN51" s="6"/>
      <c r="TKO51" s="6"/>
      <c r="TKP51" s="6"/>
      <c r="TKQ51" s="6"/>
      <c r="TKR51" s="6"/>
      <c r="TKS51" s="6"/>
      <c r="TKT51" s="6"/>
      <c r="TKU51" s="6"/>
      <c r="TKV51" s="6"/>
      <c r="TKW51" s="6"/>
      <c r="TKX51" s="6"/>
      <c r="TKY51" s="6"/>
      <c r="TKZ51" s="6"/>
      <c r="TLA51" s="6"/>
      <c r="TLB51" s="6"/>
      <c r="TLC51" s="6"/>
      <c r="TLD51" s="6"/>
      <c r="TLE51" s="6"/>
      <c r="TLF51" s="6"/>
      <c r="TLG51" s="6"/>
      <c r="TLH51" s="6"/>
      <c r="TLI51" s="6"/>
      <c r="TLJ51" s="6"/>
      <c r="TLK51" s="6"/>
      <c r="TLL51" s="6"/>
      <c r="TLM51" s="6"/>
      <c r="TLN51" s="6"/>
      <c r="TLO51" s="6"/>
      <c r="TLP51" s="6"/>
      <c r="TLQ51" s="6"/>
      <c r="TLR51" s="6"/>
      <c r="TLS51" s="6"/>
      <c r="TLT51" s="6"/>
      <c r="TLU51" s="6"/>
      <c r="TLV51" s="6"/>
      <c r="TLW51" s="6"/>
      <c r="TLX51" s="6"/>
      <c r="TLY51" s="6"/>
      <c r="TLZ51" s="6"/>
      <c r="TMA51" s="6"/>
      <c r="TMB51" s="6"/>
      <c r="TMC51" s="6"/>
      <c r="TMD51" s="6"/>
      <c r="TME51" s="6"/>
      <c r="TMF51" s="6"/>
      <c r="TMG51" s="6"/>
      <c r="TMH51" s="6"/>
      <c r="TMI51" s="6"/>
      <c r="TMJ51" s="6"/>
      <c r="TMK51" s="6"/>
      <c r="TML51" s="6"/>
      <c r="TMM51" s="6"/>
      <c r="TMN51" s="6"/>
      <c r="TMO51" s="6"/>
      <c r="TMP51" s="6"/>
      <c r="TMQ51" s="6"/>
      <c r="TMR51" s="6"/>
      <c r="TMS51" s="6"/>
      <c r="TMT51" s="6"/>
      <c r="TMU51" s="6"/>
      <c r="TMV51" s="6"/>
      <c r="TMW51" s="6"/>
      <c r="TMX51" s="6"/>
      <c r="TMY51" s="6"/>
      <c r="TMZ51" s="6"/>
      <c r="TNA51" s="6"/>
      <c r="TNB51" s="6"/>
      <c r="TNC51" s="6"/>
      <c r="TND51" s="6"/>
      <c r="TNE51" s="6"/>
      <c r="TNF51" s="6"/>
      <c r="TNG51" s="6"/>
      <c r="TNH51" s="6"/>
      <c r="TNI51" s="6"/>
      <c r="TNJ51" s="6"/>
      <c r="TNK51" s="6"/>
      <c r="TNL51" s="6"/>
      <c r="TNM51" s="6"/>
      <c r="TNN51" s="6"/>
      <c r="TNO51" s="6"/>
      <c r="TNP51" s="6"/>
      <c r="TNQ51" s="6"/>
      <c r="TNR51" s="6"/>
      <c r="TNS51" s="6"/>
      <c r="TNT51" s="6"/>
      <c r="TNU51" s="6"/>
      <c r="TNV51" s="6"/>
      <c r="TNW51" s="6"/>
      <c r="TNX51" s="6"/>
      <c r="TNY51" s="6"/>
      <c r="TNZ51" s="6"/>
      <c r="TOA51" s="6"/>
      <c r="TOB51" s="6"/>
      <c r="TOC51" s="6"/>
      <c r="TOD51" s="6"/>
      <c r="TOE51" s="6"/>
      <c r="TOF51" s="6"/>
      <c r="TOG51" s="6"/>
      <c r="TOH51" s="6"/>
      <c r="TOI51" s="6"/>
      <c r="TOJ51" s="6"/>
      <c r="TOK51" s="6"/>
      <c r="TOL51" s="6"/>
      <c r="TOM51" s="6"/>
      <c r="TON51" s="6"/>
      <c r="TOO51" s="6"/>
      <c r="TOP51" s="6"/>
      <c r="TOQ51" s="6"/>
      <c r="TOR51" s="6"/>
      <c r="TOS51" s="6"/>
      <c r="TOT51" s="6"/>
      <c r="TOU51" s="6"/>
      <c r="TOV51" s="6"/>
      <c r="TOW51" s="6"/>
      <c r="TOX51" s="6"/>
      <c r="TOY51" s="6"/>
      <c r="TOZ51" s="6"/>
      <c r="TPA51" s="6"/>
      <c r="TPB51" s="6"/>
      <c r="TPC51" s="6"/>
      <c r="TPD51" s="6"/>
      <c r="TPE51" s="6"/>
      <c r="TPF51" s="6"/>
      <c r="TPG51" s="6"/>
      <c r="TPH51" s="6"/>
      <c r="TPI51" s="6"/>
      <c r="TPJ51" s="6"/>
      <c r="TPK51" s="6"/>
      <c r="TPL51" s="6"/>
      <c r="TPM51" s="6"/>
      <c r="TPN51" s="6"/>
      <c r="TPO51" s="6"/>
      <c r="TPP51" s="6"/>
      <c r="TPQ51" s="6"/>
      <c r="TPR51" s="6"/>
      <c r="TPS51" s="6"/>
      <c r="TPT51" s="6"/>
      <c r="TPU51" s="6"/>
      <c r="TPV51" s="6"/>
      <c r="TPW51" s="6"/>
      <c r="TPX51" s="6"/>
      <c r="TPY51" s="6"/>
      <c r="TPZ51" s="6"/>
      <c r="TQA51" s="6"/>
      <c r="TQB51" s="6"/>
      <c r="TQC51" s="6"/>
      <c r="TQD51" s="6"/>
      <c r="TQE51" s="6"/>
      <c r="TQF51" s="6"/>
      <c r="TQG51" s="6"/>
      <c r="TQH51" s="6"/>
      <c r="TQI51" s="6"/>
      <c r="TQJ51" s="6"/>
      <c r="TQK51" s="6"/>
      <c r="TQL51" s="6"/>
      <c r="TQM51" s="6"/>
      <c r="TQN51" s="6"/>
      <c r="TQO51" s="6"/>
      <c r="TQP51" s="6"/>
      <c r="TQQ51" s="6"/>
      <c r="TQR51" s="6"/>
      <c r="TQS51" s="6"/>
      <c r="TQT51" s="6"/>
      <c r="TQU51" s="6"/>
      <c r="TQV51" s="6"/>
      <c r="TQW51" s="6"/>
      <c r="TQX51" s="6"/>
      <c r="TQY51" s="6"/>
      <c r="TQZ51" s="6"/>
      <c r="TRA51" s="6"/>
      <c r="TRB51" s="6"/>
      <c r="TRC51" s="6"/>
      <c r="TRD51" s="6"/>
      <c r="TRE51" s="6"/>
      <c r="TRF51" s="6"/>
      <c r="TRG51" s="6"/>
      <c r="TRH51" s="6"/>
      <c r="TRI51" s="6"/>
      <c r="TRJ51" s="6"/>
      <c r="TRK51" s="6"/>
      <c r="TRL51" s="6"/>
      <c r="TRM51" s="6"/>
      <c r="TRN51" s="6"/>
      <c r="TRO51" s="6"/>
      <c r="TRP51" s="6"/>
      <c r="TRQ51" s="6"/>
      <c r="TRR51" s="6"/>
      <c r="TRS51" s="6"/>
      <c r="TRT51" s="6"/>
      <c r="TRU51" s="6"/>
      <c r="TRV51" s="6"/>
      <c r="TRW51" s="6"/>
      <c r="TRX51" s="6"/>
      <c r="TRY51" s="6"/>
      <c r="TRZ51" s="6"/>
      <c r="TSA51" s="6"/>
      <c r="TSB51" s="6"/>
      <c r="TSC51" s="6"/>
      <c r="TSD51" s="6"/>
      <c r="TSE51" s="6"/>
      <c r="TSF51" s="6"/>
      <c r="TSG51" s="6"/>
      <c r="TSH51" s="6"/>
      <c r="TSI51" s="6"/>
      <c r="TSJ51" s="6"/>
      <c r="TSK51" s="6"/>
      <c r="TSL51" s="6"/>
      <c r="TSM51" s="6"/>
      <c r="TSN51" s="6"/>
      <c r="TSO51" s="6"/>
      <c r="TSP51" s="6"/>
      <c r="TSQ51" s="6"/>
      <c r="TSR51" s="6"/>
      <c r="TSS51" s="6"/>
      <c r="TST51" s="6"/>
      <c r="TSU51" s="6"/>
      <c r="TSV51" s="6"/>
      <c r="TSW51" s="6"/>
      <c r="TSX51" s="6"/>
      <c r="TSY51" s="6"/>
      <c r="TSZ51" s="6"/>
      <c r="TTA51" s="6"/>
      <c r="TTB51" s="6"/>
      <c r="TTC51" s="6"/>
      <c r="TTD51" s="6"/>
      <c r="TTE51" s="6"/>
      <c r="TTF51" s="6"/>
      <c r="TTG51" s="6"/>
      <c r="TTH51" s="6"/>
      <c r="TTI51" s="6"/>
      <c r="TTJ51" s="6"/>
      <c r="TTK51" s="6"/>
      <c r="TTL51" s="6"/>
      <c r="TTM51" s="6"/>
      <c r="TTN51" s="6"/>
      <c r="TTO51" s="6"/>
      <c r="TTP51" s="6"/>
      <c r="TTQ51" s="6"/>
      <c r="TTR51" s="6"/>
      <c r="TTS51" s="6"/>
      <c r="TTT51" s="6"/>
      <c r="TTU51" s="6"/>
      <c r="TTV51" s="6"/>
      <c r="TTW51" s="6"/>
      <c r="TTX51" s="6"/>
      <c r="TTY51" s="6"/>
      <c r="TTZ51" s="6"/>
      <c r="TUA51" s="6"/>
      <c r="TUB51" s="6"/>
      <c r="TUC51" s="6"/>
      <c r="TUD51" s="6"/>
      <c r="TUE51" s="6"/>
      <c r="TUF51" s="6"/>
      <c r="TUG51" s="6"/>
      <c r="TUH51" s="6"/>
      <c r="TUI51" s="6"/>
      <c r="TUJ51" s="6"/>
      <c r="TUK51" s="6"/>
      <c r="TUL51" s="6"/>
      <c r="TUM51" s="6"/>
      <c r="TUN51" s="6"/>
      <c r="TUO51" s="6"/>
      <c r="TUP51" s="6"/>
      <c r="TUQ51" s="6"/>
      <c r="TUR51" s="6"/>
      <c r="TUS51" s="6"/>
      <c r="TUT51" s="6"/>
      <c r="TUU51" s="6"/>
      <c r="TUV51" s="6"/>
      <c r="TUW51" s="6"/>
      <c r="TUX51" s="6"/>
      <c r="TUY51" s="6"/>
      <c r="TUZ51" s="6"/>
      <c r="TVA51" s="6"/>
      <c r="TVB51" s="6"/>
      <c r="TVC51" s="6"/>
      <c r="TVD51" s="6"/>
      <c r="TVE51" s="6"/>
      <c r="TVF51" s="6"/>
      <c r="TVG51" s="6"/>
      <c r="TVH51" s="6"/>
      <c r="TVI51" s="6"/>
      <c r="TVJ51" s="6"/>
      <c r="TVK51" s="6"/>
      <c r="TVL51" s="6"/>
      <c r="TVM51" s="6"/>
      <c r="TVN51" s="6"/>
      <c r="TVO51" s="6"/>
      <c r="TVP51" s="6"/>
      <c r="TVQ51" s="6"/>
      <c r="TVR51" s="6"/>
      <c r="TVS51" s="6"/>
      <c r="TVT51" s="6"/>
      <c r="TVU51" s="6"/>
      <c r="TVV51" s="6"/>
      <c r="TVW51" s="6"/>
      <c r="TVX51" s="6"/>
      <c r="TVY51" s="6"/>
      <c r="TVZ51" s="6"/>
      <c r="TWA51" s="6"/>
      <c r="TWB51" s="6"/>
      <c r="TWC51" s="6"/>
      <c r="TWD51" s="6"/>
      <c r="TWE51" s="6"/>
      <c r="TWF51" s="6"/>
      <c r="TWG51" s="6"/>
      <c r="TWH51" s="6"/>
      <c r="TWI51" s="6"/>
      <c r="TWJ51" s="6"/>
      <c r="TWK51" s="6"/>
      <c r="TWL51" s="6"/>
      <c r="TWM51" s="6"/>
      <c r="TWN51" s="6"/>
      <c r="TWO51" s="6"/>
      <c r="TWP51" s="6"/>
      <c r="TWQ51" s="6"/>
      <c r="TWR51" s="6"/>
      <c r="TWS51" s="6"/>
      <c r="TWT51" s="6"/>
      <c r="TWU51" s="6"/>
      <c r="TWV51" s="6"/>
      <c r="TWW51" s="6"/>
      <c r="TWX51" s="6"/>
      <c r="TWY51" s="6"/>
      <c r="TWZ51" s="6"/>
      <c r="TXA51" s="6"/>
      <c r="TXB51" s="6"/>
      <c r="TXC51" s="6"/>
      <c r="TXD51" s="6"/>
      <c r="TXE51" s="6"/>
      <c r="TXF51" s="6"/>
      <c r="TXG51" s="6"/>
      <c r="TXH51" s="6"/>
      <c r="TXI51" s="6"/>
      <c r="TXJ51" s="6"/>
      <c r="TXK51" s="6"/>
      <c r="TXL51" s="6"/>
      <c r="TXM51" s="6"/>
      <c r="TXN51" s="6"/>
      <c r="TXO51" s="6"/>
      <c r="TXP51" s="6"/>
      <c r="TXQ51" s="6"/>
      <c r="TXR51" s="6"/>
      <c r="TXS51" s="6"/>
      <c r="TXT51" s="6"/>
      <c r="TXU51" s="6"/>
      <c r="TXV51" s="6"/>
      <c r="TXW51" s="6"/>
      <c r="TXX51" s="6"/>
      <c r="TXY51" s="6"/>
      <c r="TXZ51" s="6"/>
      <c r="TYA51" s="6"/>
      <c r="TYB51" s="6"/>
      <c r="TYC51" s="6"/>
      <c r="TYD51" s="6"/>
      <c r="TYE51" s="6"/>
      <c r="TYF51" s="6"/>
      <c r="TYG51" s="6"/>
      <c r="TYH51" s="6"/>
      <c r="TYI51" s="6"/>
      <c r="TYJ51" s="6"/>
      <c r="TYK51" s="6"/>
      <c r="TYL51" s="6"/>
      <c r="TYM51" s="6"/>
      <c r="TYN51" s="6"/>
      <c r="TYO51" s="6"/>
      <c r="TYP51" s="6"/>
      <c r="TYQ51" s="6"/>
      <c r="TYR51" s="6"/>
      <c r="TYS51" s="6"/>
      <c r="TYT51" s="6"/>
      <c r="TYU51" s="6"/>
      <c r="TYV51" s="6"/>
      <c r="TYW51" s="6"/>
      <c r="TYX51" s="6"/>
      <c r="TYY51" s="6"/>
      <c r="TYZ51" s="6"/>
      <c r="TZA51" s="6"/>
      <c r="TZB51" s="6"/>
      <c r="TZC51" s="6"/>
      <c r="TZD51" s="6"/>
      <c r="TZE51" s="6"/>
      <c r="TZF51" s="6"/>
      <c r="TZG51" s="6"/>
      <c r="TZH51" s="6"/>
      <c r="TZI51" s="6"/>
      <c r="TZJ51" s="6"/>
      <c r="TZK51" s="6"/>
      <c r="TZL51" s="6"/>
      <c r="TZM51" s="6"/>
      <c r="TZN51" s="6"/>
      <c r="TZO51" s="6"/>
      <c r="TZP51" s="6"/>
      <c r="TZQ51" s="6"/>
      <c r="TZR51" s="6"/>
      <c r="TZS51" s="6"/>
      <c r="TZT51" s="6"/>
      <c r="TZU51" s="6"/>
      <c r="TZV51" s="6"/>
      <c r="TZW51" s="6"/>
      <c r="TZX51" s="6"/>
      <c r="TZY51" s="6"/>
      <c r="TZZ51" s="6"/>
      <c r="UAA51" s="6"/>
      <c r="UAB51" s="6"/>
      <c r="UAC51" s="6"/>
      <c r="UAD51" s="6"/>
      <c r="UAE51" s="6"/>
      <c r="UAF51" s="6"/>
      <c r="UAG51" s="6"/>
      <c r="UAH51" s="6"/>
      <c r="UAI51" s="6"/>
      <c r="UAJ51" s="6"/>
      <c r="UAK51" s="6"/>
      <c r="UAL51" s="6"/>
      <c r="UAM51" s="6"/>
      <c r="UAN51" s="6"/>
      <c r="UAO51" s="6"/>
      <c r="UAP51" s="6"/>
      <c r="UAQ51" s="6"/>
      <c r="UAR51" s="6"/>
      <c r="UAS51" s="6"/>
      <c r="UAT51" s="6"/>
      <c r="UAU51" s="6"/>
      <c r="UAV51" s="6"/>
      <c r="UAW51" s="6"/>
      <c r="UAX51" s="6"/>
      <c r="UAY51" s="6"/>
      <c r="UAZ51" s="6"/>
      <c r="UBA51" s="6"/>
      <c r="UBB51" s="6"/>
      <c r="UBC51" s="6"/>
      <c r="UBD51" s="6"/>
      <c r="UBE51" s="6"/>
      <c r="UBF51" s="6"/>
      <c r="UBG51" s="6"/>
      <c r="UBH51" s="6"/>
      <c r="UBI51" s="6"/>
      <c r="UBJ51" s="6"/>
      <c r="UBK51" s="6"/>
      <c r="UBL51" s="6"/>
      <c r="UBM51" s="6"/>
      <c r="UBN51" s="6"/>
      <c r="UBO51" s="6"/>
      <c r="UBP51" s="6"/>
      <c r="UBQ51" s="6"/>
      <c r="UBR51" s="6"/>
      <c r="UBS51" s="6"/>
      <c r="UBT51" s="6"/>
      <c r="UBU51" s="6"/>
      <c r="UBV51" s="6"/>
      <c r="UBW51" s="6"/>
      <c r="UBX51" s="6"/>
      <c r="UBY51" s="6"/>
      <c r="UBZ51" s="6"/>
      <c r="UCA51" s="6"/>
      <c r="UCB51" s="6"/>
      <c r="UCC51" s="6"/>
      <c r="UCD51" s="6"/>
      <c r="UCE51" s="6"/>
      <c r="UCF51" s="6"/>
      <c r="UCG51" s="6"/>
      <c r="UCH51" s="6"/>
      <c r="UCI51" s="6"/>
      <c r="UCJ51" s="6"/>
      <c r="UCK51" s="6"/>
      <c r="UCL51" s="6"/>
      <c r="UCM51" s="6"/>
      <c r="UCN51" s="6"/>
      <c r="UCO51" s="6"/>
      <c r="UCP51" s="6"/>
      <c r="UCQ51" s="6"/>
      <c r="UCR51" s="6"/>
      <c r="UCS51" s="6"/>
      <c r="UCT51" s="6"/>
      <c r="UCU51" s="6"/>
      <c r="UCV51" s="6"/>
      <c r="UCW51" s="6"/>
      <c r="UCX51" s="6"/>
      <c r="UCY51" s="6"/>
      <c r="UCZ51" s="6"/>
      <c r="UDA51" s="6"/>
      <c r="UDB51" s="6"/>
      <c r="UDC51" s="6"/>
      <c r="UDD51" s="6"/>
      <c r="UDE51" s="6"/>
      <c r="UDF51" s="6"/>
      <c r="UDG51" s="6"/>
      <c r="UDH51" s="6"/>
      <c r="UDI51" s="6"/>
      <c r="UDJ51" s="6"/>
      <c r="UDK51" s="6"/>
      <c r="UDL51" s="6"/>
      <c r="UDM51" s="6"/>
      <c r="UDN51" s="6"/>
      <c r="UDO51" s="6"/>
      <c r="UDP51" s="6"/>
      <c r="UDQ51" s="6"/>
      <c r="UDR51" s="6"/>
      <c r="UDS51" s="6"/>
      <c r="UDT51" s="6"/>
      <c r="UDU51" s="6"/>
      <c r="UDV51" s="6"/>
      <c r="UDW51" s="6"/>
      <c r="UDX51" s="6"/>
      <c r="UDY51" s="6"/>
      <c r="UDZ51" s="6"/>
      <c r="UEA51" s="6"/>
      <c r="UEB51" s="6"/>
      <c r="UEC51" s="6"/>
      <c r="UED51" s="6"/>
      <c r="UEE51" s="6"/>
      <c r="UEF51" s="6"/>
      <c r="UEG51" s="6"/>
      <c r="UEH51" s="6"/>
      <c r="UEI51" s="6"/>
      <c r="UEJ51" s="6"/>
      <c r="UEK51" s="6"/>
      <c r="UEL51" s="6"/>
      <c r="UEM51" s="6"/>
      <c r="UEN51" s="6"/>
      <c r="UEO51" s="6"/>
      <c r="UEP51" s="6"/>
      <c r="UEQ51" s="6"/>
      <c r="UER51" s="6"/>
      <c r="UES51" s="6"/>
      <c r="UET51" s="6"/>
      <c r="UEU51" s="6"/>
      <c r="UEV51" s="6"/>
      <c r="UEW51" s="6"/>
      <c r="UEX51" s="6"/>
      <c r="UEY51" s="6"/>
      <c r="UEZ51" s="6"/>
      <c r="UFA51" s="6"/>
      <c r="UFB51" s="6"/>
      <c r="UFC51" s="6"/>
      <c r="UFD51" s="6"/>
      <c r="UFE51" s="6"/>
      <c r="UFF51" s="6"/>
      <c r="UFG51" s="6"/>
      <c r="UFH51" s="6"/>
      <c r="UFI51" s="6"/>
      <c r="UFJ51" s="6"/>
      <c r="UFK51" s="6"/>
      <c r="UFL51" s="6"/>
      <c r="UFM51" s="6"/>
      <c r="UFN51" s="6"/>
      <c r="UFO51" s="6"/>
      <c r="UFP51" s="6"/>
      <c r="UFQ51" s="6"/>
      <c r="UFR51" s="6"/>
      <c r="UFS51" s="6"/>
      <c r="UFT51" s="6"/>
      <c r="UFU51" s="6"/>
      <c r="UFV51" s="6"/>
      <c r="UFW51" s="6"/>
      <c r="UFX51" s="6"/>
      <c r="UFY51" s="6"/>
      <c r="UFZ51" s="6"/>
      <c r="UGA51" s="6"/>
      <c r="UGB51" s="6"/>
      <c r="UGC51" s="6"/>
      <c r="UGD51" s="6"/>
      <c r="UGE51" s="6"/>
      <c r="UGF51" s="6"/>
      <c r="UGG51" s="6"/>
      <c r="UGH51" s="6"/>
      <c r="UGI51" s="6"/>
      <c r="UGJ51" s="6"/>
      <c r="UGK51" s="6"/>
      <c r="UGL51" s="6"/>
      <c r="UGM51" s="6"/>
      <c r="UGN51" s="6"/>
      <c r="UGO51" s="6"/>
      <c r="UGP51" s="6"/>
      <c r="UGQ51" s="6"/>
      <c r="UGR51" s="6"/>
      <c r="UGS51" s="6"/>
      <c r="UGT51" s="6"/>
      <c r="UGU51" s="6"/>
      <c r="UGV51" s="6"/>
      <c r="UGW51" s="6"/>
      <c r="UGX51" s="6"/>
      <c r="UGY51" s="6"/>
      <c r="UGZ51" s="6"/>
      <c r="UHA51" s="6"/>
      <c r="UHB51" s="6"/>
      <c r="UHC51" s="6"/>
      <c r="UHD51" s="6"/>
      <c r="UHE51" s="6"/>
      <c r="UHF51" s="6"/>
      <c r="UHG51" s="6"/>
      <c r="UHH51" s="6"/>
      <c r="UHI51" s="6"/>
      <c r="UHJ51" s="6"/>
      <c r="UHK51" s="6"/>
      <c r="UHL51" s="6"/>
      <c r="UHM51" s="6"/>
      <c r="UHN51" s="6"/>
      <c r="UHO51" s="6"/>
      <c r="UHP51" s="6"/>
      <c r="UHQ51" s="6"/>
      <c r="UHR51" s="6"/>
      <c r="UHS51" s="6"/>
      <c r="UHT51" s="6"/>
      <c r="UHU51" s="6"/>
      <c r="UHV51" s="6"/>
      <c r="UHW51" s="6"/>
      <c r="UHX51" s="6"/>
      <c r="UHY51" s="6"/>
      <c r="UHZ51" s="6"/>
      <c r="UIA51" s="6"/>
      <c r="UIB51" s="6"/>
      <c r="UIC51" s="6"/>
      <c r="UID51" s="6"/>
      <c r="UIE51" s="6"/>
      <c r="UIF51" s="6"/>
      <c r="UIG51" s="6"/>
      <c r="UIH51" s="6"/>
      <c r="UII51" s="6"/>
      <c r="UIJ51" s="6"/>
      <c r="UIK51" s="6"/>
      <c r="UIL51" s="6"/>
      <c r="UIM51" s="6"/>
      <c r="UIN51" s="6"/>
      <c r="UIO51" s="6"/>
      <c r="UIP51" s="6"/>
      <c r="UIQ51" s="6"/>
      <c r="UIR51" s="6"/>
      <c r="UIS51" s="6"/>
      <c r="UIT51" s="6"/>
      <c r="UIU51" s="6"/>
      <c r="UIV51" s="6"/>
      <c r="UIW51" s="6"/>
      <c r="UIX51" s="6"/>
      <c r="UIY51" s="6"/>
      <c r="UIZ51" s="6"/>
      <c r="UJA51" s="6"/>
      <c r="UJB51" s="6"/>
      <c r="UJC51" s="6"/>
      <c r="UJD51" s="6"/>
      <c r="UJE51" s="6"/>
      <c r="UJF51" s="6"/>
      <c r="UJG51" s="6"/>
      <c r="UJH51" s="6"/>
      <c r="UJI51" s="6"/>
      <c r="UJJ51" s="6"/>
      <c r="UJK51" s="6"/>
      <c r="UJL51" s="6"/>
      <c r="UJM51" s="6"/>
      <c r="UJN51" s="6"/>
      <c r="UJO51" s="6"/>
      <c r="UJP51" s="6"/>
      <c r="UJQ51" s="6"/>
      <c r="UJR51" s="6"/>
      <c r="UJS51" s="6"/>
      <c r="UJT51" s="6"/>
      <c r="UJU51" s="6"/>
      <c r="UJV51" s="6"/>
      <c r="UJW51" s="6"/>
      <c r="UJX51" s="6"/>
      <c r="UJY51" s="6"/>
      <c r="UJZ51" s="6"/>
      <c r="UKA51" s="6"/>
      <c r="UKB51" s="6"/>
      <c r="UKC51" s="6"/>
      <c r="UKD51" s="6"/>
      <c r="UKE51" s="6"/>
      <c r="UKF51" s="6"/>
      <c r="UKG51" s="6"/>
      <c r="UKH51" s="6"/>
      <c r="UKI51" s="6"/>
      <c r="UKJ51" s="6"/>
      <c r="UKK51" s="6"/>
      <c r="UKL51" s="6"/>
      <c r="UKM51" s="6"/>
      <c r="UKN51" s="6"/>
      <c r="UKO51" s="6"/>
      <c r="UKP51" s="6"/>
      <c r="UKQ51" s="6"/>
      <c r="UKR51" s="6"/>
      <c r="UKS51" s="6"/>
      <c r="UKT51" s="6"/>
      <c r="UKU51" s="6"/>
      <c r="UKV51" s="6"/>
      <c r="UKW51" s="6"/>
      <c r="UKX51" s="6"/>
      <c r="UKY51" s="6"/>
      <c r="UKZ51" s="6"/>
      <c r="ULA51" s="6"/>
      <c r="ULB51" s="6"/>
      <c r="ULC51" s="6"/>
      <c r="ULD51" s="6"/>
      <c r="ULE51" s="6"/>
      <c r="ULF51" s="6"/>
      <c r="ULG51" s="6"/>
      <c r="ULH51" s="6"/>
      <c r="ULI51" s="6"/>
      <c r="ULJ51" s="6"/>
      <c r="ULK51" s="6"/>
      <c r="ULL51" s="6"/>
      <c r="ULM51" s="6"/>
      <c r="ULN51" s="6"/>
      <c r="ULO51" s="6"/>
      <c r="ULP51" s="6"/>
      <c r="ULQ51" s="6"/>
      <c r="ULR51" s="6"/>
      <c r="ULS51" s="6"/>
      <c r="ULT51" s="6"/>
      <c r="ULU51" s="6"/>
      <c r="ULV51" s="6"/>
      <c r="ULW51" s="6"/>
      <c r="ULX51" s="6"/>
      <c r="ULY51" s="6"/>
      <c r="ULZ51" s="6"/>
      <c r="UMA51" s="6"/>
      <c r="UMB51" s="6"/>
      <c r="UMC51" s="6"/>
      <c r="UMD51" s="6"/>
      <c r="UME51" s="6"/>
      <c r="UMF51" s="6"/>
      <c r="UMG51" s="6"/>
      <c r="UMH51" s="6"/>
      <c r="UMI51" s="6"/>
      <c r="UMJ51" s="6"/>
      <c r="UMK51" s="6"/>
      <c r="UML51" s="6"/>
      <c r="UMM51" s="6"/>
      <c r="UMN51" s="6"/>
      <c r="UMO51" s="6"/>
      <c r="UMP51" s="6"/>
      <c r="UMQ51" s="6"/>
      <c r="UMR51" s="6"/>
      <c r="UMS51" s="6"/>
      <c r="UMT51" s="6"/>
      <c r="UMU51" s="6"/>
      <c r="UMV51" s="6"/>
      <c r="UMW51" s="6"/>
      <c r="UMX51" s="6"/>
      <c r="UMY51" s="6"/>
      <c r="UMZ51" s="6"/>
      <c r="UNA51" s="6"/>
      <c r="UNB51" s="6"/>
      <c r="UNC51" s="6"/>
      <c r="UND51" s="6"/>
      <c r="UNE51" s="6"/>
      <c r="UNF51" s="6"/>
      <c r="UNG51" s="6"/>
      <c r="UNH51" s="6"/>
      <c r="UNI51" s="6"/>
      <c r="UNJ51" s="6"/>
      <c r="UNK51" s="6"/>
      <c r="UNL51" s="6"/>
      <c r="UNM51" s="6"/>
      <c r="UNN51" s="6"/>
      <c r="UNO51" s="6"/>
      <c r="UNP51" s="6"/>
      <c r="UNQ51" s="6"/>
      <c r="UNR51" s="6"/>
      <c r="UNS51" s="6"/>
      <c r="UNT51" s="6"/>
      <c r="UNU51" s="6"/>
      <c r="UNV51" s="6"/>
      <c r="UNW51" s="6"/>
      <c r="UNX51" s="6"/>
      <c r="UNY51" s="6"/>
      <c r="UNZ51" s="6"/>
      <c r="UOA51" s="6"/>
      <c r="UOB51" s="6"/>
      <c r="UOC51" s="6"/>
      <c r="UOD51" s="6"/>
      <c r="UOE51" s="6"/>
      <c r="UOF51" s="6"/>
      <c r="UOG51" s="6"/>
      <c r="UOH51" s="6"/>
      <c r="UOI51" s="6"/>
      <c r="UOJ51" s="6"/>
      <c r="UOK51" s="6"/>
      <c r="UOL51" s="6"/>
      <c r="UOM51" s="6"/>
      <c r="UON51" s="6"/>
      <c r="UOO51" s="6"/>
      <c r="UOP51" s="6"/>
      <c r="UOQ51" s="6"/>
      <c r="UOR51" s="6"/>
      <c r="UOS51" s="6"/>
      <c r="UOT51" s="6"/>
      <c r="UOU51" s="6"/>
      <c r="UOV51" s="6"/>
      <c r="UOW51" s="6"/>
      <c r="UOX51" s="6"/>
      <c r="UOY51" s="6"/>
      <c r="UOZ51" s="6"/>
      <c r="UPA51" s="6"/>
      <c r="UPB51" s="6"/>
      <c r="UPC51" s="6"/>
      <c r="UPD51" s="6"/>
      <c r="UPE51" s="6"/>
      <c r="UPF51" s="6"/>
      <c r="UPG51" s="6"/>
      <c r="UPH51" s="6"/>
      <c r="UPI51" s="6"/>
      <c r="UPJ51" s="6"/>
      <c r="UPK51" s="6"/>
      <c r="UPL51" s="6"/>
      <c r="UPM51" s="6"/>
      <c r="UPN51" s="6"/>
      <c r="UPO51" s="6"/>
      <c r="UPP51" s="6"/>
      <c r="UPQ51" s="6"/>
      <c r="UPR51" s="6"/>
      <c r="UPS51" s="6"/>
      <c r="UPT51" s="6"/>
      <c r="UPU51" s="6"/>
      <c r="UPV51" s="6"/>
      <c r="UPW51" s="6"/>
      <c r="UPX51" s="6"/>
      <c r="UPY51" s="6"/>
      <c r="UPZ51" s="6"/>
      <c r="UQA51" s="6"/>
      <c r="UQB51" s="6"/>
      <c r="UQC51" s="6"/>
      <c r="UQD51" s="6"/>
      <c r="UQE51" s="6"/>
      <c r="UQF51" s="6"/>
      <c r="UQG51" s="6"/>
      <c r="UQH51" s="6"/>
      <c r="UQI51" s="6"/>
      <c r="UQJ51" s="6"/>
      <c r="UQK51" s="6"/>
      <c r="UQL51" s="6"/>
      <c r="UQM51" s="6"/>
      <c r="UQN51" s="6"/>
      <c r="UQO51" s="6"/>
      <c r="UQP51" s="6"/>
      <c r="UQQ51" s="6"/>
      <c r="UQR51" s="6"/>
      <c r="UQS51" s="6"/>
      <c r="UQT51" s="6"/>
      <c r="UQU51" s="6"/>
      <c r="UQV51" s="6"/>
      <c r="UQW51" s="6"/>
      <c r="UQX51" s="6"/>
      <c r="UQY51" s="6"/>
      <c r="UQZ51" s="6"/>
      <c r="URA51" s="6"/>
      <c r="URB51" s="6"/>
      <c r="URC51" s="6"/>
      <c r="URD51" s="6"/>
      <c r="URE51" s="6"/>
      <c r="URF51" s="6"/>
      <c r="URG51" s="6"/>
      <c r="URH51" s="6"/>
      <c r="URI51" s="6"/>
      <c r="URJ51" s="6"/>
      <c r="URK51" s="6"/>
      <c r="URL51" s="6"/>
      <c r="URM51" s="6"/>
      <c r="URN51" s="6"/>
      <c r="URO51" s="6"/>
      <c r="URP51" s="6"/>
      <c r="URQ51" s="6"/>
      <c r="URR51" s="6"/>
      <c r="URS51" s="6"/>
      <c r="URT51" s="6"/>
      <c r="URU51" s="6"/>
      <c r="URV51" s="6"/>
      <c r="URW51" s="6"/>
      <c r="URX51" s="6"/>
      <c r="URY51" s="6"/>
      <c r="URZ51" s="6"/>
      <c r="USA51" s="6"/>
      <c r="USB51" s="6"/>
      <c r="USC51" s="6"/>
      <c r="USD51" s="6"/>
      <c r="USE51" s="6"/>
      <c r="USF51" s="6"/>
      <c r="USG51" s="6"/>
      <c r="USH51" s="6"/>
      <c r="USI51" s="6"/>
      <c r="USJ51" s="6"/>
      <c r="USK51" s="6"/>
      <c r="USL51" s="6"/>
      <c r="USM51" s="6"/>
      <c r="USN51" s="6"/>
      <c r="USO51" s="6"/>
      <c r="USP51" s="6"/>
      <c r="USQ51" s="6"/>
      <c r="USR51" s="6"/>
      <c r="USS51" s="6"/>
      <c r="UST51" s="6"/>
      <c r="USU51" s="6"/>
      <c r="USV51" s="6"/>
      <c r="USW51" s="6"/>
      <c r="USX51" s="6"/>
      <c r="USY51" s="6"/>
      <c r="USZ51" s="6"/>
      <c r="UTA51" s="6"/>
      <c r="UTB51" s="6"/>
      <c r="UTC51" s="6"/>
      <c r="UTD51" s="6"/>
      <c r="UTE51" s="6"/>
      <c r="UTF51" s="6"/>
      <c r="UTG51" s="6"/>
      <c r="UTH51" s="6"/>
      <c r="UTI51" s="6"/>
      <c r="UTJ51" s="6"/>
      <c r="UTK51" s="6"/>
      <c r="UTL51" s="6"/>
      <c r="UTM51" s="6"/>
      <c r="UTN51" s="6"/>
      <c r="UTO51" s="6"/>
      <c r="UTP51" s="6"/>
      <c r="UTQ51" s="6"/>
      <c r="UTR51" s="6"/>
      <c r="UTS51" s="6"/>
      <c r="UTT51" s="6"/>
      <c r="UTU51" s="6"/>
      <c r="UTV51" s="6"/>
      <c r="UTW51" s="6"/>
      <c r="UTX51" s="6"/>
      <c r="UTY51" s="6"/>
      <c r="UTZ51" s="6"/>
      <c r="UUA51" s="6"/>
      <c r="UUB51" s="6"/>
      <c r="UUC51" s="6"/>
      <c r="UUD51" s="6"/>
      <c r="UUE51" s="6"/>
      <c r="UUF51" s="6"/>
      <c r="UUG51" s="6"/>
      <c r="UUH51" s="6"/>
      <c r="UUI51" s="6"/>
      <c r="UUJ51" s="6"/>
      <c r="UUK51" s="6"/>
      <c r="UUL51" s="6"/>
      <c r="UUM51" s="6"/>
      <c r="UUN51" s="6"/>
      <c r="UUO51" s="6"/>
      <c r="UUP51" s="6"/>
      <c r="UUQ51" s="6"/>
      <c r="UUR51" s="6"/>
      <c r="UUS51" s="6"/>
      <c r="UUT51" s="6"/>
      <c r="UUU51" s="6"/>
      <c r="UUV51" s="6"/>
      <c r="UUW51" s="6"/>
      <c r="UUX51" s="6"/>
      <c r="UUY51" s="6"/>
      <c r="UUZ51" s="6"/>
      <c r="UVA51" s="6"/>
      <c r="UVB51" s="6"/>
      <c r="UVC51" s="6"/>
      <c r="UVD51" s="6"/>
      <c r="UVE51" s="6"/>
      <c r="UVF51" s="6"/>
      <c r="UVG51" s="6"/>
      <c r="UVH51" s="6"/>
      <c r="UVI51" s="6"/>
      <c r="UVJ51" s="6"/>
      <c r="UVK51" s="6"/>
      <c r="UVL51" s="6"/>
      <c r="UVM51" s="6"/>
      <c r="UVN51" s="6"/>
      <c r="UVO51" s="6"/>
      <c r="UVP51" s="6"/>
      <c r="UVQ51" s="6"/>
      <c r="UVR51" s="6"/>
      <c r="UVS51" s="6"/>
      <c r="UVT51" s="6"/>
      <c r="UVU51" s="6"/>
      <c r="UVV51" s="6"/>
      <c r="UVW51" s="6"/>
      <c r="UVX51" s="6"/>
      <c r="UVY51" s="6"/>
      <c r="UVZ51" s="6"/>
      <c r="UWA51" s="6"/>
      <c r="UWB51" s="6"/>
      <c r="UWC51" s="6"/>
      <c r="UWD51" s="6"/>
      <c r="UWE51" s="6"/>
      <c r="UWF51" s="6"/>
      <c r="UWG51" s="6"/>
      <c r="UWH51" s="6"/>
      <c r="UWI51" s="6"/>
      <c r="UWJ51" s="6"/>
      <c r="UWK51" s="6"/>
      <c r="UWL51" s="6"/>
      <c r="UWM51" s="6"/>
      <c r="UWN51" s="6"/>
      <c r="UWO51" s="6"/>
      <c r="UWP51" s="6"/>
      <c r="UWQ51" s="6"/>
      <c r="UWR51" s="6"/>
      <c r="UWS51" s="6"/>
      <c r="UWT51" s="6"/>
      <c r="UWU51" s="6"/>
      <c r="UWV51" s="6"/>
      <c r="UWW51" s="6"/>
      <c r="UWX51" s="6"/>
      <c r="UWY51" s="6"/>
      <c r="UWZ51" s="6"/>
      <c r="UXA51" s="6"/>
      <c r="UXB51" s="6"/>
      <c r="UXC51" s="6"/>
      <c r="UXD51" s="6"/>
      <c r="UXE51" s="6"/>
      <c r="UXF51" s="6"/>
      <c r="UXG51" s="6"/>
      <c r="UXH51" s="6"/>
      <c r="UXI51" s="6"/>
      <c r="UXJ51" s="6"/>
      <c r="UXK51" s="6"/>
      <c r="UXL51" s="6"/>
      <c r="UXM51" s="6"/>
      <c r="UXN51" s="6"/>
      <c r="UXO51" s="6"/>
      <c r="UXP51" s="6"/>
      <c r="UXQ51" s="6"/>
      <c r="UXR51" s="6"/>
      <c r="UXS51" s="6"/>
      <c r="UXT51" s="6"/>
      <c r="UXU51" s="6"/>
      <c r="UXV51" s="6"/>
      <c r="UXW51" s="6"/>
      <c r="UXX51" s="6"/>
      <c r="UXY51" s="6"/>
      <c r="UXZ51" s="6"/>
      <c r="UYA51" s="6"/>
      <c r="UYB51" s="6"/>
      <c r="UYC51" s="6"/>
      <c r="UYD51" s="6"/>
      <c r="UYE51" s="6"/>
      <c r="UYF51" s="6"/>
      <c r="UYG51" s="6"/>
      <c r="UYH51" s="6"/>
      <c r="UYI51" s="6"/>
      <c r="UYJ51" s="6"/>
      <c r="UYK51" s="6"/>
      <c r="UYL51" s="6"/>
      <c r="UYM51" s="6"/>
      <c r="UYN51" s="6"/>
      <c r="UYO51" s="6"/>
      <c r="UYP51" s="6"/>
      <c r="UYQ51" s="6"/>
      <c r="UYR51" s="6"/>
      <c r="UYS51" s="6"/>
      <c r="UYT51" s="6"/>
      <c r="UYU51" s="6"/>
      <c r="UYV51" s="6"/>
      <c r="UYW51" s="6"/>
      <c r="UYX51" s="6"/>
      <c r="UYY51" s="6"/>
      <c r="UYZ51" s="6"/>
      <c r="UZA51" s="6"/>
      <c r="UZB51" s="6"/>
      <c r="UZC51" s="6"/>
      <c r="UZD51" s="6"/>
      <c r="UZE51" s="6"/>
      <c r="UZF51" s="6"/>
      <c r="UZG51" s="6"/>
      <c r="UZH51" s="6"/>
      <c r="UZI51" s="6"/>
      <c r="UZJ51" s="6"/>
      <c r="UZK51" s="6"/>
      <c r="UZL51" s="6"/>
      <c r="UZM51" s="6"/>
      <c r="UZN51" s="6"/>
      <c r="UZO51" s="6"/>
      <c r="UZP51" s="6"/>
      <c r="UZQ51" s="6"/>
      <c r="UZR51" s="6"/>
      <c r="UZS51" s="6"/>
      <c r="UZT51" s="6"/>
      <c r="UZU51" s="6"/>
      <c r="UZV51" s="6"/>
      <c r="UZW51" s="6"/>
      <c r="UZX51" s="6"/>
      <c r="UZY51" s="6"/>
      <c r="UZZ51" s="6"/>
      <c r="VAA51" s="6"/>
      <c r="VAB51" s="6"/>
      <c r="VAC51" s="6"/>
      <c r="VAD51" s="6"/>
      <c r="VAE51" s="6"/>
      <c r="VAF51" s="6"/>
      <c r="VAG51" s="6"/>
      <c r="VAH51" s="6"/>
      <c r="VAI51" s="6"/>
      <c r="VAJ51" s="6"/>
      <c r="VAK51" s="6"/>
      <c r="VAL51" s="6"/>
      <c r="VAM51" s="6"/>
      <c r="VAN51" s="6"/>
      <c r="VAO51" s="6"/>
      <c r="VAP51" s="6"/>
      <c r="VAQ51" s="6"/>
      <c r="VAR51" s="6"/>
      <c r="VAS51" s="6"/>
      <c r="VAT51" s="6"/>
      <c r="VAU51" s="6"/>
      <c r="VAV51" s="6"/>
      <c r="VAW51" s="6"/>
      <c r="VAX51" s="6"/>
      <c r="VAY51" s="6"/>
      <c r="VAZ51" s="6"/>
      <c r="VBA51" s="6"/>
      <c r="VBB51" s="6"/>
      <c r="VBC51" s="6"/>
      <c r="VBD51" s="6"/>
      <c r="VBE51" s="6"/>
      <c r="VBF51" s="6"/>
      <c r="VBG51" s="6"/>
      <c r="VBH51" s="6"/>
      <c r="VBI51" s="6"/>
      <c r="VBJ51" s="6"/>
      <c r="VBK51" s="6"/>
      <c r="VBL51" s="6"/>
      <c r="VBM51" s="6"/>
      <c r="VBN51" s="6"/>
      <c r="VBO51" s="6"/>
      <c r="VBP51" s="6"/>
      <c r="VBQ51" s="6"/>
      <c r="VBR51" s="6"/>
      <c r="VBS51" s="6"/>
      <c r="VBT51" s="6"/>
      <c r="VBU51" s="6"/>
      <c r="VBV51" s="6"/>
      <c r="VBW51" s="6"/>
      <c r="VBX51" s="6"/>
      <c r="VBY51" s="6"/>
      <c r="VBZ51" s="6"/>
      <c r="VCA51" s="6"/>
      <c r="VCB51" s="6"/>
      <c r="VCC51" s="6"/>
      <c r="VCD51" s="6"/>
      <c r="VCE51" s="6"/>
      <c r="VCF51" s="6"/>
      <c r="VCG51" s="6"/>
      <c r="VCH51" s="6"/>
      <c r="VCI51" s="6"/>
      <c r="VCJ51" s="6"/>
      <c r="VCK51" s="6"/>
      <c r="VCL51" s="6"/>
      <c r="VCM51" s="6"/>
      <c r="VCN51" s="6"/>
      <c r="VCO51" s="6"/>
      <c r="VCP51" s="6"/>
      <c r="VCQ51" s="6"/>
      <c r="VCR51" s="6"/>
      <c r="VCS51" s="6"/>
      <c r="VCT51" s="6"/>
      <c r="VCU51" s="6"/>
      <c r="VCV51" s="6"/>
      <c r="VCW51" s="6"/>
      <c r="VCX51" s="6"/>
      <c r="VCY51" s="6"/>
      <c r="VCZ51" s="6"/>
      <c r="VDA51" s="6"/>
      <c r="VDB51" s="6"/>
      <c r="VDC51" s="6"/>
      <c r="VDD51" s="6"/>
      <c r="VDE51" s="6"/>
      <c r="VDF51" s="6"/>
      <c r="VDG51" s="6"/>
      <c r="VDH51" s="6"/>
      <c r="VDI51" s="6"/>
      <c r="VDJ51" s="6"/>
      <c r="VDK51" s="6"/>
      <c r="VDL51" s="6"/>
      <c r="VDM51" s="6"/>
      <c r="VDN51" s="6"/>
      <c r="VDO51" s="6"/>
      <c r="VDP51" s="6"/>
      <c r="VDQ51" s="6"/>
      <c r="VDR51" s="6"/>
      <c r="VDS51" s="6"/>
      <c r="VDT51" s="6"/>
      <c r="VDU51" s="6"/>
      <c r="VDV51" s="6"/>
      <c r="VDW51" s="6"/>
      <c r="VDX51" s="6"/>
      <c r="VDY51" s="6"/>
      <c r="VDZ51" s="6"/>
      <c r="VEA51" s="6"/>
      <c r="VEB51" s="6"/>
      <c r="VEC51" s="6"/>
      <c r="VED51" s="6"/>
      <c r="VEE51" s="6"/>
      <c r="VEF51" s="6"/>
      <c r="VEG51" s="6"/>
      <c r="VEH51" s="6"/>
      <c r="VEI51" s="6"/>
      <c r="VEJ51" s="6"/>
      <c r="VEK51" s="6"/>
      <c r="VEL51" s="6"/>
      <c r="VEM51" s="6"/>
      <c r="VEN51" s="6"/>
      <c r="VEO51" s="6"/>
      <c r="VEP51" s="6"/>
      <c r="VEQ51" s="6"/>
      <c r="VER51" s="6"/>
      <c r="VES51" s="6"/>
      <c r="VET51" s="6"/>
      <c r="VEU51" s="6"/>
      <c r="VEV51" s="6"/>
      <c r="VEW51" s="6"/>
      <c r="VEX51" s="6"/>
      <c r="VEY51" s="6"/>
      <c r="VEZ51" s="6"/>
      <c r="VFA51" s="6"/>
      <c r="VFB51" s="6"/>
      <c r="VFC51" s="6"/>
      <c r="VFD51" s="6"/>
      <c r="VFE51" s="6"/>
      <c r="VFF51" s="6"/>
      <c r="VFG51" s="6"/>
      <c r="VFH51" s="6"/>
      <c r="VFI51" s="6"/>
      <c r="VFJ51" s="6"/>
      <c r="VFK51" s="6"/>
      <c r="VFL51" s="6"/>
      <c r="VFM51" s="6"/>
      <c r="VFN51" s="6"/>
      <c r="VFO51" s="6"/>
      <c r="VFP51" s="6"/>
      <c r="VFQ51" s="6"/>
      <c r="VFR51" s="6"/>
      <c r="VFS51" s="6"/>
      <c r="VFT51" s="6"/>
      <c r="VFU51" s="6"/>
      <c r="VFV51" s="6"/>
      <c r="VFW51" s="6"/>
      <c r="VFX51" s="6"/>
      <c r="VFY51" s="6"/>
      <c r="VFZ51" s="6"/>
      <c r="VGA51" s="6"/>
      <c r="VGB51" s="6"/>
      <c r="VGC51" s="6"/>
      <c r="VGD51" s="6"/>
      <c r="VGE51" s="6"/>
      <c r="VGF51" s="6"/>
      <c r="VGG51" s="6"/>
      <c r="VGH51" s="6"/>
      <c r="VGI51" s="6"/>
      <c r="VGJ51" s="6"/>
      <c r="VGK51" s="6"/>
      <c r="VGL51" s="6"/>
      <c r="VGM51" s="6"/>
      <c r="VGN51" s="6"/>
      <c r="VGO51" s="6"/>
      <c r="VGP51" s="6"/>
      <c r="VGQ51" s="6"/>
      <c r="VGR51" s="6"/>
      <c r="VGS51" s="6"/>
      <c r="VGT51" s="6"/>
      <c r="VGU51" s="6"/>
      <c r="VGV51" s="6"/>
      <c r="VGW51" s="6"/>
      <c r="VGX51" s="6"/>
      <c r="VGY51" s="6"/>
      <c r="VGZ51" s="6"/>
      <c r="VHA51" s="6"/>
      <c r="VHB51" s="6"/>
      <c r="VHC51" s="6"/>
      <c r="VHD51" s="6"/>
      <c r="VHE51" s="6"/>
      <c r="VHF51" s="6"/>
      <c r="VHG51" s="6"/>
      <c r="VHH51" s="6"/>
      <c r="VHI51" s="6"/>
      <c r="VHJ51" s="6"/>
      <c r="VHK51" s="6"/>
      <c r="VHL51" s="6"/>
      <c r="VHM51" s="6"/>
      <c r="VHN51" s="6"/>
      <c r="VHO51" s="6"/>
      <c r="VHP51" s="6"/>
      <c r="VHQ51" s="6"/>
      <c r="VHR51" s="6"/>
      <c r="VHS51" s="6"/>
      <c r="VHT51" s="6"/>
      <c r="VHU51" s="6"/>
      <c r="VHV51" s="6"/>
      <c r="VHW51" s="6"/>
      <c r="VHX51" s="6"/>
      <c r="VHY51" s="6"/>
      <c r="VHZ51" s="6"/>
      <c r="VIA51" s="6"/>
      <c r="VIB51" s="6"/>
      <c r="VIC51" s="6"/>
      <c r="VID51" s="6"/>
      <c r="VIE51" s="6"/>
      <c r="VIF51" s="6"/>
      <c r="VIG51" s="6"/>
      <c r="VIH51" s="6"/>
      <c r="VII51" s="6"/>
      <c r="VIJ51" s="6"/>
      <c r="VIK51" s="6"/>
      <c r="VIL51" s="6"/>
      <c r="VIM51" s="6"/>
      <c r="VIN51" s="6"/>
      <c r="VIO51" s="6"/>
      <c r="VIP51" s="6"/>
      <c r="VIQ51" s="6"/>
      <c r="VIR51" s="6"/>
      <c r="VIS51" s="6"/>
      <c r="VIT51" s="6"/>
      <c r="VIU51" s="6"/>
      <c r="VIV51" s="6"/>
      <c r="VIW51" s="6"/>
      <c r="VIX51" s="6"/>
      <c r="VIY51" s="6"/>
      <c r="VIZ51" s="6"/>
      <c r="VJA51" s="6"/>
      <c r="VJB51" s="6"/>
      <c r="VJC51" s="6"/>
      <c r="VJD51" s="6"/>
      <c r="VJE51" s="6"/>
      <c r="VJF51" s="6"/>
      <c r="VJG51" s="6"/>
      <c r="VJH51" s="6"/>
      <c r="VJI51" s="6"/>
      <c r="VJJ51" s="6"/>
      <c r="VJK51" s="6"/>
      <c r="VJL51" s="6"/>
      <c r="VJM51" s="6"/>
      <c r="VJN51" s="6"/>
      <c r="VJO51" s="6"/>
      <c r="VJP51" s="6"/>
      <c r="VJQ51" s="6"/>
      <c r="VJR51" s="6"/>
      <c r="VJS51" s="6"/>
      <c r="VJT51" s="6"/>
      <c r="VJU51" s="6"/>
      <c r="VJV51" s="6"/>
      <c r="VJW51" s="6"/>
      <c r="VJX51" s="6"/>
      <c r="VJY51" s="6"/>
      <c r="VJZ51" s="6"/>
      <c r="VKA51" s="6"/>
      <c r="VKB51" s="6"/>
      <c r="VKC51" s="6"/>
      <c r="VKD51" s="6"/>
      <c r="VKE51" s="6"/>
      <c r="VKF51" s="6"/>
      <c r="VKG51" s="6"/>
      <c r="VKH51" s="6"/>
      <c r="VKI51" s="6"/>
      <c r="VKJ51" s="6"/>
      <c r="VKK51" s="6"/>
      <c r="VKL51" s="6"/>
      <c r="VKM51" s="6"/>
      <c r="VKN51" s="6"/>
      <c r="VKO51" s="6"/>
      <c r="VKP51" s="6"/>
      <c r="VKQ51" s="6"/>
      <c r="VKR51" s="6"/>
      <c r="VKS51" s="6"/>
      <c r="VKT51" s="6"/>
      <c r="VKU51" s="6"/>
      <c r="VKV51" s="6"/>
      <c r="VKW51" s="6"/>
      <c r="VKX51" s="6"/>
      <c r="VKY51" s="6"/>
      <c r="VKZ51" s="6"/>
      <c r="VLA51" s="6"/>
      <c r="VLB51" s="6"/>
      <c r="VLC51" s="6"/>
      <c r="VLD51" s="6"/>
      <c r="VLE51" s="6"/>
      <c r="VLF51" s="6"/>
      <c r="VLG51" s="6"/>
      <c r="VLH51" s="6"/>
      <c r="VLI51" s="6"/>
      <c r="VLJ51" s="6"/>
      <c r="VLK51" s="6"/>
      <c r="VLL51" s="6"/>
      <c r="VLM51" s="6"/>
      <c r="VLN51" s="6"/>
      <c r="VLO51" s="6"/>
      <c r="VLP51" s="6"/>
      <c r="VLQ51" s="6"/>
      <c r="VLR51" s="6"/>
      <c r="VLS51" s="6"/>
      <c r="VLT51" s="6"/>
      <c r="VLU51" s="6"/>
      <c r="VLV51" s="6"/>
      <c r="VLW51" s="6"/>
      <c r="VLX51" s="6"/>
      <c r="VLY51" s="6"/>
      <c r="VLZ51" s="6"/>
      <c r="VMA51" s="6"/>
      <c r="VMB51" s="6"/>
      <c r="VMC51" s="6"/>
      <c r="VMD51" s="6"/>
      <c r="VME51" s="6"/>
      <c r="VMF51" s="6"/>
      <c r="VMG51" s="6"/>
      <c r="VMH51" s="6"/>
      <c r="VMI51" s="6"/>
      <c r="VMJ51" s="6"/>
      <c r="VMK51" s="6"/>
      <c r="VML51" s="6"/>
      <c r="VMM51" s="6"/>
      <c r="VMN51" s="6"/>
      <c r="VMO51" s="6"/>
      <c r="VMP51" s="6"/>
      <c r="VMQ51" s="6"/>
      <c r="VMR51" s="6"/>
      <c r="VMS51" s="6"/>
      <c r="VMT51" s="6"/>
      <c r="VMU51" s="6"/>
      <c r="VMV51" s="6"/>
      <c r="VMW51" s="6"/>
      <c r="VMX51" s="6"/>
      <c r="VMY51" s="6"/>
      <c r="VMZ51" s="6"/>
      <c r="VNA51" s="6"/>
      <c r="VNB51" s="6"/>
      <c r="VNC51" s="6"/>
      <c r="VND51" s="6"/>
      <c r="VNE51" s="6"/>
      <c r="VNF51" s="6"/>
      <c r="VNG51" s="6"/>
      <c r="VNH51" s="6"/>
      <c r="VNI51" s="6"/>
      <c r="VNJ51" s="6"/>
      <c r="VNK51" s="6"/>
      <c r="VNL51" s="6"/>
      <c r="VNM51" s="6"/>
      <c r="VNN51" s="6"/>
      <c r="VNO51" s="6"/>
      <c r="VNP51" s="6"/>
      <c r="VNQ51" s="6"/>
      <c r="VNR51" s="6"/>
      <c r="VNS51" s="6"/>
      <c r="VNT51" s="6"/>
      <c r="VNU51" s="6"/>
      <c r="VNV51" s="6"/>
      <c r="VNW51" s="6"/>
      <c r="VNX51" s="6"/>
      <c r="VNY51" s="6"/>
      <c r="VNZ51" s="6"/>
      <c r="VOA51" s="6"/>
      <c r="VOB51" s="6"/>
      <c r="VOC51" s="6"/>
      <c r="VOD51" s="6"/>
      <c r="VOE51" s="6"/>
      <c r="VOF51" s="6"/>
      <c r="VOG51" s="6"/>
      <c r="VOH51" s="6"/>
      <c r="VOI51" s="6"/>
      <c r="VOJ51" s="6"/>
      <c r="VOK51" s="6"/>
      <c r="VOL51" s="6"/>
      <c r="VOM51" s="6"/>
      <c r="VON51" s="6"/>
      <c r="VOO51" s="6"/>
      <c r="VOP51" s="6"/>
      <c r="VOQ51" s="6"/>
      <c r="VOR51" s="6"/>
      <c r="VOS51" s="6"/>
      <c r="VOT51" s="6"/>
      <c r="VOU51" s="6"/>
      <c r="VOV51" s="6"/>
      <c r="VOW51" s="6"/>
      <c r="VOX51" s="6"/>
      <c r="VOY51" s="6"/>
      <c r="VOZ51" s="6"/>
      <c r="VPA51" s="6"/>
      <c r="VPB51" s="6"/>
      <c r="VPC51" s="6"/>
      <c r="VPD51" s="6"/>
      <c r="VPE51" s="6"/>
      <c r="VPF51" s="6"/>
      <c r="VPG51" s="6"/>
      <c r="VPH51" s="6"/>
      <c r="VPI51" s="6"/>
      <c r="VPJ51" s="6"/>
      <c r="VPK51" s="6"/>
      <c r="VPL51" s="6"/>
      <c r="VPM51" s="6"/>
      <c r="VPN51" s="6"/>
      <c r="VPO51" s="6"/>
      <c r="VPP51" s="6"/>
      <c r="VPQ51" s="6"/>
      <c r="VPR51" s="6"/>
      <c r="VPS51" s="6"/>
      <c r="VPT51" s="6"/>
      <c r="VPU51" s="6"/>
      <c r="VPV51" s="6"/>
      <c r="VPW51" s="6"/>
      <c r="VPX51" s="6"/>
      <c r="VPY51" s="6"/>
      <c r="VPZ51" s="6"/>
      <c r="VQA51" s="6"/>
      <c r="VQB51" s="6"/>
      <c r="VQC51" s="6"/>
      <c r="VQD51" s="6"/>
      <c r="VQE51" s="6"/>
      <c r="VQF51" s="6"/>
      <c r="VQG51" s="6"/>
      <c r="VQH51" s="6"/>
      <c r="VQI51" s="6"/>
      <c r="VQJ51" s="6"/>
      <c r="VQK51" s="6"/>
      <c r="VQL51" s="6"/>
      <c r="VQM51" s="6"/>
      <c r="VQN51" s="6"/>
      <c r="VQO51" s="6"/>
      <c r="VQP51" s="6"/>
      <c r="VQQ51" s="6"/>
      <c r="VQR51" s="6"/>
      <c r="VQS51" s="6"/>
      <c r="VQT51" s="6"/>
      <c r="VQU51" s="6"/>
      <c r="VQV51" s="6"/>
      <c r="VQW51" s="6"/>
      <c r="VQX51" s="6"/>
      <c r="VQY51" s="6"/>
      <c r="VQZ51" s="6"/>
      <c r="VRA51" s="6"/>
      <c r="VRB51" s="6"/>
      <c r="VRC51" s="6"/>
      <c r="VRD51" s="6"/>
      <c r="VRE51" s="6"/>
      <c r="VRF51" s="6"/>
      <c r="VRG51" s="6"/>
      <c r="VRH51" s="6"/>
      <c r="VRI51" s="6"/>
      <c r="VRJ51" s="6"/>
      <c r="VRK51" s="6"/>
      <c r="VRL51" s="6"/>
      <c r="VRM51" s="6"/>
      <c r="VRN51" s="6"/>
      <c r="VRO51" s="6"/>
      <c r="VRP51" s="6"/>
      <c r="VRQ51" s="6"/>
      <c r="VRR51" s="6"/>
      <c r="VRS51" s="6"/>
      <c r="VRT51" s="6"/>
      <c r="VRU51" s="6"/>
      <c r="VRV51" s="6"/>
      <c r="VRW51" s="6"/>
      <c r="VRX51" s="6"/>
      <c r="VRY51" s="6"/>
      <c r="VRZ51" s="6"/>
      <c r="VSA51" s="6"/>
      <c r="VSB51" s="6"/>
      <c r="VSC51" s="6"/>
      <c r="VSD51" s="6"/>
      <c r="VSE51" s="6"/>
      <c r="VSF51" s="6"/>
      <c r="VSG51" s="6"/>
      <c r="VSH51" s="6"/>
      <c r="VSI51" s="6"/>
      <c r="VSJ51" s="6"/>
      <c r="VSK51" s="6"/>
      <c r="VSL51" s="6"/>
      <c r="VSM51" s="6"/>
      <c r="VSN51" s="6"/>
      <c r="VSO51" s="6"/>
      <c r="VSP51" s="6"/>
      <c r="VSQ51" s="6"/>
      <c r="VSR51" s="6"/>
      <c r="VSS51" s="6"/>
      <c r="VST51" s="6"/>
      <c r="VSU51" s="6"/>
      <c r="VSV51" s="6"/>
      <c r="VSW51" s="6"/>
      <c r="VSX51" s="6"/>
      <c r="VSY51" s="6"/>
      <c r="VSZ51" s="6"/>
      <c r="VTA51" s="6"/>
      <c r="VTB51" s="6"/>
      <c r="VTC51" s="6"/>
      <c r="VTD51" s="6"/>
      <c r="VTE51" s="6"/>
      <c r="VTF51" s="6"/>
      <c r="VTG51" s="6"/>
      <c r="VTH51" s="6"/>
      <c r="VTI51" s="6"/>
      <c r="VTJ51" s="6"/>
      <c r="VTK51" s="6"/>
      <c r="VTL51" s="6"/>
      <c r="VTM51" s="6"/>
      <c r="VTN51" s="6"/>
      <c r="VTO51" s="6"/>
      <c r="VTP51" s="6"/>
      <c r="VTQ51" s="6"/>
      <c r="VTR51" s="6"/>
      <c r="VTS51" s="6"/>
      <c r="VTT51" s="6"/>
      <c r="VTU51" s="6"/>
      <c r="VTV51" s="6"/>
      <c r="VTW51" s="6"/>
      <c r="VTX51" s="6"/>
      <c r="VTY51" s="6"/>
      <c r="VTZ51" s="6"/>
      <c r="VUA51" s="6"/>
      <c r="VUB51" s="6"/>
      <c r="VUC51" s="6"/>
      <c r="VUD51" s="6"/>
      <c r="VUE51" s="6"/>
      <c r="VUF51" s="6"/>
      <c r="VUG51" s="6"/>
      <c r="VUH51" s="6"/>
      <c r="VUI51" s="6"/>
      <c r="VUJ51" s="6"/>
      <c r="VUK51" s="6"/>
      <c r="VUL51" s="6"/>
      <c r="VUM51" s="6"/>
      <c r="VUN51" s="6"/>
      <c r="VUO51" s="6"/>
      <c r="VUP51" s="6"/>
      <c r="VUQ51" s="6"/>
      <c r="VUR51" s="6"/>
      <c r="VUS51" s="6"/>
      <c r="VUT51" s="6"/>
      <c r="VUU51" s="6"/>
      <c r="VUV51" s="6"/>
      <c r="VUW51" s="6"/>
      <c r="VUX51" s="6"/>
      <c r="VUY51" s="6"/>
      <c r="VUZ51" s="6"/>
      <c r="VVA51" s="6"/>
      <c r="VVB51" s="6"/>
      <c r="VVC51" s="6"/>
      <c r="VVD51" s="6"/>
      <c r="VVE51" s="6"/>
      <c r="VVF51" s="6"/>
      <c r="VVG51" s="6"/>
      <c r="VVH51" s="6"/>
      <c r="VVI51" s="6"/>
      <c r="VVJ51" s="6"/>
      <c r="VVK51" s="6"/>
      <c r="VVL51" s="6"/>
      <c r="VVM51" s="6"/>
      <c r="VVN51" s="6"/>
      <c r="VVO51" s="6"/>
      <c r="VVP51" s="6"/>
      <c r="VVQ51" s="6"/>
      <c r="VVR51" s="6"/>
      <c r="VVS51" s="6"/>
      <c r="VVT51" s="6"/>
      <c r="VVU51" s="6"/>
      <c r="VVV51" s="6"/>
      <c r="VVW51" s="6"/>
      <c r="VVX51" s="6"/>
      <c r="VVY51" s="6"/>
      <c r="VVZ51" s="6"/>
      <c r="VWA51" s="6"/>
      <c r="VWB51" s="6"/>
      <c r="VWC51" s="6"/>
      <c r="VWD51" s="6"/>
      <c r="VWE51" s="6"/>
      <c r="VWF51" s="6"/>
      <c r="VWG51" s="6"/>
      <c r="VWH51" s="6"/>
      <c r="VWI51" s="6"/>
      <c r="VWJ51" s="6"/>
      <c r="VWK51" s="6"/>
      <c r="VWL51" s="6"/>
      <c r="VWM51" s="6"/>
      <c r="VWN51" s="6"/>
      <c r="VWO51" s="6"/>
      <c r="VWP51" s="6"/>
      <c r="VWQ51" s="6"/>
      <c r="VWR51" s="6"/>
      <c r="VWS51" s="6"/>
      <c r="VWT51" s="6"/>
      <c r="VWU51" s="6"/>
      <c r="VWV51" s="6"/>
      <c r="VWW51" s="6"/>
      <c r="VWX51" s="6"/>
      <c r="VWY51" s="6"/>
      <c r="VWZ51" s="6"/>
      <c r="VXA51" s="6"/>
      <c r="VXB51" s="6"/>
      <c r="VXC51" s="6"/>
      <c r="VXD51" s="6"/>
      <c r="VXE51" s="6"/>
      <c r="VXF51" s="6"/>
      <c r="VXG51" s="6"/>
      <c r="VXH51" s="6"/>
      <c r="VXI51" s="6"/>
      <c r="VXJ51" s="6"/>
      <c r="VXK51" s="6"/>
      <c r="VXL51" s="6"/>
      <c r="VXM51" s="6"/>
      <c r="VXN51" s="6"/>
      <c r="VXO51" s="6"/>
      <c r="VXP51" s="6"/>
      <c r="VXQ51" s="6"/>
      <c r="VXR51" s="6"/>
      <c r="VXS51" s="6"/>
      <c r="VXT51" s="6"/>
      <c r="VXU51" s="6"/>
      <c r="VXV51" s="6"/>
      <c r="VXW51" s="6"/>
      <c r="VXX51" s="6"/>
      <c r="VXY51" s="6"/>
      <c r="VXZ51" s="6"/>
      <c r="VYA51" s="6"/>
      <c r="VYB51" s="6"/>
      <c r="VYC51" s="6"/>
      <c r="VYD51" s="6"/>
      <c r="VYE51" s="6"/>
      <c r="VYF51" s="6"/>
      <c r="VYG51" s="6"/>
      <c r="VYH51" s="6"/>
      <c r="VYI51" s="6"/>
      <c r="VYJ51" s="6"/>
      <c r="VYK51" s="6"/>
      <c r="VYL51" s="6"/>
      <c r="VYM51" s="6"/>
      <c r="VYN51" s="6"/>
      <c r="VYO51" s="6"/>
      <c r="VYP51" s="6"/>
      <c r="VYQ51" s="6"/>
      <c r="VYR51" s="6"/>
      <c r="VYS51" s="6"/>
      <c r="VYT51" s="6"/>
      <c r="VYU51" s="6"/>
      <c r="VYV51" s="6"/>
      <c r="VYW51" s="6"/>
      <c r="VYX51" s="6"/>
      <c r="VYY51" s="6"/>
      <c r="VYZ51" s="6"/>
      <c r="VZA51" s="6"/>
      <c r="VZB51" s="6"/>
      <c r="VZC51" s="6"/>
      <c r="VZD51" s="6"/>
      <c r="VZE51" s="6"/>
      <c r="VZF51" s="6"/>
      <c r="VZG51" s="6"/>
      <c r="VZH51" s="6"/>
      <c r="VZI51" s="6"/>
      <c r="VZJ51" s="6"/>
      <c r="VZK51" s="6"/>
      <c r="VZL51" s="6"/>
      <c r="VZM51" s="6"/>
      <c r="VZN51" s="6"/>
      <c r="VZO51" s="6"/>
      <c r="VZP51" s="6"/>
      <c r="VZQ51" s="6"/>
      <c r="VZR51" s="6"/>
      <c r="VZS51" s="6"/>
      <c r="VZT51" s="6"/>
      <c r="VZU51" s="6"/>
      <c r="VZV51" s="6"/>
      <c r="VZW51" s="6"/>
      <c r="VZX51" s="6"/>
      <c r="VZY51" s="6"/>
      <c r="VZZ51" s="6"/>
      <c r="WAA51" s="6"/>
      <c r="WAB51" s="6"/>
      <c r="WAC51" s="6"/>
      <c r="WAD51" s="6"/>
      <c r="WAE51" s="6"/>
      <c r="WAF51" s="6"/>
      <c r="WAG51" s="6"/>
      <c r="WAH51" s="6"/>
      <c r="WAI51" s="6"/>
      <c r="WAJ51" s="6"/>
      <c r="WAK51" s="6"/>
      <c r="WAL51" s="6"/>
      <c r="WAM51" s="6"/>
      <c r="WAN51" s="6"/>
      <c r="WAO51" s="6"/>
      <c r="WAP51" s="6"/>
      <c r="WAQ51" s="6"/>
      <c r="WAR51" s="6"/>
      <c r="WAS51" s="6"/>
      <c r="WAT51" s="6"/>
      <c r="WAU51" s="6"/>
      <c r="WAV51" s="6"/>
      <c r="WAW51" s="6"/>
      <c r="WAX51" s="6"/>
      <c r="WAY51" s="6"/>
      <c r="WAZ51" s="6"/>
      <c r="WBA51" s="6"/>
      <c r="WBB51" s="6"/>
      <c r="WBC51" s="6"/>
      <c r="WBD51" s="6"/>
      <c r="WBE51" s="6"/>
      <c r="WBF51" s="6"/>
      <c r="WBG51" s="6"/>
      <c r="WBH51" s="6"/>
      <c r="WBI51" s="6"/>
      <c r="WBJ51" s="6"/>
      <c r="WBK51" s="6"/>
      <c r="WBL51" s="6"/>
      <c r="WBM51" s="6"/>
      <c r="WBN51" s="6"/>
      <c r="WBO51" s="6"/>
      <c r="WBP51" s="6"/>
      <c r="WBQ51" s="6"/>
      <c r="WBR51" s="6"/>
      <c r="WBS51" s="6"/>
      <c r="WBT51" s="6"/>
      <c r="WBU51" s="6"/>
      <c r="WBV51" s="6"/>
      <c r="WBW51" s="6"/>
      <c r="WBX51" s="6"/>
      <c r="WBY51" s="6"/>
      <c r="WBZ51" s="6"/>
      <c r="WCA51" s="6"/>
      <c r="WCB51" s="6"/>
      <c r="WCC51" s="6"/>
      <c r="WCD51" s="6"/>
      <c r="WCE51" s="6"/>
      <c r="WCF51" s="6"/>
      <c r="WCG51" s="6"/>
      <c r="WCH51" s="6"/>
      <c r="WCI51" s="6"/>
      <c r="WCJ51" s="6"/>
      <c r="WCK51" s="6"/>
      <c r="WCL51" s="6"/>
      <c r="WCM51" s="6"/>
      <c r="WCN51" s="6"/>
      <c r="WCO51" s="6"/>
      <c r="WCP51" s="6"/>
      <c r="WCQ51" s="6"/>
      <c r="WCR51" s="6"/>
      <c r="WCS51" s="6"/>
      <c r="WCT51" s="6"/>
      <c r="WCU51" s="6"/>
      <c r="WCV51" s="6"/>
      <c r="WCW51" s="6"/>
      <c r="WCX51" s="6"/>
      <c r="WCY51" s="6"/>
      <c r="WCZ51" s="6"/>
      <c r="WDA51" s="6"/>
      <c r="WDB51" s="6"/>
      <c r="WDC51" s="6"/>
      <c r="WDD51" s="6"/>
      <c r="WDE51" s="6"/>
      <c r="WDF51" s="6"/>
      <c r="WDG51" s="6"/>
      <c r="WDH51" s="6"/>
      <c r="WDI51" s="6"/>
      <c r="WDJ51" s="6"/>
      <c r="WDK51" s="6"/>
      <c r="WDL51" s="6"/>
      <c r="WDM51" s="6"/>
      <c r="WDN51" s="6"/>
      <c r="WDO51" s="6"/>
      <c r="WDP51" s="6"/>
      <c r="WDQ51" s="6"/>
      <c r="WDR51" s="6"/>
      <c r="WDS51" s="6"/>
      <c r="WDT51" s="6"/>
      <c r="WDU51" s="6"/>
      <c r="WDV51" s="6"/>
      <c r="WDW51" s="6"/>
      <c r="WDX51" s="6"/>
      <c r="WDY51" s="6"/>
      <c r="WDZ51" s="6"/>
      <c r="WEA51" s="6"/>
      <c r="WEB51" s="6"/>
      <c r="WEC51" s="6"/>
      <c r="WED51" s="6"/>
      <c r="WEE51" s="6"/>
      <c r="WEF51" s="6"/>
      <c r="WEG51" s="6"/>
      <c r="WEH51" s="6"/>
      <c r="WEI51" s="6"/>
      <c r="WEJ51" s="6"/>
      <c r="WEK51" s="6"/>
      <c r="WEL51" s="6"/>
      <c r="WEM51" s="6"/>
      <c r="WEN51" s="6"/>
      <c r="WEO51" s="6"/>
      <c r="WEP51" s="6"/>
      <c r="WEQ51" s="6"/>
      <c r="WER51" s="6"/>
      <c r="WES51" s="6"/>
      <c r="WET51" s="6"/>
      <c r="WEU51" s="6"/>
      <c r="WEV51" s="6"/>
      <c r="WEW51" s="6"/>
      <c r="WEX51" s="6"/>
      <c r="WEY51" s="6"/>
      <c r="WEZ51" s="6"/>
      <c r="WFA51" s="6"/>
      <c r="WFB51" s="6"/>
      <c r="WFC51" s="6"/>
      <c r="WFD51" s="6"/>
      <c r="WFE51" s="6"/>
      <c r="WFF51" s="6"/>
      <c r="WFG51" s="6"/>
      <c r="WFH51" s="6"/>
      <c r="WFI51" s="6"/>
      <c r="WFJ51" s="6"/>
      <c r="WFK51" s="6"/>
      <c r="WFL51" s="6"/>
      <c r="WFM51" s="6"/>
      <c r="WFN51" s="6"/>
      <c r="WFO51" s="6"/>
      <c r="WFP51" s="6"/>
      <c r="WFQ51" s="6"/>
      <c r="WFR51" s="6"/>
      <c r="WFS51" s="6"/>
      <c r="WFT51" s="6"/>
      <c r="WFU51" s="6"/>
      <c r="WFV51" s="6"/>
      <c r="WFW51" s="6"/>
      <c r="WFX51" s="6"/>
      <c r="WFY51" s="6"/>
      <c r="WFZ51" s="6"/>
      <c r="WGA51" s="6"/>
      <c r="WGB51" s="6"/>
      <c r="WGC51" s="6"/>
      <c r="WGD51" s="6"/>
      <c r="WGE51" s="6"/>
      <c r="WGF51" s="6"/>
      <c r="WGG51" s="6"/>
      <c r="WGH51" s="6"/>
      <c r="WGI51" s="6"/>
      <c r="WGJ51" s="6"/>
      <c r="WGK51" s="6"/>
      <c r="WGL51" s="6"/>
      <c r="WGM51" s="6"/>
      <c r="WGN51" s="6"/>
      <c r="WGO51" s="6"/>
      <c r="WGP51" s="6"/>
      <c r="WGQ51" s="6"/>
      <c r="WGR51" s="6"/>
      <c r="WGS51" s="6"/>
      <c r="WGT51" s="6"/>
      <c r="WGU51" s="6"/>
      <c r="WGV51" s="6"/>
      <c r="WGW51" s="6"/>
      <c r="WGX51" s="6"/>
      <c r="WGY51" s="6"/>
      <c r="WGZ51" s="6"/>
      <c r="WHA51" s="6"/>
      <c r="WHB51" s="6"/>
      <c r="WHC51" s="6"/>
      <c r="WHD51" s="6"/>
      <c r="WHE51" s="6"/>
      <c r="WHF51" s="6"/>
      <c r="WHG51" s="6"/>
      <c r="WHH51" s="6"/>
      <c r="WHI51" s="6"/>
      <c r="WHJ51" s="6"/>
      <c r="WHK51" s="6"/>
      <c r="WHL51" s="6"/>
      <c r="WHM51" s="6"/>
      <c r="WHN51" s="6"/>
      <c r="WHO51" s="6"/>
      <c r="WHP51" s="6"/>
      <c r="WHQ51" s="6"/>
      <c r="WHR51" s="6"/>
      <c r="WHS51" s="6"/>
      <c r="WHT51" s="6"/>
      <c r="WHU51" s="6"/>
      <c r="WHV51" s="6"/>
      <c r="WHW51" s="6"/>
      <c r="WHX51" s="6"/>
      <c r="WHY51" s="6"/>
      <c r="WHZ51" s="6"/>
      <c r="WIA51" s="6"/>
      <c r="WIB51" s="6"/>
      <c r="WIC51" s="6"/>
      <c r="WID51" s="6"/>
      <c r="WIE51" s="6"/>
      <c r="WIF51" s="6"/>
      <c r="WIG51" s="6"/>
      <c r="WIH51" s="6"/>
      <c r="WII51" s="6"/>
      <c r="WIJ51" s="6"/>
      <c r="WIK51" s="6"/>
      <c r="WIL51" s="6"/>
      <c r="WIM51" s="6"/>
      <c r="WIN51" s="6"/>
      <c r="WIO51" s="6"/>
      <c r="WIP51" s="6"/>
      <c r="WIQ51" s="6"/>
      <c r="WIR51" s="6"/>
      <c r="WIS51" s="6"/>
      <c r="WIT51" s="6"/>
      <c r="WIU51" s="6"/>
      <c r="WIV51" s="6"/>
      <c r="WIW51" s="6"/>
      <c r="WIX51" s="6"/>
      <c r="WIY51" s="6"/>
      <c r="WIZ51" s="6"/>
      <c r="WJA51" s="6"/>
      <c r="WJB51" s="6"/>
      <c r="WJC51" s="6"/>
      <c r="WJD51" s="6"/>
      <c r="WJE51" s="6"/>
      <c r="WJF51" s="6"/>
      <c r="WJG51" s="6"/>
      <c r="WJH51" s="6"/>
      <c r="WJI51" s="6"/>
      <c r="WJJ51" s="6"/>
      <c r="WJK51" s="6"/>
      <c r="WJL51" s="6"/>
      <c r="WJM51" s="6"/>
      <c r="WJN51" s="6"/>
      <c r="WJO51" s="6"/>
      <c r="WJP51" s="6"/>
      <c r="WJQ51" s="6"/>
      <c r="WJR51" s="6"/>
      <c r="WJS51" s="6"/>
      <c r="WJT51" s="6"/>
      <c r="WJU51" s="6"/>
      <c r="WJV51" s="6"/>
      <c r="WJW51" s="6"/>
      <c r="WJX51" s="6"/>
      <c r="WJY51" s="6"/>
      <c r="WJZ51" s="6"/>
      <c r="WKA51" s="6"/>
      <c r="WKB51" s="6"/>
      <c r="WKC51" s="6"/>
      <c r="WKD51" s="6"/>
      <c r="WKE51" s="6"/>
      <c r="WKF51" s="6"/>
      <c r="WKG51" s="6"/>
      <c r="WKH51" s="6"/>
      <c r="WKI51" s="6"/>
      <c r="WKJ51" s="6"/>
      <c r="WKK51" s="6"/>
      <c r="WKL51" s="6"/>
      <c r="WKM51" s="6"/>
      <c r="WKN51" s="6"/>
      <c r="WKO51" s="6"/>
      <c r="WKP51" s="6"/>
      <c r="WKQ51" s="6"/>
      <c r="WKR51" s="6"/>
      <c r="WKS51" s="6"/>
      <c r="WKT51" s="6"/>
      <c r="WKU51" s="6"/>
      <c r="WKV51" s="6"/>
      <c r="WKW51" s="6"/>
      <c r="WKX51" s="6"/>
      <c r="WKY51" s="6"/>
      <c r="WKZ51" s="6"/>
      <c r="WLA51" s="6"/>
      <c r="WLB51" s="6"/>
      <c r="WLC51" s="6"/>
      <c r="WLD51" s="6"/>
      <c r="WLE51" s="6"/>
      <c r="WLF51" s="6"/>
      <c r="WLG51" s="6"/>
      <c r="WLH51" s="6"/>
      <c r="WLI51" s="6"/>
      <c r="WLJ51" s="6"/>
      <c r="WLK51" s="6"/>
      <c r="WLL51" s="6"/>
      <c r="WLM51" s="6"/>
      <c r="WLN51" s="6"/>
      <c r="WLO51" s="6"/>
      <c r="WLP51" s="6"/>
      <c r="WLQ51" s="6"/>
      <c r="WLR51" s="6"/>
      <c r="WLS51" s="6"/>
      <c r="WLT51" s="6"/>
      <c r="WLU51" s="6"/>
      <c r="WLV51" s="6"/>
      <c r="WLW51" s="6"/>
      <c r="WLX51" s="6"/>
      <c r="WLY51" s="6"/>
      <c r="WLZ51" s="6"/>
      <c r="WMA51" s="6"/>
      <c r="WMB51" s="6"/>
      <c r="WMC51" s="6"/>
      <c r="WMD51" s="6"/>
      <c r="WME51" s="6"/>
      <c r="WMF51" s="6"/>
      <c r="WMG51" s="6"/>
      <c r="WMH51" s="6"/>
      <c r="WMI51" s="6"/>
      <c r="WMJ51" s="6"/>
      <c r="WMK51" s="6"/>
      <c r="WML51" s="6"/>
      <c r="WMM51" s="6"/>
      <c r="WMN51" s="6"/>
      <c r="WMO51" s="6"/>
      <c r="WMP51" s="6"/>
      <c r="WMQ51" s="6"/>
      <c r="WMR51" s="6"/>
      <c r="WMS51" s="6"/>
      <c r="WMT51" s="6"/>
      <c r="WMU51" s="6"/>
      <c r="WMV51" s="6"/>
      <c r="WMW51" s="6"/>
      <c r="WMX51" s="6"/>
      <c r="WMY51" s="6"/>
      <c r="WMZ51" s="6"/>
      <c r="WNA51" s="6"/>
      <c r="WNB51" s="6"/>
      <c r="WNC51" s="6"/>
      <c r="WND51" s="6"/>
      <c r="WNE51" s="6"/>
      <c r="WNF51" s="6"/>
      <c r="WNG51" s="6"/>
      <c r="WNH51" s="6"/>
      <c r="WNI51" s="6"/>
      <c r="WNJ51" s="6"/>
      <c r="WNK51" s="6"/>
      <c r="WNL51" s="6"/>
      <c r="WNM51" s="6"/>
      <c r="WNN51" s="6"/>
      <c r="WNO51" s="6"/>
      <c r="WNP51" s="6"/>
      <c r="WNQ51" s="6"/>
      <c r="WNR51" s="6"/>
      <c r="WNS51" s="6"/>
      <c r="WNT51" s="6"/>
      <c r="WNU51" s="6"/>
      <c r="WNV51" s="6"/>
      <c r="WNW51" s="6"/>
      <c r="WNX51" s="6"/>
      <c r="WNY51" s="6"/>
      <c r="WNZ51" s="6"/>
      <c r="WOA51" s="6"/>
      <c r="WOB51" s="6"/>
      <c r="WOC51" s="6"/>
      <c r="WOD51" s="6"/>
      <c r="WOE51" s="6"/>
      <c r="WOF51" s="6"/>
      <c r="WOG51" s="6"/>
      <c r="WOH51" s="6"/>
      <c r="WOI51" s="6"/>
      <c r="WOJ51" s="6"/>
      <c r="WOK51" s="6"/>
      <c r="WOL51" s="6"/>
      <c r="WOM51" s="6"/>
      <c r="WON51" s="6"/>
      <c r="WOO51" s="6"/>
      <c r="WOP51" s="6"/>
      <c r="WOQ51" s="6"/>
      <c r="WOR51" s="6"/>
      <c r="WOS51" s="6"/>
      <c r="WOT51" s="6"/>
      <c r="WOU51" s="6"/>
      <c r="WOV51" s="6"/>
      <c r="WOW51" s="6"/>
      <c r="WOX51" s="6"/>
      <c r="WOY51" s="6"/>
      <c r="WOZ51" s="6"/>
      <c r="WPA51" s="6"/>
      <c r="WPB51" s="6"/>
      <c r="WPC51" s="6"/>
      <c r="WPD51" s="6"/>
      <c r="WPE51" s="6"/>
      <c r="WPF51" s="6"/>
      <c r="WPG51" s="6"/>
      <c r="WPH51" s="6"/>
      <c r="WPI51" s="6"/>
      <c r="WPJ51" s="6"/>
      <c r="WPK51" s="6"/>
      <c r="WPL51" s="6"/>
      <c r="WPM51" s="6"/>
      <c r="WPN51" s="6"/>
      <c r="WPO51" s="6"/>
      <c r="WPP51" s="6"/>
      <c r="WPQ51" s="6"/>
      <c r="WPR51" s="6"/>
      <c r="WPS51" s="6"/>
      <c r="WPT51" s="6"/>
      <c r="WPU51" s="6"/>
      <c r="WPV51" s="6"/>
      <c r="WPW51" s="6"/>
      <c r="WPX51" s="6"/>
      <c r="WPY51" s="6"/>
      <c r="WPZ51" s="6"/>
      <c r="WQA51" s="6"/>
      <c r="WQB51" s="6"/>
      <c r="WQC51" s="6"/>
      <c r="WQD51" s="6"/>
      <c r="WQE51" s="6"/>
      <c r="WQF51" s="6"/>
      <c r="WQG51" s="6"/>
      <c r="WQH51" s="6"/>
      <c r="WQI51" s="6"/>
      <c r="WQJ51" s="6"/>
      <c r="WQK51" s="6"/>
      <c r="WQL51" s="6"/>
      <c r="WQM51" s="6"/>
      <c r="WQN51" s="6"/>
      <c r="WQO51" s="6"/>
      <c r="WQP51" s="6"/>
      <c r="WQQ51" s="6"/>
      <c r="WQR51" s="6"/>
      <c r="WQS51" s="6"/>
      <c r="WQT51" s="6"/>
      <c r="WQU51" s="6"/>
      <c r="WQV51" s="6"/>
      <c r="WQW51" s="6"/>
      <c r="WQX51" s="6"/>
      <c r="WQY51" s="6"/>
      <c r="WQZ51" s="6"/>
      <c r="WRA51" s="6"/>
      <c r="WRB51" s="6"/>
      <c r="WRC51" s="6"/>
      <c r="WRD51" s="6"/>
      <c r="WRE51" s="6"/>
      <c r="WRF51" s="6"/>
      <c r="WRG51" s="6"/>
      <c r="WRH51" s="6"/>
      <c r="WRI51" s="6"/>
      <c r="WRJ51" s="6"/>
      <c r="WRK51" s="6"/>
      <c r="WRL51" s="6"/>
      <c r="WRM51" s="6"/>
      <c r="WRN51" s="6"/>
      <c r="WRO51" s="6"/>
      <c r="WRP51" s="6"/>
      <c r="WRQ51" s="6"/>
      <c r="WRR51" s="6"/>
      <c r="WRS51" s="6"/>
      <c r="WRT51" s="6"/>
      <c r="WRU51" s="6"/>
      <c r="WRV51" s="6"/>
      <c r="WRW51" s="6"/>
      <c r="WRX51" s="6"/>
      <c r="WRY51" s="6"/>
      <c r="WRZ51" s="6"/>
      <c r="WSA51" s="6"/>
      <c r="WSB51" s="6"/>
      <c r="WSC51" s="6"/>
      <c r="WSD51" s="6"/>
      <c r="WSE51" s="6"/>
      <c r="WSF51" s="6"/>
      <c r="WSG51" s="6"/>
      <c r="WSH51" s="6"/>
      <c r="WSI51" s="6"/>
      <c r="WSJ51" s="6"/>
      <c r="WSK51" s="6"/>
      <c r="WSL51" s="6"/>
      <c r="WSM51" s="6"/>
      <c r="WSN51" s="6"/>
      <c r="WSO51" s="6"/>
      <c r="WSP51" s="6"/>
      <c r="WSQ51" s="6"/>
      <c r="WSR51" s="6"/>
      <c r="WSS51" s="6"/>
      <c r="WST51" s="6"/>
      <c r="WSU51" s="6"/>
      <c r="WSV51" s="6"/>
      <c r="WSW51" s="6"/>
      <c r="WSX51" s="6"/>
      <c r="WSY51" s="6"/>
      <c r="WSZ51" s="6"/>
      <c r="WTA51" s="6"/>
      <c r="WTB51" s="6"/>
      <c r="WTC51" s="6"/>
      <c r="WTD51" s="6"/>
      <c r="WTE51" s="6"/>
      <c r="WTF51" s="6"/>
      <c r="WTG51" s="6"/>
      <c r="WTH51" s="6"/>
      <c r="WTI51" s="6"/>
      <c r="WTJ51" s="6"/>
      <c r="WTK51" s="6"/>
      <c r="WTL51" s="6"/>
      <c r="WTM51" s="6"/>
      <c r="WTN51" s="6"/>
      <c r="WTO51" s="6"/>
      <c r="WTP51" s="6"/>
      <c r="WTQ51" s="6"/>
      <c r="WTR51" s="6"/>
      <c r="WTS51" s="6"/>
      <c r="WTT51" s="6"/>
      <c r="WTU51" s="6"/>
      <c r="WTV51" s="6"/>
      <c r="WTW51" s="6"/>
      <c r="WTX51" s="6"/>
      <c r="WTY51" s="6"/>
      <c r="WTZ51" s="6"/>
      <c r="WUA51" s="6"/>
      <c r="WUB51" s="6"/>
      <c r="WUC51" s="6"/>
      <c r="WUD51" s="6"/>
      <c r="WUE51" s="6"/>
      <c r="WUF51" s="6"/>
      <c r="WUG51" s="6"/>
      <c r="WUH51" s="6"/>
      <c r="WUI51" s="6"/>
      <c r="WUJ51" s="6"/>
      <c r="WUK51" s="6"/>
      <c r="WUL51" s="6"/>
      <c r="WUM51" s="6"/>
      <c r="WUN51" s="6"/>
      <c r="WUO51" s="6"/>
      <c r="WUP51" s="6"/>
      <c r="WUQ51" s="6"/>
      <c r="WUR51" s="6"/>
      <c r="WUS51" s="6"/>
      <c r="WUT51" s="6"/>
      <c r="WUU51" s="6"/>
      <c r="WUV51" s="6"/>
      <c r="WUW51" s="6"/>
      <c r="WUX51" s="6"/>
      <c r="WUY51" s="6"/>
      <c r="WUZ51" s="6"/>
      <c r="WVA51" s="6"/>
      <c r="WVB51" s="6"/>
      <c r="WVC51" s="6"/>
      <c r="WVD51" s="6"/>
      <c r="WVE51" s="6"/>
      <c r="WVF51" s="6"/>
      <c r="WVG51" s="6"/>
      <c r="WVH51" s="6"/>
      <c r="WVI51" s="6"/>
      <c r="WVJ51" s="6"/>
      <c r="WVK51" s="6"/>
      <c r="WVL51" s="6"/>
      <c r="WVM51" s="6"/>
      <c r="WVN51" s="6"/>
      <c r="WVO51" s="6"/>
      <c r="WVP51" s="6"/>
      <c r="WVQ51" s="6"/>
      <c r="WVR51" s="6"/>
      <c r="WVS51" s="6"/>
      <c r="WVT51" s="6"/>
      <c r="WVU51" s="6"/>
      <c r="WVV51" s="6"/>
      <c r="WVW51" s="6"/>
      <c r="WVX51" s="6"/>
      <c r="WVY51" s="6"/>
      <c r="WVZ51" s="6"/>
      <c r="WWA51" s="6"/>
      <c r="WWB51" s="6"/>
      <c r="WWC51" s="6"/>
      <c r="WWD51" s="6"/>
      <c r="WWE51" s="6"/>
      <c r="WWF51" s="6"/>
      <c r="WWG51" s="6"/>
      <c r="WWH51" s="6"/>
      <c r="WWI51" s="6"/>
      <c r="WWJ51" s="6"/>
      <c r="WWK51" s="6"/>
      <c r="WWL51" s="6"/>
      <c r="WWM51" s="6"/>
      <c r="WWN51" s="6"/>
      <c r="WWO51" s="6"/>
      <c r="WWP51" s="6"/>
      <c r="WWQ51" s="6"/>
      <c r="WWR51" s="6"/>
      <c r="WWS51" s="6"/>
      <c r="WWT51" s="6"/>
      <c r="WWU51" s="6"/>
      <c r="WWV51" s="6"/>
      <c r="WWW51" s="6"/>
      <c r="WWX51" s="6"/>
      <c r="WWY51" s="6"/>
      <c r="WWZ51" s="6"/>
      <c r="WXA51" s="6"/>
      <c r="WXB51" s="6"/>
      <c r="WXC51" s="6"/>
      <c r="WXD51" s="6"/>
      <c r="WXE51" s="6"/>
      <c r="WXF51" s="6"/>
      <c r="WXG51" s="6"/>
      <c r="WXH51" s="6"/>
      <c r="WXI51" s="6"/>
      <c r="WXJ51" s="6"/>
      <c r="WXK51" s="6"/>
      <c r="WXL51" s="6"/>
      <c r="WXM51" s="6"/>
      <c r="WXN51" s="6"/>
      <c r="WXO51" s="6"/>
      <c r="WXP51" s="6"/>
      <c r="WXQ51" s="6"/>
      <c r="WXR51" s="6"/>
      <c r="WXS51" s="6"/>
      <c r="WXT51" s="6"/>
      <c r="WXU51" s="6"/>
      <c r="WXV51" s="6"/>
      <c r="WXW51" s="6"/>
      <c r="WXX51" s="6"/>
      <c r="WXY51" s="6"/>
      <c r="WXZ51" s="6"/>
      <c r="WYA51" s="6"/>
      <c r="WYB51" s="6"/>
      <c r="WYC51" s="6"/>
      <c r="WYD51" s="6"/>
      <c r="WYE51" s="6"/>
      <c r="WYF51" s="6"/>
      <c r="WYG51" s="6"/>
      <c r="WYH51" s="6"/>
      <c r="WYI51" s="6"/>
      <c r="WYJ51" s="6"/>
      <c r="WYK51" s="6"/>
      <c r="WYL51" s="6"/>
      <c r="WYM51" s="6"/>
      <c r="WYN51" s="6"/>
      <c r="WYO51" s="6"/>
      <c r="WYP51" s="6"/>
      <c r="WYQ51" s="6"/>
      <c r="WYR51" s="6"/>
      <c r="WYS51" s="6"/>
      <c r="WYT51" s="6"/>
      <c r="WYU51" s="6"/>
      <c r="WYV51" s="6"/>
      <c r="WYW51" s="6"/>
      <c r="WYX51" s="6"/>
      <c r="WYY51" s="6"/>
      <c r="WYZ51" s="6"/>
      <c r="WZA51" s="6"/>
      <c r="WZB51" s="6"/>
      <c r="WZC51" s="6"/>
      <c r="WZD51" s="6"/>
      <c r="WZE51" s="6"/>
      <c r="WZF51" s="6"/>
      <c r="WZG51" s="6"/>
      <c r="WZH51" s="6"/>
      <c r="WZI51" s="6"/>
      <c r="WZJ51" s="6"/>
      <c r="WZK51" s="6"/>
      <c r="WZL51" s="6"/>
      <c r="WZM51" s="6"/>
      <c r="WZN51" s="6"/>
      <c r="WZO51" s="6"/>
      <c r="WZP51" s="6"/>
      <c r="WZQ51" s="6"/>
      <c r="WZR51" s="6"/>
      <c r="WZS51" s="6"/>
      <c r="WZT51" s="6"/>
      <c r="WZU51" s="6"/>
      <c r="WZV51" s="6"/>
      <c r="WZW51" s="6"/>
      <c r="WZX51" s="6"/>
      <c r="WZY51" s="6"/>
      <c r="WZZ51" s="6"/>
      <c r="XAA51" s="6"/>
      <c r="XAB51" s="6"/>
      <c r="XAC51" s="6"/>
      <c r="XAD51" s="6"/>
      <c r="XAE51" s="6"/>
      <c r="XAF51" s="6"/>
      <c r="XAG51" s="6"/>
      <c r="XAH51" s="6"/>
      <c r="XAI51" s="6"/>
      <c r="XAJ51" s="6"/>
      <c r="XAK51" s="6"/>
      <c r="XAL51" s="6"/>
      <c r="XAM51" s="6"/>
      <c r="XAN51" s="6"/>
      <c r="XAO51" s="6"/>
      <c r="XAP51" s="6"/>
      <c r="XAQ51" s="6"/>
      <c r="XAR51" s="6"/>
      <c r="XAS51" s="6"/>
      <c r="XAT51" s="6"/>
      <c r="XAU51" s="6"/>
      <c r="XAV51" s="6"/>
      <c r="XAW51" s="6"/>
      <c r="XAX51" s="6"/>
      <c r="XAY51" s="6"/>
      <c r="XAZ51" s="6"/>
      <c r="XBA51" s="6"/>
      <c r="XBB51" s="6"/>
      <c r="XBC51" s="6"/>
      <c r="XBD51" s="6"/>
      <c r="XBE51" s="6"/>
      <c r="XBF51" s="6"/>
      <c r="XBG51" s="6"/>
      <c r="XBH51" s="6"/>
      <c r="XBI51" s="6"/>
      <c r="XBJ51" s="6"/>
      <c r="XBK51" s="6"/>
      <c r="XBL51" s="6"/>
      <c r="XBM51" s="6"/>
      <c r="XBN51" s="6"/>
      <c r="XBO51" s="6"/>
      <c r="XBP51" s="6"/>
      <c r="XBQ51" s="6"/>
      <c r="XBR51" s="6"/>
      <c r="XBS51" s="6"/>
      <c r="XBT51" s="6"/>
      <c r="XBU51" s="6"/>
      <c r="XBV51" s="6"/>
      <c r="XBW51" s="6"/>
      <c r="XBX51" s="6"/>
      <c r="XBY51" s="6"/>
      <c r="XBZ51" s="6"/>
      <c r="XCA51" s="6"/>
      <c r="XCB51" s="6"/>
      <c r="XCC51" s="6"/>
      <c r="XCD51" s="6"/>
      <c r="XCE51" s="6"/>
      <c r="XCF51" s="6"/>
      <c r="XCG51" s="6"/>
      <c r="XCH51" s="6"/>
      <c r="XCI51" s="6"/>
      <c r="XCJ51" s="6"/>
      <c r="XCK51" s="6"/>
      <c r="XCL51" s="6"/>
      <c r="XCM51" s="6"/>
      <c r="XCN51" s="6"/>
      <c r="XCO51" s="6"/>
      <c r="XCP51" s="6"/>
      <c r="XCQ51" s="6"/>
      <c r="XCR51" s="6"/>
      <c r="XCS51" s="6"/>
      <c r="XCT51" s="6"/>
      <c r="XCU51" s="6"/>
      <c r="XCV51" s="6"/>
      <c r="XCW51" s="6"/>
      <c r="XCX51" s="6"/>
      <c r="XCY51" s="6"/>
      <c r="XCZ51" s="6"/>
      <c r="XDA51" s="6"/>
      <c r="XDB51" s="6"/>
      <c r="XDC51" s="6"/>
      <c r="XDD51" s="6"/>
      <c r="XDE51" s="6"/>
      <c r="XDF51" s="6"/>
      <c r="XDG51" s="6"/>
      <c r="XDH51" s="6"/>
      <c r="XDI51" s="6"/>
      <c r="XDJ51" s="6"/>
      <c r="XDK51" s="6"/>
      <c r="XDL51" s="6"/>
      <c r="XDM51" s="6"/>
      <c r="XDN51" s="6"/>
      <c r="XDO51" s="6"/>
      <c r="XDP51" s="6"/>
      <c r="XDQ51" s="6"/>
      <c r="XDR51" s="6"/>
      <c r="XDS51" s="6"/>
      <c r="XDT51" s="6"/>
      <c r="XDU51" s="6"/>
      <c r="XDV51" s="6"/>
      <c r="XDW51" s="6"/>
      <c r="XDX51" s="6"/>
      <c r="XDY51" s="6"/>
      <c r="XDZ51" s="6"/>
      <c r="XEA51" s="6"/>
      <c r="XEB51" s="6"/>
      <c r="XEC51" s="6"/>
      <c r="XED51" s="6"/>
      <c r="XEE51" s="6"/>
      <c r="XEF51" s="6"/>
      <c r="XEG51" s="6"/>
      <c r="XEH51" s="6"/>
      <c r="XEI51" s="6"/>
      <c r="XEJ51" s="6"/>
      <c r="XEK51" s="6"/>
      <c r="XEL51" s="6"/>
      <c r="XEM51" s="6"/>
      <c r="XEN51" s="6"/>
      <c r="XEO51" s="6"/>
      <c r="XEP51" s="6"/>
      <c r="XEQ51" s="6"/>
      <c r="XER51" s="6"/>
      <c r="XES51" s="6"/>
      <c r="XET51" s="6"/>
      <c r="XEU51" s="6"/>
      <c r="XEV51" s="6"/>
      <c r="XEW51" s="6"/>
      <c r="XEX51" s="6"/>
      <c r="XEY51" s="6"/>
      <c r="XEZ51" s="6"/>
      <c r="XFA51" s="6"/>
      <c r="XFB51" s="6"/>
      <c r="XFC51" s="6"/>
      <c r="XFD51" s="6"/>
    </row>
    <row r="52" s="6" customFormat="1" ht="12.75" customHeight="1" spans="1:56">
      <c r="A52" s="33" t="s">
        <v>65</v>
      </c>
      <c r="B52" s="30">
        <f ca="1" t="shared" si="0"/>
        <v>43296</v>
      </c>
      <c r="C52" s="31">
        <f ca="1" t="shared" si="1"/>
        <v>44912</v>
      </c>
      <c r="D52" s="29" t="str">
        <f t="shared" si="2"/>
        <v>Project 452</v>
      </c>
      <c r="E52" s="29" t="str">
        <f t="shared" si="3"/>
        <v>Company AB 552</v>
      </c>
      <c r="F52" s="29" t="str">
        <f ca="1" t="shared" si="4"/>
        <v>Surahamar</v>
      </c>
      <c r="G52" s="36">
        <f ca="1" t="shared" si="5"/>
        <v>32</v>
      </c>
      <c r="H52" s="37" t="str">
        <f ca="1" t="shared" si="6"/>
        <v/>
      </c>
      <c r="I52" s="29" t="str">
        <f ca="1" t="shared" si="7"/>
        <v>Nyanslutning</v>
      </c>
      <c r="J52" s="29" t="str">
        <f ca="1" t="shared" si="8"/>
        <v>Konsumtion</v>
      </c>
      <c r="K52" s="40">
        <f ca="1" t="shared" si="9"/>
        <v>250</v>
      </c>
      <c r="L52" s="40">
        <f ca="1" t="shared" si="10"/>
        <v>75</v>
      </c>
      <c r="M52" s="11"/>
      <c r="N52" s="29" t="str">
        <f ca="1" t="shared" si="11"/>
        <v>Anders Erikson 52</v>
      </c>
      <c r="O52" s="29" t="str">
        <f ca="1" t="shared" si="12"/>
        <v>Erik Johanson 52</v>
      </c>
      <c r="P52" s="29" t="str">
        <f ca="1" t="shared" si="13"/>
        <v>Erik Johanson 52</v>
      </c>
      <c r="Q52" s="29" t="str">
        <f ca="1" t="shared" si="14"/>
        <v>1.Anslutningsmöjlighet</v>
      </c>
      <c r="R52" s="44" t="str">
        <f ca="1" t="shared" si="15"/>
        <v/>
      </c>
      <c r="S52" s="44" t="str">
        <f ca="1" t="shared" si="16"/>
        <v>x</v>
      </c>
      <c r="T52" s="44" t="str">
        <f ca="1" t="shared" si="17"/>
        <v/>
      </c>
      <c r="U52" s="12"/>
      <c r="V52" s="33"/>
      <c r="W52" s="48" t="str">
        <f ca="1" t="shared" si="18"/>
        <v/>
      </c>
      <c r="X52" s="49" t="str">
        <f ca="1" t="shared" si="19"/>
        <v/>
      </c>
      <c r="Y52" s="62" t="str">
        <f ca="1" t="shared" si="20"/>
        <v/>
      </c>
      <c r="Z52" s="62" t="str">
        <f ca="1" t="shared" si="21"/>
        <v/>
      </c>
      <c r="AA52" s="33"/>
      <c r="AB52" s="63" t="str">
        <f ca="1" t="shared" si="24"/>
        <v/>
      </c>
      <c r="AC52" s="72">
        <f ca="1">INDEX(Anslutningspunkt!$A$2:$A$180,RANDBETWEEN(2,180),1)</f>
        <v>103</v>
      </c>
      <c r="AD52" s="29"/>
      <c r="AE52" s="29" t="str">
        <f ca="1" t="shared" si="22"/>
        <v/>
      </c>
      <c r="AF52" s="33"/>
      <c r="AG52" s="94"/>
      <c r="AH52" s="12"/>
      <c r="AI52" s="95"/>
      <c r="AM52" s="6">
        <f ca="1">VLOOKUP(AC52,Anslutningspunkt!A:B,2,0)+RANDBETWEEN(-10000,10000)</f>
        <v>7700433.698</v>
      </c>
      <c r="AN52" s="6">
        <f ca="1">VLOOKUP(AC52,Anslutningspunkt!A:C,3,0)+RANDBETWEEN(-10000,10000)</f>
        <v>711102.195</v>
      </c>
      <c r="AP52" s="6" t="str">
        <f ca="1" t="shared" si="25"/>
        <v>Nyanslutning</v>
      </c>
      <c r="AQ52" s="6" t="str">
        <f ca="1" t="shared" si="26"/>
        <v>Konsumtion</v>
      </c>
      <c r="AX52" s="30" t="str">
        <f ca="1" t="shared" si="27"/>
        <v/>
      </c>
      <c r="AZ52" s="30" t="str">
        <f ca="1">IF(SUM(IF({"4.Projekteringsavtal","5.Anslutningsavtal","6.Nätavtal"}=Q52,1,0))&gt;0,EDATE(AX52,RANDBETWEEN(0,6)),"")</f>
        <v/>
      </c>
      <c r="BB52" s="20" t="str">
        <f ca="1">IF(SUM(IF({"5.Anslutningsavtal","6.Nätavtal"}=Q52,1,0))&gt;0,EDATE(AZ52,RANDBETWEEN(0,3)),"")</f>
        <v/>
      </c>
      <c r="BD52" s="20" t="str">
        <f ca="1" t="shared" si="28"/>
        <v/>
      </c>
    </row>
    <row r="53" s="7" customFormat="1" ht="12.75" customHeight="1" spans="1:16384">
      <c r="A53" s="33" t="s">
        <v>65</v>
      </c>
      <c r="B53" s="30">
        <f ca="1" t="shared" si="0"/>
        <v>43668</v>
      </c>
      <c r="C53" s="31">
        <f ca="1" t="shared" si="1"/>
        <v>45226</v>
      </c>
      <c r="D53" s="29" t="str">
        <f t="shared" si="2"/>
        <v>Project 453</v>
      </c>
      <c r="E53" s="29" t="str">
        <f t="shared" si="3"/>
        <v>Company AB 553</v>
      </c>
      <c r="F53" s="29" t="str">
        <f ca="1" t="shared" si="4"/>
        <v>Lindesberg</v>
      </c>
      <c r="G53" s="36">
        <f ca="1" t="shared" si="5"/>
        <v>34</v>
      </c>
      <c r="H53" s="37" t="str">
        <f ca="1" t="shared" si="6"/>
        <v/>
      </c>
      <c r="I53" s="29" t="str">
        <f ca="1" t="shared" si="7"/>
        <v>Nyanslutning</v>
      </c>
      <c r="J53" s="29" t="str">
        <f ca="1" t="shared" si="8"/>
        <v>Konsumtion</v>
      </c>
      <c r="K53" s="40">
        <f ca="1" t="shared" si="9"/>
        <v>460</v>
      </c>
      <c r="L53" s="40">
        <f ca="1" t="shared" si="10"/>
        <v>120</v>
      </c>
      <c r="M53" s="11"/>
      <c r="N53" s="29" t="str">
        <f ca="1" t="shared" si="11"/>
        <v>Lars Johnson 53</v>
      </c>
      <c r="O53" s="29" t="str">
        <f ca="1" t="shared" si="12"/>
        <v>Lars Johnson 53</v>
      </c>
      <c r="P53" s="29" t="str">
        <f ca="1" t="shared" si="13"/>
        <v>Sarah Anderson 53</v>
      </c>
      <c r="Q53" s="29" t="str">
        <f ca="1" t="shared" si="14"/>
        <v>5.Anslutningsavtal</v>
      </c>
      <c r="R53" s="44" t="str">
        <f ca="1" t="shared" si="15"/>
        <v/>
      </c>
      <c r="S53" s="44" t="str">
        <f ca="1" t="shared" si="16"/>
        <v/>
      </c>
      <c r="T53" s="44" t="str">
        <f ca="1" t="shared" si="17"/>
        <v/>
      </c>
      <c r="U53" s="12"/>
      <c r="V53" s="33"/>
      <c r="W53" s="48" t="str">
        <f ca="1" t="shared" si="18"/>
        <v/>
      </c>
      <c r="X53" s="49" t="str">
        <f ca="1" t="shared" si="19"/>
        <v>Ja</v>
      </c>
      <c r="Y53" s="62">
        <f ca="1" t="shared" si="20"/>
        <v>45352</v>
      </c>
      <c r="Z53" s="62">
        <f ca="1" t="shared" si="21"/>
        <v>45282</v>
      </c>
      <c r="AA53" s="33"/>
      <c r="AB53" s="63" t="str">
        <f ca="1" t="shared" si="24"/>
        <v/>
      </c>
      <c r="AC53" s="72">
        <f ca="1">INDEX(Anslutningspunkt!$A$2:$A$180,RANDBETWEEN(2,180),1)</f>
        <v>244</v>
      </c>
      <c r="AD53" s="29"/>
      <c r="AE53" s="29" t="str">
        <f ca="1" t="shared" si="22"/>
        <v>Regionnät</v>
      </c>
      <c r="AF53" s="33"/>
      <c r="AG53" s="94"/>
      <c r="AH53" s="15"/>
      <c r="AI53" s="95"/>
      <c r="AM53" s="6">
        <f ca="1">VLOOKUP(AC53,Anslutningspunkt!A:B,2,0)+RANDBETWEEN(-10000,10000)</f>
        <v>7569712.698</v>
      </c>
      <c r="AN53" s="6">
        <f ca="1">VLOOKUP(AC53,Anslutningspunkt!A:C,3,0)+RANDBETWEEN(-10000,10000)</f>
        <v>669475.195</v>
      </c>
      <c r="AO53" s="6"/>
      <c r="AP53" s="6" t="str">
        <f ca="1" t="shared" si="25"/>
        <v>Nyanslutning</v>
      </c>
      <c r="AQ53" s="6" t="str">
        <f ca="1" t="shared" si="26"/>
        <v>Konsumtion</v>
      </c>
      <c r="AR53" s="6"/>
      <c r="AS53" s="6"/>
      <c r="AT53" s="6"/>
      <c r="AU53" s="6"/>
      <c r="AV53" s="6"/>
      <c r="AW53" s="6"/>
      <c r="AX53" s="30">
        <f ca="1" t="shared" si="27"/>
        <v>44987.5574143655</v>
      </c>
      <c r="AY53" s="6"/>
      <c r="AZ53" s="30">
        <f ca="1">IF(SUM(IF({"4.Projekteringsavtal","5.Anslutningsavtal","6.Nätavtal"}=Q53,1,0))&gt;0,EDATE(AX53,RANDBETWEEN(0,6)),"")</f>
        <v>45140</v>
      </c>
      <c r="BA53" s="6"/>
      <c r="BB53" s="20">
        <f ca="1">IF(SUM(IF({"5.Anslutningsavtal","6.Nätavtal"}=Q53,1,0))&gt;0,EDATE(AZ53,RANDBETWEEN(0,3)),"")</f>
        <v>45171</v>
      </c>
      <c r="BC53" s="6"/>
      <c r="BD53" s="20" t="str">
        <f ca="1" t="shared" si="28"/>
        <v/>
      </c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NRF53" s="6"/>
      <c r="NRG53" s="6"/>
      <c r="NRH53" s="6"/>
      <c r="NRI53" s="6"/>
      <c r="NRJ53" s="6"/>
      <c r="NRK53" s="6"/>
      <c r="NRL53" s="6"/>
      <c r="NRM53" s="6"/>
      <c r="NRN53" s="6"/>
      <c r="NRO53" s="6"/>
      <c r="NRP53" s="6"/>
      <c r="NRQ53" s="6"/>
      <c r="NRR53" s="6"/>
      <c r="NRS53" s="6"/>
      <c r="NRT53" s="6"/>
      <c r="NRU53" s="6"/>
      <c r="NRV53" s="6"/>
      <c r="NRW53" s="6"/>
      <c r="NRX53" s="6"/>
      <c r="NRY53" s="6"/>
      <c r="NRZ53" s="6"/>
      <c r="NSA53" s="6"/>
      <c r="NSB53" s="6"/>
      <c r="NSC53" s="6"/>
      <c r="NSD53" s="6"/>
      <c r="NSE53" s="6"/>
      <c r="NSF53" s="6"/>
      <c r="NSG53" s="6"/>
      <c r="NSH53" s="6"/>
      <c r="NSI53" s="6"/>
      <c r="NSJ53" s="6"/>
      <c r="NSK53" s="6"/>
      <c r="NSL53" s="6"/>
      <c r="NSM53" s="6"/>
      <c r="NSN53" s="6"/>
      <c r="NSO53" s="6"/>
      <c r="NSP53" s="6"/>
      <c r="NSQ53" s="6"/>
      <c r="NSR53" s="6"/>
      <c r="NSS53" s="6"/>
      <c r="NST53" s="6"/>
      <c r="NSU53" s="6"/>
      <c r="NSV53" s="6"/>
      <c r="NSW53" s="6"/>
      <c r="NSX53" s="6"/>
      <c r="NSY53" s="6"/>
      <c r="NSZ53" s="6"/>
      <c r="NTA53" s="6"/>
      <c r="NTB53" s="6"/>
      <c r="NTC53" s="6"/>
      <c r="NTD53" s="6"/>
      <c r="NTE53" s="6"/>
      <c r="NTF53" s="6"/>
      <c r="NTG53" s="6"/>
      <c r="NTH53" s="6"/>
      <c r="NTI53" s="6"/>
      <c r="NTJ53" s="6"/>
      <c r="NTK53" s="6"/>
      <c r="NTL53" s="6"/>
      <c r="NTM53" s="6"/>
      <c r="NTN53" s="6"/>
      <c r="NTO53" s="6"/>
      <c r="NTP53" s="6"/>
      <c r="NTQ53" s="6"/>
      <c r="NTR53" s="6"/>
      <c r="NTS53" s="6"/>
      <c r="NTT53" s="6"/>
      <c r="NTU53" s="6"/>
      <c r="NTV53" s="6"/>
      <c r="NTW53" s="6"/>
      <c r="NTX53" s="6"/>
      <c r="NTY53" s="6"/>
      <c r="NTZ53" s="6"/>
      <c r="NUA53" s="6"/>
      <c r="NUB53" s="6"/>
      <c r="NUC53" s="6"/>
      <c r="NUD53" s="6"/>
      <c r="NUE53" s="6"/>
      <c r="NUF53" s="6"/>
      <c r="NUG53" s="6"/>
      <c r="NUH53" s="6"/>
      <c r="NUI53" s="6"/>
      <c r="NUJ53" s="6"/>
      <c r="NUK53" s="6"/>
      <c r="NUL53" s="6"/>
      <c r="NUM53" s="6"/>
      <c r="NUN53" s="6"/>
      <c r="NUO53" s="6"/>
      <c r="NUP53" s="6"/>
      <c r="NUQ53" s="6"/>
      <c r="NUR53" s="6"/>
      <c r="NUS53" s="6"/>
      <c r="NUT53" s="6"/>
      <c r="NUU53" s="6"/>
      <c r="NUV53" s="6"/>
      <c r="NUW53" s="6"/>
      <c r="NUX53" s="6"/>
      <c r="NUY53" s="6"/>
      <c r="NUZ53" s="6"/>
      <c r="NVA53" s="6"/>
      <c r="NVB53" s="6"/>
      <c r="NVC53" s="6"/>
      <c r="NVD53" s="6"/>
      <c r="NVE53" s="6"/>
      <c r="NVF53" s="6"/>
      <c r="NVG53" s="6"/>
      <c r="NVH53" s="6"/>
      <c r="NVI53" s="6"/>
      <c r="NVJ53" s="6"/>
      <c r="NVK53" s="6"/>
      <c r="NVL53" s="6"/>
      <c r="NVM53" s="6"/>
      <c r="NVN53" s="6"/>
      <c r="NVO53" s="6"/>
      <c r="NVP53" s="6"/>
      <c r="NVQ53" s="6"/>
      <c r="NVR53" s="6"/>
      <c r="NVS53" s="6"/>
      <c r="NVT53" s="6"/>
      <c r="NVU53" s="6"/>
      <c r="NVV53" s="6"/>
      <c r="NVW53" s="6"/>
      <c r="NVX53" s="6"/>
      <c r="NVY53" s="6"/>
      <c r="NVZ53" s="6"/>
      <c r="NWA53" s="6"/>
      <c r="NWB53" s="6"/>
      <c r="NWC53" s="6"/>
      <c r="NWD53" s="6"/>
      <c r="NWE53" s="6"/>
      <c r="NWF53" s="6"/>
      <c r="NWG53" s="6"/>
      <c r="NWH53" s="6"/>
      <c r="NWI53" s="6"/>
      <c r="NWJ53" s="6"/>
      <c r="NWK53" s="6"/>
      <c r="NWL53" s="6"/>
      <c r="NWM53" s="6"/>
      <c r="NWN53" s="6"/>
      <c r="NWO53" s="6"/>
      <c r="NWP53" s="6"/>
      <c r="NWQ53" s="6"/>
      <c r="NWR53" s="6"/>
      <c r="NWS53" s="6"/>
      <c r="NWT53" s="6"/>
      <c r="NWU53" s="6"/>
      <c r="NWV53" s="6"/>
      <c r="NWW53" s="6"/>
      <c r="NWX53" s="6"/>
      <c r="NWY53" s="6"/>
      <c r="NWZ53" s="6"/>
      <c r="NXA53" s="6"/>
      <c r="NXB53" s="6"/>
      <c r="NXC53" s="6"/>
      <c r="NXD53" s="6"/>
      <c r="NXE53" s="6"/>
      <c r="NXF53" s="6"/>
      <c r="NXG53" s="6"/>
      <c r="NXH53" s="6"/>
      <c r="NXI53" s="6"/>
      <c r="NXJ53" s="6"/>
      <c r="NXK53" s="6"/>
      <c r="NXL53" s="6"/>
      <c r="NXM53" s="6"/>
      <c r="NXN53" s="6"/>
      <c r="NXO53" s="6"/>
      <c r="NXP53" s="6"/>
      <c r="NXQ53" s="6"/>
      <c r="NXR53" s="6"/>
      <c r="NXS53" s="6"/>
      <c r="NXT53" s="6"/>
      <c r="NXU53" s="6"/>
      <c r="NXV53" s="6"/>
      <c r="NXW53" s="6"/>
      <c r="NXX53" s="6"/>
      <c r="NXY53" s="6"/>
      <c r="NXZ53" s="6"/>
      <c r="NYA53" s="6"/>
      <c r="NYB53" s="6"/>
      <c r="NYC53" s="6"/>
      <c r="NYD53" s="6"/>
      <c r="NYE53" s="6"/>
      <c r="NYF53" s="6"/>
      <c r="NYG53" s="6"/>
      <c r="NYH53" s="6"/>
      <c r="NYI53" s="6"/>
      <c r="NYJ53" s="6"/>
      <c r="NYK53" s="6"/>
      <c r="NYL53" s="6"/>
      <c r="NYM53" s="6"/>
      <c r="NYN53" s="6"/>
      <c r="NYO53" s="6"/>
      <c r="NYP53" s="6"/>
      <c r="NYQ53" s="6"/>
      <c r="NYR53" s="6"/>
      <c r="NYS53" s="6"/>
      <c r="NYT53" s="6"/>
      <c r="NYU53" s="6"/>
      <c r="NYV53" s="6"/>
      <c r="NYW53" s="6"/>
      <c r="NYX53" s="6"/>
      <c r="NYY53" s="6"/>
      <c r="NYZ53" s="6"/>
      <c r="NZA53" s="6"/>
      <c r="NZB53" s="6"/>
      <c r="NZC53" s="6"/>
      <c r="NZD53" s="6"/>
      <c r="NZE53" s="6"/>
      <c r="NZF53" s="6"/>
      <c r="NZG53" s="6"/>
      <c r="NZH53" s="6"/>
      <c r="NZI53" s="6"/>
      <c r="NZJ53" s="6"/>
      <c r="NZK53" s="6"/>
      <c r="NZL53" s="6"/>
      <c r="NZM53" s="6"/>
      <c r="NZN53" s="6"/>
      <c r="NZO53" s="6"/>
      <c r="NZP53" s="6"/>
      <c r="NZQ53" s="6"/>
      <c r="NZR53" s="6"/>
      <c r="NZS53" s="6"/>
      <c r="NZT53" s="6"/>
      <c r="NZU53" s="6"/>
      <c r="NZV53" s="6"/>
      <c r="NZW53" s="6"/>
      <c r="NZX53" s="6"/>
      <c r="NZY53" s="6"/>
      <c r="NZZ53" s="6"/>
      <c r="OAA53" s="6"/>
      <c r="OAB53" s="6"/>
      <c r="OAC53" s="6"/>
      <c r="OAD53" s="6"/>
      <c r="OAE53" s="6"/>
      <c r="OAF53" s="6"/>
      <c r="OAG53" s="6"/>
      <c r="OAH53" s="6"/>
      <c r="OAI53" s="6"/>
      <c r="OAJ53" s="6"/>
      <c r="OAK53" s="6"/>
      <c r="OAL53" s="6"/>
      <c r="OAM53" s="6"/>
      <c r="OAN53" s="6"/>
      <c r="OAO53" s="6"/>
      <c r="OAP53" s="6"/>
      <c r="OAQ53" s="6"/>
      <c r="OAR53" s="6"/>
      <c r="OAS53" s="6"/>
      <c r="OAT53" s="6"/>
      <c r="OAU53" s="6"/>
      <c r="OAV53" s="6"/>
      <c r="OAW53" s="6"/>
      <c r="OAX53" s="6"/>
      <c r="OAY53" s="6"/>
      <c r="OAZ53" s="6"/>
      <c r="OBA53" s="6"/>
      <c r="OBB53" s="6"/>
      <c r="OBC53" s="6"/>
      <c r="OBD53" s="6"/>
      <c r="OBE53" s="6"/>
      <c r="OBF53" s="6"/>
      <c r="OBG53" s="6"/>
      <c r="OBH53" s="6"/>
      <c r="OBI53" s="6"/>
      <c r="OBJ53" s="6"/>
      <c r="OBK53" s="6"/>
      <c r="OBL53" s="6"/>
      <c r="OBM53" s="6"/>
      <c r="OBN53" s="6"/>
      <c r="OBO53" s="6"/>
      <c r="OBP53" s="6"/>
      <c r="OBQ53" s="6"/>
      <c r="OBR53" s="6"/>
      <c r="OBS53" s="6"/>
      <c r="OBT53" s="6"/>
      <c r="OBU53" s="6"/>
      <c r="OBV53" s="6"/>
      <c r="OBW53" s="6"/>
      <c r="OBX53" s="6"/>
      <c r="OBY53" s="6"/>
      <c r="OBZ53" s="6"/>
      <c r="OCA53" s="6"/>
      <c r="OCB53" s="6"/>
      <c r="OCC53" s="6"/>
      <c r="OCD53" s="6"/>
      <c r="OCE53" s="6"/>
      <c r="OCF53" s="6"/>
      <c r="OCG53" s="6"/>
      <c r="OCH53" s="6"/>
      <c r="OCI53" s="6"/>
      <c r="OCJ53" s="6"/>
      <c r="OCK53" s="6"/>
      <c r="OCL53" s="6"/>
      <c r="OCM53" s="6"/>
      <c r="OCN53" s="6"/>
      <c r="OCO53" s="6"/>
      <c r="OCP53" s="6"/>
      <c r="OCQ53" s="6"/>
      <c r="OCR53" s="6"/>
      <c r="OCS53" s="6"/>
      <c r="OCT53" s="6"/>
      <c r="OCU53" s="6"/>
      <c r="OCV53" s="6"/>
      <c r="OCW53" s="6"/>
      <c r="OCX53" s="6"/>
      <c r="OCY53" s="6"/>
      <c r="OCZ53" s="6"/>
      <c r="ODA53" s="6"/>
      <c r="ODB53" s="6"/>
      <c r="ODC53" s="6"/>
      <c r="ODD53" s="6"/>
      <c r="ODE53" s="6"/>
      <c r="ODF53" s="6"/>
      <c r="ODG53" s="6"/>
      <c r="ODH53" s="6"/>
      <c r="ODI53" s="6"/>
      <c r="ODJ53" s="6"/>
      <c r="ODK53" s="6"/>
      <c r="ODL53" s="6"/>
      <c r="ODM53" s="6"/>
      <c r="ODN53" s="6"/>
      <c r="ODO53" s="6"/>
      <c r="ODP53" s="6"/>
      <c r="ODQ53" s="6"/>
      <c r="ODR53" s="6"/>
      <c r="ODS53" s="6"/>
      <c r="ODT53" s="6"/>
      <c r="ODU53" s="6"/>
      <c r="ODV53" s="6"/>
      <c r="ODW53" s="6"/>
      <c r="ODX53" s="6"/>
      <c r="ODY53" s="6"/>
      <c r="ODZ53" s="6"/>
      <c r="OEA53" s="6"/>
      <c r="OEB53" s="6"/>
      <c r="OEC53" s="6"/>
      <c r="OED53" s="6"/>
      <c r="OEE53" s="6"/>
      <c r="OEF53" s="6"/>
      <c r="OEG53" s="6"/>
      <c r="OEH53" s="6"/>
      <c r="OEI53" s="6"/>
      <c r="OEJ53" s="6"/>
      <c r="OEK53" s="6"/>
      <c r="OEL53" s="6"/>
      <c r="OEM53" s="6"/>
      <c r="OEN53" s="6"/>
      <c r="OEO53" s="6"/>
      <c r="OEP53" s="6"/>
      <c r="OEQ53" s="6"/>
      <c r="OER53" s="6"/>
      <c r="OES53" s="6"/>
      <c r="OET53" s="6"/>
      <c r="OEU53" s="6"/>
      <c r="OEV53" s="6"/>
      <c r="OEW53" s="6"/>
      <c r="OEX53" s="6"/>
      <c r="OEY53" s="6"/>
      <c r="OEZ53" s="6"/>
      <c r="OFA53" s="6"/>
      <c r="OFB53" s="6"/>
      <c r="OFC53" s="6"/>
      <c r="OFD53" s="6"/>
      <c r="OFE53" s="6"/>
      <c r="OFF53" s="6"/>
      <c r="OFG53" s="6"/>
      <c r="OFH53" s="6"/>
      <c r="OFI53" s="6"/>
      <c r="OFJ53" s="6"/>
      <c r="OFK53" s="6"/>
      <c r="OFL53" s="6"/>
      <c r="OFM53" s="6"/>
      <c r="OFN53" s="6"/>
      <c r="OFO53" s="6"/>
      <c r="OFP53" s="6"/>
      <c r="OFQ53" s="6"/>
      <c r="OFR53" s="6"/>
      <c r="OFS53" s="6"/>
      <c r="OFT53" s="6"/>
      <c r="OFU53" s="6"/>
      <c r="OFV53" s="6"/>
      <c r="OFW53" s="6"/>
      <c r="OFX53" s="6"/>
      <c r="OFY53" s="6"/>
      <c r="OFZ53" s="6"/>
      <c r="OGA53" s="6"/>
      <c r="OGB53" s="6"/>
      <c r="OGC53" s="6"/>
      <c r="OGD53" s="6"/>
      <c r="OGE53" s="6"/>
      <c r="OGF53" s="6"/>
      <c r="OGG53" s="6"/>
      <c r="OGH53" s="6"/>
      <c r="OGI53" s="6"/>
      <c r="OGJ53" s="6"/>
      <c r="OGK53" s="6"/>
      <c r="OGL53" s="6"/>
      <c r="OGM53" s="6"/>
      <c r="OGN53" s="6"/>
      <c r="OGO53" s="6"/>
      <c r="OGP53" s="6"/>
      <c r="OGQ53" s="6"/>
      <c r="OGR53" s="6"/>
      <c r="OGS53" s="6"/>
      <c r="OGT53" s="6"/>
      <c r="OGU53" s="6"/>
      <c r="OGV53" s="6"/>
      <c r="OGW53" s="6"/>
      <c r="OGX53" s="6"/>
      <c r="OGY53" s="6"/>
      <c r="OGZ53" s="6"/>
      <c r="OHA53" s="6"/>
      <c r="OHB53" s="6"/>
      <c r="OHC53" s="6"/>
      <c r="OHD53" s="6"/>
      <c r="OHE53" s="6"/>
      <c r="OHF53" s="6"/>
      <c r="OHG53" s="6"/>
      <c r="OHH53" s="6"/>
      <c r="OHI53" s="6"/>
      <c r="OHJ53" s="6"/>
      <c r="OHK53" s="6"/>
      <c r="OHL53" s="6"/>
      <c r="OHM53" s="6"/>
      <c r="OHN53" s="6"/>
      <c r="OHO53" s="6"/>
      <c r="OHP53" s="6"/>
      <c r="OHQ53" s="6"/>
      <c r="OHR53" s="6"/>
      <c r="OHS53" s="6"/>
      <c r="OHT53" s="6"/>
      <c r="OHU53" s="6"/>
      <c r="OHV53" s="6"/>
      <c r="OHW53" s="6"/>
      <c r="OHX53" s="6"/>
      <c r="OHY53" s="6"/>
      <c r="OHZ53" s="6"/>
      <c r="OIA53" s="6"/>
      <c r="OIB53" s="6"/>
      <c r="OIC53" s="6"/>
      <c r="OID53" s="6"/>
      <c r="OIE53" s="6"/>
      <c r="OIF53" s="6"/>
      <c r="OIG53" s="6"/>
      <c r="OIH53" s="6"/>
      <c r="OII53" s="6"/>
      <c r="OIJ53" s="6"/>
      <c r="OIK53" s="6"/>
      <c r="OIL53" s="6"/>
      <c r="OIM53" s="6"/>
      <c r="OIN53" s="6"/>
      <c r="OIO53" s="6"/>
      <c r="OIP53" s="6"/>
      <c r="OIQ53" s="6"/>
      <c r="OIR53" s="6"/>
      <c r="OIS53" s="6"/>
      <c r="OIT53" s="6"/>
      <c r="OIU53" s="6"/>
      <c r="OIV53" s="6"/>
      <c r="OIW53" s="6"/>
      <c r="OIX53" s="6"/>
      <c r="OIY53" s="6"/>
      <c r="OIZ53" s="6"/>
      <c r="OJA53" s="6"/>
      <c r="OJB53" s="6"/>
      <c r="OJC53" s="6"/>
      <c r="OJD53" s="6"/>
      <c r="OJE53" s="6"/>
      <c r="OJF53" s="6"/>
      <c r="OJG53" s="6"/>
      <c r="OJH53" s="6"/>
      <c r="OJI53" s="6"/>
      <c r="OJJ53" s="6"/>
      <c r="OJK53" s="6"/>
      <c r="OJL53" s="6"/>
      <c r="OJM53" s="6"/>
      <c r="OJN53" s="6"/>
      <c r="OJO53" s="6"/>
      <c r="OJP53" s="6"/>
      <c r="OJQ53" s="6"/>
      <c r="OJR53" s="6"/>
      <c r="OJS53" s="6"/>
      <c r="OJT53" s="6"/>
      <c r="OJU53" s="6"/>
      <c r="OJV53" s="6"/>
      <c r="OJW53" s="6"/>
      <c r="OJX53" s="6"/>
      <c r="OJY53" s="6"/>
      <c r="OJZ53" s="6"/>
      <c r="OKA53" s="6"/>
      <c r="OKB53" s="6"/>
      <c r="OKC53" s="6"/>
      <c r="OKD53" s="6"/>
      <c r="OKE53" s="6"/>
      <c r="OKF53" s="6"/>
      <c r="OKG53" s="6"/>
      <c r="OKH53" s="6"/>
      <c r="OKI53" s="6"/>
      <c r="OKJ53" s="6"/>
      <c r="OKK53" s="6"/>
      <c r="OKL53" s="6"/>
      <c r="OKM53" s="6"/>
      <c r="OKN53" s="6"/>
      <c r="OKO53" s="6"/>
      <c r="OKP53" s="6"/>
      <c r="OKQ53" s="6"/>
      <c r="OKR53" s="6"/>
      <c r="OKS53" s="6"/>
      <c r="OKT53" s="6"/>
      <c r="OKU53" s="6"/>
      <c r="OKV53" s="6"/>
      <c r="OKW53" s="6"/>
      <c r="OKX53" s="6"/>
      <c r="OKY53" s="6"/>
      <c r="OKZ53" s="6"/>
      <c r="OLA53" s="6"/>
      <c r="OLB53" s="6"/>
      <c r="OLC53" s="6"/>
      <c r="OLD53" s="6"/>
      <c r="OLE53" s="6"/>
      <c r="OLF53" s="6"/>
      <c r="OLG53" s="6"/>
      <c r="OLH53" s="6"/>
      <c r="OLI53" s="6"/>
      <c r="OLJ53" s="6"/>
      <c r="OLK53" s="6"/>
      <c r="OLL53" s="6"/>
      <c r="OLM53" s="6"/>
      <c r="OLN53" s="6"/>
      <c r="OLO53" s="6"/>
      <c r="OLP53" s="6"/>
      <c r="OLQ53" s="6"/>
      <c r="OLR53" s="6"/>
      <c r="OLS53" s="6"/>
      <c r="OLT53" s="6"/>
      <c r="OLU53" s="6"/>
      <c r="OLV53" s="6"/>
      <c r="OLW53" s="6"/>
      <c r="OLX53" s="6"/>
      <c r="OLY53" s="6"/>
      <c r="OLZ53" s="6"/>
      <c r="OMA53" s="6"/>
      <c r="OMB53" s="6"/>
      <c r="OMC53" s="6"/>
      <c r="OMD53" s="6"/>
      <c r="OME53" s="6"/>
      <c r="OMF53" s="6"/>
      <c r="OMG53" s="6"/>
      <c r="OMH53" s="6"/>
      <c r="OMI53" s="6"/>
      <c r="OMJ53" s="6"/>
      <c r="OMK53" s="6"/>
      <c r="OML53" s="6"/>
      <c r="OMM53" s="6"/>
      <c r="OMN53" s="6"/>
      <c r="OMO53" s="6"/>
      <c r="OMP53" s="6"/>
      <c r="OMQ53" s="6"/>
      <c r="OMR53" s="6"/>
      <c r="OMS53" s="6"/>
      <c r="OMT53" s="6"/>
      <c r="OMU53" s="6"/>
      <c r="OMV53" s="6"/>
      <c r="OMW53" s="6"/>
      <c r="OMX53" s="6"/>
      <c r="OMY53" s="6"/>
      <c r="OMZ53" s="6"/>
      <c r="ONA53" s="6"/>
      <c r="ONB53" s="6"/>
      <c r="ONC53" s="6"/>
      <c r="OND53" s="6"/>
      <c r="ONE53" s="6"/>
      <c r="ONF53" s="6"/>
      <c r="ONG53" s="6"/>
      <c r="ONH53" s="6"/>
      <c r="ONI53" s="6"/>
      <c r="ONJ53" s="6"/>
      <c r="ONK53" s="6"/>
      <c r="ONL53" s="6"/>
      <c r="ONM53" s="6"/>
      <c r="ONN53" s="6"/>
      <c r="ONO53" s="6"/>
      <c r="ONP53" s="6"/>
      <c r="ONQ53" s="6"/>
      <c r="ONR53" s="6"/>
      <c r="ONS53" s="6"/>
      <c r="ONT53" s="6"/>
      <c r="ONU53" s="6"/>
      <c r="ONV53" s="6"/>
      <c r="ONW53" s="6"/>
      <c r="ONX53" s="6"/>
      <c r="ONY53" s="6"/>
      <c r="ONZ53" s="6"/>
      <c r="OOA53" s="6"/>
      <c r="OOB53" s="6"/>
      <c r="OOC53" s="6"/>
      <c r="OOD53" s="6"/>
      <c r="OOE53" s="6"/>
      <c r="OOF53" s="6"/>
      <c r="OOG53" s="6"/>
      <c r="OOH53" s="6"/>
      <c r="OOI53" s="6"/>
      <c r="OOJ53" s="6"/>
      <c r="OOK53" s="6"/>
      <c r="OOL53" s="6"/>
      <c r="OOM53" s="6"/>
      <c r="OON53" s="6"/>
      <c r="OOO53" s="6"/>
      <c r="OOP53" s="6"/>
      <c r="OOQ53" s="6"/>
      <c r="OOR53" s="6"/>
      <c r="OOS53" s="6"/>
      <c r="OOT53" s="6"/>
      <c r="OOU53" s="6"/>
      <c r="OOV53" s="6"/>
      <c r="OOW53" s="6"/>
      <c r="OOX53" s="6"/>
      <c r="OOY53" s="6"/>
      <c r="OOZ53" s="6"/>
      <c r="OPA53" s="6"/>
      <c r="OPB53" s="6"/>
      <c r="OPC53" s="6"/>
      <c r="OPD53" s="6"/>
      <c r="OPE53" s="6"/>
      <c r="OPF53" s="6"/>
      <c r="OPG53" s="6"/>
      <c r="OPH53" s="6"/>
      <c r="OPI53" s="6"/>
      <c r="OPJ53" s="6"/>
      <c r="OPK53" s="6"/>
      <c r="OPL53" s="6"/>
      <c r="OPM53" s="6"/>
      <c r="OPN53" s="6"/>
      <c r="OPO53" s="6"/>
      <c r="OPP53" s="6"/>
      <c r="OPQ53" s="6"/>
      <c r="OPR53" s="6"/>
      <c r="OPS53" s="6"/>
      <c r="OPT53" s="6"/>
      <c r="OPU53" s="6"/>
      <c r="OPV53" s="6"/>
      <c r="OPW53" s="6"/>
      <c r="OPX53" s="6"/>
      <c r="OPY53" s="6"/>
      <c r="OPZ53" s="6"/>
      <c r="OQA53" s="6"/>
      <c r="OQB53" s="6"/>
      <c r="OQC53" s="6"/>
      <c r="OQD53" s="6"/>
      <c r="OQE53" s="6"/>
      <c r="OQF53" s="6"/>
      <c r="OQG53" s="6"/>
      <c r="OQH53" s="6"/>
      <c r="OQI53" s="6"/>
      <c r="OQJ53" s="6"/>
      <c r="OQK53" s="6"/>
      <c r="OQL53" s="6"/>
      <c r="OQM53" s="6"/>
      <c r="OQN53" s="6"/>
      <c r="OQO53" s="6"/>
      <c r="OQP53" s="6"/>
      <c r="OQQ53" s="6"/>
      <c r="OQR53" s="6"/>
      <c r="OQS53" s="6"/>
      <c r="OQT53" s="6"/>
      <c r="OQU53" s="6"/>
      <c r="OQV53" s="6"/>
      <c r="OQW53" s="6"/>
      <c r="OQX53" s="6"/>
      <c r="OQY53" s="6"/>
      <c r="OQZ53" s="6"/>
      <c r="ORA53" s="6"/>
      <c r="ORB53" s="6"/>
      <c r="ORC53" s="6"/>
      <c r="ORD53" s="6"/>
      <c r="ORE53" s="6"/>
      <c r="ORF53" s="6"/>
      <c r="ORG53" s="6"/>
      <c r="ORH53" s="6"/>
      <c r="ORI53" s="6"/>
      <c r="ORJ53" s="6"/>
      <c r="ORK53" s="6"/>
      <c r="ORL53" s="6"/>
      <c r="ORM53" s="6"/>
      <c r="ORN53" s="6"/>
      <c r="ORO53" s="6"/>
      <c r="ORP53" s="6"/>
      <c r="ORQ53" s="6"/>
      <c r="ORR53" s="6"/>
      <c r="ORS53" s="6"/>
      <c r="ORT53" s="6"/>
      <c r="ORU53" s="6"/>
      <c r="ORV53" s="6"/>
      <c r="ORW53" s="6"/>
      <c r="ORX53" s="6"/>
      <c r="ORY53" s="6"/>
      <c r="ORZ53" s="6"/>
      <c r="OSA53" s="6"/>
      <c r="OSB53" s="6"/>
      <c r="OSC53" s="6"/>
      <c r="OSD53" s="6"/>
      <c r="OSE53" s="6"/>
      <c r="OSF53" s="6"/>
      <c r="OSG53" s="6"/>
      <c r="OSH53" s="6"/>
      <c r="OSI53" s="6"/>
      <c r="OSJ53" s="6"/>
      <c r="OSK53" s="6"/>
      <c r="OSL53" s="6"/>
      <c r="OSM53" s="6"/>
      <c r="OSN53" s="6"/>
      <c r="OSO53" s="6"/>
      <c r="OSP53" s="6"/>
      <c r="OSQ53" s="6"/>
      <c r="OSR53" s="6"/>
      <c r="OSS53" s="6"/>
      <c r="OST53" s="6"/>
      <c r="OSU53" s="6"/>
      <c r="OSV53" s="6"/>
      <c r="OSW53" s="6"/>
      <c r="OSX53" s="6"/>
      <c r="OSY53" s="6"/>
      <c r="OSZ53" s="6"/>
      <c r="OTA53" s="6"/>
      <c r="OTB53" s="6"/>
      <c r="OTC53" s="6"/>
      <c r="OTD53" s="6"/>
      <c r="OTE53" s="6"/>
      <c r="OTF53" s="6"/>
      <c r="OTG53" s="6"/>
      <c r="OTH53" s="6"/>
      <c r="OTI53" s="6"/>
      <c r="OTJ53" s="6"/>
      <c r="OTK53" s="6"/>
      <c r="OTL53" s="6"/>
      <c r="OTM53" s="6"/>
      <c r="OTN53" s="6"/>
      <c r="OTO53" s="6"/>
      <c r="OTP53" s="6"/>
      <c r="OTQ53" s="6"/>
      <c r="OTR53" s="6"/>
      <c r="OTS53" s="6"/>
      <c r="OTT53" s="6"/>
      <c r="OTU53" s="6"/>
      <c r="OTV53" s="6"/>
      <c r="OTW53" s="6"/>
      <c r="OTX53" s="6"/>
      <c r="OTY53" s="6"/>
      <c r="OTZ53" s="6"/>
      <c r="OUA53" s="6"/>
      <c r="OUB53" s="6"/>
      <c r="OUC53" s="6"/>
      <c r="OUD53" s="6"/>
      <c r="OUE53" s="6"/>
      <c r="OUF53" s="6"/>
      <c r="OUG53" s="6"/>
      <c r="OUH53" s="6"/>
      <c r="OUI53" s="6"/>
      <c r="OUJ53" s="6"/>
      <c r="OUK53" s="6"/>
      <c r="OUL53" s="6"/>
      <c r="OUM53" s="6"/>
      <c r="OUN53" s="6"/>
      <c r="OUO53" s="6"/>
      <c r="OUP53" s="6"/>
      <c r="OUQ53" s="6"/>
      <c r="OUR53" s="6"/>
      <c r="OUS53" s="6"/>
      <c r="OUT53" s="6"/>
      <c r="OUU53" s="6"/>
      <c r="OUV53" s="6"/>
      <c r="OUW53" s="6"/>
      <c r="OUX53" s="6"/>
      <c r="OUY53" s="6"/>
      <c r="OUZ53" s="6"/>
      <c r="OVA53" s="6"/>
      <c r="OVB53" s="6"/>
      <c r="OVC53" s="6"/>
      <c r="OVD53" s="6"/>
      <c r="OVE53" s="6"/>
      <c r="OVF53" s="6"/>
      <c r="OVG53" s="6"/>
      <c r="OVH53" s="6"/>
      <c r="OVI53" s="6"/>
      <c r="OVJ53" s="6"/>
      <c r="OVK53" s="6"/>
      <c r="OVL53" s="6"/>
      <c r="OVM53" s="6"/>
      <c r="OVN53" s="6"/>
      <c r="OVO53" s="6"/>
      <c r="OVP53" s="6"/>
      <c r="OVQ53" s="6"/>
      <c r="OVR53" s="6"/>
      <c r="OVS53" s="6"/>
      <c r="OVT53" s="6"/>
      <c r="OVU53" s="6"/>
      <c r="OVV53" s="6"/>
      <c r="OVW53" s="6"/>
      <c r="OVX53" s="6"/>
      <c r="OVY53" s="6"/>
      <c r="OVZ53" s="6"/>
      <c r="OWA53" s="6"/>
      <c r="OWB53" s="6"/>
      <c r="OWC53" s="6"/>
      <c r="OWD53" s="6"/>
      <c r="OWE53" s="6"/>
      <c r="OWF53" s="6"/>
      <c r="OWG53" s="6"/>
      <c r="OWH53" s="6"/>
      <c r="OWI53" s="6"/>
      <c r="OWJ53" s="6"/>
      <c r="OWK53" s="6"/>
      <c r="OWL53" s="6"/>
      <c r="OWM53" s="6"/>
      <c r="OWN53" s="6"/>
      <c r="OWO53" s="6"/>
      <c r="OWP53" s="6"/>
      <c r="OWQ53" s="6"/>
      <c r="OWR53" s="6"/>
      <c r="OWS53" s="6"/>
      <c r="OWT53" s="6"/>
      <c r="OWU53" s="6"/>
      <c r="OWV53" s="6"/>
      <c r="OWW53" s="6"/>
      <c r="OWX53" s="6"/>
      <c r="OWY53" s="6"/>
      <c r="OWZ53" s="6"/>
      <c r="OXA53" s="6"/>
      <c r="OXB53" s="6"/>
      <c r="OXC53" s="6"/>
      <c r="OXD53" s="6"/>
      <c r="OXE53" s="6"/>
      <c r="OXF53" s="6"/>
      <c r="OXG53" s="6"/>
      <c r="OXH53" s="6"/>
      <c r="OXI53" s="6"/>
      <c r="OXJ53" s="6"/>
      <c r="OXK53" s="6"/>
      <c r="OXL53" s="6"/>
      <c r="OXM53" s="6"/>
      <c r="OXN53" s="6"/>
      <c r="OXO53" s="6"/>
      <c r="OXP53" s="6"/>
      <c r="OXQ53" s="6"/>
      <c r="OXR53" s="6"/>
      <c r="OXS53" s="6"/>
      <c r="OXT53" s="6"/>
      <c r="OXU53" s="6"/>
      <c r="OXV53" s="6"/>
      <c r="OXW53" s="6"/>
      <c r="OXX53" s="6"/>
      <c r="OXY53" s="6"/>
      <c r="OXZ53" s="6"/>
      <c r="OYA53" s="6"/>
      <c r="OYB53" s="6"/>
      <c r="OYC53" s="6"/>
      <c r="OYD53" s="6"/>
      <c r="OYE53" s="6"/>
      <c r="OYF53" s="6"/>
      <c r="OYG53" s="6"/>
      <c r="OYH53" s="6"/>
      <c r="OYI53" s="6"/>
      <c r="OYJ53" s="6"/>
      <c r="OYK53" s="6"/>
      <c r="OYL53" s="6"/>
      <c r="OYM53" s="6"/>
      <c r="OYN53" s="6"/>
      <c r="OYO53" s="6"/>
      <c r="OYP53" s="6"/>
      <c r="OYQ53" s="6"/>
      <c r="OYR53" s="6"/>
      <c r="OYS53" s="6"/>
      <c r="OYT53" s="6"/>
      <c r="OYU53" s="6"/>
      <c r="OYV53" s="6"/>
      <c r="OYW53" s="6"/>
      <c r="OYX53" s="6"/>
      <c r="OYY53" s="6"/>
      <c r="OYZ53" s="6"/>
      <c r="OZA53" s="6"/>
      <c r="OZB53" s="6"/>
      <c r="OZC53" s="6"/>
      <c r="OZD53" s="6"/>
      <c r="OZE53" s="6"/>
      <c r="OZF53" s="6"/>
      <c r="OZG53" s="6"/>
      <c r="OZH53" s="6"/>
      <c r="OZI53" s="6"/>
      <c r="OZJ53" s="6"/>
      <c r="OZK53" s="6"/>
      <c r="OZL53" s="6"/>
      <c r="OZM53" s="6"/>
      <c r="OZN53" s="6"/>
      <c r="OZO53" s="6"/>
      <c r="OZP53" s="6"/>
      <c r="OZQ53" s="6"/>
      <c r="OZR53" s="6"/>
      <c r="OZS53" s="6"/>
      <c r="OZT53" s="6"/>
      <c r="OZU53" s="6"/>
      <c r="OZV53" s="6"/>
      <c r="OZW53" s="6"/>
      <c r="OZX53" s="6"/>
      <c r="OZY53" s="6"/>
      <c r="OZZ53" s="6"/>
      <c r="PAA53" s="6"/>
      <c r="PAB53" s="6"/>
      <c r="PAC53" s="6"/>
      <c r="PAD53" s="6"/>
      <c r="PAE53" s="6"/>
      <c r="PAF53" s="6"/>
      <c r="PAG53" s="6"/>
      <c r="PAH53" s="6"/>
      <c r="PAI53" s="6"/>
      <c r="PAJ53" s="6"/>
      <c r="PAK53" s="6"/>
      <c r="PAL53" s="6"/>
      <c r="PAM53" s="6"/>
      <c r="PAN53" s="6"/>
      <c r="PAO53" s="6"/>
      <c r="PAP53" s="6"/>
      <c r="PAQ53" s="6"/>
      <c r="PAR53" s="6"/>
      <c r="PAS53" s="6"/>
      <c r="PAT53" s="6"/>
      <c r="PAU53" s="6"/>
      <c r="PAV53" s="6"/>
      <c r="PAW53" s="6"/>
      <c r="PAX53" s="6"/>
      <c r="PAY53" s="6"/>
      <c r="PAZ53" s="6"/>
      <c r="PBA53" s="6"/>
      <c r="PBB53" s="6"/>
      <c r="PBC53" s="6"/>
      <c r="PBD53" s="6"/>
      <c r="PBE53" s="6"/>
      <c r="PBF53" s="6"/>
      <c r="PBG53" s="6"/>
      <c r="PBH53" s="6"/>
      <c r="PBI53" s="6"/>
      <c r="PBJ53" s="6"/>
      <c r="PBK53" s="6"/>
      <c r="PBL53" s="6"/>
      <c r="PBM53" s="6"/>
      <c r="PBN53" s="6"/>
      <c r="PBO53" s="6"/>
      <c r="PBP53" s="6"/>
      <c r="PBQ53" s="6"/>
      <c r="PBR53" s="6"/>
      <c r="PBS53" s="6"/>
      <c r="PBT53" s="6"/>
      <c r="PBU53" s="6"/>
      <c r="PBV53" s="6"/>
      <c r="PBW53" s="6"/>
      <c r="PBX53" s="6"/>
      <c r="PBY53" s="6"/>
      <c r="PBZ53" s="6"/>
      <c r="PCA53" s="6"/>
      <c r="PCB53" s="6"/>
      <c r="PCC53" s="6"/>
      <c r="PCD53" s="6"/>
      <c r="PCE53" s="6"/>
      <c r="PCF53" s="6"/>
      <c r="PCG53" s="6"/>
      <c r="PCH53" s="6"/>
      <c r="PCI53" s="6"/>
      <c r="PCJ53" s="6"/>
      <c r="PCK53" s="6"/>
      <c r="PCL53" s="6"/>
      <c r="PCM53" s="6"/>
      <c r="PCN53" s="6"/>
      <c r="PCO53" s="6"/>
      <c r="PCP53" s="6"/>
      <c r="PCQ53" s="6"/>
      <c r="PCR53" s="6"/>
      <c r="PCS53" s="6"/>
      <c r="PCT53" s="6"/>
      <c r="PCU53" s="6"/>
      <c r="PCV53" s="6"/>
      <c r="PCW53" s="6"/>
      <c r="PCX53" s="6"/>
      <c r="PCY53" s="6"/>
      <c r="PCZ53" s="6"/>
      <c r="PDA53" s="6"/>
      <c r="PDB53" s="6"/>
      <c r="PDC53" s="6"/>
      <c r="PDD53" s="6"/>
      <c r="PDE53" s="6"/>
      <c r="PDF53" s="6"/>
      <c r="PDG53" s="6"/>
      <c r="PDH53" s="6"/>
      <c r="PDI53" s="6"/>
      <c r="PDJ53" s="6"/>
      <c r="PDK53" s="6"/>
      <c r="PDL53" s="6"/>
      <c r="PDM53" s="6"/>
      <c r="PDN53" s="6"/>
      <c r="PDO53" s="6"/>
      <c r="PDP53" s="6"/>
      <c r="PDQ53" s="6"/>
      <c r="PDR53" s="6"/>
      <c r="PDS53" s="6"/>
      <c r="PDT53" s="6"/>
      <c r="PDU53" s="6"/>
      <c r="PDV53" s="6"/>
      <c r="PDW53" s="6"/>
      <c r="PDX53" s="6"/>
      <c r="PDY53" s="6"/>
      <c r="PDZ53" s="6"/>
      <c r="PEA53" s="6"/>
      <c r="PEB53" s="6"/>
      <c r="PEC53" s="6"/>
      <c r="PED53" s="6"/>
      <c r="PEE53" s="6"/>
      <c r="PEF53" s="6"/>
      <c r="PEG53" s="6"/>
      <c r="PEH53" s="6"/>
      <c r="PEI53" s="6"/>
      <c r="PEJ53" s="6"/>
      <c r="PEK53" s="6"/>
      <c r="PEL53" s="6"/>
      <c r="PEM53" s="6"/>
      <c r="PEN53" s="6"/>
      <c r="PEO53" s="6"/>
      <c r="PEP53" s="6"/>
      <c r="PEQ53" s="6"/>
      <c r="PER53" s="6"/>
      <c r="PES53" s="6"/>
      <c r="PET53" s="6"/>
      <c r="PEU53" s="6"/>
      <c r="PEV53" s="6"/>
      <c r="PEW53" s="6"/>
      <c r="PEX53" s="6"/>
      <c r="PEY53" s="6"/>
      <c r="PEZ53" s="6"/>
      <c r="PFA53" s="6"/>
      <c r="PFB53" s="6"/>
      <c r="PFC53" s="6"/>
      <c r="PFD53" s="6"/>
      <c r="PFE53" s="6"/>
      <c r="PFF53" s="6"/>
      <c r="PFG53" s="6"/>
      <c r="PFH53" s="6"/>
      <c r="PFI53" s="6"/>
      <c r="PFJ53" s="6"/>
      <c r="PFK53" s="6"/>
      <c r="PFL53" s="6"/>
      <c r="PFM53" s="6"/>
      <c r="PFN53" s="6"/>
      <c r="PFO53" s="6"/>
      <c r="PFP53" s="6"/>
      <c r="PFQ53" s="6"/>
      <c r="PFR53" s="6"/>
      <c r="PFS53" s="6"/>
      <c r="PFT53" s="6"/>
      <c r="PFU53" s="6"/>
      <c r="PFV53" s="6"/>
      <c r="PFW53" s="6"/>
      <c r="PFX53" s="6"/>
      <c r="PFY53" s="6"/>
      <c r="PFZ53" s="6"/>
      <c r="PGA53" s="6"/>
      <c r="PGB53" s="6"/>
      <c r="PGC53" s="6"/>
      <c r="PGD53" s="6"/>
      <c r="PGE53" s="6"/>
      <c r="PGF53" s="6"/>
      <c r="PGG53" s="6"/>
      <c r="PGH53" s="6"/>
      <c r="PGI53" s="6"/>
      <c r="PGJ53" s="6"/>
      <c r="PGK53" s="6"/>
      <c r="PGL53" s="6"/>
      <c r="PGM53" s="6"/>
      <c r="PGN53" s="6"/>
      <c r="PGO53" s="6"/>
      <c r="PGP53" s="6"/>
      <c r="PGQ53" s="6"/>
      <c r="PGR53" s="6"/>
      <c r="PGS53" s="6"/>
      <c r="PGT53" s="6"/>
      <c r="PGU53" s="6"/>
      <c r="PGV53" s="6"/>
      <c r="PGW53" s="6"/>
      <c r="PGX53" s="6"/>
      <c r="PGY53" s="6"/>
      <c r="PGZ53" s="6"/>
      <c r="PHA53" s="6"/>
      <c r="PHB53" s="6"/>
      <c r="PHC53" s="6"/>
      <c r="PHD53" s="6"/>
      <c r="PHE53" s="6"/>
      <c r="PHF53" s="6"/>
      <c r="PHG53" s="6"/>
      <c r="PHH53" s="6"/>
      <c r="PHI53" s="6"/>
      <c r="PHJ53" s="6"/>
      <c r="PHK53" s="6"/>
      <c r="PHL53" s="6"/>
      <c r="PHM53" s="6"/>
      <c r="PHN53" s="6"/>
      <c r="PHO53" s="6"/>
      <c r="PHP53" s="6"/>
      <c r="PHQ53" s="6"/>
      <c r="PHR53" s="6"/>
      <c r="PHS53" s="6"/>
      <c r="PHT53" s="6"/>
      <c r="PHU53" s="6"/>
      <c r="PHV53" s="6"/>
      <c r="PHW53" s="6"/>
      <c r="PHX53" s="6"/>
      <c r="PHY53" s="6"/>
      <c r="PHZ53" s="6"/>
      <c r="PIA53" s="6"/>
      <c r="PIB53" s="6"/>
      <c r="PIC53" s="6"/>
      <c r="PID53" s="6"/>
      <c r="PIE53" s="6"/>
      <c r="PIF53" s="6"/>
      <c r="PIG53" s="6"/>
      <c r="PIH53" s="6"/>
      <c r="PII53" s="6"/>
      <c r="PIJ53" s="6"/>
      <c r="PIK53" s="6"/>
      <c r="PIL53" s="6"/>
      <c r="PIM53" s="6"/>
      <c r="PIN53" s="6"/>
      <c r="PIO53" s="6"/>
      <c r="PIP53" s="6"/>
      <c r="PIQ53" s="6"/>
      <c r="PIR53" s="6"/>
      <c r="PIS53" s="6"/>
      <c r="PIT53" s="6"/>
      <c r="PIU53" s="6"/>
      <c r="PIV53" s="6"/>
      <c r="PIW53" s="6"/>
      <c r="PIX53" s="6"/>
      <c r="PIY53" s="6"/>
      <c r="PIZ53" s="6"/>
      <c r="PJA53" s="6"/>
      <c r="PJB53" s="6"/>
      <c r="PJC53" s="6"/>
      <c r="PJD53" s="6"/>
      <c r="PJE53" s="6"/>
      <c r="PJF53" s="6"/>
      <c r="PJG53" s="6"/>
      <c r="PJH53" s="6"/>
      <c r="PJI53" s="6"/>
      <c r="PJJ53" s="6"/>
      <c r="PJK53" s="6"/>
      <c r="PJL53" s="6"/>
      <c r="PJM53" s="6"/>
      <c r="PJN53" s="6"/>
      <c r="PJO53" s="6"/>
      <c r="PJP53" s="6"/>
      <c r="PJQ53" s="6"/>
      <c r="PJR53" s="6"/>
      <c r="PJS53" s="6"/>
      <c r="PJT53" s="6"/>
      <c r="PJU53" s="6"/>
      <c r="PJV53" s="6"/>
      <c r="PJW53" s="6"/>
      <c r="PJX53" s="6"/>
      <c r="PJY53" s="6"/>
      <c r="PJZ53" s="6"/>
      <c r="PKA53" s="6"/>
      <c r="PKB53" s="6"/>
      <c r="PKC53" s="6"/>
      <c r="PKD53" s="6"/>
      <c r="PKE53" s="6"/>
      <c r="PKF53" s="6"/>
      <c r="PKG53" s="6"/>
      <c r="PKH53" s="6"/>
      <c r="PKI53" s="6"/>
      <c r="PKJ53" s="6"/>
      <c r="PKK53" s="6"/>
      <c r="PKL53" s="6"/>
      <c r="PKM53" s="6"/>
      <c r="PKN53" s="6"/>
      <c r="PKO53" s="6"/>
      <c r="PKP53" s="6"/>
      <c r="PKQ53" s="6"/>
      <c r="PKR53" s="6"/>
      <c r="PKS53" s="6"/>
      <c r="PKT53" s="6"/>
      <c r="PKU53" s="6"/>
      <c r="PKV53" s="6"/>
      <c r="PKW53" s="6"/>
      <c r="PKX53" s="6"/>
      <c r="PKY53" s="6"/>
      <c r="PKZ53" s="6"/>
      <c r="PLA53" s="6"/>
      <c r="PLB53" s="6"/>
      <c r="PLC53" s="6"/>
      <c r="PLD53" s="6"/>
      <c r="PLE53" s="6"/>
      <c r="PLF53" s="6"/>
      <c r="PLG53" s="6"/>
      <c r="PLH53" s="6"/>
      <c r="PLI53" s="6"/>
      <c r="PLJ53" s="6"/>
      <c r="PLK53" s="6"/>
      <c r="PLL53" s="6"/>
      <c r="PLM53" s="6"/>
      <c r="PLN53" s="6"/>
      <c r="PLO53" s="6"/>
      <c r="PLP53" s="6"/>
      <c r="PLQ53" s="6"/>
      <c r="PLR53" s="6"/>
      <c r="PLS53" s="6"/>
      <c r="PLT53" s="6"/>
      <c r="PLU53" s="6"/>
      <c r="PLV53" s="6"/>
      <c r="PLW53" s="6"/>
      <c r="PLX53" s="6"/>
      <c r="PLY53" s="6"/>
      <c r="PLZ53" s="6"/>
      <c r="PMA53" s="6"/>
      <c r="PMB53" s="6"/>
      <c r="PMC53" s="6"/>
      <c r="PMD53" s="6"/>
      <c r="PME53" s="6"/>
      <c r="PMF53" s="6"/>
      <c r="PMG53" s="6"/>
      <c r="PMH53" s="6"/>
      <c r="PMI53" s="6"/>
      <c r="PMJ53" s="6"/>
      <c r="PMK53" s="6"/>
      <c r="PML53" s="6"/>
      <c r="PMM53" s="6"/>
      <c r="PMN53" s="6"/>
      <c r="PMO53" s="6"/>
      <c r="PMP53" s="6"/>
      <c r="PMQ53" s="6"/>
      <c r="PMR53" s="6"/>
      <c r="PMS53" s="6"/>
      <c r="PMT53" s="6"/>
      <c r="PMU53" s="6"/>
      <c r="PMV53" s="6"/>
      <c r="PMW53" s="6"/>
      <c r="PMX53" s="6"/>
      <c r="PMY53" s="6"/>
      <c r="PMZ53" s="6"/>
      <c r="PNA53" s="6"/>
      <c r="PNB53" s="6"/>
      <c r="PNC53" s="6"/>
      <c r="PND53" s="6"/>
      <c r="PNE53" s="6"/>
      <c r="PNF53" s="6"/>
      <c r="PNG53" s="6"/>
      <c r="PNH53" s="6"/>
      <c r="PNI53" s="6"/>
      <c r="PNJ53" s="6"/>
      <c r="PNK53" s="6"/>
      <c r="PNL53" s="6"/>
      <c r="PNM53" s="6"/>
      <c r="PNN53" s="6"/>
      <c r="PNO53" s="6"/>
      <c r="PNP53" s="6"/>
      <c r="PNQ53" s="6"/>
      <c r="PNR53" s="6"/>
      <c r="PNS53" s="6"/>
      <c r="PNT53" s="6"/>
      <c r="PNU53" s="6"/>
      <c r="PNV53" s="6"/>
      <c r="PNW53" s="6"/>
      <c r="PNX53" s="6"/>
      <c r="PNY53" s="6"/>
      <c r="PNZ53" s="6"/>
      <c r="POA53" s="6"/>
      <c r="POB53" s="6"/>
      <c r="POC53" s="6"/>
      <c r="POD53" s="6"/>
      <c r="POE53" s="6"/>
      <c r="POF53" s="6"/>
      <c r="POG53" s="6"/>
      <c r="POH53" s="6"/>
      <c r="POI53" s="6"/>
      <c r="POJ53" s="6"/>
      <c r="POK53" s="6"/>
      <c r="POL53" s="6"/>
      <c r="POM53" s="6"/>
      <c r="PON53" s="6"/>
      <c r="POO53" s="6"/>
      <c r="POP53" s="6"/>
      <c r="POQ53" s="6"/>
      <c r="POR53" s="6"/>
      <c r="POS53" s="6"/>
      <c r="POT53" s="6"/>
      <c r="POU53" s="6"/>
      <c r="POV53" s="6"/>
      <c r="POW53" s="6"/>
      <c r="POX53" s="6"/>
      <c r="POY53" s="6"/>
      <c r="POZ53" s="6"/>
      <c r="PPA53" s="6"/>
      <c r="PPB53" s="6"/>
      <c r="PPC53" s="6"/>
      <c r="PPD53" s="6"/>
      <c r="PPE53" s="6"/>
      <c r="PPF53" s="6"/>
      <c r="PPG53" s="6"/>
      <c r="PPH53" s="6"/>
      <c r="PPI53" s="6"/>
      <c r="PPJ53" s="6"/>
      <c r="PPK53" s="6"/>
      <c r="PPL53" s="6"/>
      <c r="PPM53" s="6"/>
      <c r="PPN53" s="6"/>
      <c r="PPO53" s="6"/>
      <c r="PPP53" s="6"/>
      <c r="PPQ53" s="6"/>
      <c r="PPR53" s="6"/>
      <c r="PPS53" s="6"/>
      <c r="PPT53" s="6"/>
      <c r="PPU53" s="6"/>
      <c r="PPV53" s="6"/>
      <c r="PPW53" s="6"/>
      <c r="PPX53" s="6"/>
      <c r="PPY53" s="6"/>
      <c r="PPZ53" s="6"/>
      <c r="PQA53" s="6"/>
      <c r="PQB53" s="6"/>
      <c r="PQC53" s="6"/>
      <c r="PQD53" s="6"/>
      <c r="PQE53" s="6"/>
      <c r="PQF53" s="6"/>
      <c r="PQG53" s="6"/>
      <c r="PQH53" s="6"/>
      <c r="PQI53" s="6"/>
      <c r="PQJ53" s="6"/>
      <c r="PQK53" s="6"/>
      <c r="PQL53" s="6"/>
      <c r="PQM53" s="6"/>
      <c r="PQN53" s="6"/>
      <c r="PQO53" s="6"/>
      <c r="PQP53" s="6"/>
      <c r="PQQ53" s="6"/>
      <c r="PQR53" s="6"/>
      <c r="PQS53" s="6"/>
      <c r="PQT53" s="6"/>
      <c r="PQU53" s="6"/>
      <c r="PQV53" s="6"/>
      <c r="PQW53" s="6"/>
      <c r="PQX53" s="6"/>
      <c r="PQY53" s="6"/>
      <c r="PQZ53" s="6"/>
      <c r="PRA53" s="6"/>
      <c r="PRB53" s="6"/>
      <c r="PRC53" s="6"/>
      <c r="PRD53" s="6"/>
      <c r="PRE53" s="6"/>
      <c r="PRF53" s="6"/>
      <c r="PRG53" s="6"/>
      <c r="PRH53" s="6"/>
      <c r="PRI53" s="6"/>
      <c r="PRJ53" s="6"/>
      <c r="PRK53" s="6"/>
      <c r="PRL53" s="6"/>
      <c r="PRM53" s="6"/>
      <c r="PRN53" s="6"/>
      <c r="PRO53" s="6"/>
      <c r="PRP53" s="6"/>
      <c r="PRQ53" s="6"/>
      <c r="PRR53" s="6"/>
      <c r="PRS53" s="6"/>
      <c r="PRT53" s="6"/>
      <c r="PRU53" s="6"/>
      <c r="PRV53" s="6"/>
      <c r="PRW53" s="6"/>
      <c r="PRX53" s="6"/>
      <c r="PRY53" s="6"/>
      <c r="PRZ53" s="6"/>
      <c r="PSA53" s="6"/>
      <c r="PSB53" s="6"/>
      <c r="PSC53" s="6"/>
      <c r="PSD53" s="6"/>
      <c r="PSE53" s="6"/>
      <c r="PSF53" s="6"/>
      <c r="PSG53" s="6"/>
      <c r="PSH53" s="6"/>
      <c r="PSI53" s="6"/>
      <c r="PSJ53" s="6"/>
      <c r="PSK53" s="6"/>
      <c r="PSL53" s="6"/>
      <c r="PSM53" s="6"/>
      <c r="PSN53" s="6"/>
      <c r="PSO53" s="6"/>
      <c r="PSP53" s="6"/>
      <c r="PSQ53" s="6"/>
      <c r="PSR53" s="6"/>
      <c r="PSS53" s="6"/>
      <c r="PST53" s="6"/>
      <c r="PSU53" s="6"/>
      <c r="PSV53" s="6"/>
      <c r="PSW53" s="6"/>
      <c r="PSX53" s="6"/>
      <c r="PSY53" s="6"/>
      <c r="PSZ53" s="6"/>
      <c r="PTA53" s="6"/>
      <c r="PTB53" s="6"/>
      <c r="PTC53" s="6"/>
      <c r="PTD53" s="6"/>
      <c r="PTE53" s="6"/>
      <c r="PTF53" s="6"/>
      <c r="PTG53" s="6"/>
      <c r="PTH53" s="6"/>
      <c r="PTI53" s="6"/>
      <c r="PTJ53" s="6"/>
      <c r="PTK53" s="6"/>
      <c r="PTL53" s="6"/>
      <c r="PTM53" s="6"/>
      <c r="PTN53" s="6"/>
      <c r="PTO53" s="6"/>
      <c r="PTP53" s="6"/>
      <c r="PTQ53" s="6"/>
      <c r="PTR53" s="6"/>
      <c r="PTS53" s="6"/>
      <c r="PTT53" s="6"/>
      <c r="PTU53" s="6"/>
      <c r="PTV53" s="6"/>
      <c r="PTW53" s="6"/>
      <c r="PTX53" s="6"/>
      <c r="PTY53" s="6"/>
      <c r="PTZ53" s="6"/>
      <c r="PUA53" s="6"/>
      <c r="PUB53" s="6"/>
      <c r="PUC53" s="6"/>
      <c r="PUD53" s="6"/>
      <c r="PUE53" s="6"/>
      <c r="PUF53" s="6"/>
      <c r="PUG53" s="6"/>
      <c r="PUH53" s="6"/>
      <c r="PUI53" s="6"/>
      <c r="PUJ53" s="6"/>
      <c r="PUK53" s="6"/>
      <c r="PUL53" s="6"/>
      <c r="PUM53" s="6"/>
      <c r="PUN53" s="6"/>
      <c r="PUO53" s="6"/>
      <c r="PUP53" s="6"/>
      <c r="PUQ53" s="6"/>
      <c r="PUR53" s="6"/>
      <c r="PUS53" s="6"/>
      <c r="PUT53" s="6"/>
      <c r="PUU53" s="6"/>
      <c r="PUV53" s="6"/>
      <c r="PUW53" s="6"/>
      <c r="PUX53" s="6"/>
      <c r="PUY53" s="6"/>
      <c r="PUZ53" s="6"/>
      <c r="PVA53" s="6"/>
      <c r="PVB53" s="6"/>
      <c r="PVC53" s="6"/>
      <c r="PVD53" s="6"/>
      <c r="PVE53" s="6"/>
      <c r="PVF53" s="6"/>
      <c r="PVG53" s="6"/>
      <c r="PVH53" s="6"/>
      <c r="PVI53" s="6"/>
      <c r="PVJ53" s="6"/>
      <c r="PVK53" s="6"/>
      <c r="PVL53" s="6"/>
      <c r="PVM53" s="6"/>
      <c r="PVN53" s="6"/>
      <c r="PVO53" s="6"/>
      <c r="PVP53" s="6"/>
      <c r="PVQ53" s="6"/>
      <c r="PVR53" s="6"/>
      <c r="PVS53" s="6"/>
      <c r="PVT53" s="6"/>
      <c r="PVU53" s="6"/>
      <c r="PVV53" s="6"/>
      <c r="PVW53" s="6"/>
      <c r="PVX53" s="6"/>
      <c r="PVY53" s="6"/>
      <c r="PVZ53" s="6"/>
      <c r="PWA53" s="6"/>
      <c r="PWB53" s="6"/>
      <c r="PWC53" s="6"/>
      <c r="PWD53" s="6"/>
      <c r="PWE53" s="6"/>
      <c r="PWF53" s="6"/>
      <c r="PWG53" s="6"/>
      <c r="PWH53" s="6"/>
      <c r="PWI53" s="6"/>
      <c r="PWJ53" s="6"/>
      <c r="PWK53" s="6"/>
      <c r="PWL53" s="6"/>
      <c r="PWM53" s="6"/>
      <c r="PWN53" s="6"/>
      <c r="PWO53" s="6"/>
      <c r="PWP53" s="6"/>
      <c r="PWQ53" s="6"/>
      <c r="PWR53" s="6"/>
      <c r="PWS53" s="6"/>
      <c r="PWT53" s="6"/>
      <c r="PWU53" s="6"/>
      <c r="PWV53" s="6"/>
      <c r="PWW53" s="6"/>
      <c r="PWX53" s="6"/>
      <c r="PWY53" s="6"/>
      <c r="PWZ53" s="6"/>
      <c r="PXA53" s="6"/>
      <c r="PXB53" s="6"/>
      <c r="PXC53" s="6"/>
      <c r="PXD53" s="6"/>
      <c r="PXE53" s="6"/>
      <c r="PXF53" s="6"/>
      <c r="PXG53" s="6"/>
      <c r="PXH53" s="6"/>
      <c r="PXI53" s="6"/>
      <c r="PXJ53" s="6"/>
      <c r="PXK53" s="6"/>
      <c r="PXL53" s="6"/>
      <c r="PXM53" s="6"/>
      <c r="PXN53" s="6"/>
      <c r="PXO53" s="6"/>
      <c r="PXP53" s="6"/>
      <c r="PXQ53" s="6"/>
      <c r="PXR53" s="6"/>
      <c r="PXS53" s="6"/>
      <c r="PXT53" s="6"/>
      <c r="PXU53" s="6"/>
      <c r="PXV53" s="6"/>
      <c r="PXW53" s="6"/>
      <c r="PXX53" s="6"/>
      <c r="PXY53" s="6"/>
      <c r="PXZ53" s="6"/>
      <c r="PYA53" s="6"/>
      <c r="PYB53" s="6"/>
      <c r="PYC53" s="6"/>
      <c r="PYD53" s="6"/>
      <c r="PYE53" s="6"/>
      <c r="PYF53" s="6"/>
      <c r="PYG53" s="6"/>
      <c r="PYH53" s="6"/>
      <c r="PYI53" s="6"/>
      <c r="PYJ53" s="6"/>
      <c r="PYK53" s="6"/>
      <c r="PYL53" s="6"/>
      <c r="PYM53" s="6"/>
      <c r="PYN53" s="6"/>
      <c r="PYO53" s="6"/>
      <c r="PYP53" s="6"/>
      <c r="PYQ53" s="6"/>
      <c r="PYR53" s="6"/>
      <c r="PYS53" s="6"/>
      <c r="PYT53" s="6"/>
      <c r="PYU53" s="6"/>
      <c r="PYV53" s="6"/>
      <c r="PYW53" s="6"/>
      <c r="PYX53" s="6"/>
      <c r="PYY53" s="6"/>
      <c r="PYZ53" s="6"/>
      <c r="PZA53" s="6"/>
      <c r="PZB53" s="6"/>
      <c r="PZC53" s="6"/>
      <c r="PZD53" s="6"/>
      <c r="PZE53" s="6"/>
      <c r="PZF53" s="6"/>
      <c r="PZG53" s="6"/>
      <c r="PZH53" s="6"/>
      <c r="PZI53" s="6"/>
      <c r="PZJ53" s="6"/>
      <c r="PZK53" s="6"/>
      <c r="PZL53" s="6"/>
      <c r="PZM53" s="6"/>
      <c r="PZN53" s="6"/>
      <c r="PZO53" s="6"/>
      <c r="PZP53" s="6"/>
      <c r="PZQ53" s="6"/>
      <c r="PZR53" s="6"/>
      <c r="PZS53" s="6"/>
      <c r="PZT53" s="6"/>
      <c r="PZU53" s="6"/>
      <c r="PZV53" s="6"/>
      <c r="PZW53" s="6"/>
      <c r="PZX53" s="6"/>
      <c r="PZY53" s="6"/>
      <c r="PZZ53" s="6"/>
      <c r="QAA53" s="6"/>
      <c r="QAB53" s="6"/>
      <c r="QAC53" s="6"/>
      <c r="QAD53" s="6"/>
      <c r="QAE53" s="6"/>
      <c r="QAF53" s="6"/>
      <c r="QAG53" s="6"/>
      <c r="QAH53" s="6"/>
      <c r="QAI53" s="6"/>
      <c r="QAJ53" s="6"/>
      <c r="QAK53" s="6"/>
      <c r="QAL53" s="6"/>
      <c r="QAM53" s="6"/>
      <c r="QAN53" s="6"/>
      <c r="QAO53" s="6"/>
      <c r="QAP53" s="6"/>
      <c r="QAQ53" s="6"/>
      <c r="QAR53" s="6"/>
      <c r="QAS53" s="6"/>
      <c r="QAT53" s="6"/>
      <c r="QAU53" s="6"/>
      <c r="QAV53" s="6"/>
      <c r="QAW53" s="6"/>
      <c r="QAX53" s="6"/>
      <c r="QAY53" s="6"/>
      <c r="QAZ53" s="6"/>
      <c r="QBA53" s="6"/>
      <c r="QBB53" s="6"/>
      <c r="QBC53" s="6"/>
      <c r="QBD53" s="6"/>
      <c r="QBE53" s="6"/>
      <c r="QBF53" s="6"/>
      <c r="QBG53" s="6"/>
      <c r="QBH53" s="6"/>
      <c r="QBI53" s="6"/>
      <c r="QBJ53" s="6"/>
      <c r="QBK53" s="6"/>
      <c r="QBL53" s="6"/>
      <c r="QBM53" s="6"/>
      <c r="QBN53" s="6"/>
      <c r="QBO53" s="6"/>
      <c r="QBP53" s="6"/>
      <c r="QBQ53" s="6"/>
      <c r="QBR53" s="6"/>
      <c r="QBS53" s="6"/>
      <c r="QBT53" s="6"/>
      <c r="QBU53" s="6"/>
      <c r="QBV53" s="6"/>
      <c r="QBW53" s="6"/>
      <c r="QBX53" s="6"/>
      <c r="QBY53" s="6"/>
      <c r="QBZ53" s="6"/>
      <c r="QCA53" s="6"/>
      <c r="QCB53" s="6"/>
      <c r="QCC53" s="6"/>
      <c r="QCD53" s="6"/>
      <c r="QCE53" s="6"/>
      <c r="QCF53" s="6"/>
      <c r="QCG53" s="6"/>
      <c r="QCH53" s="6"/>
      <c r="QCI53" s="6"/>
      <c r="QCJ53" s="6"/>
      <c r="QCK53" s="6"/>
      <c r="QCL53" s="6"/>
      <c r="QCM53" s="6"/>
      <c r="QCN53" s="6"/>
      <c r="QCO53" s="6"/>
      <c r="QCP53" s="6"/>
      <c r="QCQ53" s="6"/>
      <c r="QCR53" s="6"/>
      <c r="QCS53" s="6"/>
      <c r="QCT53" s="6"/>
      <c r="QCU53" s="6"/>
      <c r="QCV53" s="6"/>
      <c r="QCW53" s="6"/>
      <c r="QCX53" s="6"/>
      <c r="QCY53" s="6"/>
      <c r="QCZ53" s="6"/>
      <c r="QDA53" s="6"/>
      <c r="QDB53" s="6"/>
      <c r="QDC53" s="6"/>
      <c r="QDD53" s="6"/>
      <c r="QDE53" s="6"/>
      <c r="QDF53" s="6"/>
      <c r="QDG53" s="6"/>
      <c r="QDH53" s="6"/>
      <c r="QDI53" s="6"/>
      <c r="QDJ53" s="6"/>
      <c r="QDK53" s="6"/>
      <c r="QDL53" s="6"/>
      <c r="QDM53" s="6"/>
      <c r="QDN53" s="6"/>
      <c r="QDO53" s="6"/>
      <c r="QDP53" s="6"/>
      <c r="QDQ53" s="6"/>
      <c r="QDR53" s="6"/>
      <c r="QDS53" s="6"/>
      <c r="QDT53" s="6"/>
      <c r="QDU53" s="6"/>
      <c r="QDV53" s="6"/>
      <c r="QDW53" s="6"/>
      <c r="QDX53" s="6"/>
      <c r="QDY53" s="6"/>
      <c r="QDZ53" s="6"/>
      <c r="QEA53" s="6"/>
      <c r="QEB53" s="6"/>
      <c r="QEC53" s="6"/>
      <c r="QED53" s="6"/>
      <c r="QEE53" s="6"/>
      <c r="QEF53" s="6"/>
      <c r="QEG53" s="6"/>
      <c r="QEH53" s="6"/>
      <c r="QEI53" s="6"/>
      <c r="QEJ53" s="6"/>
      <c r="QEK53" s="6"/>
      <c r="QEL53" s="6"/>
      <c r="QEM53" s="6"/>
      <c r="QEN53" s="6"/>
      <c r="QEO53" s="6"/>
      <c r="QEP53" s="6"/>
      <c r="QEQ53" s="6"/>
      <c r="QER53" s="6"/>
      <c r="QES53" s="6"/>
      <c r="QET53" s="6"/>
      <c r="QEU53" s="6"/>
      <c r="QEV53" s="6"/>
      <c r="QEW53" s="6"/>
      <c r="QEX53" s="6"/>
      <c r="QEY53" s="6"/>
      <c r="QEZ53" s="6"/>
      <c r="QFA53" s="6"/>
      <c r="QFB53" s="6"/>
      <c r="QFC53" s="6"/>
      <c r="QFD53" s="6"/>
      <c r="QFE53" s="6"/>
      <c r="QFF53" s="6"/>
      <c r="QFG53" s="6"/>
      <c r="QFH53" s="6"/>
      <c r="QFI53" s="6"/>
      <c r="QFJ53" s="6"/>
      <c r="QFK53" s="6"/>
      <c r="QFL53" s="6"/>
      <c r="QFM53" s="6"/>
      <c r="QFN53" s="6"/>
      <c r="QFO53" s="6"/>
      <c r="QFP53" s="6"/>
      <c r="QFQ53" s="6"/>
      <c r="QFR53" s="6"/>
      <c r="QFS53" s="6"/>
      <c r="QFT53" s="6"/>
      <c r="QFU53" s="6"/>
      <c r="QFV53" s="6"/>
      <c r="QFW53" s="6"/>
      <c r="QFX53" s="6"/>
      <c r="QFY53" s="6"/>
      <c r="QFZ53" s="6"/>
      <c r="QGA53" s="6"/>
      <c r="QGB53" s="6"/>
      <c r="QGC53" s="6"/>
      <c r="QGD53" s="6"/>
      <c r="QGE53" s="6"/>
      <c r="QGF53" s="6"/>
      <c r="QGG53" s="6"/>
      <c r="QGH53" s="6"/>
      <c r="QGI53" s="6"/>
      <c r="QGJ53" s="6"/>
      <c r="QGK53" s="6"/>
      <c r="QGL53" s="6"/>
      <c r="QGM53" s="6"/>
      <c r="QGN53" s="6"/>
      <c r="QGO53" s="6"/>
      <c r="QGP53" s="6"/>
      <c r="QGQ53" s="6"/>
      <c r="QGR53" s="6"/>
      <c r="QGS53" s="6"/>
      <c r="QGT53" s="6"/>
      <c r="QGU53" s="6"/>
      <c r="QGV53" s="6"/>
      <c r="QGW53" s="6"/>
      <c r="QGX53" s="6"/>
      <c r="QGY53" s="6"/>
      <c r="QGZ53" s="6"/>
      <c r="QHA53" s="6"/>
      <c r="QHB53" s="6"/>
      <c r="QHC53" s="6"/>
      <c r="QHD53" s="6"/>
      <c r="QHE53" s="6"/>
      <c r="QHF53" s="6"/>
      <c r="QHG53" s="6"/>
      <c r="QHH53" s="6"/>
      <c r="QHI53" s="6"/>
      <c r="QHJ53" s="6"/>
      <c r="QHK53" s="6"/>
      <c r="QHL53" s="6"/>
      <c r="QHM53" s="6"/>
      <c r="QHN53" s="6"/>
      <c r="QHO53" s="6"/>
      <c r="QHP53" s="6"/>
      <c r="QHQ53" s="6"/>
      <c r="QHR53" s="6"/>
      <c r="QHS53" s="6"/>
      <c r="QHT53" s="6"/>
      <c r="QHU53" s="6"/>
      <c r="QHV53" s="6"/>
      <c r="QHW53" s="6"/>
      <c r="QHX53" s="6"/>
      <c r="QHY53" s="6"/>
      <c r="QHZ53" s="6"/>
      <c r="QIA53" s="6"/>
      <c r="QIB53" s="6"/>
      <c r="QIC53" s="6"/>
      <c r="QID53" s="6"/>
      <c r="QIE53" s="6"/>
      <c r="QIF53" s="6"/>
      <c r="QIG53" s="6"/>
      <c r="QIH53" s="6"/>
      <c r="QII53" s="6"/>
      <c r="QIJ53" s="6"/>
      <c r="QIK53" s="6"/>
      <c r="QIL53" s="6"/>
      <c r="QIM53" s="6"/>
      <c r="QIN53" s="6"/>
      <c r="QIO53" s="6"/>
      <c r="QIP53" s="6"/>
      <c r="QIQ53" s="6"/>
      <c r="QIR53" s="6"/>
      <c r="QIS53" s="6"/>
      <c r="QIT53" s="6"/>
      <c r="QIU53" s="6"/>
      <c r="QIV53" s="6"/>
      <c r="QIW53" s="6"/>
      <c r="QIX53" s="6"/>
      <c r="QIY53" s="6"/>
      <c r="QIZ53" s="6"/>
      <c r="QJA53" s="6"/>
      <c r="QJB53" s="6"/>
      <c r="QJC53" s="6"/>
      <c r="QJD53" s="6"/>
      <c r="QJE53" s="6"/>
      <c r="QJF53" s="6"/>
      <c r="QJG53" s="6"/>
      <c r="QJH53" s="6"/>
      <c r="QJI53" s="6"/>
      <c r="QJJ53" s="6"/>
      <c r="QJK53" s="6"/>
      <c r="QJL53" s="6"/>
      <c r="QJM53" s="6"/>
      <c r="QJN53" s="6"/>
      <c r="QJO53" s="6"/>
      <c r="QJP53" s="6"/>
      <c r="QJQ53" s="6"/>
      <c r="QJR53" s="6"/>
      <c r="QJS53" s="6"/>
      <c r="QJT53" s="6"/>
      <c r="QJU53" s="6"/>
      <c r="QJV53" s="6"/>
      <c r="QJW53" s="6"/>
      <c r="QJX53" s="6"/>
      <c r="QJY53" s="6"/>
      <c r="QJZ53" s="6"/>
      <c r="QKA53" s="6"/>
      <c r="QKB53" s="6"/>
      <c r="QKC53" s="6"/>
      <c r="QKD53" s="6"/>
      <c r="QKE53" s="6"/>
      <c r="QKF53" s="6"/>
      <c r="QKG53" s="6"/>
      <c r="QKH53" s="6"/>
      <c r="QKI53" s="6"/>
      <c r="QKJ53" s="6"/>
      <c r="QKK53" s="6"/>
      <c r="QKL53" s="6"/>
      <c r="QKM53" s="6"/>
      <c r="QKN53" s="6"/>
      <c r="QKO53" s="6"/>
      <c r="QKP53" s="6"/>
      <c r="QKQ53" s="6"/>
      <c r="QKR53" s="6"/>
      <c r="QKS53" s="6"/>
      <c r="QKT53" s="6"/>
      <c r="QKU53" s="6"/>
      <c r="QKV53" s="6"/>
      <c r="QKW53" s="6"/>
      <c r="QKX53" s="6"/>
      <c r="QKY53" s="6"/>
      <c r="QKZ53" s="6"/>
      <c r="QLA53" s="6"/>
      <c r="QLB53" s="6"/>
      <c r="QLC53" s="6"/>
      <c r="QLD53" s="6"/>
      <c r="QLE53" s="6"/>
      <c r="QLF53" s="6"/>
      <c r="QLG53" s="6"/>
      <c r="QLH53" s="6"/>
      <c r="QLI53" s="6"/>
      <c r="QLJ53" s="6"/>
      <c r="QLK53" s="6"/>
      <c r="QLL53" s="6"/>
      <c r="QLM53" s="6"/>
      <c r="QLN53" s="6"/>
      <c r="QLO53" s="6"/>
      <c r="QLP53" s="6"/>
      <c r="QLQ53" s="6"/>
      <c r="QLR53" s="6"/>
      <c r="QLS53" s="6"/>
      <c r="QLT53" s="6"/>
      <c r="QLU53" s="6"/>
      <c r="QLV53" s="6"/>
      <c r="QLW53" s="6"/>
      <c r="QLX53" s="6"/>
      <c r="QLY53" s="6"/>
      <c r="QLZ53" s="6"/>
      <c r="QMA53" s="6"/>
      <c r="QMB53" s="6"/>
      <c r="QMC53" s="6"/>
      <c r="QMD53" s="6"/>
      <c r="QME53" s="6"/>
      <c r="QMF53" s="6"/>
      <c r="QMG53" s="6"/>
      <c r="QMH53" s="6"/>
      <c r="QMI53" s="6"/>
      <c r="QMJ53" s="6"/>
      <c r="QMK53" s="6"/>
      <c r="QML53" s="6"/>
      <c r="QMM53" s="6"/>
      <c r="QMN53" s="6"/>
      <c r="QMO53" s="6"/>
      <c r="QMP53" s="6"/>
      <c r="QMQ53" s="6"/>
      <c r="QMR53" s="6"/>
      <c r="QMS53" s="6"/>
      <c r="QMT53" s="6"/>
      <c r="QMU53" s="6"/>
      <c r="QMV53" s="6"/>
      <c r="QMW53" s="6"/>
      <c r="QMX53" s="6"/>
      <c r="QMY53" s="6"/>
      <c r="QMZ53" s="6"/>
      <c r="QNA53" s="6"/>
      <c r="QNB53" s="6"/>
      <c r="QNC53" s="6"/>
      <c r="QND53" s="6"/>
      <c r="QNE53" s="6"/>
      <c r="QNF53" s="6"/>
      <c r="QNG53" s="6"/>
      <c r="QNH53" s="6"/>
      <c r="QNI53" s="6"/>
      <c r="QNJ53" s="6"/>
      <c r="QNK53" s="6"/>
      <c r="QNL53" s="6"/>
      <c r="QNM53" s="6"/>
      <c r="QNN53" s="6"/>
      <c r="QNO53" s="6"/>
      <c r="QNP53" s="6"/>
      <c r="QNQ53" s="6"/>
      <c r="QNR53" s="6"/>
      <c r="QNS53" s="6"/>
      <c r="QNT53" s="6"/>
      <c r="QNU53" s="6"/>
      <c r="QNV53" s="6"/>
      <c r="QNW53" s="6"/>
      <c r="QNX53" s="6"/>
      <c r="QNY53" s="6"/>
      <c r="QNZ53" s="6"/>
      <c r="QOA53" s="6"/>
      <c r="QOB53" s="6"/>
      <c r="QOC53" s="6"/>
      <c r="QOD53" s="6"/>
      <c r="QOE53" s="6"/>
      <c r="QOF53" s="6"/>
      <c r="QOG53" s="6"/>
      <c r="QOH53" s="6"/>
      <c r="QOI53" s="6"/>
      <c r="QOJ53" s="6"/>
      <c r="QOK53" s="6"/>
      <c r="QOL53" s="6"/>
      <c r="QOM53" s="6"/>
      <c r="QON53" s="6"/>
      <c r="QOO53" s="6"/>
      <c r="QOP53" s="6"/>
      <c r="QOQ53" s="6"/>
      <c r="QOR53" s="6"/>
      <c r="QOS53" s="6"/>
      <c r="QOT53" s="6"/>
      <c r="QOU53" s="6"/>
      <c r="QOV53" s="6"/>
      <c r="QOW53" s="6"/>
      <c r="QOX53" s="6"/>
      <c r="QOY53" s="6"/>
      <c r="QOZ53" s="6"/>
      <c r="QPA53" s="6"/>
      <c r="QPB53" s="6"/>
      <c r="QPC53" s="6"/>
      <c r="QPD53" s="6"/>
      <c r="QPE53" s="6"/>
      <c r="QPF53" s="6"/>
      <c r="QPG53" s="6"/>
      <c r="QPH53" s="6"/>
      <c r="QPI53" s="6"/>
      <c r="QPJ53" s="6"/>
      <c r="QPK53" s="6"/>
      <c r="QPL53" s="6"/>
      <c r="QPM53" s="6"/>
      <c r="QPN53" s="6"/>
      <c r="QPO53" s="6"/>
      <c r="QPP53" s="6"/>
      <c r="QPQ53" s="6"/>
      <c r="QPR53" s="6"/>
      <c r="QPS53" s="6"/>
      <c r="QPT53" s="6"/>
      <c r="QPU53" s="6"/>
      <c r="QPV53" s="6"/>
      <c r="QPW53" s="6"/>
      <c r="QPX53" s="6"/>
      <c r="QPY53" s="6"/>
      <c r="QPZ53" s="6"/>
      <c r="QQA53" s="6"/>
      <c r="QQB53" s="6"/>
      <c r="QQC53" s="6"/>
      <c r="QQD53" s="6"/>
      <c r="QQE53" s="6"/>
      <c r="QQF53" s="6"/>
      <c r="QQG53" s="6"/>
      <c r="QQH53" s="6"/>
      <c r="QQI53" s="6"/>
      <c r="QQJ53" s="6"/>
      <c r="QQK53" s="6"/>
      <c r="QQL53" s="6"/>
      <c r="QQM53" s="6"/>
      <c r="QQN53" s="6"/>
      <c r="QQO53" s="6"/>
      <c r="QQP53" s="6"/>
      <c r="QQQ53" s="6"/>
      <c r="QQR53" s="6"/>
      <c r="QQS53" s="6"/>
      <c r="QQT53" s="6"/>
      <c r="QQU53" s="6"/>
      <c r="QQV53" s="6"/>
      <c r="QQW53" s="6"/>
      <c r="QQX53" s="6"/>
      <c r="QQY53" s="6"/>
      <c r="QQZ53" s="6"/>
      <c r="QRA53" s="6"/>
      <c r="QRB53" s="6"/>
      <c r="QRC53" s="6"/>
      <c r="QRD53" s="6"/>
      <c r="QRE53" s="6"/>
      <c r="QRF53" s="6"/>
      <c r="QRG53" s="6"/>
      <c r="QRH53" s="6"/>
      <c r="QRI53" s="6"/>
      <c r="QRJ53" s="6"/>
      <c r="QRK53" s="6"/>
      <c r="QRL53" s="6"/>
      <c r="QRM53" s="6"/>
      <c r="QRN53" s="6"/>
      <c r="QRO53" s="6"/>
      <c r="QRP53" s="6"/>
      <c r="QRQ53" s="6"/>
      <c r="QRR53" s="6"/>
      <c r="QRS53" s="6"/>
      <c r="QRT53" s="6"/>
      <c r="QRU53" s="6"/>
      <c r="QRV53" s="6"/>
      <c r="QRW53" s="6"/>
      <c r="QRX53" s="6"/>
      <c r="QRY53" s="6"/>
      <c r="QRZ53" s="6"/>
      <c r="QSA53" s="6"/>
      <c r="QSB53" s="6"/>
      <c r="QSC53" s="6"/>
      <c r="QSD53" s="6"/>
      <c r="QSE53" s="6"/>
      <c r="QSF53" s="6"/>
      <c r="QSG53" s="6"/>
      <c r="QSH53" s="6"/>
      <c r="QSI53" s="6"/>
      <c r="QSJ53" s="6"/>
      <c r="QSK53" s="6"/>
      <c r="QSL53" s="6"/>
      <c r="QSM53" s="6"/>
      <c r="QSN53" s="6"/>
      <c r="QSO53" s="6"/>
      <c r="QSP53" s="6"/>
      <c r="QSQ53" s="6"/>
      <c r="QSR53" s="6"/>
      <c r="QSS53" s="6"/>
      <c r="QST53" s="6"/>
      <c r="QSU53" s="6"/>
      <c r="QSV53" s="6"/>
      <c r="QSW53" s="6"/>
      <c r="QSX53" s="6"/>
      <c r="QSY53" s="6"/>
      <c r="QSZ53" s="6"/>
      <c r="QTA53" s="6"/>
      <c r="QTB53" s="6"/>
      <c r="QTC53" s="6"/>
      <c r="QTD53" s="6"/>
      <c r="QTE53" s="6"/>
      <c r="QTF53" s="6"/>
      <c r="QTG53" s="6"/>
      <c r="QTH53" s="6"/>
      <c r="QTI53" s="6"/>
      <c r="QTJ53" s="6"/>
      <c r="QTK53" s="6"/>
      <c r="QTL53" s="6"/>
      <c r="QTM53" s="6"/>
      <c r="QTN53" s="6"/>
      <c r="QTO53" s="6"/>
      <c r="QTP53" s="6"/>
      <c r="QTQ53" s="6"/>
      <c r="QTR53" s="6"/>
      <c r="QTS53" s="6"/>
      <c r="QTT53" s="6"/>
      <c r="QTU53" s="6"/>
      <c r="QTV53" s="6"/>
      <c r="QTW53" s="6"/>
      <c r="QTX53" s="6"/>
      <c r="QTY53" s="6"/>
      <c r="QTZ53" s="6"/>
      <c r="QUA53" s="6"/>
      <c r="QUB53" s="6"/>
      <c r="QUC53" s="6"/>
      <c r="QUD53" s="6"/>
      <c r="QUE53" s="6"/>
      <c r="QUF53" s="6"/>
      <c r="QUG53" s="6"/>
      <c r="QUH53" s="6"/>
      <c r="QUI53" s="6"/>
      <c r="QUJ53" s="6"/>
      <c r="QUK53" s="6"/>
      <c r="QUL53" s="6"/>
      <c r="QUM53" s="6"/>
      <c r="QUN53" s="6"/>
      <c r="QUO53" s="6"/>
      <c r="QUP53" s="6"/>
      <c r="QUQ53" s="6"/>
      <c r="QUR53" s="6"/>
      <c r="QUS53" s="6"/>
      <c r="QUT53" s="6"/>
      <c r="QUU53" s="6"/>
      <c r="QUV53" s="6"/>
      <c r="QUW53" s="6"/>
      <c r="QUX53" s="6"/>
      <c r="QUY53" s="6"/>
      <c r="QUZ53" s="6"/>
      <c r="QVA53" s="6"/>
      <c r="QVB53" s="6"/>
      <c r="QVC53" s="6"/>
      <c r="QVD53" s="6"/>
      <c r="QVE53" s="6"/>
      <c r="QVF53" s="6"/>
      <c r="QVG53" s="6"/>
      <c r="QVH53" s="6"/>
      <c r="QVI53" s="6"/>
      <c r="QVJ53" s="6"/>
      <c r="QVK53" s="6"/>
      <c r="QVL53" s="6"/>
      <c r="QVM53" s="6"/>
      <c r="QVN53" s="6"/>
      <c r="QVO53" s="6"/>
      <c r="QVP53" s="6"/>
      <c r="QVQ53" s="6"/>
      <c r="QVR53" s="6"/>
      <c r="QVS53" s="6"/>
      <c r="QVT53" s="6"/>
      <c r="QVU53" s="6"/>
      <c r="QVV53" s="6"/>
      <c r="QVW53" s="6"/>
      <c r="QVX53" s="6"/>
      <c r="QVY53" s="6"/>
      <c r="QVZ53" s="6"/>
      <c r="QWA53" s="6"/>
      <c r="QWB53" s="6"/>
      <c r="QWC53" s="6"/>
      <c r="QWD53" s="6"/>
      <c r="QWE53" s="6"/>
      <c r="QWF53" s="6"/>
      <c r="QWG53" s="6"/>
      <c r="QWH53" s="6"/>
      <c r="QWI53" s="6"/>
      <c r="QWJ53" s="6"/>
      <c r="QWK53" s="6"/>
      <c r="QWL53" s="6"/>
      <c r="QWM53" s="6"/>
      <c r="QWN53" s="6"/>
      <c r="QWO53" s="6"/>
      <c r="QWP53" s="6"/>
      <c r="QWQ53" s="6"/>
      <c r="QWR53" s="6"/>
      <c r="QWS53" s="6"/>
      <c r="QWT53" s="6"/>
      <c r="QWU53" s="6"/>
      <c r="QWV53" s="6"/>
      <c r="QWW53" s="6"/>
      <c r="QWX53" s="6"/>
      <c r="QWY53" s="6"/>
      <c r="QWZ53" s="6"/>
      <c r="QXA53" s="6"/>
      <c r="QXB53" s="6"/>
      <c r="QXC53" s="6"/>
      <c r="QXD53" s="6"/>
      <c r="QXE53" s="6"/>
      <c r="QXF53" s="6"/>
      <c r="QXG53" s="6"/>
      <c r="QXH53" s="6"/>
      <c r="QXI53" s="6"/>
      <c r="QXJ53" s="6"/>
      <c r="QXK53" s="6"/>
      <c r="QXL53" s="6"/>
      <c r="QXM53" s="6"/>
      <c r="QXN53" s="6"/>
      <c r="QXO53" s="6"/>
      <c r="QXP53" s="6"/>
      <c r="QXQ53" s="6"/>
      <c r="QXR53" s="6"/>
      <c r="QXS53" s="6"/>
      <c r="QXT53" s="6"/>
      <c r="QXU53" s="6"/>
      <c r="QXV53" s="6"/>
      <c r="QXW53" s="6"/>
      <c r="QXX53" s="6"/>
      <c r="QXY53" s="6"/>
      <c r="QXZ53" s="6"/>
      <c r="QYA53" s="6"/>
      <c r="QYB53" s="6"/>
      <c r="QYC53" s="6"/>
      <c r="QYD53" s="6"/>
      <c r="QYE53" s="6"/>
      <c r="QYF53" s="6"/>
      <c r="QYG53" s="6"/>
      <c r="QYH53" s="6"/>
      <c r="QYI53" s="6"/>
      <c r="QYJ53" s="6"/>
      <c r="QYK53" s="6"/>
      <c r="QYL53" s="6"/>
      <c r="QYM53" s="6"/>
      <c r="QYN53" s="6"/>
      <c r="QYO53" s="6"/>
      <c r="QYP53" s="6"/>
      <c r="QYQ53" s="6"/>
      <c r="QYR53" s="6"/>
      <c r="QYS53" s="6"/>
      <c r="QYT53" s="6"/>
      <c r="QYU53" s="6"/>
      <c r="QYV53" s="6"/>
      <c r="QYW53" s="6"/>
      <c r="QYX53" s="6"/>
      <c r="QYY53" s="6"/>
      <c r="QYZ53" s="6"/>
      <c r="QZA53" s="6"/>
      <c r="QZB53" s="6"/>
      <c r="QZC53" s="6"/>
      <c r="QZD53" s="6"/>
      <c r="QZE53" s="6"/>
      <c r="QZF53" s="6"/>
      <c r="QZG53" s="6"/>
      <c r="QZH53" s="6"/>
      <c r="QZI53" s="6"/>
      <c r="QZJ53" s="6"/>
      <c r="QZK53" s="6"/>
      <c r="QZL53" s="6"/>
      <c r="QZM53" s="6"/>
      <c r="QZN53" s="6"/>
      <c r="QZO53" s="6"/>
      <c r="QZP53" s="6"/>
      <c r="QZQ53" s="6"/>
      <c r="QZR53" s="6"/>
      <c r="QZS53" s="6"/>
      <c r="QZT53" s="6"/>
      <c r="QZU53" s="6"/>
      <c r="QZV53" s="6"/>
      <c r="QZW53" s="6"/>
      <c r="QZX53" s="6"/>
      <c r="QZY53" s="6"/>
      <c r="QZZ53" s="6"/>
      <c r="RAA53" s="6"/>
      <c r="RAB53" s="6"/>
      <c r="RAC53" s="6"/>
      <c r="RAD53" s="6"/>
      <c r="RAE53" s="6"/>
      <c r="RAF53" s="6"/>
      <c r="RAG53" s="6"/>
      <c r="RAH53" s="6"/>
      <c r="RAI53" s="6"/>
      <c r="RAJ53" s="6"/>
      <c r="RAK53" s="6"/>
      <c r="RAL53" s="6"/>
      <c r="RAM53" s="6"/>
      <c r="RAN53" s="6"/>
      <c r="RAO53" s="6"/>
      <c r="RAP53" s="6"/>
      <c r="RAQ53" s="6"/>
      <c r="RAR53" s="6"/>
      <c r="RAS53" s="6"/>
      <c r="RAT53" s="6"/>
      <c r="RAU53" s="6"/>
      <c r="RAV53" s="6"/>
      <c r="RAW53" s="6"/>
      <c r="RAX53" s="6"/>
      <c r="RAY53" s="6"/>
      <c r="RAZ53" s="6"/>
      <c r="RBA53" s="6"/>
      <c r="RBB53" s="6"/>
      <c r="RBC53" s="6"/>
      <c r="RBD53" s="6"/>
      <c r="RBE53" s="6"/>
      <c r="RBF53" s="6"/>
      <c r="RBG53" s="6"/>
      <c r="RBH53" s="6"/>
      <c r="RBI53" s="6"/>
      <c r="RBJ53" s="6"/>
      <c r="RBK53" s="6"/>
      <c r="RBL53" s="6"/>
      <c r="RBM53" s="6"/>
      <c r="RBN53" s="6"/>
      <c r="RBO53" s="6"/>
      <c r="RBP53" s="6"/>
      <c r="RBQ53" s="6"/>
      <c r="RBR53" s="6"/>
      <c r="RBS53" s="6"/>
      <c r="RBT53" s="6"/>
      <c r="RBU53" s="6"/>
      <c r="RBV53" s="6"/>
      <c r="RBW53" s="6"/>
      <c r="RBX53" s="6"/>
      <c r="RBY53" s="6"/>
      <c r="RBZ53" s="6"/>
      <c r="RCA53" s="6"/>
      <c r="RCB53" s="6"/>
      <c r="RCC53" s="6"/>
      <c r="RCD53" s="6"/>
      <c r="RCE53" s="6"/>
      <c r="RCF53" s="6"/>
      <c r="RCG53" s="6"/>
      <c r="RCH53" s="6"/>
      <c r="RCI53" s="6"/>
      <c r="RCJ53" s="6"/>
      <c r="RCK53" s="6"/>
      <c r="RCL53" s="6"/>
      <c r="RCM53" s="6"/>
      <c r="RCN53" s="6"/>
      <c r="RCO53" s="6"/>
      <c r="RCP53" s="6"/>
      <c r="RCQ53" s="6"/>
      <c r="RCR53" s="6"/>
      <c r="RCS53" s="6"/>
      <c r="RCT53" s="6"/>
      <c r="RCU53" s="6"/>
      <c r="RCV53" s="6"/>
      <c r="RCW53" s="6"/>
      <c r="RCX53" s="6"/>
      <c r="RCY53" s="6"/>
      <c r="RCZ53" s="6"/>
      <c r="RDA53" s="6"/>
      <c r="RDB53" s="6"/>
      <c r="RDC53" s="6"/>
      <c r="RDD53" s="6"/>
      <c r="RDE53" s="6"/>
      <c r="RDF53" s="6"/>
      <c r="RDG53" s="6"/>
      <c r="RDH53" s="6"/>
      <c r="RDI53" s="6"/>
      <c r="RDJ53" s="6"/>
      <c r="RDK53" s="6"/>
      <c r="RDL53" s="6"/>
      <c r="RDM53" s="6"/>
      <c r="RDN53" s="6"/>
      <c r="RDO53" s="6"/>
      <c r="RDP53" s="6"/>
      <c r="RDQ53" s="6"/>
      <c r="RDR53" s="6"/>
      <c r="RDS53" s="6"/>
      <c r="RDT53" s="6"/>
      <c r="RDU53" s="6"/>
      <c r="RDV53" s="6"/>
      <c r="RDW53" s="6"/>
      <c r="RDX53" s="6"/>
      <c r="RDY53" s="6"/>
      <c r="RDZ53" s="6"/>
      <c r="REA53" s="6"/>
      <c r="REB53" s="6"/>
      <c r="REC53" s="6"/>
      <c r="RED53" s="6"/>
      <c r="REE53" s="6"/>
      <c r="REF53" s="6"/>
      <c r="REG53" s="6"/>
      <c r="REH53" s="6"/>
      <c r="REI53" s="6"/>
      <c r="REJ53" s="6"/>
      <c r="REK53" s="6"/>
      <c r="REL53" s="6"/>
      <c r="REM53" s="6"/>
      <c r="REN53" s="6"/>
      <c r="REO53" s="6"/>
      <c r="REP53" s="6"/>
      <c r="REQ53" s="6"/>
      <c r="RER53" s="6"/>
      <c r="RES53" s="6"/>
      <c r="RET53" s="6"/>
      <c r="REU53" s="6"/>
      <c r="REV53" s="6"/>
      <c r="REW53" s="6"/>
      <c r="REX53" s="6"/>
      <c r="REY53" s="6"/>
      <c r="REZ53" s="6"/>
      <c r="RFA53" s="6"/>
      <c r="RFB53" s="6"/>
      <c r="RFC53" s="6"/>
      <c r="RFD53" s="6"/>
      <c r="RFE53" s="6"/>
      <c r="RFF53" s="6"/>
      <c r="RFG53" s="6"/>
      <c r="RFH53" s="6"/>
      <c r="RFI53" s="6"/>
      <c r="RFJ53" s="6"/>
      <c r="RFK53" s="6"/>
      <c r="RFL53" s="6"/>
      <c r="RFM53" s="6"/>
      <c r="RFN53" s="6"/>
      <c r="RFO53" s="6"/>
      <c r="RFP53" s="6"/>
      <c r="RFQ53" s="6"/>
      <c r="RFR53" s="6"/>
      <c r="RFS53" s="6"/>
      <c r="RFT53" s="6"/>
      <c r="RFU53" s="6"/>
      <c r="RFV53" s="6"/>
      <c r="RFW53" s="6"/>
      <c r="RFX53" s="6"/>
      <c r="RFY53" s="6"/>
      <c r="RFZ53" s="6"/>
      <c r="RGA53" s="6"/>
      <c r="RGB53" s="6"/>
      <c r="RGC53" s="6"/>
      <c r="RGD53" s="6"/>
      <c r="RGE53" s="6"/>
      <c r="RGF53" s="6"/>
      <c r="RGG53" s="6"/>
      <c r="RGH53" s="6"/>
      <c r="RGI53" s="6"/>
      <c r="RGJ53" s="6"/>
      <c r="RGK53" s="6"/>
      <c r="RGL53" s="6"/>
      <c r="RGM53" s="6"/>
      <c r="RGN53" s="6"/>
      <c r="RGO53" s="6"/>
      <c r="RGP53" s="6"/>
      <c r="RGQ53" s="6"/>
      <c r="RGR53" s="6"/>
      <c r="RGS53" s="6"/>
      <c r="RGT53" s="6"/>
      <c r="RGU53" s="6"/>
      <c r="RGV53" s="6"/>
      <c r="RGW53" s="6"/>
      <c r="RGX53" s="6"/>
      <c r="RGY53" s="6"/>
      <c r="RGZ53" s="6"/>
      <c r="RHA53" s="6"/>
      <c r="RHB53" s="6"/>
      <c r="RHC53" s="6"/>
      <c r="RHD53" s="6"/>
      <c r="RHE53" s="6"/>
      <c r="RHF53" s="6"/>
      <c r="RHG53" s="6"/>
      <c r="RHH53" s="6"/>
      <c r="RHI53" s="6"/>
      <c r="RHJ53" s="6"/>
      <c r="RHK53" s="6"/>
      <c r="RHL53" s="6"/>
      <c r="RHM53" s="6"/>
      <c r="RHN53" s="6"/>
      <c r="RHO53" s="6"/>
      <c r="RHP53" s="6"/>
      <c r="RHQ53" s="6"/>
      <c r="RHR53" s="6"/>
      <c r="RHS53" s="6"/>
      <c r="RHT53" s="6"/>
      <c r="RHU53" s="6"/>
      <c r="RHV53" s="6"/>
      <c r="RHW53" s="6"/>
      <c r="RHX53" s="6"/>
      <c r="RHY53" s="6"/>
      <c r="RHZ53" s="6"/>
      <c r="RIA53" s="6"/>
      <c r="RIB53" s="6"/>
      <c r="RIC53" s="6"/>
      <c r="RID53" s="6"/>
      <c r="RIE53" s="6"/>
      <c r="RIF53" s="6"/>
      <c r="RIG53" s="6"/>
      <c r="RIH53" s="6"/>
      <c r="RII53" s="6"/>
      <c r="RIJ53" s="6"/>
      <c r="RIK53" s="6"/>
      <c r="RIL53" s="6"/>
      <c r="RIM53" s="6"/>
      <c r="RIN53" s="6"/>
      <c r="RIO53" s="6"/>
      <c r="RIP53" s="6"/>
      <c r="RIQ53" s="6"/>
      <c r="RIR53" s="6"/>
      <c r="RIS53" s="6"/>
      <c r="RIT53" s="6"/>
      <c r="RIU53" s="6"/>
      <c r="RIV53" s="6"/>
      <c r="RIW53" s="6"/>
      <c r="RIX53" s="6"/>
      <c r="RIY53" s="6"/>
      <c r="RIZ53" s="6"/>
      <c r="RJA53" s="6"/>
      <c r="RJB53" s="6"/>
      <c r="RJC53" s="6"/>
      <c r="RJD53" s="6"/>
      <c r="RJE53" s="6"/>
      <c r="RJF53" s="6"/>
      <c r="RJG53" s="6"/>
      <c r="RJH53" s="6"/>
      <c r="RJI53" s="6"/>
      <c r="RJJ53" s="6"/>
      <c r="RJK53" s="6"/>
      <c r="RJL53" s="6"/>
      <c r="RJM53" s="6"/>
      <c r="RJN53" s="6"/>
      <c r="RJO53" s="6"/>
      <c r="RJP53" s="6"/>
      <c r="RJQ53" s="6"/>
      <c r="RJR53" s="6"/>
      <c r="RJS53" s="6"/>
      <c r="RJT53" s="6"/>
      <c r="RJU53" s="6"/>
      <c r="RJV53" s="6"/>
      <c r="RJW53" s="6"/>
      <c r="RJX53" s="6"/>
      <c r="RJY53" s="6"/>
      <c r="RJZ53" s="6"/>
      <c r="RKA53" s="6"/>
      <c r="RKB53" s="6"/>
      <c r="RKC53" s="6"/>
      <c r="RKD53" s="6"/>
      <c r="RKE53" s="6"/>
      <c r="RKF53" s="6"/>
      <c r="RKG53" s="6"/>
      <c r="RKH53" s="6"/>
      <c r="RKI53" s="6"/>
      <c r="RKJ53" s="6"/>
      <c r="RKK53" s="6"/>
      <c r="RKL53" s="6"/>
      <c r="RKM53" s="6"/>
      <c r="RKN53" s="6"/>
      <c r="RKO53" s="6"/>
      <c r="RKP53" s="6"/>
      <c r="RKQ53" s="6"/>
      <c r="RKR53" s="6"/>
      <c r="RKS53" s="6"/>
      <c r="RKT53" s="6"/>
      <c r="RKU53" s="6"/>
      <c r="RKV53" s="6"/>
      <c r="RKW53" s="6"/>
      <c r="RKX53" s="6"/>
      <c r="RKY53" s="6"/>
      <c r="RKZ53" s="6"/>
      <c r="RLA53" s="6"/>
      <c r="RLB53" s="6"/>
      <c r="RLC53" s="6"/>
      <c r="RLD53" s="6"/>
      <c r="RLE53" s="6"/>
      <c r="RLF53" s="6"/>
      <c r="RLG53" s="6"/>
      <c r="RLH53" s="6"/>
      <c r="RLI53" s="6"/>
      <c r="RLJ53" s="6"/>
      <c r="RLK53" s="6"/>
      <c r="RLL53" s="6"/>
      <c r="RLM53" s="6"/>
      <c r="RLN53" s="6"/>
      <c r="RLO53" s="6"/>
      <c r="RLP53" s="6"/>
      <c r="RLQ53" s="6"/>
      <c r="RLR53" s="6"/>
      <c r="RLS53" s="6"/>
      <c r="RLT53" s="6"/>
      <c r="RLU53" s="6"/>
      <c r="RLV53" s="6"/>
      <c r="RLW53" s="6"/>
      <c r="RLX53" s="6"/>
      <c r="RLY53" s="6"/>
      <c r="RLZ53" s="6"/>
      <c r="RMA53" s="6"/>
      <c r="RMB53" s="6"/>
      <c r="RMC53" s="6"/>
      <c r="RMD53" s="6"/>
      <c r="RME53" s="6"/>
      <c r="RMF53" s="6"/>
      <c r="RMG53" s="6"/>
      <c r="RMH53" s="6"/>
      <c r="RMI53" s="6"/>
      <c r="RMJ53" s="6"/>
      <c r="RMK53" s="6"/>
      <c r="RML53" s="6"/>
      <c r="RMM53" s="6"/>
      <c r="RMN53" s="6"/>
      <c r="RMO53" s="6"/>
      <c r="RMP53" s="6"/>
      <c r="RMQ53" s="6"/>
      <c r="RMR53" s="6"/>
      <c r="RMS53" s="6"/>
      <c r="RMT53" s="6"/>
      <c r="RMU53" s="6"/>
      <c r="RMV53" s="6"/>
      <c r="RMW53" s="6"/>
      <c r="RMX53" s="6"/>
      <c r="RMY53" s="6"/>
      <c r="RMZ53" s="6"/>
      <c r="RNA53" s="6"/>
      <c r="RNB53" s="6"/>
      <c r="RNC53" s="6"/>
      <c r="RND53" s="6"/>
      <c r="RNE53" s="6"/>
      <c r="RNF53" s="6"/>
      <c r="RNG53" s="6"/>
      <c r="RNH53" s="6"/>
      <c r="RNI53" s="6"/>
      <c r="RNJ53" s="6"/>
      <c r="RNK53" s="6"/>
      <c r="RNL53" s="6"/>
      <c r="RNM53" s="6"/>
      <c r="RNN53" s="6"/>
      <c r="RNO53" s="6"/>
      <c r="RNP53" s="6"/>
      <c r="RNQ53" s="6"/>
      <c r="RNR53" s="6"/>
      <c r="RNS53" s="6"/>
      <c r="RNT53" s="6"/>
      <c r="RNU53" s="6"/>
      <c r="RNV53" s="6"/>
      <c r="RNW53" s="6"/>
      <c r="RNX53" s="6"/>
      <c r="RNY53" s="6"/>
      <c r="RNZ53" s="6"/>
      <c r="ROA53" s="6"/>
      <c r="ROB53" s="6"/>
      <c r="ROC53" s="6"/>
      <c r="ROD53" s="6"/>
      <c r="ROE53" s="6"/>
      <c r="ROF53" s="6"/>
      <c r="ROG53" s="6"/>
      <c r="ROH53" s="6"/>
      <c r="ROI53" s="6"/>
      <c r="ROJ53" s="6"/>
      <c r="ROK53" s="6"/>
      <c r="ROL53" s="6"/>
      <c r="ROM53" s="6"/>
      <c r="RON53" s="6"/>
      <c r="ROO53" s="6"/>
      <c r="ROP53" s="6"/>
      <c r="ROQ53" s="6"/>
      <c r="ROR53" s="6"/>
      <c r="ROS53" s="6"/>
      <c r="ROT53" s="6"/>
      <c r="ROU53" s="6"/>
      <c r="ROV53" s="6"/>
      <c r="ROW53" s="6"/>
      <c r="ROX53" s="6"/>
      <c r="ROY53" s="6"/>
      <c r="ROZ53" s="6"/>
      <c r="RPA53" s="6"/>
      <c r="RPB53" s="6"/>
      <c r="RPC53" s="6"/>
      <c r="RPD53" s="6"/>
      <c r="RPE53" s="6"/>
      <c r="RPF53" s="6"/>
      <c r="RPG53" s="6"/>
      <c r="RPH53" s="6"/>
      <c r="RPI53" s="6"/>
      <c r="RPJ53" s="6"/>
      <c r="RPK53" s="6"/>
      <c r="RPL53" s="6"/>
      <c r="RPM53" s="6"/>
      <c r="RPN53" s="6"/>
      <c r="RPO53" s="6"/>
      <c r="RPP53" s="6"/>
      <c r="RPQ53" s="6"/>
      <c r="RPR53" s="6"/>
      <c r="RPS53" s="6"/>
      <c r="RPT53" s="6"/>
      <c r="RPU53" s="6"/>
      <c r="RPV53" s="6"/>
      <c r="RPW53" s="6"/>
      <c r="RPX53" s="6"/>
      <c r="RPY53" s="6"/>
      <c r="RPZ53" s="6"/>
      <c r="RQA53" s="6"/>
      <c r="RQB53" s="6"/>
      <c r="RQC53" s="6"/>
      <c r="RQD53" s="6"/>
      <c r="RQE53" s="6"/>
      <c r="RQF53" s="6"/>
      <c r="RQG53" s="6"/>
      <c r="RQH53" s="6"/>
      <c r="RQI53" s="6"/>
      <c r="RQJ53" s="6"/>
      <c r="RQK53" s="6"/>
      <c r="RQL53" s="6"/>
      <c r="RQM53" s="6"/>
      <c r="RQN53" s="6"/>
      <c r="RQO53" s="6"/>
      <c r="RQP53" s="6"/>
      <c r="RQQ53" s="6"/>
      <c r="RQR53" s="6"/>
      <c r="RQS53" s="6"/>
      <c r="RQT53" s="6"/>
      <c r="RQU53" s="6"/>
      <c r="RQV53" s="6"/>
      <c r="RQW53" s="6"/>
      <c r="RQX53" s="6"/>
      <c r="RQY53" s="6"/>
      <c r="RQZ53" s="6"/>
      <c r="RRA53" s="6"/>
      <c r="RRB53" s="6"/>
      <c r="RRC53" s="6"/>
      <c r="RRD53" s="6"/>
      <c r="RRE53" s="6"/>
      <c r="RRF53" s="6"/>
      <c r="RRG53" s="6"/>
      <c r="RRH53" s="6"/>
      <c r="RRI53" s="6"/>
      <c r="RRJ53" s="6"/>
      <c r="RRK53" s="6"/>
      <c r="RRL53" s="6"/>
      <c r="RRM53" s="6"/>
      <c r="RRN53" s="6"/>
      <c r="RRO53" s="6"/>
      <c r="RRP53" s="6"/>
      <c r="RRQ53" s="6"/>
      <c r="RRR53" s="6"/>
      <c r="RRS53" s="6"/>
      <c r="RRT53" s="6"/>
      <c r="RRU53" s="6"/>
      <c r="RRV53" s="6"/>
      <c r="RRW53" s="6"/>
      <c r="RRX53" s="6"/>
      <c r="RRY53" s="6"/>
      <c r="RRZ53" s="6"/>
      <c r="RSA53" s="6"/>
      <c r="RSB53" s="6"/>
      <c r="RSC53" s="6"/>
      <c r="RSD53" s="6"/>
      <c r="RSE53" s="6"/>
      <c r="RSF53" s="6"/>
      <c r="RSG53" s="6"/>
      <c r="RSH53" s="6"/>
      <c r="RSI53" s="6"/>
      <c r="RSJ53" s="6"/>
      <c r="RSK53" s="6"/>
      <c r="RSL53" s="6"/>
      <c r="RSM53" s="6"/>
      <c r="RSN53" s="6"/>
      <c r="RSO53" s="6"/>
      <c r="RSP53" s="6"/>
      <c r="RSQ53" s="6"/>
      <c r="RSR53" s="6"/>
      <c r="RSS53" s="6"/>
      <c r="RST53" s="6"/>
      <c r="RSU53" s="6"/>
      <c r="RSV53" s="6"/>
      <c r="RSW53" s="6"/>
      <c r="RSX53" s="6"/>
      <c r="RSY53" s="6"/>
      <c r="RSZ53" s="6"/>
      <c r="RTA53" s="6"/>
      <c r="RTB53" s="6"/>
      <c r="RTC53" s="6"/>
      <c r="RTD53" s="6"/>
      <c r="RTE53" s="6"/>
      <c r="RTF53" s="6"/>
      <c r="RTG53" s="6"/>
      <c r="RTH53" s="6"/>
      <c r="RTI53" s="6"/>
      <c r="RTJ53" s="6"/>
      <c r="RTK53" s="6"/>
      <c r="RTL53" s="6"/>
      <c r="RTM53" s="6"/>
      <c r="RTN53" s="6"/>
      <c r="RTO53" s="6"/>
      <c r="RTP53" s="6"/>
      <c r="RTQ53" s="6"/>
      <c r="RTR53" s="6"/>
      <c r="RTS53" s="6"/>
      <c r="RTT53" s="6"/>
      <c r="RTU53" s="6"/>
      <c r="RTV53" s="6"/>
      <c r="RTW53" s="6"/>
      <c r="RTX53" s="6"/>
      <c r="RTY53" s="6"/>
      <c r="RTZ53" s="6"/>
      <c r="RUA53" s="6"/>
      <c r="RUB53" s="6"/>
      <c r="RUC53" s="6"/>
      <c r="RUD53" s="6"/>
      <c r="RUE53" s="6"/>
      <c r="RUF53" s="6"/>
      <c r="RUG53" s="6"/>
      <c r="RUH53" s="6"/>
      <c r="RUI53" s="6"/>
      <c r="RUJ53" s="6"/>
      <c r="RUK53" s="6"/>
      <c r="RUL53" s="6"/>
      <c r="RUM53" s="6"/>
      <c r="RUN53" s="6"/>
      <c r="RUO53" s="6"/>
      <c r="RUP53" s="6"/>
      <c r="RUQ53" s="6"/>
      <c r="RUR53" s="6"/>
      <c r="RUS53" s="6"/>
      <c r="RUT53" s="6"/>
      <c r="RUU53" s="6"/>
      <c r="RUV53" s="6"/>
      <c r="RUW53" s="6"/>
      <c r="RUX53" s="6"/>
      <c r="RUY53" s="6"/>
      <c r="RUZ53" s="6"/>
      <c r="RVA53" s="6"/>
      <c r="RVB53" s="6"/>
      <c r="RVC53" s="6"/>
      <c r="RVD53" s="6"/>
      <c r="RVE53" s="6"/>
      <c r="RVF53" s="6"/>
      <c r="RVG53" s="6"/>
      <c r="RVH53" s="6"/>
      <c r="RVI53" s="6"/>
      <c r="RVJ53" s="6"/>
      <c r="RVK53" s="6"/>
      <c r="RVL53" s="6"/>
      <c r="RVM53" s="6"/>
      <c r="RVN53" s="6"/>
      <c r="RVO53" s="6"/>
      <c r="RVP53" s="6"/>
      <c r="RVQ53" s="6"/>
      <c r="RVR53" s="6"/>
      <c r="RVS53" s="6"/>
      <c r="RVT53" s="6"/>
      <c r="RVU53" s="6"/>
      <c r="RVV53" s="6"/>
      <c r="RVW53" s="6"/>
      <c r="RVX53" s="6"/>
      <c r="RVY53" s="6"/>
      <c r="RVZ53" s="6"/>
      <c r="RWA53" s="6"/>
      <c r="RWB53" s="6"/>
      <c r="RWC53" s="6"/>
      <c r="RWD53" s="6"/>
      <c r="RWE53" s="6"/>
      <c r="RWF53" s="6"/>
      <c r="RWG53" s="6"/>
      <c r="RWH53" s="6"/>
      <c r="RWI53" s="6"/>
      <c r="RWJ53" s="6"/>
      <c r="RWK53" s="6"/>
      <c r="RWL53" s="6"/>
      <c r="RWM53" s="6"/>
      <c r="RWN53" s="6"/>
      <c r="RWO53" s="6"/>
      <c r="RWP53" s="6"/>
      <c r="RWQ53" s="6"/>
      <c r="RWR53" s="6"/>
      <c r="RWS53" s="6"/>
      <c r="RWT53" s="6"/>
      <c r="RWU53" s="6"/>
      <c r="RWV53" s="6"/>
      <c r="RWW53" s="6"/>
      <c r="RWX53" s="6"/>
      <c r="RWY53" s="6"/>
      <c r="RWZ53" s="6"/>
      <c r="RXA53" s="6"/>
      <c r="RXB53" s="6"/>
      <c r="RXC53" s="6"/>
      <c r="RXD53" s="6"/>
      <c r="RXE53" s="6"/>
      <c r="RXF53" s="6"/>
      <c r="RXG53" s="6"/>
      <c r="RXH53" s="6"/>
      <c r="RXI53" s="6"/>
      <c r="RXJ53" s="6"/>
      <c r="RXK53" s="6"/>
      <c r="RXL53" s="6"/>
      <c r="RXM53" s="6"/>
      <c r="RXN53" s="6"/>
      <c r="RXO53" s="6"/>
      <c r="RXP53" s="6"/>
      <c r="RXQ53" s="6"/>
      <c r="RXR53" s="6"/>
      <c r="RXS53" s="6"/>
      <c r="RXT53" s="6"/>
      <c r="RXU53" s="6"/>
      <c r="RXV53" s="6"/>
      <c r="RXW53" s="6"/>
      <c r="RXX53" s="6"/>
      <c r="RXY53" s="6"/>
      <c r="RXZ53" s="6"/>
      <c r="RYA53" s="6"/>
      <c r="RYB53" s="6"/>
      <c r="RYC53" s="6"/>
      <c r="RYD53" s="6"/>
      <c r="RYE53" s="6"/>
      <c r="RYF53" s="6"/>
      <c r="RYG53" s="6"/>
      <c r="RYH53" s="6"/>
      <c r="RYI53" s="6"/>
      <c r="RYJ53" s="6"/>
      <c r="RYK53" s="6"/>
      <c r="RYL53" s="6"/>
      <c r="RYM53" s="6"/>
      <c r="RYN53" s="6"/>
      <c r="RYO53" s="6"/>
      <c r="RYP53" s="6"/>
      <c r="RYQ53" s="6"/>
      <c r="RYR53" s="6"/>
      <c r="RYS53" s="6"/>
      <c r="RYT53" s="6"/>
      <c r="RYU53" s="6"/>
      <c r="RYV53" s="6"/>
      <c r="RYW53" s="6"/>
      <c r="RYX53" s="6"/>
      <c r="RYY53" s="6"/>
      <c r="RYZ53" s="6"/>
      <c r="RZA53" s="6"/>
      <c r="RZB53" s="6"/>
      <c r="RZC53" s="6"/>
      <c r="RZD53" s="6"/>
      <c r="RZE53" s="6"/>
      <c r="RZF53" s="6"/>
      <c r="RZG53" s="6"/>
      <c r="RZH53" s="6"/>
      <c r="RZI53" s="6"/>
      <c r="RZJ53" s="6"/>
      <c r="RZK53" s="6"/>
      <c r="RZL53" s="6"/>
      <c r="RZM53" s="6"/>
      <c r="RZN53" s="6"/>
      <c r="RZO53" s="6"/>
      <c r="RZP53" s="6"/>
      <c r="RZQ53" s="6"/>
      <c r="RZR53" s="6"/>
      <c r="RZS53" s="6"/>
      <c r="RZT53" s="6"/>
      <c r="RZU53" s="6"/>
      <c r="RZV53" s="6"/>
      <c r="RZW53" s="6"/>
      <c r="RZX53" s="6"/>
      <c r="RZY53" s="6"/>
      <c r="RZZ53" s="6"/>
      <c r="SAA53" s="6"/>
      <c r="SAB53" s="6"/>
      <c r="SAC53" s="6"/>
      <c r="SAD53" s="6"/>
      <c r="SAE53" s="6"/>
      <c r="SAF53" s="6"/>
      <c r="SAG53" s="6"/>
      <c r="SAH53" s="6"/>
      <c r="SAI53" s="6"/>
      <c r="SAJ53" s="6"/>
      <c r="SAK53" s="6"/>
      <c r="SAL53" s="6"/>
      <c r="SAM53" s="6"/>
      <c r="SAN53" s="6"/>
      <c r="SAO53" s="6"/>
      <c r="SAP53" s="6"/>
      <c r="SAQ53" s="6"/>
      <c r="SAR53" s="6"/>
      <c r="SAS53" s="6"/>
      <c r="SAT53" s="6"/>
      <c r="SAU53" s="6"/>
      <c r="SAV53" s="6"/>
      <c r="SAW53" s="6"/>
      <c r="SAX53" s="6"/>
      <c r="SAY53" s="6"/>
      <c r="SAZ53" s="6"/>
      <c r="SBA53" s="6"/>
      <c r="SBB53" s="6"/>
      <c r="SBC53" s="6"/>
      <c r="SBD53" s="6"/>
      <c r="SBE53" s="6"/>
      <c r="SBF53" s="6"/>
      <c r="SBG53" s="6"/>
      <c r="SBH53" s="6"/>
      <c r="SBI53" s="6"/>
      <c r="SBJ53" s="6"/>
      <c r="SBK53" s="6"/>
      <c r="SBL53" s="6"/>
      <c r="SBM53" s="6"/>
      <c r="SBN53" s="6"/>
      <c r="SBO53" s="6"/>
      <c r="SBP53" s="6"/>
      <c r="SBQ53" s="6"/>
      <c r="SBR53" s="6"/>
      <c r="SBS53" s="6"/>
      <c r="SBT53" s="6"/>
      <c r="SBU53" s="6"/>
      <c r="SBV53" s="6"/>
      <c r="SBW53" s="6"/>
      <c r="SBX53" s="6"/>
      <c r="SBY53" s="6"/>
      <c r="SBZ53" s="6"/>
      <c r="SCA53" s="6"/>
      <c r="SCB53" s="6"/>
      <c r="SCC53" s="6"/>
      <c r="SCD53" s="6"/>
      <c r="SCE53" s="6"/>
      <c r="SCF53" s="6"/>
      <c r="SCG53" s="6"/>
      <c r="SCH53" s="6"/>
      <c r="SCI53" s="6"/>
      <c r="SCJ53" s="6"/>
      <c r="SCK53" s="6"/>
      <c r="SCL53" s="6"/>
      <c r="SCM53" s="6"/>
      <c r="SCN53" s="6"/>
      <c r="SCO53" s="6"/>
      <c r="SCP53" s="6"/>
      <c r="SCQ53" s="6"/>
      <c r="SCR53" s="6"/>
      <c r="SCS53" s="6"/>
      <c r="SCT53" s="6"/>
      <c r="SCU53" s="6"/>
      <c r="SCV53" s="6"/>
      <c r="SCW53" s="6"/>
      <c r="SCX53" s="6"/>
      <c r="SCY53" s="6"/>
      <c r="SCZ53" s="6"/>
      <c r="SDA53" s="6"/>
      <c r="SDB53" s="6"/>
      <c r="SDC53" s="6"/>
      <c r="SDD53" s="6"/>
      <c r="SDE53" s="6"/>
      <c r="SDF53" s="6"/>
      <c r="SDG53" s="6"/>
      <c r="SDH53" s="6"/>
      <c r="SDI53" s="6"/>
      <c r="SDJ53" s="6"/>
      <c r="SDK53" s="6"/>
      <c r="SDL53" s="6"/>
      <c r="SDM53" s="6"/>
      <c r="SDN53" s="6"/>
      <c r="SDO53" s="6"/>
      <c r="SDP53" s="6"/>
      <c r="SDQ53" s="6"/>
      <c r="SDR53" s="6"/>
      <c r="SDS53" s="6"/>
      <c r="SDT53" s="6"/>
      <c r="SDU53" s="6"/>
      <c r="SDV53" s="6"/>
      <c r="SDW53" s="6"/>
      <c r="SDX53" s="6"/>
      <c r="SDY53" s="6"/>
      <c r="SDZ53" s="6"/>
      <c r="SEA53" s="6"/>
      <c r="SEB53" s="6"/>
      <c r="SEC53" s="6"/>
      <c r="SED53" s="6"/>
      <c r="SEE53" s="6"/>
      <c r="SEF53" s="6"/>
      <c r="SEG53" s="6"/>
      <c r="SEH53" s="6"/>
      <c r="SEI53" s="6"/>
      <c r="SEJ53" s="6"/>
      <c r="SEK53" s="6"/>
      <c r="SEL53" s="6"/>
      <c r="SEM53" s="6"/>
      <c r="SEN53" s="6"/>
      <c r="SEO53" s="6"/>
      <c r="SEP53" s="6"/>
      <c r="SEQ53" s="6"/>
      <c r="SER53" s="6"/>
      <c r="SES53" s="6"/>
      <c r="SET53" s="6"/>
      <c r="SEU53" s="6"/>
      <c r="SEV53" s="6"/>
      <c r="SEW53" s="6"/>
      <c r="SEX53" s="6"/>
      <c r="SEY53" s="6"/>
      <c r="SEZ53" s="6"/>
      <c r="SFA53" s="6"/>
      <c r="SFB53" s="6"/>
      <c r="SFC53" s="6"/>
      <c r="SFD53" s="6"/>
      <c r="SFE53" s="6"/>
      <c r="SFF53" s="6"/>
      <c r="SFG53" s="6"/>
      <c r="SFH53" s="6"/>
      <c r="SFI53" s="6"/>
      <c r="SFJ53" s="6"/>
      <c r="SFK53" s="6"/>
      <c r="SFL53" s="6"/>
      <c r="SFM53" s="6"/>
      <c r="SFN53" s="6"/>
      <c r="SFO53" s="6"/>
      <c r="SFP53" s="6"/>
      <c r="SFQ53" s="6"/>
      <c r="SFR53" s="6"/>
      <c r="SFS53" s="6"/>
      <c r="SFT53" s="6"/>
      <c r="SFU53" s="6"/>
      <c r="SFV53" s="6"/>
      <c r="SFW53" s="6"/>
      <c r="SFX53" s="6"/>
      <c r="SFY53" s="6"/>
      <c r="SFZ53" s="6"/>
      <c r="SGA53" s="6"/>
      <c r="SGB53" s="6"/>
      <c r="SGC53" s="6"/>
      <c r="SGD53" s="6"/>
      <c r="SGE53" s="6"/>
      <c r="SGF53" s="6"/>
      <c r="SGG53" s="6"/>
      <c r="SGH53" s="6"/>
      <c r="SGI53" s="6"/>
      <c r="SGJ53" s="6"/>
      <c r="SGK53" s="6"/>
      <c r="SGL53" s="6"/>
      <c r="SGM53" s="6"/>
      <c r="SGN53" s="6"/>
      <c r="SGO53" s="6"/>
      <c r="SGP53" s="6"/>
      <c r="SGQ53" s="6"/>
      <c r="SGR53" s="6"/>
      <c r="SGS53" s="6"/>
      <c r="SGT53" s="6"/>
      <c r="SGU53" s="6"/>
      <c r="SGV53" s="6"/>
      <c r="SGW53" s="6"/>
      <c r="SGX53" s="6"/>
      <c r="SGY53" s="6"/>
      <c r="SGZ53" s="6"/>
      <c r="SHA53" s="6"/>
      <c r="SHB53" s="6"/>
      <c r="SHC53" s="6"/>
      <c r="SHD53" s="6"/>
      <c r="SHE53" s="6"/>
      <c r="SHF53" s="6"/>
      <c r="SHG53" s="6"/>
      <c r="SHH53" s="6"/>
      <c r="SHI53" s="6"/>
      <c r="SHJ53" s="6"/>
      <c r="SHK53" s="6"/>
      <c r="SHL53" s="6"/>
      <c r="SHM53" s="6"/>
      <c r="SHN53" s="6"/>
      <c r="SHO53" s="6"/>
      <c r="SHP53" s="6"/>
      <c r="SHQ53" s="6"/>
      <c r="SHR53" s="6"/>
      <c r="SHS53" s="6"/>
      <c r="SHT53" s="6"/>
      <c r="SHU53" s="6"/>
      <c r="SHV53" s="6"/>
      <c r="SHW53" s="6"/>
      <c r="SHX53" s="6"/>
      <c r="SHY53" s="6"/>
      <c r="SHZ53" s="6"/>
      <c r="SIA53" s="6"/>
      <c r="SIB53" s="6"/>
      <c r="SIC53" s="6"/>
      <c r="SID53" s="6"/>
      <c r="SIE53" s="6"/>
      <c r="SIF53" s="6"/>
      <c r="SIG53" s="6"/>
      <c r="SIH53" s="6"/>
      <c r="SII53" s="6"/>
      <c r="SIJ53" s="6"/>
      <c r="SIK53" s="6"/>
      <c r="SIL53" s="6"/>
      <c r="SIM53" s="6"/>
      <c r="SIN53" s="6"/>
      <c r="SIO53" s="6"/>
      <c r="SIP53" s="6"/>
      <c r="SIQ53" s="6"/>
      <c r="SIR53" s="6"/>
      <c r="SIS53" s="6"/>
      <c r="SIT53" s="6"/>
      <c r="SIU53" s="6"/>
      <c r="SIV53" s="6"/>
      <c r="SIW53" s="6"/>
      <c r="SIX53" s="6"/>
      <c r="SIY53" s="6"/>
      <c r="SIZ53" s="6"/>
      <c r="SJA53" s="6"/>
      <c r="SJB53" s="6"/>
      <c r="SJC53" s="6"/>
      <c r="SJD53" s="6"/>
      <c r="SJE53" s="6"/>
      <c r="SJF53" s="6"/>
      <c r="SJG53" s="6"/>
      <c r="SJH53" s="6"/>
      <c r="SJI53" s="6"/>
      <c r="SJJ53" s="6"/>
      <c r="SJK53" s="6"/>
      <c r="SJL53" s="6"/>
      <c r="SJM53" s="6"/>
      <c r="SJN53" s="6"/>
      <c r="SJO53" s="6"/>
      <c r="SJP53" s="6"/>
      <c r="SJQ53" s="6"/>
      <c r="SJR53" s="6"/>
      <c r="SJS53" s="6"/>
      <c r="SJT53" s="6"/>
      <c r="SJU53" s="6"/>
      <c r="SJV53" s="6"/>
      <c r="SJW53" s="6"/>
      <c r="SJX53" s="6"/>
      <c r="SJY53" s="6"/>
      <c r="SJZ53" s="6"/>
      <c r="SKA53" s="6"/>
      <c r="SKB53" s="6"/>
      <c r="SKC53" s="6"/>
      <c r="SKD53" s="6"/>
      <c r="SKE53" s="6"/>
      <c r="SKF53" s="6"/>
      <c r="SKG53" s="6"/>
      <c r="SKH53" s="6"/>
      <c r="SKI53" s="6"/>
      <c r="SKJ53" s="6"/>
      <c r="SKK53" s="6"/>
      <c r="SKL53" s="6"/>
      <c r="SKM53" s="6"/>
      <c r="SKN53" s="6"/>
      <c r="SKO53" s="6"/>
      <c r="SKP53" s="6"/>
      <c r="SKQ53" s="6"/>
      <c r="SKR53" s="6"/>
      <c r="SKS53" s="6"/>
      <c r="SKT53" s="6"/>
      <c r="SKU53" s="6"/>
      <c r="SKV53" s="6"/>
      <c r="SKW53" s="6"/>
      <c r="SKX53" s="6"/>
      <c r="SKY53" s="6"/>
      <c r="SKZ53" s="6"/>
      <c r="SLA53" s="6"/>
      <c r="SLB53" s="6"/>
      <c r="SLC53" s="6"/>
      <c r="SLD53" s="6"/>
      <c r="SLE53" s="6"/>
      <c r="SLF53" s="6"/>
      <c r="SLG53" s="6"/>
      <c r="SLH53" s="6"/>
      <c r="SLI53" s="6"/>
      <c r="SLJ53" s="6"/>
      <c r="SLK53" s="6"/>
      <c r="SLL53" s="6"/>
      <c r="SLM53" s="6"/>
      <c r="SLN53" s="6"/>
      <c r="SLO53" s="6"/>
      <c r="SLP53" s="6"/>
      <c r="SLQ53" s="6"/>
      <c r="SLR53" s="6"/>
      <c r="SLS53" s="6"/>
      <c r="SLT53" s="6"/>
      <c r="SLU53" s="6"/>
      <c r="SLV53" s="6"/>
      <c r="SLW53" s="6"/>
      <c r="SLX53" s="6"/>
      <c r="SLY53" s="6"/>
      <c r="SLZ53" s="6"/>
      <c r="SMA53" s="6"/>
      <c r="SMB53" s="6"/>
      <c r="SMC53" s="6"/>
      <c r="SMD53" s="6"/>
      <c r="SME53" s="6"/>
      <c r="SMF53" s="6"/>
      <c r="SMG53" s="6"/>
      <c r="SMH53" s="6"/>
      <c r="SMI53" s="6"/>
      <c r="SMJ53" s="6"/>
      <c r="SMK53" s="6"/>
      <c r="SML53" s="6"/>
      <c r="SMM53" s="6"/>
      <c r="SMN53" s="6"/>
      <c r="SMO53" s="6"/>
      <c r="SMP53" s="6"/>
      <c r="SMQ53" s="6"/>
      <c r="SMR53" s="6"/>
      <c r="SMS53" s="6"/>
      <c r="SMT53" s="6"/>
      <c r="SMU53" s="6"/>
      <c r="SMV53" s="6"/>
      <c r="SMW53" s="6"/>
      <c r="SMX53" s="6"/>
      <c r="SMY53" s="6"/>
      <c r="SMZ53" s="6"/>
      <c r="SNA53" s="6"/>
      <c r="SNB53" s="6"/>
      <c r="SNC53" s="6"/>
      <c r="SND53" s="6"/>
      <c r="SNE53" s="6"/>
      <c r="SNF53" s="6"/>
      <c r="SNG53" s="6"/>
      <c r="SNH53" s="6"/>
      <c r="SNI53" s="6"/>
      <c r="SNJ53" s="6"/>
      <c r="SNK53" s="6"/>
      <c r="SNL53" s="6"/>
      <c r="SNM53" s="6"/>
      <c r="SNN53" s="6"/>
      <c r="SNO53" s="6"/>
      <c r="SNP53" s="6"/>
      <c r="SNQ53" s="6"/>
      <c r="SNR53" s="6"/>
      <c r="SNS53" s="6"/>
      <c r="SNT53" s="6"/>
      <c r="SNU53" s="6"/>
      <c r="SNV53" s="6"/>
      <c r="SNW53" s="6"/>
      <c r="SNX53" s="6"/>
      <c r="SNY53" s="6"/>
      <c r="SNZ53" s="6"/>
      <c r="SOA53" s="6"/>
      <c r="SOB53" s="6"/>
      <c r="SOC53" s="6"/>
      <c r="SOD53" s="6"/>
      <c r="SOE53" s="6"/>
      <c r="SOF53" s="6"/>
      <c r="SOG53" s="6"/>
      <c r="SOH53" s="6"/>
      <c r="SOI53" s="6"/>
      <c r="SOJ53" s="6"/>
      <c r="SOK53" s="6"/>
      <c r="SOL53" s="6"/>
      <c r="SOM53" s="6"/>
      <c r="SON53" s="6"/>
      <c r="SOO53" s="6"/>
      <c r="SOP53" s="6"/>
      <c r="SOQ53" s="6"/>
      <c r="SOR53" s="6"/>
      <c r="SOS53" s="6"/>
      <c r="SOT53" s="6"/>
      <c r="SOU53" s="6"/>
      <c r="SOV53" s="6"/>
      <c r="SOW53" s="6"/>
      <c r="SOX53" s="6"/>
      <c r="SOY53" s="6"/>
      <c r="SOZ53" s="6"/>
      <c r="SPA53" s="6"/>
      <c r="SPB53" s="6"/>
      <c r="SPC53" s="6"/>
      <c r="SPD53" s="6"/>
      <c r="SPE53" s="6"/>
      <c r="SPF53" s="6"/>
      <c r="SPG53" s="6"/>
      <c r="SPH53" s="6"/>
      <c r="SPI53" s="6"/>
      <c r="SPJ53" s="6"/>
      <c r="SPK53" s="6"/>
      <c r="SPL53" s="6"/>
      <c r="SPM53" s="6"/>
      <c r="SPN53" s="6"/>
      <c r="SPO53" s="6"/>
      <c r="SPP53" s="6"/>
      <c r="SPQ53" s="6"/>
      <c r="SPR53" s="6"/>
      <c r="SPS53" s="6"/>
      <c r="SPT53" s="6"/>
      <c r="SPU53" s="6"/>
      <c r="SPV53" s="6"/>
      <c r="SPW53" s="6"/>
      <c r="SPX53" s="6"/>
      <c r="SPY53" s="6"/>
      <c r="SPZ53" s="6"/>
      <c r="SQA53" s="6"/>
      <c r="SQB53" s="6"/>
      <c r="SQC53" s="6"/>
      <c r="SQD53" s="6"/>
      <c r="SQE53" s="6"/>
      <c r="SQF53" s="6"/>
      <c r="SQG53" s="6"/>
      <c r="SQH53" s="6"/>
      <c r="SQI53" s="6"/>
      <c r="SQJ53" s="6"/>
      <c r="SQK53" s="6"/>
      <c r="SQL53" s="6"/>
      <c r="SQM53" s="6"/>
      <c r="SQN53" s="6"/>
      <c r="SQO53" s="6"/>
      <c r="SQP53" s="6"/>
      <c r="SQQ53" s="6"/>
      <c r="SQR53" s="6"/>
      <c r="SQS53" s="6"/>
      <c r="SQT53" s="6"/>
      <c r="SQU53" s="6"/>
      <c r="SQV53" s="6"/>
      <c r="SQW53" s="6"/>
      <c r="SQX53" s="6"/>
      <c r="SQY53" s="6"/>
      <c r="SQZ53" s="6"/>
      <c r="SRA53" s="6"/>
      <c r="SRB53" s="6"/>
      <c r="SRC53" s="6"/>
      <c r="SRD53" s="6"/>
      <c r="SRE53" s="6"/>
      <c r="SRF53" s="6"/>
      <c r="SRG53" s="6"/>
      <c r="SRH53" s="6"/>
      <c r="SRI53" s="6"/>
      <c r="SRJ53" s="6"/>
      <c r="SRK53" s="6"/>
      <c r="SRL53" s="6"/>
      <c r="SRM53" s="6"/>
      <c r="SRN53" s="6"/>
      <c r="SRO53" s="6"/>
      <c r="SRP53" s="6"/>
      <c r="SRQ53" s="6"/>
      <c r="SRR53" s="6"/>
      <c r="SRS53" s="6"/>
      <c r="SRT53" s="6"/>
      <c r="SRU53" s="6"/>
      <c r="SRV53" s="6"/>
      <c r="SRW53" s="6"/>
      <c r="SRX53" s="6"/>
      <c r="SRY53" s="6"/>
      <c r="SRZ53" s="6"/>
      <c r="SSA53" s="6"/>
      <c r="SSB53" s="6"/>
      <c r="SSC53" s="6"/>
      <c r="SSD53" s="6"/>
      <c r="SSE53" s="6"/>
      <c r="SSF53" s="6"/>
      <c r="SSG53" s="6"/>
      <c r="SSH53" s="6"/>
      <c r="SSI53" s="6"/>
      <c r="SSJ53" s="6"/>
      <c r="SSK53" s="6"/>
      <c r="SSL53" s="6"/>
      <c r="SSM53" s="6"/>
      <c r="SSN53" s="6"/>
      <c r="SSO53" s="6"/>
      <c r="SSP53" s="6"/>
      <c r="SSQ53" s="6"/>
      <c r="SSR53" s="6"/>
      <c r="SSS53" s="6"/>
      <c r="SST53" s="6"/>
      <c r="SSU53" s="6"/>
      <c r="SSV53" s="6"/>
      <c r="SSW53" s="6"/>
      <c r="SSX53" s="6"/>
      <c r="SSY53" s="6"/>
      <c r="SSZ53" s="6"/>
      <c r="STA53" s="6"/>
      <c r="STB53" s="6"/>
      <c r="STC53" s="6"/>
      <c r="STD53" s="6"/>
      <c r="STE53" s="6"/>
      <c r="STF53" s="6"/>
      <c r="STG53" s="6"/>
      <c r="STH53" s="6"/>
      <c r="STI53" s="6"/>
      <c r="STJ53" s="6"/>
      <c r="STK53" s="6"/>
      <c r="STL53" s="6"/>
      <c r="STM53" s="6"/>
      <c r="STN53" s="6"/>
      <c r="STO53" s="6"/>
      <c r="STP53" s="6"/>
      <c r="STQ53" s="6"/>
      <c r="STR53" s="6"/>
      <c r="STS53" s="6"/>
      <c r="STT53" s="6"/>
      <c r="STU53" s="6"/>
      <c r="STV53" s="6"/>
      <c r="STW53" s="6"/>
      <c r="STX53" s="6"/>
      <c r="STY53" s="6"/>
      <c r="STZ53" s="6"/>
      <c r="SUA53" s="6"/>
      <c r="SUB53" s="6"/>
      <c r="SUC53" s="6"/>
      <c r="SUD53" s="6"/>
      <c r="SUE53" s="6"/>
      <c r="SUF53" s="6"/>
      <c r="SUG53" s="6"/>
      <c r="SUH53" s="6"/>
      <c r="SUI53" s="6"/>
      <c r="SUJ53" s="6"/>
      <c r="SUK53" s="6"/>
      <c r="SUL53" s="6"/>
      <c r="SUM53" s="6"/>
      <c r="SUN53" s="6"/>
      <c r="SUO53" s="6"/>
      <c r="SUP53" s="6"/>
      <c r="SUQ53" s="6"/>
      <c r="SUR53" s="6"/>
      <c r="SUS53" s="6"/>
      <c r="SUT53" s="6"/>
      <c r="SUU53" s="6"/>
      <c r="SUV53" s="6"/>
      <c r="SUW53" s="6"/>
      <c r="SUX53" s="6"/>
      <c r="SUY53" s="6"/>
      <c r="SUZ53" s="6"/>
      <c r="SVA53" s="6"/>
      <c r="SVB53" s="6"/>
      <c r="SVC53" s="6"/>
      <c r="SVD53" s="6"/>
      <c r="SVE53" s="6"/>
      <c r="SVF53" s="6"/>
      <c r="SVG53" s="6"/>
      <c r="SVH53" s="6"/>
      <c r="SVI53" s="6"/>
      <c r="SVJ53" s="6"/>
      <c r="SVK53" s="6"/>
      <c r="SVL53" s="6"/>
      <c r="SVM53" s="6"/>
      <c r="SVN53" s="6"/>
      <c r="SVO53" s="6"/>
      <c r="SVP53" s="6"/>
      <c r="SVQ53" s="6"/>
      <c r="SVR53" s="6"/>
      <c r="SVS53" s="6"/>
      <c r="SVT53" s="6"/>
      <c r="SVU53" s="6"/>
      <c r="SVV53" s="6"/>
      <c r="SVW53" s="6"/>
      <c r="SVX53" s="6"/>
      <c r="SVY53" s="6"/>
      <c r="SVZ53" s="6"/>
      <c r="SWA53" s="6"/>
      <c r="SWB53" s="6"/>
      <c r="SWC53" s="6"/>
      <c r="SWD53" s="6"/>
      <c r="SWE53" s="6"/>
      <c r="SWF53" s="6"/>
      <c r="SWG53" s="6"/>
      <c r="SWH53" s="6"/>
      <c r="SWI53" s="6"/>
      <c r="SWJ53" s="6"/>
      <c r="SWK53" s="6"/>
      <c r="SWL53" s="6"/>
      <c r="SWM53" s="6"/>
      <c r="SWN53" s="6"/>
      <c r="SWO53" s="6"/>
      <c r="SWP53" s="6"/>
      <c r="SWQ53" s="6"/>
      <c r="SWR53" s="6"/>
      <c r="SWS53" s="6"/>
      <c r="SWT53" s="6"/>
      <c r="SWU53" s="6"/>
      <c r="SWV53" s="6"/>
      <c r="SWW53" s="6"/>
      <c r="SWX53" s="6"/>
      <c r="SWY53" s="6"/>
      <c r="SWZ53" s="6"/>
      <c r="SXA53" s="6"/>
      <c r="SXB53" s="6"/>
      <c r="SXC53" s="6"/>
      <c r="SXD53" s="6"/>
      <c r="SXE53" s="6"/>
      <c r="SXF53" s="6"/>
      <c r="SXG53" s="6"/>
      <c r="SXH53" s="6"/>
      <c r="SXI53" s="6"/>
      <c r="SXJ53" s="6"/>
      <c r="SXK53" s="6"/>
      <c r="SXL53" s="6"/>
      <c r="SXM53" s="6"/>
      <c r="SXN53" s="6"/>
      <c r="SXO53" s="6"/>
      <c r="SXP53" s="6"/>
      <c r="SXQ53" s="6"/>
      <c r="SXR53" s="6"/>
      <c r="SXS53" s="6"/>
      <c r="SXT53" s="6"/>
      <c r="SXU53" s="6"/>
      <c r="SXV53" s="6"/>
      <c r="SXW53" s="6"/>
      <c r="SXX53" s="6"/>
      <c r="SXY53" s="6"/>
      <c r="SXZ53" s="6"/>
      <c r="SYA53" s="6"/>
      <c r="SYB53" s="6"/>
      <c r="SYC53" s="6"/>
      <c r="SYD53" s="6"/>
      <c r="SYE53" s="6"/>
      <c r="SYF53" s="6"/>
      <c r="SYG53" s="6"/>
      <c r="SYH53" s="6"/>
      <c r="SYI53" s="6"/>
      <c r="SYJ53" s="6"/>
      <c r="SYK53" s="6"/>
      <c r="SYL53" s="6"/>
      <c r="SYM53" s="6"/>
      <c r="SYN53" s="6"/>
      <c r="SYO53" s="6"/>
      <c r="SYP53" s="6"/>
      <c r="SYQ53" s="6"/>
      <c r="SYR53" s="6"/>
      <c r="SYS53" s="6"/>
      <c r="SYT53" s="6"/>
      <c r="SYU53" s="6"/>
      <c r="SYV53" s="6"/>
      <c r="SYW53" s="6"/>
      <c r="SYX53" s="6"/>
      <c r="SYY53" s="6"/>
      <c r="SYZ53" s="6"/>
      <c r="SZA53" s="6"/>
      <c r="SZB53" s="6"/>
      <c r="SZC53" s="6"/>
      <c r="SZD53" s="6"/>
      <c r="SZE53" s="6"/>
      <c r="SZF53" s="6"/>
      <c r="SZG53" s="6"/>
      <c r="SZH53" s="6"/>
      <c r="SZI53" s="6"/>
      <c r="SZJ53" s="6"/>
      <c r="SZK53" s="6"/>
      <c r="SZL53" s="6"/>
      <c r="SZM53" s="6"/>
      <c r="SZN53" s="6"/>
      <c r="SZO53" s="6"/>
      <c r="SZP53" s="6"/>
      <c r="SZQ53" s="6"/>
      <c r="SZR53" s="6"/>
      <c r="SZS53" s="6"/>
      <c r="SZT53" s="6"/>
      <c r="SZU53" s="6"/>
      <c r="SZV53" s="6"/>
      <c r="SZW53" s="6"/>
      <c r="SZX53" s="6"/>
      <c r="SZY53" s="6"/>
      <c r="SZZ53" s="6"/>
      <c r="TAA53" s="6"/>
      <c r="TAB53" s="6"/>
      <c r="TAC53" s="6"/>
      <c r="TAD53" s="6"/>
      <c r="TAE53" s="6"/>
      <c r="TAF53" s="6"/>
      <c r="TAG53" s="6"/>
      <c r="TAH53" s="6"/>
      <c r="TAI53" s="6"/>
      <c r="TAJ53" s="6"/>
      <c r="TAK53" s="6"/>
      <c r="TAL53" s="6"/>
      <c r="TAM53" s="6"/>
      <c r="TAN53" s="6"/>
      <c r="TAO53" s="6"/>
      <c r="TAP53" s="6"/>
      <c r="TAQ53" s="6"/>
      <c r="TAR53" s="6"/>
      <c r="TAS53" s="6"/>
      <c r="TAT53" s="6"/>
      <c r="TAU53" s="6"/>
      <c r="TAV53" s="6"/>
      <c r="TAW53" s="6"/>
      <c r="TAX53" s="6"/>
      <c r="TAY53" s="6"/>
      <c r="TAZ53" s="6"/>
      <c r="TBA53" s="6"/>
      <c r="TBB53" s="6"/>
      <c r="TBC53" s="6"/>
      <c r="TBD53" s="6"/>
      <c r="TBE53" s="6"/>
      <c r="TBF53" s="6"/>
      <c r="TBG53" s="6"/>
      <c r="TBH53" s="6"/>
      <c r="TBI53" s="6"/>
      <c r="TBJ53" s="6"/>
      <c r="TBK53" s="6"/>
      <c r="TBL53" s="6"/>
      <c r="TBM53" s="6"/>
      <c r="TBN53" s="6"/>
      <c r="TBO53" s="6"/>
      <c r="TBP53" s="6"/>
      <c r="TBQ53" s="6"/>
      <c r="TBR53" s="6"/>
      <c r="TBS53" s="6"/>
      <c r="TBT53" s="6"/>
      <c r="TBU53" s="6"/>
      <c r="TBV53" s="6"/>
      <c r="TBW53" s="6"/>
      <c r="TBX53" s="6"/>
      <c r="TBY53" s="6"/>
      <c r="TBZ53" s="6"/>
      <c r="TCA53" s="6"/>
      <c r="TCB53" s="6"/>
      <c r="TCC53" s="6"/>
      <c r="TCD53" s="6"/>
      <c r="TCE53" s="6"/>
      <c r="TCF53" s="6"/>
      <c r="TCG53" s="6"/>
      <c r="TCH53" s="6"/>
      <c r="TCI53" s="6"/>
      <c r="TCJ53" s="6"/>
      <c r="TCK53" s="6"/>
      <c r="TCL53" s="6"/>
      <c r="TCM53" s="6"/>
      <c r="TCN53" s="6"/>
      <c r="TCO53" s="6"/>
      <c r="TCP53" s="6"/>
      <c r="TCQ53" s="6"/>
      <c r="TCR53" s="6"/>
      <c r="TCS53" s="6"/>
      <c r="TCT53" s="6"/>
      <c r="TCU53" s="6"/>
      <c r="TCV53" s="6"/>
      <c r="TCW53" s="6"/>
      <c r="TCX53" s="6"/>
      <c r="TCY53" s="6"/>
      <c r="TCZ53" s="6"/>
      <c r="TDA53" s="6"/>
      <c r="TDB53" s="6"/>
      <c r="TDC53" s="6"/>
      <c r="TDD53" s="6"/>
      <c r="TDE53" s="6"/>
      <c r="TDF53" s="6"/>
      <c r="TDG53" s="6"/>
      <c r="TDH53" s="6"/>
      <c r="TDI53" s="6"/>
      <c r="TDJ53" s="6"/>
      <c r="TDK53" s="6"/>
      <c r="TDL53" s="6"/>
      <c r="TDM53" s="6"/>
      <c r="TDN53" s="6"/>
      <c r="TDO53" s="6"/>
      <c r="TDP53" s="6"/>
      <c r="TDQ53" s="6"/>
      <c r="TDR53" s="6"/>
      <c r="TDS53" s="6"/>
      <c r="TDT53" s="6"/>
      <c r="TDU53" s="6"/>
      <c r="TDV53" s="6"/>
      <c r="TDW53" s="6"/>
      <c r="TDX53" s="6"/>
      <c r="TDY53" s="6"/>
      <c r="TDZ53" s="6"/>
      <c r="TEA53" s="6"/>
      <c r="TEB53" s="6"/>
      <c r="TEC53" s="6"/>
      <c r="TED53" s="6"/>
      <c r="TEE53" s="6"/>
      <c r="TEF53" s="6"/>
      <c r="TEG53" s="6"/>
      <c r="TEH53" s="6"/>
      <c r="TEI53" s="6"/>
      <c r="TEJ53" s="6"/>
      <c r="TEK53" s="6"/>
      <c r="TEL53" s="6"/>
      <c r="TEM53" s="6"/>
      <c r="TEN53" s="6"/>
      <c r="TEO53" s="6"/>
      <c r="TEP53" s="6"/>
      <c r="TEQ53" s="6"/>
      <c r="TER53" s="6"/>
      <c r="TES53" s="6"/>
      <c r="TET53" s="6"/>
      <c r="TEU53" s="6"/>
      <c r="TEV53" s="6"/>
      <c r="TEW53" s="6"/>
      <c r="TEX53" s="6"/>
      <c r="TEY53" s="6"/>
      <c r="TEZ53" s="6"/>
      <c r="TFA53" s="6"/>
      <c r="TFB53" s="6"/>
      <c r="TFC53" s="6"/>
      <c r="TFD53" s="6"/>
      <c r="TFE53" s="6"/>
      <c r="TFF53" s="6"/>
      <c r="TFG53" s="6"/>
      <c r="TFH53" s="6"/>
      <c r="TFI53" s="6"/>
      <c r="TFJ53" s="6"/>
      <c r="TFK53" s="6"/>
      <c r="TFL53" s="6"/>
      <c r="TFM53" s="6"/>
      <c r="TFN53" s="6"/>
      <c r="TFO53" s="6"/>
      <c r="TFP53" s="6"/>
      <c r="TFQ53" s="6"/>
      <c r="TFR53" s="6"/>
      <c r="TFS53" s="6"/>
      <c r="TFT53" s="6"/>
      <c r="TFU53" s="6"/>
      <c r="TFV53" s="6"/>
      <c r="TFW53" s="6"/>
      <c r="TFX53" s="6"/>
      <c r="TFY53" s="6"/>
      <c r="TFZ53" s="6"/>
      <c r="TGA53" s="6"/>
      <c r="TGB53" s="6"/>
      <c r="TGC53" s="6"/>
      <c r="TGD53" s="6"/>
      <c r="TGE53" s="6"/>
      <c r="TGF53" s="6"/>
      <c r="TGG53" s="6"/>
      <c r="TGH53" s="6"/>
      <c r="TGI53" s="6"/>
      <c r="TGJ53" s="6"/>
      <c r="TGK53" s="6"/>
      <c r="TGL53" s="6"/>
      <c r="TGM53" s="6"/>
      <c r="TGN53" s="6"/>
      <c r="TGO53" s="6"/>
      <c r="TGP53" s="6"/>
      <c r="TGQ53" s="6"/>
      <c r="TGR53" s="6"/>
      <c r="TGS53" s="6"/>
      <c r="TGT53" s="6"/>
      <c r="TGU53" s="6"/>
      <c r="TGV53" s="6"/>
      <c r="TGW53" s="6"/>
      <c r="TGX53" s="6"/>
      <c r="TGY53" s="6"/>
      <c r="TGZ53" s="6"/>
      <c r="THA53" s="6"/>
      <c r="THB53" s="6"/>
      <c r="THC53" s="6"/>
      <c r="THD53" s="6"/>
      <c r="THE53" s="6"/>
      <c r="THF53" s="6"/>
      <c r="THG53" s="6"/>
      <c r="THH53" s="6"/>
      <c r="THI53" s="6"/>
      <c r="THJ53" s="6"/>
      <c r="THK53" s="6"/>
      <c r="THL53" s="6"/>
      <c r="THM53" s="6"/>
      <c r="THN53" s="6"/>
      <c r="THO53" s="6"/>
      <c r="THP53" s="6"/>
      <c r="THQ53" s="6"/>
      <c r="THR53" s="6"/>
      <c r="THS53" s="6"/>
      <c r="THT53" s="6"/>
      <c r="THU53" s="6"/>
      <c r="THV53" s="6"/>
      <c r="THW53" s="6"/>
      <c r="THX53" s="6"/>
      <c r="THY53" s="6"/>
      <c r="THZ53" s="6"/>
      <c r="TIA53" s="6"/>
      <c r="TIB53" s="6"/>
      <c r="TIC53" s="6"/>
      <c r="TID53" s="6"/>
      <c r="TIE53" s="6"/>
      <c r="TIF53" s="6"/>
      <c r="TIG53" s="6"/>
      <c r="TIH53" s="6"/>
      <c r="TII53" s="6"/>
      <c r="TIJ53" s="6"/>
      <c r="TIK53" s="6"/>
      <c r="TIL53" s="6"/>
      <c r="TIM53" s="6"/>
      <c r="TIN53" s="6"/>
      <c r="TIO53" s="6"/>
      <c r="TIP53" s="6"/>
      <c r="TIQ53" s="6"/>
      <c r="TIR53" s="6"/>
      <c r="TIS53" s="6"/>
      <c r="TIT53" s="6"/>
      <c r="TIU53" s="6"/>
      <c r="TIV53" s="6"/>
      <c r="TIW53" s="6"/>
      <c r="TIX53" s="6"/>
      <c r="TIY53" s="6"/>
      <c r="TIZ53" s="6"/>
      <c r="TJA53" s="6"/>
      <c r="TJB53" s="6"/>
      <c r="TJC53" s="6"/>
      <c r="TJD53" s="6"/>
      <c r="TJE53" s="6"/>
      <c r="TJF53" s="6"/>
      <c r="TJG53" s="6"/>
      <c r="TJH53" s="6"/>
      <c r="TJI53" s="6"/>
      <c r="TJJ53" s="6"/>
      <c r="TJK53" s="6"/>
      <c r="TJL53" s="6"/>
      <c r="TJM53" s="6"/>
      <c r="TJN53" s="6"/>
      <c r="TJO53" s="6"/>
      <c r="TJP53" s="6"/>
      <c r="TJQ53" s="6"/>
      <c r="TJR53" s="6"/>
      <c r="TJS53" s="6"/>
      <c r="TJT53" s="6"/>
      <c r="TJU53" s="6"/>
      <c r="TJV53" s="6"/>
      <c r="TJW53" s="6"/>
      <c r="TJX53" s="6"/>
      <c r="TJY53" s="6"/>
      <c r="TJZ53" s="6"/>
      <c r="TKA53" s="6"/>
      <c r="TKB53" s="6"/>
      <c r="TKC53" s="6"/>
      <c r="TKD53" s="6"/>
      <c r="TKE53" s="6"/>
      <c r="TKF53" s="6"/>
      <c r="TKG53" s="6"/>
      <c r="TKH53" s="6"/>
      <c r="TKI53" s="6"/>
      <c r="TKJ53" s="6"/>
      <c r="TKK53" s="6"/>
      <c r="TKL53" s="6"/>
      <c r="TKM53" s="6"/>
      <c r="TKN53" s="6"/>
      <c r="TKO53" s="6"/>
      <c r="TKP53" s="6"/>
      <c r="TKQ53" s="6"/>
      <c r="TKR53" s="6"/>
      <c r="TKS53" s="6"/>
      <c r="TKT53" s="6"/>
      <c r="TKU53" s="6"/>
      <c r="TKV53" s="6"/>
      <c r="TKW53" s="6"/>
      <c r="TKX53" s="6"/>
      <c r="TKY53" s="6"/>
      <c r="TKZ53" s="6"/>
      <c r="TLA53" s="6"/>
      <c r="TLB53" s="6"/>
      <c r="TLC53" s="6"/>
      <c r="TLD53" s="6"/>
      <c r="TLE53" s="6"/>
      <c r="TLF53" s="6"/>
      <c r="TLG53" s="6"/>
      <c r="TLH53" s="6"/>
      <c r="TLI53" s="6"/>
      <c r="TLJ53" s="6"/>
      <c r="TLK53" s="6"/>
      <c r="TLL53" s="6"/>
      <c r="TLM53" s="6"/>
      <c r="TLN53" s="6"/>
      <c r="TLO53" s="6"/>
      <c r="TLP53" s="6"/>
      <c r="TLQ53" s="6"/>
      <c r="TLR53" s="6"/>
      <c r="TLS53" s="6"/>
      <c r="TLT53" s="6"/>
      <c r="TLU53" s="6"/>
      <c r="TLV53" s="6"/>
      <c r="TLW53" s="6"/>
      <c r="TLX53" s="6"/>
      <c r="TLY53" s="6"/>
      <c r="TLZ53" s="6"/>
      <c r="TMA53" s="6"/>
      <c r="TMB53" s="6"/>
      <c r="TMC53" s="6"/>
      <c r="TMD53" s="6"/>
      <c r="TME53" s="6"/>
      <c r="TMF53" s="6"/>
      <c r="TMG53" s="6"/>
      <c r="TMH53" s="6"/>
      <c r="TMI53" s="6"/>
      <c r="TMJ53" s="6"/>
      <c r="TMK53" s="6"/>
      <c r="TML53" s="6"/>
      <c r="TMM53" s="6"/>
      <c r="TMN53" s="6"/>
      <c r="TMO53" s="6"/>
      <c r="TMP53" s="6"/>
      <c r="TMQ53" s="6"/>
      <c r="TMR53" s="6"/>
      <c r="TMS53" s="6"/>
      <c r="TMT53" s="6"/>
      <c r="TMU53" s="6"/>
      <c r="TMV53" s="6"/>
      <c r="TMW53" s="6"/>
      <c r="TMX53" s="6"/>
      <c r="TMY53" s="6"/>
      <c r="TMZ53" s="6"/>
      <c r="TNA53" s="6"/>
      <c r="TNB53" s="6"/>
      <c r="TNC53" s="6"/>
      <c r="TND53" s="6"/>
      <c r="TNE53" s="6"/>
      <c r="TNF53" s="6"/>
      <c r="TNG53" s="6"/>
      <c r="TNH53" s="6"/>
      <c r="TNI53" s="6"/>
      <c r="TNJ53" s="6"/>
      <c r="TNK53" s="6"/>
      <c r="TNL53" s="6"/>
      <c r="TNM53" s="6"/>
      <c r="TNN53" s="6"/>
      <c r="TNO53" s="6"/>
      <c r="TNP53" s="6"/>
      <c r="TNQ53" s="6"/>
      <c r="TNR53" s="6"/>
      <c r="TNS53" s="6"/>
      <c r="TNT53" s="6"/>
      <c r="TNU53" s="6"/>
      <c r="TNV53" s="6"/>
      <c r="TNW53" s="6"/>
      <c r="TNX53" s="6"/>
      <c r="TNY53" s="6"/>
      <c r="TNZ53" s="6"/>
      <c r="TOA53" s="6"/>
      <c r="TOB53" s="6"/>
      <c r="TOC53" s="6"/>
      <c r="TOD53" s="6"/>
      <c r="TOE53" s="6"/>
      <c r="TOF53" s="6"/>
      <c r="TOG53" s="6"/>
      <c r="TOH53" s="6"/>
      <c r="TOI53" s="6"/>
      <c r="TOJ53" s="6"/>
      <c r="TOK53" s="6"/>
      <c r="TOL53" s="6"/>
      <c r="TOM53" s="6"/>
      <c r="TON53" s="6"/>
      <c r="TOO53" s="6"/>
      <c r="TOP53" s="6"/>
      <c r="TOQ53" s="6"/>
      <c r="TOR53" s="6"/>
      <c r="TOS53" s="6"/>
      <c r="TOT53" s="6"/>
      <c r="TOU53" s="6"/>
      <c r="TOV53" s="6"/>
      <c r="TOW53" s="6"/>
      <c r="TOX53" s="6"/>
      <c r="TOY53" s="6"/>
      <c r="TOZ53" s="6"/>
      <c r="TPA53" s="6"/>
      <c r="TPB53" s="6"/>
      <c r="TPC53" s="6"/>
      <c r="TPD53" s="6"/>
      <c r="TPE53" s="6"/>
      <c r="TPF53" s="6"/>
      <c r="TPG53" s="6"/>
      <c r="TPH53" s="6"/>
      <c r="TPI53" s="6"/>
      <c r="TPJ53" s="6"/>
      <c r="TPK53" s="6"/>
      <c r="TPL53" s="6"/>
      <c r="TPM53" s="6"/>
      <c r="TPN53" s="6"/>
      <c r="TPO53" s="6"/>
      <c r="TPP53" s="6"/>
      <c r="TPQ53" s="6"/>
      <c r="TPR53" s="6"/>
      <c r="TPS53" s="6"/>
      <c r="TPT53" s="6"/>
      <c r="TPU53" s="6"/>
      <c r="TPV53" s="6"/>
      <c r="TPW53" s="6"/>
      <c r="TPX53" s="6"/>
      <c r="TPY53" s="6"/>
      <c r="TPZ53" s="6"/>
      <c r="TQA53" s="6"/>
      <c r="TQB53" s="6"/>
      <c r="TQC53" s="6"/>
      <c r="TQD53" s="6"/>
      <c r="TQE53" s="6"/>
      <c r="TQF53" s="6"/>
      <c r="TQG53" s="6"/>
      <c r="TQH53" s="6"/>
      <c r="TQI53" s="6"/>
      <c r="TQJ53" s="6"/>
      <c r="TQK53" s="6"/>
      <c r="TQL53" s="6"/>
      <c r="TQM53" s="6"/>
      <c r="TQN53" s="6"/>
      <c r="TQO53" s="6"/>
      <c r="TQP53" s="6"/>
      <c r="TQQ53" s="6"/>
      <c r="TQR53" s="6"/>
      <c r="TQS53" s="6"/>
      <c r="TQT53" s="6"/>
      <c r="TQU53" s="6"/>
      <c r="TQV53" s="6"/>
      <c r="TQW53" s="6"/>
      <c r="TQX53" s="6"/>
      <c r="TQY53" s="6"/>
      <c r="TQZ53" s="6"/>
      <c r="TRA53" s="6"/>
      <c r="TRB53" s="6"/>
      <c r="TRC53" s="6"/>
      <c r="TRD53" s="6"/>
      <c r="TRE53" s="6"/>
      <c r="TRF53" s="6"/>
      <c r="TRG53" s="6"/>
      <c r="TRH53" s="6"/>
      <c r="TRI53" s="6"/>
      <c r="TRJ53" s="6"/>
      <c r="TRK53" s="6"/>
      <c r="TRL53" s="6"/>
      <c r="TRM53" s="6"/>
      <c r="TRN53" s="6"/>
      <c r="TRO53" s="6"/>
      <c r="TRP53" s="6"/>
      <c r="TRQ53" s="6"/>
      <c r="TRR53" s="6"/>
      <c r="TRS53" s="6"/>
      <c r="TRT53" s="6"/>
      <c r="TRU53" s="6"/>
      <c r="TRV53" s="6"/>
      <c r="TRW53" s="6"/>
      <c r="TRX53" s="6"/>
      <c r="TRY53" s="6"/>
      <c r="TRZ53" s="6"/>
      <c r="TSA53" s="6"/>
      <c r="TSB53" s="6"/>
      <c r="TSC53" s="6"/>
      <c r="TSD53" s="6"/>
      <c r="TSE53" s="6"/>
      <c r="TSF53" s="6"/>
      <c r="TSG53" s="6"/>
      <c r="TSH53" s="6"/>
      <c r="TSI53" s="6"/>
      <c r="TSJ53" s="6"/>
      <c r="TSK53" s="6"/>
      <c r="TSL53" s="6"/>
      <c r="TSM53" s="6"/>
      <c r="TSN53" s="6"/>
      <c r="TSO53" s="6"/>
      <c r="TSP53" s="6"/>
      <c r="TSQ53" s="6"/>
      <c r="TSR53" s="6"/>
      <c r="TSS53" s="6"/>
      <c r="TST53" s="6"/>
      <c r="TSU53" s="6"/>
      <c r="TSV53" s="6"/>
      <c r="TSW53" s="6"/>
      <c r="TSX53" s="6"/>
      <c r="TSY53" s="6"/>
      <c r="TSZ53" s="6"/>
      <c r="TTA53" s="6"/>
      <c r="TTB53" s="6"/>
      <c r="TTC53" s="6"/>
      <c r="TTD53" s="6"/>
      <c r="TTE53" s="6"/>
      <c r="TTF53" s="6"/>
      <c r="TTG53" s="6"/>
      <c r="TTH53" s="6"/>
      <c r="TTI53" s="6"/>
      <c r="TTJ53" s="6"/>
      <c r="TTK53" s="6"/>
      <c r="TTL53" s="6"/>
      <c r="TTM53" s="6"/>
      <c r="TTN53" s="6"/>
      <c r="TTO53" s="6"/>
      <c r="TTP53" s="6"/>
      <c r="TTQ53" s="6"/>
      <c r="TTR53" s="6"/>
      <c r="TTS53" s="6"/>
      <c r="TTT53" s="6"/>
      <c r="TTU53" s="6"/>
      <c r="TTV53" s="6"/>
      <c r="TTW53" s="6"/>
      <c r="TTX53" s="6"/>
      <c r="TTY53" s="6"/>
      <c r="TTZ53" s="6"/>
      <c r="TUA53" s="6"/>
      <c r="TUB53" s="6"/>
      <c r="TUC53" s="6"/>
      <c r="TUD53" s="6"/>
      <c r="TUE53" s="6"/>
      <c r="TUF53" s="6"/>
      <c r="TUG53" s="6"/>
      <c r="TUH53" s="6"/>
      <c r="TUI53" s="6"/>
      <c r="TUJ53" s="6"/>
      <c r="TUK53" s="6"/>
      <c r="TUL53" s="6"/>
      <c r="TUM53" s="6"/>
      <c r="TUN53" s="6"/>
      <c r="TUO53" s="6"/>
      <c r="TUP53" s="6"/>
      <c r="TUQ53" s="6"/>
      <c r="TUR53" s="6"/>
      <c r="TUS53" s="6"/>
      <c r="TUT53" s="6"/>
      <c r="TUU53" s="6"/>
      <c r="TUV53" s="6"/>
      <c r="TUW53" s="6"/>
      <c r="TUX53" s="6"/>
      <c r="TUY53" s="6"/>
      <c r="TUZ53" s="6"/>
      <c r="TVA53" s="6"/>
      <c r="TVB53" s="6"/>
      <c r="TVC53" s="6"/>
      <c r="TVD53" s="6"/>
      <c r="TVE53" s="6"/>
      <c r="TVF53" s="6"/>
      <c r="TVG53" s="6"/>
      <c r="TVH53" s="6"/>
      <c r="TVI53" s="6"/>
      <c r="TVJ53" s="6"/>
      <c r="TVK53" s="6"/>
      <c r="TVL53" s="6"/>
      <c r="TVM53" s="6"/>
      <c r="TVN53" s="6"/>
      <c r="TVO53" s="6"/>
      <c r="TVP53" s="6"/>
      <c r="TVQ53" s="6"/>
      <c r="TVR53" s="6"/>
      <c r="TVS53" s="6"/>
      <c r="TVT53" s="6"/>
      <c r="TVU53" s="6"/>
      <c r="TVV53" s="6"/>
      <c r="TVW53" s="6"/>
      <c r="TVX53" s="6"/>
      <c r="TVY53" s="6"/>
      <c r="TVZ53" s="6"/>
      <c r="TWA53" s="6"/>
      <c r="TWB53" s="6"/>
      <c r="TWC53" s="6"/>
      <c r="TWD53" s="6"/>
      <c r="TWE53" s="6"/>
      <c r="TWF53" s="6"/>
      <c r="TWG53" s="6"/>
      <c r="TWH53" s="6"/>
      <c r="TWI53" s="6"/>
      <c r="TWJ53" s="6"/>
      <c r="TWK53" s="6"/>
      <c r="TWL53" s="6"/>
      <c r="TWM53" s="6"/>
      <c r="TWN53" s="6"/>
      <c r="TWO53" s="6"/>
      <c r="TWP53" s="6"/>
      <c r="TWQ53" s="6"/>
      <c r="TWR53" s="6"/>
      <c r="TWS53" s="6"/>
      <c r="TWT53" s="6"/>
      <c r="TWU53" s="6"/>
      <c r="TWV53" s="6"/>
      <c r="TWW53" s="6"/>
      <c r="TWX53" s="6"/>
      <c r="TWY53" s="6"/>
      <c r="TWZ53" s="6"/>
      <c r="TXA53" s="6"/>
      <c r="TXB53" s="6"/>
      <c r="TXC53" s="6"/>
      <c r="TXD53" s="6"/>
      <c r="TXE53" s="6"/>
      <c r="TXF53" s="6"/>
      <c r="TXG53" s="6"/>
      <c r="TXH53" s="6"/>
      <c r="TXI53" s="6"/>
      <c r="TXJ53" s="6"/>
      <c r="TXK53" s="6"/>
      <c r="TXL53" s="6"/>
      <c r="TXM53" s="6"/>
      <c r="TXN53" s="6"/>
      <c r="TXO53" s="6"/>
      <c r="TXP53" s="6"/>
      <c r="TXQ53" s="6"/>
      <c r="TXR53" s="6"/>
      <c r="TXS53" s="6"/>
      <c r="TXT53" s="6"/>
      <c r="TXU53" s="6"/>
      <c r="TXV53" s="6"/>
      <c r="TXW53" s="6"/>
      <c r="TXX53" s="6"/>
      <c r="TXY53" s="6"/>
      <c r="TXZ53" s="6"/>
      <c r="TYA53" s="6"/>
      <c r="TYB53" s="6"/>
      <c r="TYC53" s="6"/>
      <c r="TYD53" s="6"/>
      <c r="TYE53" s="6"/>
      <c r="TYF53" s="6"/>
      <c r="TYG53" s="6"/>
      <c r="TYH53" s="6"/>
      <c r="TYI53" s="6"/>
      <c r="TYJ53" s="6"/>
      <c r="TYK53" s="6"/>
      <c r="TYL53" s="6"/>
      <c r="TYM53" s="6"/>
      <c r="TYN53" s="6"/>
      <c r="TYO53" s="6"/>
      <c r="TYP53" s="6"/>
      <c r="TYQ53" s="6"/>
      <c r="TYR53" s="6"/>
      <c r="TYS53" s="6"/>
      <c r="TYT53" s="6"/>
      <c r="TYU53" s="6"/>
      <c r="TYV53" s="6"/>
      <c r="TYW53" s="6"/>
      <c r="TYX53" s="6"/>
      <c r="TYY53" s="6"/>
      <c r="TYZ53" s="6"/>
      <c r="TZA53" s="6"/>
      <c r="TZB53" s="6"/>
      <c r="TZC53" s="6"/>
      <c r="TZD53" s="6"/>
      <c r="TZE53" s="6"/>
      <c r="TZF53" s="6"/>
      <c r="TZG53" s="6"/>
      <c r="TZH53" s="6"/>
      <c r="TZI53" s="6"/>
      <c r="TZJ53" s="6"/>
      <c r="TZK53" s="6"/>
      <c r="TZL53" s="6"/>
      <c r="TZM53" s="6"/>
      <c r="TZN53" s="6"/>
      <c r="TZO53" s="6"/>
      <c r="TZP53" s="6"/>
      <c r="TZQ53" s="6"/>
      <c r="TZR53" s="6"/>
      <c r="TZS53" s="6"/>
      <c r="TZT53" s="6"/>
      <c r="TZU53" s="6"/>
      <c r="TZV53" s="6"/>
      <c r="TZW53" s="6"/>
      <c r="TZX53" s="6"/>
      <c r="TZY53" s="6"/>
      <c r="TZZ53" s="6"/>
      <c r="UAA53" s="6"/>
      <c r="UAB53" s="6"/>
      <c r="UAC53" s="6"/>
      <c r="UAD53" s="6"/>
      <c r="UAE53" s="6"/>
      <c r="UAF53" s="6"/>
      <c r="UAG53" s="6"/>
      <c r="UAH53" s="6"/>
      <c r="UAI53" s="6"/>
      <c r="UAJ53" s="6"/>
      <c r="UAK53" s="6"/>
      <c r="UAL53" s="6"/>
      <c r="UAM53" s="6"/>
      <c r="UAN53" s="6"/>
      <c r="UAO53" s="6"/>
      <c r="UAP53" s="6"/>
      <c r="UAQ53" s="6"/>
      <c r="UAR53" s="6"/>
      <c r="UAS53" s="6"/>
      <c r="UAT53" s="6"/>
      <c r="UAU53" s="6"/>
      <c r="UAV53" s="6"/>
      <c r="UAW53" s="6"/>
      <c r="UAX53" s="6"/>
      <c r="UAY53" s="6"/>
      <c r="UAZ53" s="6"/>
      <c r="UBA53" s="6"/>
      <c r="UBB53" s="6"/>
      <c r="UBC53" s="6"/>
      <c r="UBD53" s="6"/>
      <c r="UBE53" s="6"/>
      <c r="UBF53" s="6"/>
      <c r="UBG53" s="6"/>
      <c r="UBH53" s="6"/>
      <c r="UBI53" s="6"/>
      <c r="UBJ53" s="6"/>
      <c r="UBK53" s="6"/>
      <c r="UBL53" s="6"/>
      <c r="UBM53" s="6"/>
      <c r="UBN53" s="6"/>
      <c r="UBO53" s="6"/>
      <c r="UBP53" s="6"/>
      <c r="UBQ53" s="6"/>
      <c r="UBR53" s="6"/>
      <c r="UBS53" s="6"/>
      <c r="UBT53" s="6"/>
      <c r="UBU53" s="6"/>
      <c r="UBV53" s="6"/>
      <c r="UBW53" s="6"/>
      <c r="UBX53" s="6"/>
      <c r="UBY53" s="6"/>
      <c r="UBZ53" s="6"/>
      <c r="UCA53" s="6"/>
      <c r="UCB53" s="6"/>
      <c r="UCC53" s="6"/>
      <c r="UCD53" s="6"/>
      <c r="UCE53" s="6"/>
      <c r="UCF53" s="6"/>
      <c r="UCG53" s="6"/>
      <c r="UCH53" s="6"/>
      <c r="UCI53" s="6"/>
      <c r="UCJ53" s="6"/>
      <c r="UCK53" s="6"/>
      <c r="UCL53" s="6"/>
      <c r="UCM53" s="6"/>
      <c r="UCN53" s="6"/>
      <c r="UCO53" s="6"/>
      <c r="UCP53" s="6"/>
      <c r="UCQ53" s="6"/>
      <c r="UCR53" s="6"/>
      <c r="UCS53" s="6"/>
      <c r="UCT53" s="6"/>
      <c r="UCU53" s="6"/>
      <c r="UCV53" s="6"/>
      <c r="UCW53" s="6"/>
      <c r="UCX53" s="6"/>
      <c r="UCY53" s="6"/>
      <c r="UCZ53" s="6"/>
      <c r="UDA53" s="6"/>
      <c r="UDB53" s="6"/>
      <c r="UDC53" s="6"/>
      <c r="UDD53" s="6"/>
      <c r="UDE53" s="6"/>
      <c r="UDF53" s="6"/>
      <c r="UDG53" s="6"/>
      <c r="UDH53" s="6"/>
      <c r="UDI53" s="6"/>
      <c r="UDJ53" s="6"/>
      <c r="UDK53" s="6"/>
      <c r="UDL53" s="6"/>
      <c r="UDM53" s="6"/>
      <c r="UDN53" s="6"/>
      <c r="UDO53" s="6"/>
      <c r="UDP53" s="6"/>
      <c r="UDQ53" s="6"/>
      <c r="UDR53" s="6"/>
      <c r="UDS53" s="6"/>
      <c r="UDT53" s="6"/>
      <c r="UDU53" s="6"/>
      <c r="UDV53" s="6"/>
      <c r="UDW53" s="6"/>
      <c r="UDX53" s="6"/>
      <c r="UDY53" s="6"/>
      <c r="UDZ53" s="6"/>
      <c r="UEA53" s="6"/>
      <c r="UEB53" s="6"/>
      <c r="UEC53" s="6"/>
      <c r="UED53" s="6"/>
      <c r="UEE53" s="6"/>
      <c r="UEF53" s="6"/>
      <c r="UEG53" s="6"/>
      <c r="UEH53" s="6"/>
      <c r="UEI53" s="6"/>
      <c r="UEJ53" s="6"/>
      <c r="UEK53" s="6"/>
      <c r="UEL53" s="6"/>
      <c r="UEM53" s="6"/>
      <c r="UEN53" s="6"/>
      <c r="UEO53" s="6"/>
      <c r="UEP53" s="6"/>
      <c r="UEQ53" s="6"/>
      <c r="UER53" s="6"/>
      <c r="UES53" s="6"/>
      <c r="UET53" s="6"/>
      <c r="UEU53" s="6"/>
      <c r="UEV53" s="6"/>
      <c r="UEW53" s="6"/>
      <c r="UEX53" s="6"/>
      <c r="UEY53" s="6"/>
      <c r="UEZ53" s="6"/>
      <c r="UFA53" s="6"/>
      <c r="UFB53" s="6"/>
      <c r="UFC53" s="6"/>
      <c r="UFD53" s="6"/>
      <c r="UFE53" s="6"/>
      <c r="UFF53" s="6"/>
      <c r="UFG53" s="6"/>
      <c r="UFH53" s="6"/>
      <c r="UFI53" s="6"/>
      <c r="UFJ53" s="6"/>
      <c r="UFK53" s="6"/>
      <c r="UFL53" s="6"/>
      <c r="UFM53" s="6"/>
      <c r="UFN53" s="6"/>
      <c r="UFO53" s="6"/>
      <c r="UFP53" s="6"/>
      <c r="UFQ53" s="6"/>
      <c r="UFR53" s="6"/>
      <c r="UFS53" s="6"/>
      <c r="UFT53" s="6"/>
      <c r="UFU53" s="6"/>
      <c r="UFV53" s="6"/>
      <c r="UFW53" s="6"/>
      <c r="UFX53" s="6"/>
      <c r="UFY53" s="6"/>
      <c r="UFZ53" s="6"/>
      <c r="UGA53" s="6"/>
      <c r="UGB53" s="6"/>
      <c r="UGC53" s="6"/>
      <c r="UGD53" s="6"/>
      <c r="UGE53" s="6"/>
      <c r="UGF53" s="6"/>
      <c r="UGG53" s="6"/>
      <c r="UGH53" s="6"/>
      <c r="UGI53" s="6"/>
      <c r="UGJ53" s="6"/>
      <c r="UGK53" s="6"/>
      <c r="UGL53" s="6"/>
      <c r="UGM53" s="6"/>
      <c r="UGN53" s="6"/>
      <c r="UGO53" s="6"/>
      <c r="UGP53" s="6"/>
      <c r="UGQ53" s="6"/>
      <c r="UGR53" s="6"/>
      <c r="UGS53" s="6"/>
      <c r="UGT53" s="6"/>
      <c r="UGU53" s="6"/>
      <c r="UGV53" s="6"/>
      <c r="UGW53" s="6"/>
      <c r="UGX53" s="6"/>
      <c r="UGY53" s="6"/>
      <c r="UGZ53" s="6"/>
      <c r="UHA53" s="6"/>
      <c r="UHB53" s="6"/>
      <c r="UHC53" s="6"/>
      <c r="UHD53" s="6"/>
      <c r="UHE53" s="6"/>
      <c r="UHF53" s="6"/>
      <c r="UHG53" s="6"/>
      <c r="UHH53" s="6"/>
      <c r="UHI53" s="6"/>
      <c r="UHJ53" s="6"/>
      <c r="UHK53" s="6"/>
      <c r="UHL53" s="6"/>
      <c r="UHM53" s="6"/>
      <c r="UHN53" s="6"/>
      <c r="UHO53" s="6"/>
      <c r="UHP53" s="6"/>
      <c r="UHQ53" s="6"/>
      <c r="UHR53" s="6"/>
      <c r="UHS53" s="6"/>
      <c r="UHT53" s="6"/>
      <c r="UHU53" s="6"/>
      <c r="UHV53" s="6"/>
      <c r="UHW53" s="6"/>
      <c r="UHX53" s="6"/>
      <c r="UHY53" s="6"/>
      <c r="UHZ53" s="6"/>
      <c r="UIA53" s="6"/>
      <c r="UIB53" s="6"/>
      <c r="UIC53" s="6"/>
      <c r="UID53" s="6"/>
      <c r="UIE53" s="6"/>
      <c r="UIF53" s="6"/>
      <c r="UIG53" s="6"/>
      <c r="UIH53" s="6"/>
      <c r="UII53" s="6"/>
      <c r="UIJ53" s="6"/>
      <c r="UIK53" s="6"/>
      <c r="UIL53" s="6"/>
      <c r="UIM53" s="6"/>
      <c r="UIN53" s="6"/>
      <c r="UIO53" s="6"/>
      <c r="UIP53" s="6"/>
      <c r="UIQ53" s="6"/>
      <c r="UIR53" s="6"/>
      <c r="UIS53" s="6"/>
      <c r="UIT53" s="6"/>
      <c r="UIU53" s="6"/>
      <c r="UIV53" s="6"/>
      <c r="UIW53" s="6"/>
      <c r="UIX53" s="6"/>
      <c r="UIY53" s="6"/>
      <c r="UIZ53" s="6"/>
      <c r="UJA53" s="6"/>
      <c r="UJB53" s="6"/>
      <c r="UJC53" s="6"/>
      <c r="UJD53" s="6"/>
      <c r="UJE53" s="6"/>
      <c r="UJF53" s="6"/>
      <c r="UJG53" s="6"/>
      <c r="UJH53" s="6"/>
      <c r="UJI53" s="6"/>
      <c r="UJJ53" s="6"/>
      <c r="UJK53" s="6"/>
      <c r="UJL53" s="6"/>
      <c r="UJM53" s="6"/>
      <c r="UJN53" s="6"/>
      <c r="UJO53" s="6"/>
      <c r="UJP53" s="6"/>
      <c r="UJQ53" s="6"/>
      <c r="UJR53" s="6"/>
      <c r="UJS53" s="6"/>
      <c r="UJT53" s="6"/>
      <c r="UJU53" s="6"/>
      <c r="UJV53" s="6"/>
      <c r="UJW53" s="6"/>
      <c r="UJX53" s="6"/>
      <c r="UJY53" s="6"/>
      <c r="UJZ53" s="6"/>
      <c r="UKA53" s="6"/>
      <c r="UKB53" s="6"/>
      <c r="UKC53" s="6"/>
      <c r="UKD53" s="6"/>
      <c r="UKE53" s="6"/>
      <c r="UKF53" s="6"/>
      <c r="UKG53" s="6"/>
      <c r="UKH53" s="6"/>
      <c r="UKI53" s="6"/>
      <c r="UKJ53" s="6"/>
      <c r="UKK53" s="6"/>
      <c r="UKL53" s="6"/>
      <c r="UKM53" s="6"/>
      <c r="UKN53" s="6"/>
      <c r="UKO53" s="6"/>
      <c r="UKP53" s="6"/>
      <c r="UKQ53" s="6"/>
      <c r="UKR53" s="6"/>
      <c r="UKS53" s="6"/>
      <c r="UKT53" s="6"/>
      <c r="UKU53" s="6"/>
      <c r="UKV53" s="6"/>
      <c r="UKW53" s="6"/>
      <c r="UKX53" s="6"/>
      <c r="UKY53" s="6"/>
      <c r="UKZ53" s="6"/>
      <c r="ULA53" s="6"/>
      <c r="ULB53" s="6"/>
      <c r="ULC53" s="6"/>
      <c r="ULD53" s="6"/>
      <c r="ULE53" s="6"/>
      <c r="ULF53" s="6"/>
      <c r="ULG53" s="6"/>
      <c r="ULH53" s="6"/>
      <c r="ULI53" s="6"/>
      <c r="ULJ53" s="6"/>
      <c r="ULK53" s="6"/>
      <c r="ULL53" s="6"/>
      <c r="ULM53" s="6"/>
      <c r="ULN53" s="6"/>
      <c r="ULO53" s="6"/>
      <c r="ULP53" s="6"/>
      <c r="ULQ53" s="6"/>
      <c r="ULR53" s="6"/>
      <c r="ULS53" s="6"/>
      <c r="ULT53" s="6"/>
      <c r="ULU53" s="6"/>
      <c r="ULV53" s="6"/>
      <c r="ULW53" s="6"/>
      <c r="ULX53" s="6"/>
      <c r="ULY53" s="6"/>
      <c r="ULZ53" s="6"/>
      <c r="UMA53" s="6"/>
      <c r="UMB53" s="6"/>
      <c r="UMC53" s="6"/>
      <c r="UMD53" s="6"/>
      <c r="UME53" s="6"/>
      <c r="UMF53" s="6"/>
      <c r="UMG53" s="6"/>
      <c r="UMH53" s="6"/>
      <c r="UMI53" s="6"/>
      <c r="UMJ53" s="6"/>
      <c r="UMK53" s="6"/>
      <c r="UML53" s="6"/>
      <c r="UMM53" s="6"/>
      <c r="UMN53" s="6"/>
      <c r="UMO53" s="6"/>
      <c r="UMP53" s="6"/>
      <c r="UMQ53" s="6"/>
      <c r="UMR53" s="6"/>
      <c r="UMS53" s="6"/>
      <c r="UMT53" s="6"/>
      <c r="UMU53" s="6"/>
      <c r="UMV53" s="6"/>
      <c r="UMW53" s="6"/>
      <c r="UMX53" s="6"/>
      <c r="UMY53" s="6"/>
      <c r="UMZ53" s="6"/>
      <c r="UNA53" s="6"/>
      <c r="UNB53" s="6"/>
      <c r="UNC53" s="6"/>
      <c r="UND53" s="6"/>
      <c r="UNE53" s="6"/>
      <c r="UNF53" s="6"/>
      <c r="UNG53" s="6"/>
      <c r="UNH53" s="6"/>
      <c r="UNI53" s="6"/>
      <c r="UNJ53" s="6"/>
      <c r="UNK53" s="6"/>
      <c r="UNL53" s="6"/>
      <c r="UNM53" s="6"/>
      <c r="UNN53" s="6"/>
      <c r="UNO53" s="6"/>
      <c r="UNP53" s="6"/>
      <c r="UNQ53" s="6"/>
      <c r="UNR53" s="6"/>
      <c r="UNS53" s="6"/>
      <c r="UNT53" s="6"/>
      <c r="UNU53" s="6"/>
      <c r="UNV53" s="6"/>
      <c r="UNW53" s="6"/>
      <c r="UNX53" s="6"/>
      <c r="UNY53" s="6"/>
      <c r="UNZ53" s="6"/>
      <c r="UOA53" s="6"/>
      <c r="UOB53" s="6"/>
      <c r="UOC53" s="6"/>
      <c r="UOD53" s="6"/>
      <c r="UOE53" s="6"/>
      <c r="UOF53" s="6"/>
      <c r="UOG53" s="6"/>
      <c r="UOH53" s="6"/>
      <c r="UOI53" s="6"/>
      <c r="UOJ53" s="6"/>
      <c r="UOK53" s="6"/>
      <c r="UOL53" s="6"/>
      <c r="UOM53" s="6"/>
      <c r="UON53" s="6"/>
      <c r="UOO53" s="6"/>
      <c r="UOP53" s="6"/>
      <c r="UOQ53" s="6"/>
      <c r="UOR53" s="6"/>
      <c r="UOS53" s="6"/>
      <c r="UOT53" s="6"/>
      <c r="UOU53" s="6"/>
      <c r="UOV53" s="6"/>
      <c r="UOW53" s="6"/>
      <c r="UOX53" s="6"/>
      <c r="UOY53" s="6"/>
      <c r="UOZ53" s="6"/>
      <c r="UPA53" s="6"/>
      <c r="UPB53" s="6"/>
      <c r="UPC53" s="6"/>
      <c r="UPD53" s="6"/>
      <c r="UPE53" s="6"/>
      <c r="UPF53" s="6"/>
      <c r="UPG53" s="6"/>
      <c r="UPH53" s="6"/>
      <c r="UPI53" s="6"/>
      <c r="UPJ53" s="6"/>
      <c r="UPK53" s="6"/>
      <c r="UPL53" s="6"/>
      <c r="UPM53" s="6"/>
      <c r="UPN53" s="6"/>
      <c r="UPO53" s="6"/>
      <c r="UPP53" s="6"/>
      <c r="UPQ53" s="6"/>
      <c r="UPR53" s="6"/>
      <c r="UPS53" s="6"/>
      <c r="UPT53" s="6"/>
      <c r="UPU53" s="6"/>
      <c r="UPV53" s="6"/>
      <c r="UPW53" s="6"/>
      <c r="UPX53" s="6"/>
      <c r="UPY53" s="6"/>
      <c r="UPZ53" s="6"/>
      <c r="UQA53" s="6"/>
      <c r="UQB53" s="6"/>
      <c r="UQC53" s="6"/>
      <c r="UQD53" s="6"/>
      <c r="UQE53" s="6"/>
      <c r="UQF53" s="6"/>
      <c r="UQG53" s="6"/>
      <c r="UQH53" s="6"/>
      <c r="UQI53" s="6"/>
      <c r="UQJ53" s="6"/>
      <c r="UQK53" s="6"/>
      <c r="UQL53" s="6"/>
      <c r="UQM53" s="6"/>
      <c r="UQN53" s="6"/>
      <c r="UQO53" s="6"/>
      <c r="UQP53" s="6"/>
      <c r="UQQ53" s="6"/>
      <c r="UQR53" s="6"/>
      <c r="UQS53" s="6"/>
      <c r="UQT53" s="6"/>
      <c r="UQU53" s="6"/>
      <c r="UQV53" s="6"/>
      <c r="UQW53" s="6"/>
      <c r="UQX53" s="6"/>
      <c r="UQY53" s="6"/>
      <c r="UQZ53" s="6"/>
      <c r="URA53" s="6"/>
      <c r="URB53" s="6"/>
      <c r="URC53" s="6"/>
      <c r="URD53" s="6"/>
      <c r="URE53" s="6"/>
      <c r="URF53" s="6"/>
      <c r="URG53" s="6"/>
      <c r="URH53" s="6"/>
      <c r="URI53" s="6"/>
      <c r="URJ53" s="6"/>
      <c r="URK53" s="6"/>
      <c r="URL53" s="6"/>
      <c r="URM53" s="6"/>
      <c r="URN53" s="6"/>
      <c r="URO53" s="6"/>
      <c r="URP53" s="6"/>
      <c r="URQ53" s="6"/>
      <c r="URR53" s="6"/>
      <c r="URS53" s="6"/>
      <c r="URT53" s="6"/>
      <c r="URU53" s="6"/>
      <c r="URV53" s="6"/>
      <c r="URW53" s="6"/>
      <c r="URX53" s="6"/>
      <c r="URY53" s="6"/>
      <c r="URZ53" s="6"/>
      <c r="USA53" s="6"/>
      <c r="USB53" s="6"/>
      <c r="USC53" s="6"/>
      <c r="USD53" s="6"/>
      <c r="USE53" s="6"/>
      <c r="USF53" s="6"/>
      <c r="USG53" s="6"/>
      <c r="USH53" s="6"/>
      <c r="USI53" s="6"/>
      <c r="USJ53" s="6"/>
      <c r="USK53" s="6"/>
      <c r="USL53" s="6"/>
      <c r="USM53" s="6"/>
      <c r="USN53" s="6"/>
      <c r="USO53" s="6"/>
      <c r="USP53" s="6"/>
      <c r="USQ53" s="6"/>
      <c r="USR53" s="6"/>
      <c r="USS53" s="6"/>
      <c r="UST53" s="6"/>
      <c r="USU53" s="6"/>
      <c r="USV53" s="6"/>
      <c r="USW53" s="6"/>
      <c r="USX53" s="6"/>
      <c r="USY53" s="6"/>
      <c r="USZ53" s="6"/>
      <c r="UTA53" s="6"/>
      <c r="UTB53" s="6"/>
      <c r="UTC53" s="6"/>
      <c r="UTD53" s="6"/>
      <c r="UTE53" s="6"/>
      <c r="UTF53" s="6"/>
      <c r="UTG53" s="6"/>
      <c r="UTH53" s="6"/>
      <c r="UTI53" s="6"/>
      <c r="UTJ53" s="6"/>
      <c r="UTK53" s="6"/>
      <c r="UTL53" s="6"/>
      <c r="UTM53" s="6"/>
      <c r="UTN53" s="6"/>
      <c r="UTO53" s="6"/>
      <c r="UTP53" s="6"/>
      <c r="UTQ53" s="6"/>
      <c r="UTR53" s="6"/>
      <c r="UTS53" s="6"/>
      <c r="UTT53" s="6"/>
      <c r="UTU53" s="6"/>
      <c r="UTV53" s="6"/>
      <c r="UTW53" s="6"/>
      <c r="UTX53" s="6"/>
      <c r="UTY53" s="6"/>
      <c r="UTZ53" s="6"/>
      <c r="UUA53" s="6"/>
      <c r="UUB53" s="6"/>
      <c r="UUC53" s="6"/>
      <c r="UUD53" s="6"/>
      <c r="UUE53" s="6"/>
      <c r="UUF53" s="6"/>
      <c r="UUG53" s="6"/>
      <c r="UUH53" s="6"/>
      <c r="UUI53" s="6"/>
      <c r="UUJ53" s="6"/>
      <c r="UUK53" s="6"/>
      <c r="UUL53" s="6"/>
      <c r="UUM53" s="6"/>
      <c r="UUN53" s="6"/>
      <c r="UUO53" s="6"/>
      <c r="UUP53" s="6"/>
      <c r="UUQ53" s="6"/>
      <c r="UUR53" s="6"/>
      <c r="UUS53" s="6"/>
      <c r="UUT53" s="6"/>
      <c r="UUU53" s="6"/>
      <c r="UUV53" s="6"/>
      <c r="UUW53" s="6"/>
      <c r="UUX53" s="6"/>
      <c r="UUY53" s="6"/>
      <c r="UUZ53" s="6"/>
      <c r="UVA53" s="6"/>
      <c r="UVB53" s="6"/>
      <c r="UVC53" s="6"/>
      <c r="UVD53" s="6"/>
      <c r="UVE53" s="6"/>
      <c r="UVF53" s="6"/>
      <c r="UVG53" s="6"/>
      <c r="UVH53" s="6"/>
      <c r="UVI53" s="6"/>
      <c r="UVJ53" s="6"/>
      <c r="UVK53" s="6"/>
      <c r="UVL53" s="6"/>
      <c r="UVM53" s="6"/>
      <c r="UVN53" s="6"/>
      <c r="UVO53" s="6"/>
      <c r="UVP53" s="6"/>
      <c r="UVQ53" s="6"/>
      <c r="UVR53" s="6"/>
      <c r="UVS53" s="6"/>
      <c r="UVT53" s="6"/>
      <c r="UVU53" s="6"/>
      <c r="UVV53" s="6"/>
      <c r="UVW53" s="6"/>
      <c r="UVX53" s="6"/>
      <c r="UVY53" s="6"/>
      <c r="UVZ53" s="6"/>
      <c r="UWA53" s="6"/>
      <c r="UWB53" s="6"/>
      <c r="UWC53" s="6"/>
      <c r="UWD53" s="6"/>
      <c r="UWE53" s="6"/>
      <c r="UWF53" s="6"/>
      <c r="UWG53" s="6"/>
      <c r="UWH53" s="6"/>
      <c r="UWI53" s="6"/>
      <c r="UWJ53" s="6"/>
      <c r="UWK53" s="6"/>
      <c r="UWL53" s="6"/>
      <c r="UWM53" s="6"/>
      <c r="UWN53" s="6"/>
      <c r="UWO53" s="6"/>
      <c r="UWP53" s="6"/>
      <c r="UWQ53" s="6"/>
      <c r="UWR53" s="6"/>
      <c r="UWS53" s="6"/>
      <c r="UWT53" s="6"/>
      <c r="UWU53" s="6"/>
      <c r="UWV53" s="6"/>
      <c r="UWW53" s="6"/>
      <c r="UWX53" s="6"/>
      <c r="UWY53" s="6"/>
      <c r="UWZ53" s="6"/>
      <c r="UXA53" s="6"/>
      <c r="UXB53" s="6"/>
      <c r="UXC53" s="6"/>
      <c r="UXD53" s="6"/>
      <c r="UXE53" s="6"/>
      <c r="UXF53" s="6"/>
      <c r="UXG53" s="6"/>
      <c r="UXH53" s="6"/>
      <c r="UXI53" s="6"/>
      <c r="UXJ53" s="6"/>
      <c r="UXK53" s="6"/>
      <c r="UXL53" s="6"/>
      <c r="UXM53" s="6"/>
      <c r="UXN53" s="6"/>
      <c r="UXO53" s="6"/>
      <c r="UXP53" s="6"/>
      <c r="UXQ53" s="6"/>
      <c r="UXR53" s="6"/>
      <c r="UXS53" s="6"/>
      <c r="UXT53" s="6"/>
      <c r="UXU53" s="6"/>
      <c r="UXV53" s="6"/>
      <c r="UXW53" s="6"/>
      <c r="UXX53" s="6"/>
      <c r="UXY53" s="6"/>
      <c r="UXZ53" s="6"/>
      <c r="UYA53" s="6"/>
      <c r="UYB53" s="6"/>
      <c r="UYC53" s="6"/>
      <c r="UYD53" s="6"/>
      <c r="UYE53" s="6"/>
      <c r="UYF53" s="6"/>
      <c r="UYG53" s="6"/>
      <c r="UYH53" s="6"/>
      <c r="UYI53" s="6"/>
      <c r="UYJ53" s="6"/>
      <c r="UYK53" s="6"/>
      <c r="UYL53" s="6"/>
      <c r="UYM53" s="6"/>
      <c r="UYN53" s="6"/>
      <c r="UYO53" s="6"/>
      <c r="UYP53" s="6"/>
      <c r="UYQ53" s="6"/>
      <c r="UYR53" s="6"/>
      <c r="UYS53" s="6"/>
      <c r="UYT53" s="6"/>
      <c r="UYU53" s="6"/>
      <c r="UYV53" s="6"/>
      <c r="UYW53" s="6"/>
      <c r="UYX53" s="6"/>
      <c r="UYY53" s="6"/>
      <c r="UYZ53" s="6"/>
      <c r="UZA53" s="6"/>
      <c r="UZB53" s="6"/>
      <c r="UZC53" s="6"/>
      <c r="UZD53" s="6"/>
      <c r="UZE53" s="6"/>
      <c r="UZF53" s="6"/>
      <c r="UZG53" s="6"/>
      <c r="UZH53" s="6"/>
      <c r="UZI53" s="6"/>
      <c r="UZJ53" s="6"/>
      <c r="UZK53" s="6"/>
      <c r="UZL53" s="6"/>
      <c r="UZM53" s="6"/>
      <c r="UZN53" s="6"/>
      <c r="UZO53" s="6"/>
      <c r="UZP53" s="6"/>
      <c r="UZQ53" s="6"/>
      <c r="UZR53" s="6"/>
      <c r="UZS53" s="6"/>
      <c r="UZT53" s="6"/>
      <c r="UZU53" s="6"/>
      <c r="UZV53" s="6"/>
      <c r="UZW53" s="6"/>
      <c r="UZX53" s="6"/>
      <c r="UZY53" s="6"/>
      <c r="UZZ53" s="6"/>
      <c r="VAA53" s="6"/>
      <c r="VAB53" s="6"/>
      <c r="VAC53" s="6"/>
      <c r="VAD53" s="6"/>
      <c r="VAE53" s="6"/>
      <c r="VAF53" s="6"/>
      <c r="VAG53" s="6"/>
      <c r="VAH53" s="6"/>
      <c r="VAI53" s="6"/>
      <c r="VAJ53" s="6"/>
      <c r="VAK53" s="6"/>
      <c r="VAL53" s="6"/>
      <c r="VAM53" s="6"/>
      <c r="VAN53" s="6"/>
      <c r="VAO53" s="6"/>
      <c r="VAP53" s="6"/>
      <c r="VAQ53" s="6"/>
      <c r="VAR53" s="6"/>
      <c r="VAS53" s="6"/>
      <c r="VAT53" s="6"/>
      <c r="VAU53" s="6"/>
      <c r="VAV53" s="6"/>
      <c r="VAW53" s="6"/>
      <c r="VAX53" s="6"/>
      <c r="VAY53" s="6"/>
      <c r="VAZ53" s="6"/>
      <c r="VBA53" s="6"/>
      <c r="VBB53" s="6"/>
      <c r="VBC53" s="6"/>
      <c r="VBD53" s="6"/>
      <c r="VBE53" s="6"/>
      <c r="VBF53" s="6"/>
      <c r="VBG53" s="6"/>
      <c r="VBH53" s="6"/>
      <c r="VBI53" s="6"/>
      <c r="VBJ53" s="6"/>
      <c r="VBK53" s="6"/>
      <c r="VBL53" s="6"/>
      <c r="VBM53" s="6"/>
      <c r="VBN53" s="6"/>
      <c r="VBO53" s="6"/>
      <c r="VBP53" s="6"/>
      <c r="VBQ53" s="6"/>
      <c r="VBR53" s="6"/>
      <c r="VBS53" s="6"/>
      <c r="VBT53" s="6"/>
      <c r="VBU53" s="6"/>
      <c r="VBV53" s="6"/>
      <c r="VBW53" s="6"/>
      <c r="VBX53" s="6"/>
      <c r="VBY53" s="6"/>
      <c r="VBZ53" s="6"/>
      <c r="VCA53" s="6"/>
      <c r="VCB53" s="6"/>
      <c r="VCC53" s="6"/>
      <c r="VCD53" s="6"/>
      <c r="VCE53" s="6"/>
      <c r="VCF53" s="6"/>
      <c r="VCG53" s="6"/>
      <c r="VCH53" s="6"/>
      <c r="VCI53" s="6"/>
      <c r="VCJ53" s="6"/>
      <c r="VCK53" s="6"/>
      <c r="VCL53" s="6"/>
      <c r="VCM53" s="6"/>
      <c r="VCN53" s="6"/>
      <c r="VCO53" s="6"/>
      <c r="VCP53" s="6"/>
      <c r="VCQ53" s="6"/>
      <c r="VCR53" s="6"/>
      <c r="VCS53" s="6"/>
      <c r="VCT53" s="6"/>
      <c r="VCU53" s="6"/>
      <c r="VCV53" s="6"/>
      <c r="VCW53" s="6"/>
      <c r="VCX53" s="6"/>
      <c r="VCY53" s="6"/>
      <c r="VCZ53" s="6"/>
      <c r="VDA53" s="6"/>
      <c r="VDB53" s="6"/>
      <c r="VDC53" s="6"/>
      <c r="VDD53" s="6"/>
      <c r="VDE53" s="6"/>
      <c r="VDF53" s="6"/>
      <c r="VDG53" s="6"/>
      <c r="VDH53" s="6"/>
      <c r="VDI53" s="6"/>
      <c r="VDJ53" s="6"/>
      <c r="VDK53" s="6"/>
      <c r="VDL53" s="6"/>
      <c r="VDM53" s="6"/>
      <c r="VDN53" s="6"/>
      <c r="VDO53" s="6"/>
      <c r="VDP53" s="6"/>
      <c r="VDQ53" s="6"/>
      <c r="VDR53" s="6"/>
      <c r="VDS53" s="6"/>
      <c r="VDT53" s="6"/>
      <c r="VDU53" s="6"/>
      <c r="VDV53" s="6"/>
      <c r="VDW53" s="6"/>
      <c r="VDX53" s="6"/>
      <c r="VDY53" s="6"/>
      <c r="VDZ53" s="6"/>
      <c r="VEA53" s="6"/>
      <c r="VEB53" s="6"/>
      <c r="VEC53" s="6"/>
      <c r="VED53" s="6"/>
      <c r="VEE53" s="6"/>
      <c r="VEF53" s="6"/>
      <c r="VEG53" s="6"/>
      <c r="VEH53" s="6"/>
      <c r="VEI53" s="6"/>
      <c r="VEJ53" s="6"/>
      <c r="VEK53" s="6"/>
      <c r="VEL53" s="6"/>
      <c r="VEM53" s="6"/>
      <c r="VEN53" s="6"/>
      <c r="VEO53" s="6"/>
      <c r="VEP53" s="6"/>
      <c r="VEQ53" s="6"/>
      <c r="VER53" s="6"/>
      <c r="VES53" s="6"/>
      <c r="VET53" s="6"/>
      <c r="VEU53" s="6"/>
      <c r="VEV53" s="6"/>
      <c r="VEW53" s="6"/>
      <c r="VEX53" s="6"/>
      <c r="VEY53" s="6"/>
      <c r="VEZ53" s="6"/>
      <c r="VFA53" s="6"/>
      <c r="VFB53" s="6"/>
      <c r="VFC53" s="6"/>
      <c r="VFD53" s="6"/>
      <c r="VFE53" s="6"/>
      <c r="VFF53" s="6"/>
      <c r="VFG53" s="6"/>
      <c r="VFH53" s="6"/>
      <c r="VFI53" s="6"/>
      <c r="VFJ53" s="6"/>
      <c r="VFK53" s="6"/>
      <c r="VFL53" s="6"/>
      <c r="VFM53" s="6"/>
      <c r="VFN53" s="6"/>
      <c r="VFO53" s="6"/>
      <c r="VFP53" s="6"/>
      <c r="VFQ53" s="6"/>
      <c r="VFR53" s="6"/>
      <c r="VFS53" s="6"/>
      <c r="VFT53" s="6"/>
      <c r="VFU53" s="6"/>
      <c r="VFV53" s="6"/>
      <c r="VFW53" s="6"/>
      <c r="VFX53" s="6"/>
      <c r="VFY53" s="6"/>
      <c r="VFZ53" s="6"/>
      <c r="VGA53" s="6"/>
      <c r="VGB53" s="6"/>
      <c r="VGC53" s="6"/>
      <c r="VGD53" s="6"/>
      <c r="VGE53" s="6"/>
      <c r="VGF53" s="6"/>
      <c r="VGG53" s="6"/>
      <c r="VGH53" s="6"/>
      <c r="VGI53" s="6"/>
      <c r="VGJ53" s="6"/>
      <c r="VGK53" s="6"/>
      <c r="VGL53" s="6"/>
      <c r="VGM53" s="6"/>
      <c r="VGN53" s="6"/>
      <c r="VGO53" s="6"/>
      <c r="VGP53" s="6"/>
      <c r="VGQ53" s="6"/>
      <c r="VGR53" s="6"/>
      <c r="VGS53" s="6"/>
      <c r="VGT53" s="6"/>
      <c r="VGU53" s="6"/>
      <c r="VGV53" s="6"/>
      <c r="VGW53" s="6"/>
      <c r="VGX53" s="6"/>
      <c r="VGY53" s="6"/>
      <c r="VGZ53" s="6"/>
      <c r="VHA53" s="6"/>
      <c r="VHB53" s="6"/>
      <c r="VHC53" s="6"/>
      <c r="VHD53" s="6"/>
      <c r="VHE53" s="6"/>
      <c r="VHF53" s="6"/>
      <c r="VHG53" s="6"/>
      <c r="VHH53" s="6"/>
      <c r="VHI53" s="6"/>
      <c r="VHJ53" s="6"/>
      <c r="VHK53" s="6"/>
      <c r="VHL53" s="6"/>
      <c r="VHM53" s="6"/>
      <c r="VHN53" s="6"/>
      <c r="VHO53" s="6"/>
      <c r="VHP53" s="6"/>
      <c r="VHQ53" s="6"/>
      <c r="VHR53" s="6"/>
      <c r="VHS53" s="6"/>
      <c r="VHT53" s="6"/>
      <c r="VHU53" s="6"/>
      <c r="VHV53" s="6"/>
      <c r="VHW53" s="6"/>
      <c r="VHX53" s="6"/>
      <c r="VHY53" s="6"/>
      <c r="VHZ53" s="6"/>
      <c r="VIA53" s="6"/>
      <c r="VIB53" s="6"/>
      <c r="VIC53" s="6"/>
      <c r="VID53" s="6"/>
      <c r="VIE53" s="6"/>
      <c r="VIF53" s="6"/>
      <c r="VIG53" s="6"/>
      <c r="VIH53" s="6"/>
      <c r="VII53" s="6"/>
      <c r="VIJ53" s="6"/>
      <c r="VIK53" s="6"/>
      <c r="VIL53" s="6"/>
      <c r="VIM53" s="6"/>
      <c r="VIN53" s="6"/>
      <c r="VIO53" s="6"/>
      <c r="VIP53" s="6"/>
      <c r="VIQ53" s="6"/>
      <c r="VIR53" s="6"/>
      <c r="VIS53" s="6"/>
      <c r="VIT53" s="6"/>
      <c r="VIU53" s="6"/>
      <c r="VIV53" s="6"/>
      <c r="VIW53" s="6"/>
      <c r="VIX53" s="6"/>
      <c r="VIY53" s="6"/>
      <c r="VIZ53" s="6"/>
      <c r="VJA53" s="6"/>
      <c r="VJB53" s="6"/>
      <c r="VJC53" s="6"/>
      <c r="VJD53" s="6"/>
      <c r="VJE53" s="6"/>
      <c r="VJF53" s="6"/>
      <c r="VJG53" s="6"/>
      <c r="VJH53" s="6"/>
      <c r="VJI53" s="6"/>
      <c r="VJJ53" s="6"/>
      <c r="VJK53" s="6"/>
      <c r="VJL53" s="6"/>
      <c r="VJM53" s="6"/>
      <c r="VJN53" s="6"/>
      <c r="VJO53" s="6"/>
      <c r="VJP53" s="6"/>
      <c r="VJQ53" s="6"/>
      <c r="VJR53" s="6"/>
      <c r="VJS53" s="6"/>
      <c r="VJT53" s="6"/>
      <c r="VJU53" s="6"/>
      <c r="VJV53" s="6"/>
      <c r="VJW53" s="6"/>
      <c r="VJX53" s="6"/>
      <c r="VJY53" s="6"/>
      <c r="VJZ53" s="6"/>
      <c r="VKA53" s="6"/>
      <c r="VKB53" s="6"/>
      <c r="VKC53" s="6"/>
      <c r="VKD53" s="6"/>
      <c r="VKE53" s="6"/>
      <c r="VKF53" s="6"/>
      <c r="VKG53" s="6"/>
      <c r="VKH53" s="6"/>
      <c r="VKI53" s="6"/>
      <c r="VKJ53" s="6"/>
      <c r="VKK53" s="6"/>
      <c r="VKL53" s="6"/>
      <c r="VKM53" s="6"/>
      <c r="VKN53" s="6"/>
      <c r="VKO53" s="6"/>
      <c r="VKP53" s="6"/>
      <c r="VKQ53" s="6"/>
      <c r="VKR53" s="6"/>
      <c r="VKS53" s="6"/>
      <c r="VKT53" s="6"/>
      <c r="VKU53" s="6"/>
      <c r="VKV53" s="6"/>
      <c r="VKW53" s="6"/>
      <c r="VKX53" s="6"/>
      <c r="VKY53" s="6"/>
      <c r="VKZ53" s="6"/>
      <c r="VLA53" s="6"/>
      <c r="VLB53" s="6"/>
      <c r="VLC53" s="6"/>
      <c r="VLD53" s="6"/>
      <c r="VLE53" s="6"/>
      <c r="VLF53" s="6"/>
      <c r="VLG53" s="6"/>
      <c r="VLH53" s="6"/>
      <c r="VLI53" s="6"/>
      <c r="VLJ53" s="6"/>
      <c r="VLK53" s="6"/>
      <c r="VLL53" s="6"/>
      <c r="VLM53" s="6"/>
      <c r="VLN53" s="6"/>
      <c r="VLO53" s="6"/>
      <c r="VLP53" s="6"/>
      <c r="VLQ53" s="6"/>
      <c r="VLR53" s="6"/>
      <c r="VLS53" s="6"/>
      <c r="VLT53" s="6"/>
      <c r="VLU53" s="6"/>
      <c r="VLV53" s="6"/>
      <c r="VLW53" s="6"/>
      <c r="VLX53" s="6"/>
      <c r="VLY53" s="6"/>
      <c r="VLZ53" s="6"/>
      <c r="VMA53" s="6"/>
      <c r="VMB53" s="6"/>
      <c r="VMC53" s="6"/>
      <c r="VMD53" s="6"/>
      <c r="VME53" s="6"/>
      <c r="VMF53" s="6"/>
      <c r="VMG53" s="6"/>
      <c r="VMH53" s="6"/>
      <c r="VMI53" s="6"/>
      <c r="VMJ53" s="6"/>
      <c r="VMK53" s="6"/>
      <c r="VML53" s="6"/>
      <c r="VMM53" s="6"/>
      <c r="VMN53" s="6"/>
      <c r="VMO53" s="6"/>
      <c r="VMP53" s="6"/>
      <c r="VMQ53" s="6"/>
      <c r="VMR53" s="6"/>
      <c r="VMS53" s="6"/>
      <c r="VMT53" s="6"/>
      <c r="VMU53" s="6"/>
      <c r="VMV53" s="6"/>
      <c r="VMW53" s="6"/>
      <c r="VMX53" s="6"/>
      <c r="VMY53" s="6"/>
      <c r="VMZ53" s="6"/>
      <c r="VNA53" s="6"/>
      <c r="VNB53" s="6"/>
      <c r="VNC53" s="6"/>
      <c r="VND53" s="6"/>
      <c r="VNE53" s="6"/>
      <c r="VNF53" s="6"/>
      <c r="VNG53" s="6"/>
      <c r="VNH53" s="6"/>
      <c r="VNI53" s="6"/>
      <c r="VNJ53" s="6"/>
      <c r="VNK53" s="6"/>
      <c r="VNL53" s="6"/>
      <c r="VNM53" s="6"/>
      <c r="VNN53" s="6"/>
      <c r="VNO53" s="6"/>
      <c r="VNP53" s="6"/>
      <c r="VNQ53" s="6"/>
      <c r="VNR53" s="6"/>
      <c r="VNS53" s="6"/>
      <c r="VNT53" s="6"/>
      <c r="VNU53" s="6"/>
      <c r="VNV53" s="6"/>
      <c r="VNW53" s="6"/>
      <c r="VNX53" s="6"/>
      <c r="VNY53" s="6"/>
      <c r="VNZ53" s="6"/>
      <c r="VOA53" s="6"/>
      <c r="VOB53" s="6"/>
      <c r="VOC53" s="6"/>
      <c r="VOD53" s="6"/>
      <c r="VOE53" s="6"/>
      <c r="VOF53" s="6"/>
      <c r="VOG53" s="6"/>
      <c r="VOH53" s="6"/>
      <c r="VOI53" s="6"/>
      <c r="VOJ53" s="6"/>
      <c r="VOK53" s="6"/>
      <c r="VOL53" s="6"/>
      <c r="VOM53" s="6"/>
      <c r="VON53" s="6"/>
      <c r="VOO53" s="6"/>
      <c r="VOP53" s="6"/>
      <c r="VOQ53" s="6"/>
      <c r="VOR53" s="6"/>
      <c r="VOS53" s="6"/>
      <c r="VOT53" s="6"/>
      <c r="VOU53" s="6"/>
      <c r="VOV53" s="6"/>
      <c r="VOW53" s="6"/>
      <c r="VOX53" s="6"/>
      <c r="VOY53" s="6"/>
      <c r="VOZ53" s="6"/>
      <c r="VPA53" s="6"/>
      <c r="VPB53" s="6"/>
      <c r="VPC53" s="6"/>
      <c r="VPD53" s="6"/>
      <c r="VPE53" s="6"/>
      <c r="VPF53" s="6"/>
      <c r="VPG53" s="6"/>
      <c r="VPH53" s="6"/>
      <c r="VPI53" s="6"/>
      <c r="VPJ53" s="6"/>
      <c r="VPK53" s="6"/>
      <c r="VPL53" s="6"/>
      <c r="VPM53" s="6"/>
      <c r="VPN53" s="6"/>
      <c r="VPO53" s="6"/>
      <c r="VPP53" s="6"/>
      <c r="VPQ53" s="6"/>
      <c r="VPR53" s="6"/>
      <c r="VPS53" s="6"/>
      <c r="VPT53" s="6"/>
      <c r="VPU53" s="6"/>
      <c r="VPV53" s="6"/>
      <c r="VPW53" s="6"/>
      <c r="VPX53" s="6"/>
      <c r="VPY53" s="6"/>
      <c r="VPZ53" s="6"/>
      <c r="VQA53" s="6"/>
      <c r="VQB53" s="6"/>
      <c r="VQC53" s="6"/>
      <c r="VQD53" s="6"/>
      <c r="VQE53" s="6"/>
      <c r="VQF53" s="6"/>
      <c r="VQG53" s="6"/>
      <c r="VQH53" s="6"/>
      <c r="VQI53" s="6"/>
      <c r="VQJ53" s="6"/>
      <c r="VQK53" s="6"/>
      <c r="VQL53" s="6"/>
      <c r="VQM53" s="6"/>
      <c r="VQN53" s="6"/>
      <c r="VQO53" s="6"/>
      <c r="VQP53" s="6"/>
      <c r="VQQ53" s="6"/>
      <c r="VQR53" s="6"/>
      <c r="VQS53" s="6"/>
      <c r="VQT53" s="6"/>
      <c r="VQU53" s="6"/>
      <c r="VQV53" s="6"/>
      <c r="VQW53" s="6"/>
      <c r="VQX53" s="6"/>
      <c r="VQY53" s="6"/>
      <c r="VQZ53" s="6"/>
      <c r="VRA53" s="6"/>
      <c r="VRB53" s="6"/>
      <c r="VRC53" s="6"/>
      <c r="VRD53" s="6"/>
      <c r="VRE53" s="6"/>
      <c r="VRF53" s="6"/>
      <c r="VRG53" s="6"/>
      <c r="VRH53" s="6"/>
      <c r="VRI53" s="6"/>
      <c r="VRJ53" s="6"/>
      <c r="VRK53" s="6"/>
      <c r="VRL53" s="6"/>
      <c r="VRM53" s="6"/>
      <c r="VRN53" s="6"/>
      <c r="VRO53" s="6"/>
      <c r="VRP53" s="6"/>
      <c r="VRQ53" s="6"/>
      <c r="VRR53" s="6"/>
      <c r="VRS53" s="6"/>
      <c r="VRT53" s="6"/>
      <c r="VRU53" s="6"/>
      <c r="VRV53" s="6"/>
      <c r="VRW53" s="6"/>
      <c r="VRX53" s="6"/>
      <c r="VRY53" s="6"/>
      <c r="VRZ53" s="6"/>
      <c r="VSA53" s="6"/>
      <c r="VSB53" s="6"/>
      <c r="VSC53" s="6"/>
      <c r="VSD53" s="6"/>
      <c r="VSE53" s="6"/>
      <c r="VSF53" s="6"/>
      <c r="VSG53" s="6"/>
      <c r="VSH53" s="6"/>
      <c r="VSI53" s="6"/>
      <c r="VSJ53" s="6"/>
      <c r="VSK53" s="6"/>
      <c r="VSL53" s="6"/>
      <c r="VSM53" s="6"/>
      <c r="VSN53" s="6"/>
      <c r="VSO53" s="6"/>
      <c r="VSP53" s="6"/>
      <c r="VSQ53" s="6"/>
      <c r="VSR53" s="6"/>
      <c r="VSS53" s="6"/>
      <c r="VST53" s="6"/>
      <c r="VSU53" s="6"/>
      <c r="VSV53" s="6"/>
      <c r="VSW53" s="6"/>
      <c r="VSX53" s="6"/>
      <c r="VSY53" s="6"/>
      <c r="VSZ53" s="6"/>
      <c r="VTA53" s="6"/>
      <c r="VTB53" s="6"/>
      <c r="VTC53" s="6"/>
      <c r="VTD53" s="6"/>
      <c r="VTE53" s="6"/>
      <c r="VTF53" s="6"/>
      <c r="VTG53" s="6"/>
      <c r="VTH53" s="6"/>
      <c r="VTI53" s="6"/>
      <c r="VTJ53" s="6"/>
      <c r="VTK53" s="6"/>
      <c r="VTL53" s="6"/>
      <c r="VTM53" s="6"/>
      <c r="VTN53" s="6"/>
      <c r="VTO53" s="6"/>
      <c r="VTP53" s="6"/>
      <c r="VTQ53" s="6"/>
      <c r="VTR53" s="6"/>
      <c r="VTS53" s="6"/>
      <c r="VTT53" s="6"/>
      <c r="VTU53" s="6"/>
      <c r="VTV53" s="6"/>
      <c r="VTW53" s="6"/>
      <c r="VTX53" s="6"/>
      <c r="VTY53" s="6"/>
      <c r="VTZ53" s="6"/>
      <c r="VUA53" s="6"/>
      <c r="VUB53" s="6"/>
      <c r="VUC53" s="6"/>
      <c r="VUD53" s="6"/>
      <c r="VUE53" s="6"/>
      <c r="VUF53" s="6"/>
      <c r="VUG53" s="6"/>
      <c r="VUH53" s="6"/>
      <c r="VUI53" s="6"/>
      <c r="VUJ53" s="6"/>
      <c r="VUK53" s="6"/>
      <c r="VUL53" s="6"/>
      <c r="VUM53" s="6"/>
      <c r="VUN53" s="6"/>
      <c r="VUO53" s="6"/>
      <c r="VUP53" s="6"/>
      <c r="VUQ53" s="6"/>
      <c r="VUR53" s="6"/>
      <c r="VUS53" s="6"/>
      <c r="VUT53" s="6"/>
      <c r="VUU53" s="6"/>
      <c r="VUV53" s="6"/>
      <c r="VUW53" s="6"/>
      <c r="VUX53" s="6"/>
      <c r="VUY53" s="6"/>
      <c r="VUZ53" s="6"/>
      <c r="VVA53" s="6"/>
      <c r="VVB53" s="6"/>
      <c r="VVC53" s="6"/>
      <c r="VVD53" s="6"/>
      <c r="VVE53" s="6"/>
      <c r="VVF53" s="6"/>
      <c r="VVG53" s="6"/>
      <c r="VVH53" s="6"/>
      <c r="VVI53" s="6"/>
      <c r="VVJ53" s="6"/>
      <c r="VVK53" s="6"/>
      <c r="VVL53" s="6"/>
      <c r="VVM53" s="6"/>
      <c r="VVN53" s="6"/>
      <c r="VVO53" s="6"/>
      <c r="VVP53" s="6"/>
      <c r="VVQ53" s="6"/>
      <c r="VVR53" s="6"/>
      <c r="VVS53" s="6"/>
      <c r="VVT53" s="6"/>
      <c r="VVU53" s="6"/>
      <c r="VVV53" s="6"/>
      <c r="VVW53" s="6"/>
      <c r="VVX53" s="6"/>
      <c r="VVY53" s="6"/>
      <c r="VVZ53" s="6"/>
      <c r="VWA53" s="6"/>
      <c r="VWB53" s="6"/>
      <c r="VWC53" s="6"/>
      <c r="VWD53" s="6"/>
      <c r="VWE53" s="6"/>
      <c r="VWF53" s="6"/>
      <c r="VWG53" s="6"/>
      <c r="VWH53" s="6"/>
      <c r="VWI53" s="6"/>
      <c r="VWJ53" s="6"/>
      <c r="VWK53" s="6"/>
      <c r="VWL53" s="6"/>
      <c r="VWM53" s="6"/>
      <c r="VWN53" s="6"/>
      <c r="VWO53" s="6"/>
      <c r="VWP53" s="6"/>
      <c r="VWQ53" s="6"/>
      <c r="VWR53" s="6"/>
      <c r="VWS53" s="6"/>
      <c r="VWT53" s="6"/>
      <c r="VWU53" s="6"/>
      <c r="VWV53" s="6"/>
      <c r="VWW53" s="6"/>
      <c r="VWX53" s="6"/>
      <c r="VWY53" s="6"/>
      <c r="VWZ53" s="6"/>
      <c r="VXA53" s="6"/>
      <c r="VXB53" s="6"/>
      <c r="VXC53" s="6"/>
      <c r="VXD53" s="6"/>
      <c r="VXE53" s="6"/>
      <c r="VXF53" s="6"/>
      <c r="VXG53" s="6"/>
      <c r="VXH53" s="6"/>
      <c r="VXI53" s="6"/>
      <c r="VXJ53" s="6"/>
      <c r="VXK53" s="6"/>
      <c r="VXL53" s="6"/>
      <c r="VXM53" s="6"/>
      <c r="VXN53" s="6"/>
      <c r="VXO53" s="6"/>
      <c r="VXP53" s="6"/>
      <c r="VXQ53" s="6"/>
      <c r="VXR53" s="6"/>
      <c r="VXS53" s="6"/>
      <c r="VXT53" s="6"/>
      <c r="VXU53" s="6"/>
      <c r="VXV53" s="6"/>
      <c r="VXW53" s="6"/>
      <c r="VXX53" s="6"/>
      <c r="VXY53" s="6"/>
      <c r="VXZ53" s="6"/>
      <c r="VYA53" s="6"/>
      <c r="VYB53" s="6"/>
      <c r="VYC53" s="6"/>
      <c r="VYD53" s="6"/>
      <c r="VYE53" s="6"/>
      <c r="VYF53" s="6"/>
      <c r="VYG53" s="6"/>
      <c r="VYH53" s="6"/>
      <c r="VYI53" s="6"/>
      <c r="VYJ53" s="6"/>
      <c r="VYK53" s="6"/>
      <c r="VYL53" s="6"/>
      <c r="VYM53" s="6"/>
      <c r="VYN53" s="6"/>
      <c r="VYO53" s="6"/>
      <c r="VYP53" s="6"/>
      <c r="VYQ53" s="6"/>
      <c r="VYR53" s="6"/>
      <c r="VYS53" s="6"/>
      <c r="VYT53" s="6"/>
      <c r="VYU53" s="6"/>
      <c r="VYV53" s="6"/>
      <c r="VYW53" s="6"/>
      <c r="VYX53" s="6"/>
      <c r="VYY53" s="6"/>
      <c r="VYZ53" s="6"/>
      <c r="VZA53" s="6"/>
      <c r="VZB53" s="6"/>
      <c r="VZC53" s="6"/>
      <c r="VZD53" s="6"/>
      <c r="VZE53" s="6"/>
      <c r="VZF53" s="6"/>
      <c r="VZG53" s="6"/>
      <c r="VZH53" s="6"/>
      <c r="VZI53" s="6"/>
      <c r="VZJ53" s="6"/>
      <c r="VZK53" s="6"/>
      <c r="VZL53" s="6"/>
      <c r="VZM53" s="6"/>
      <c r="VZN53" s="6"/>
      <c r="VZO53" s="6"/>
      <c r="VZP53" s="6"/>
      <c r="VZQ53" s="6"/>
      <c r="VZR53" s="6"/>
      <c r="VZS53" s="6"/>
      <c r="VZT53" s="6"/>
      <c r="VZU53" s="6"/>
      <c r="VZV53" s="6"/>
      <c r="VZW53" s="6"/>
      <c r="VZX53" s="6"/>
      <c r="VZY53" s="6"/>
      <c r="VZZ53" s="6"/>
      <c r="WAA53" s="6"/>
      <c r="WAB53" s="6"/>
      <c r="WAC53" s="6"/>
      <c r="WAD53" s="6"/>
      <c r="WAE53" s="6"/>
      <c r="WAF53" s="6"/>
      <c r="WAG53" s="6"/>
      <c r="WAH53" s="6"/>
      <c r="WAI53" s="6"/>
      <c r="WAJ53" s="6"/>
      <c r="WAK53" s="6"/>
      <c r="WAL53" s="6"/>
      <c r="WAM53" s="6"/>
      <c r="WAN53" s="6"/>
      <c r="WAO53" s="6"/>
      <c r="WAP53" s="6"/>
      <c r="WAQ53" s="6"/>
      <c r="WAR53" s="6"/>
      <c r="WAS53" s="6"/>
      <c r="WAT53" s="6"/>
      <c r="WAU53" s="6"/>
      <c r="WAV53" s="6"/>
      <c r="WAW53" s="6"/>
      <c r="WAX53" s="6"/>
      <c r="WAY53" s="6"/>
      <c r="WAZ53" s="6"/>
      <c r="WBA53" s="6"/>
      <c r="WBB53" s="6"/>
      <c r="WBC53" s="6"/>
      <c r="WBD53" s="6"/>
      <c r="WBE53" s="6"/>
      <c r="WBF53" s="6"/>
      <c r="WBG53" s="6"/>
      <c r="WBH53" s="6"/>
      <c r="WBI53" s="6"/>
      <c r="WBJ53" s="6"/>
      <c r="WBK53" s="6"/>
      <c r="WBL53" s="6"/>
      <c r="WBM53" s="6"/>
      <c r="WBN53" s="6"/>
      <c r="WBO53" s="6"/>
      <c r="WBP53" s="6"/>
      <c r="WBQ53" s="6"/>
      <c r="WBR53" s="6"/>
      <c r="WBS53" s="6"/>
      <c r="WBT53" s="6"/>
      <c r="WBU53" s="6"/>
      <c r="WBV53" s="6"/>
      <c r="WBW53" s="6"/>
      <c r="WBX53" s="6"/>
      <c r="WBY53" s="6"/>
      <c r="WBZ53" s="6"/>
      <c r="WCA53" s="6"/>
      <c r="WCB53" s="6"/>
      <c r="WCC53" s="6"/>
      <c r="WCD53" s="6"/>
      <c r="WCE53" s="6"/>
      <c r="WCF53" s="6"/>
      <c r="WCG53" s="6"/>
      <c r="WCH53" s="6"/>
      <c r="WCI53" s="6"/>
      <c r="WCJ53" s="6"/>
      <c r="WCK53" s="6"/>
      <c r="WCL53" s="6"/>
      <c r="WCM53" s="6"/>
      <c r="WCN53" s="6"/>
      <c r="WCO53" s="6"/>
      <c r="WCP53" s="6"/>
      <c r="WCQ53" s="6"/>
      <c r="WCR53" s="6"/>
      <c r="WCS53" s="6"/>
      <c r="WCT53" s="6"/>
      <c r="WCU53" s="6"/>
      <c r="WCV53" s="6"/>
      <c r="WCW53" s="6"/>
      <c r="WCX53" s="6"/>
      <c r="WCY53" s="6"/>
      <c r="WCZ53" s="6"/>
      <c r="WDA53" s="6"/>
      <c r="WDB53" s="6"/>
      <c r="WDC53" s="6"/>
      <c r="WDD53" s="6"/>
      <c r="WDE53" s="6"/>
      <c r="WDF53" s="6"/>
      <c r="WDG53" s="6"/>
      <c r="WDH53" s="6"/>
      <c r="WDI53" s="6"/>
      <c r="WDJ53" s="6"/>
      <c r="WDK53" s="6"/>
      <c r="WDL53" s="6"/>
      <c r="WDM53" s="6"/>
      <c r="WDN53" s="6"/>
      <c r="WDO53" s="6"/>
      <c r="WDP53" s="6"/>
      <c r="WDQ53" s="6"/>
      <c r="WDR53" s="6"/>
      <c r="WDS53" s="6"/>
      <c r="WDT53" s="6"/>
      <c r="WDU53" s="6"/>
      <c r="WDV53" s="6"/>
      <c r="WDW53" s="6"/>
      <c r="WDX53" s="6"/>
      <c r="WDY53" s="6"/>
      <c r="WDZ53" s="6"/>
      <c r="WEA53" s="6"/>
      <c r="WEB53" s="6"/>
      <c r="WEC53" s="6"/>
      <c r="WED53" s="6"/>
      <c r="WEE53" s="6"/>
      <c r="WEF53" s="6"/>
      <c r="WEG53" s="6"/>
      <c r="WEH53" s="6"/>
      <c r="WEI53" s="6"/>
      <c r="WEJ53" s="6"/>
      <c r="WEK53" s="6"/>
      <c r="WEL53" s="6"/>
      <c r="WEM53" s="6"/>
      <c r="WEN53" s="6"/>
      <c r="WEO53" s="6"/>
      <c r="WEP53" s="6"/>
      <c r="WEQ53" s="6"/>
      <c r="WER53" s="6"/>
      <c r="WES53" s="6"/>
      <c r="WET53" s="6"/>
      <c r="WEU53" s="6"/>
      <c r="WEV53" s="6"/>
      <c r="WEW53" s="6"/>
      <c r="WEX53" s="6"/>
      <c r="WEY53" s="6"/>
      <c r="WEZ53" s="6"/>
      <c r="WFA53" s="6"/>
      <c r="WFB53" s="6"/>
      <c r="WFC53" s="6"/>
      <c r="WFD53" s="6"/>
      <c r="WFE53" s="6"/>
      <c r="WFF53" s="6"/>
      <c r="WFG53" s="6"/>
      <c r="WFH53" s="6"/>
      <c r="WFI53" s="6"/>
      <c r="WFJ53" s="6"/>
      <c r="WFK53" s="6"/>
      <c r="WFL53" s="6"/>
      <c r="WFM53" s="6"/>
      <c r="WFN53" s="6"/>
      <c r="WFO53" s="6"/>
      <c r="WFP53" s="6"/>
      <c r="WFQ53" s="6"/>
      <c r="WFR53" s="6"/>
      <c r="WFS53" s="6"/>
      <c r="WFT53" s="6"/>
      <c r="WFU53" s="6"/>
      <c r="WFV53" s="6"/>
      <c r="WFW53" s="6"/>
      <c r="WFX53" s="6"/>
      <c r="WFY53" s="6"/>
      <c r="WFZ53" s="6"/>
      <c r="WGA53" s="6"/>
      <c r="WGB53" s="6"/>
      <c r="WGC53" s="6"/>
      <c r="WGD53" s="6"/>
      <c r="WGE53" s="6"/>
      <c r="WGF53" s="6"/>
      <c r="WGG53" s="6"/>
      <c r="WGH53" s="6"/>
      <c r="WGI53" s="6"/>
      <c r="WGJ53" s="6"/>
      <c r="WGK53" s="6"/>
      <c r="WGL53" s="6"/>
      <c r="WGM53" s="6"/>
      <c r="WGN53" s="6"/>
      <c r="WGO53" s="6"/>
      <c r="WGP53" s="6"/>
      <c r="WGQ53" s="6"/>
      <c r="WGR53" s="6"/>
      <c r="WGS53" s="6"/>
      <c r="WGT53" s="6"/>
      <c r="WGU53" s="6"/>
      <c r="WGV53" s="6"/>
      <c r="WGW53" s="6"/>
      <c r="WGX53" s="6"/>
      <c r="WGY53" s="6"/>
      <c r="WGZ53" s="6"/>
      <c r="WHA53" s="6"/>
      <c r="WHB53" s="6"/>
      <c r="WHC53" s="6"/>
      <c r="WHD53" s="6"/>
      <c r="WHE53" s="6"/>
      <c r="WHF53" s="6"/>
      <c r="WHG53" s="6"/>
      <c r="WHH53" s="6"/>
      <c r="WHI53" s="6"/>
      <c r="WHJ53" s="6"/>
      <c r="WHK53" s="6"/>
      <c r="WHL53" s="6"/>
      <c r="WHM53" s="6"/>
      <c r="WHN53" s="6"/>
      <c r="WHO53" s="6"/>
      <c r="WHP53" s="6"/>
      <c r="WHQ53" s="6"/>
      <c r="WHR53" s="6"/>
      <c r="WHS53" s="6"/>
      <c r="WHT53" s="6"/>
      <c r="WHU53" s="6"/>
      <c r="WHV53" s="6"/>
      <c r="WHW53" s="6"/>
      <c r="WHX53" s="6"/>
      <c r="WHY53" s="6"/>
      <c r="WHZ53" s="6"/>
      <c r="WIA53" s="6"/>
      <c r="WIB53" s="6"/>
      <c r="WIC53" s="6"/>
      <c r="WID53" s="6"/>
      <c r="WIE53" s="6"/>
      <c r="WIF53" s="6"/>
      <c r="WIG53" s="6"/>
      <c r="WIH53" s="6"/>
      <c r="WII53" s="6"/>
      <c r="WIJ53" s="6"/>
      <c r="WIK53" s="6"/>
      <c r="WIL53" s="6"/>
      <c r="WIM53" s="6"/>
      <c r="WIN53" s="6"/>
      <c r="WIO53" s="6"/>
      <c r="WIP53" s="6"/>
      <c r="WIQ53" s="6"/>
      <c r="WIR53" s="6"/>
      <c r="WIS53" s="6"/>
      <c r="WIT53" s="6"/>
      <c r="WIU53" s="6"/>
      <c r="WIV53" s="6"/>
      <c r="WIW53" s="6"/>
      <c r="WIX53" s="6"/>
      <c r="WIY53" s="6"/>
      <c r="WIZ53" s="6"/>
      <c r="WJA53" s="6"/>
      <c r="WJB53" s="6"/>
      <c r="WJC53" s="6"/>
      <c r="WJD53" s="6"/>
      <c r="WJE53" s="6"/>
      <c r="WJF53" s="6"/>
      <c r="WJG53" s="6"/>
      <c r="WJH53" s="6"/>
      <c r="WJI53" s="6"/>
      <c r="WJJ53" s="6"/>
      <c r="WJK53" s="6"/>
      <c r="WJL53" s="6"/>
      <c r="WJM53" s="6"/>
      <c r="WJN53" s="6"/>
      <c r="WJO53" s="6"/>
      <c r="WJP53" s="6"/>
      <c r="WJQ53" s="6"/>
      <c r="WJR53" s="6"/>
      <c r="WJS53" s="6"/>
      <c r="WJT53" s="6"/>
      <c r="WJU53" s="6"/>
      <c r="WJV53" s="6"/>
      <c r="WJW53" s="6"/>
      <c r="WJX53" s="6"/>
      <c r="WJY53" s="6"/>
      <c r="WJZ53" s="6"/>
      <c r="WKA53" s="6"/>
      <c r="WKB53" s="6"/>
      <c r="WKC53" s="6"/>
      <c r="WKD53" s="6"/>
      <c r="WKE53" s="6"/>
      <c r="WKF53" s="6"/>
      <c r="WKG53" s="6"/>
      <c r="WKH53" s="6"/>
      <c r="WKI53" s="6"/>
      <c r="WKJ53" s="6"/>
      <c r="WKK53" s="6"/>
      <c r="WKL53" s="6"/>
      <c r="WKM53" s="6"/>
      <c r="WKN53" s="6"/>
      <c r="WKO53" s="6"/>
      <c r="WKP53" s="6"/>
      <c r="WKQ53" s="6"/>
      <c r="WKR53" s="6"/>
      <c r="WKS53" s="6"/>
      <c r="WKT53" s="6"/>
      <c r="WKU53" s="6"/>
      <c r="WKV53" s="6"/>
      <c r="WKW53" s="6"/>
      <c r="WKX53" s="6"/>
      <c r="WKY53" s="6"/>
      <c r="WKZ53" s="6"/>
      <c r="WLA53" s="6"/>
      <c r="WLB53" s="6"/>
      <c r="WLC53" s="6"/>
      <c r="WLD53" s="6"/>
      <c r="WLE53" s="6"/>
      <c r="WLF53" s="6"/>
      <c r="WLG53" s="6"/>
      <c r="WLH53" s="6"/>
      <c r="WLI53" s="6"/>
      <c r="WLJ53" s="6"/>
      <c r="WLK53" s="6"/>
      <c r="WLL53" s="6"/>
      <c r="WLM53" s="6"/>
      <c r="WLN53" s="6"/>
      <c r="WLO53" s="6"/>
      <c r="WLP53" s="6"/>
      <c r="WLQ53" s="6"/>
      <c r="WLR53" s="6"/>
      <c r="WLS53" s="6"/>
      <c r="WLT53" s="6"/>
      <c r="WLU53" s="6"/>
      <c r="WLV53" s="6"/>
      <c r="WLW53" s="6"/>
      <c r="WLX53" s="6"/>
      <c r="WLY53" s="6"/>
      <c r="WLZ53" s="6"/>
      <c r="WMA53" s="6"/>
      <c r="WMB53" s="6"/>
      <c r="WMC53" s="6"/>
      <c r="WMD53" s="6"/>
      <c r="WME53" s="6"/>
      <c r="WMF53" s="6"/>
      <c r="WMG53" s="6"/>
      <c r="WMH53" s="6"/>
      <c r="WMI53" s="6"/>
      <c r="WMJ53" s="6"/>
      <c r="WMK53" s="6"/>
      <c r="WML53" s="6"/>
      <c r="WMM53" s="6"/>
      <c r="WMN53" s="6"/>
      <c r="WMO53" s="6"/>
      <c r="WMP53" s="6"/>
      <c r="WMQ53" s="6"/>
      <c r="WMR53" s="6"/>
      <c r="WMS53" s="6"/>
      <c r="WMT53" s="6"/>
      <c r="WMU53" s="6"/>
      <c r="WMV53" s="6"/>
      <c r="WMW53" s="6"/>
      <c r="WMX53" s="6"/>
      <c r="WMY53" s="6"/>
      <c r="WMZ53" s="6"/>
      <c r="WNA53" s="6"/>
      <c r="WNB53" s="6"/>
      <c r="WNC53" s="6"/>
      <c r="WND53" s="6"/>
      <c r="WNE53" s="6"/>
      <c r="WNF53" s="6"/>
      <c r="WNG53" s="6"/>
      <c r="WNH53" s="6"/>
      <c r="WNI53" s="6"/>
      <c r="WNJ53" s="6"/>
      <c r="WNK53" s="6"/>
      <c r="WNL53" s="6"/>
      <c r="WNM53" s="6"/>
      <c r="WNN53" s="6"/>
      <c r="WNO53" s="6"/>
      <c r="WNP53" s="6"/>
      <c r="WNQ53" s="6"/>
      <c r="WNR53" s="6"/>
      <c r="WNS53" s="6"/>
      <c r="WNT53" s="6"/>
      <c r="WNU53" s="6"/>
      <c r="WNV53" s="6"/>
      <c r="WNW53" s="6"/>
      <c r="WNX53" s="6"/>
      <c r="WNY53" s="6"/>
      <c r="WNZ53" s="6"/>
      <c r="WOA53" s="6"/>
      <c r="WOB53" s="6"/>
      <c r="WOC53" s="6"/>
      <c r="WOD53" s="6"/>
      <c r="WOE53" s="6"/>
      <c r="WOF53" s="6"/>
      <c r="WOG53" s="6"/>
      <c r="WOH53" s="6"/>
      <c r="WOI53" s="6"/>
      <c r="WOJ53" s="6"/>
      <c r="WOK53" s="6"/>
      <c r="WOL53" s="6"/>
      <c r="WOM53" s="6"/>
      <c r="WON53" s="6"/>
      <c r="WOO53" s="6"/>
      <c r="WOP53" s="6"/>
      <c r="WOQ53" s="6"/>
      <c r="WOR53" s="6"/>
      <c r="WOS53" s="6"/>
      <c r="WOT53" s="6"/>
      <c r="WOU53" s="6"/>
      <c r="WOV53" s="6"/>
      <c r="WOW53" s="6"/>
      <c r="WOX53" s="6"/>
      <c r="WOY53" s="6"/>
      <c r="WOZ53" s="6"/>
      <c r="WPA53" s="6"/>
      <c r="WPB53" s="6"/>
      <c r="WPC53" s="6"/>
      <c r="WPD53" s="6"/>
      <c r="WPE53" s="6"/>
      <c r="WPF53" s="6"/>
      <c r="WPG53" s="6"/>
      <c r="WPH53" s="6"/>
      <c r="WPI53" s="6"/>
      <c r="WPJ53" s="6"/>
      <c r="WPK53" s="6"/>
      <c r="WPL53" s="6"/>
      <c r="WPM53" s="6"/>
      <c r="WPN53" s="6"/>
      <c r="WPO53" s="6"/>
      <c r="WPP53" s="6"/>
      <c r="WPQ53" s="6"/>
      <c r="WPR53" s="6"/>
      <c r="WPS53" s="6"/>
      <c r="WPT53" s="6"/>
      <c r="WPU53" s="6"/>
      <c r="WPV53" s="6"/>
      <c r="WPW53" s="6"/>
      <c r="WPX53" s="6"/>
      <c r="WPY53" s="6"/>
      <c r="WPZ53" s="6"/>
      <c r="WQA53" s="6"/>
      <c r="WQB53" s="6"/>
      <c r="WQC53" s="6"/>
      <c r="WQD53" s="6"/>
      <c r="WQE53" s="6"/>
      <c r="WQF53" s="6"/>
      <c r="WQG53" s="6"/>
      <c r="WQH53" s="6"/>
      <c r="WQI53" s="6"/>
      <c r="WQJ53" s="6"/>
      <c r="WQK53" s="6"/>
      <c r="WQL53" s="6"/>
      <c r="WQM53" s="6"/>
      <c r="WQN53" s="6"/>
      <c r="WQO53" s="6"/>
      <c r="WQP53" s="6"/>
      <c r="WQQ53" s="6"/>
      <c r="WQR53" s="6"/>
      <c r="WQS53" s="6"/>
      <c r="WQT53" s="6"/>
      <c r="WQU53" s="6"/>
      <c r="WQV53" s="6"/>
      <c r="WQW53" s="6"/>
      <c r="WQX53" s="6"/>
      <c r="WQY53" s="6"/>
      <c r="WQZ53" s="6"/>
      <c r="WRA53" s="6"/>
      <c r="WRB53" s="6"/>
      <c r="WRC53" s="6"/>
      <c r="WRD53" s="6"/>
      <c r="WRE53" s="6"/>
      <c r="WRF53" s="6"/>
      <c r="WRG53" s="6"/>
      <c r="WRH53" s="6"/>
      <c r="WRI53" s="6"/>
      <c r="WRJ53" s="6"/>
      <c r="WRK53" s="6"/>
      <c r="WRL53" s="6"/>
      <c r="WRM53" s="6"/>
      <c r="WRN53" s="6"/>
      <c r="WRO53" s="6"/>
      <c r="WRP53" s="6"/>
      <c r="WRQ53" s="6"/>
      <c r="WRR53" s="6"/>
      <c r="WRS53" s="6"/>
      <c r="WRT53" s="6"/>
      <c r="WRU53" s="6"/>
      <c r="WRV53" s="6"/>
      <c r="WRW53" s="6"/>
      <c r="WRX53" s="6"/>
      <c r="WRY53" s="6"/>
      <c r="WRZ53" s="6"/>
      <c r="WSA53" s="6"/>
      <c r="WSB53" s="6"/>
      <c r="WSC53" s="6"/>
      <c r="WSD53" s="6"/>
      <c r="WSE53" s="6"/>
      <c r="WSF53" s="6"/>
      <c r="WSG53" s="6"/>
      <c r="WSH53" s="6"/>
      <c r="WSI53" s="6"/>
      <c r="WSJ53" s="6"/>
      <c r="WSK53" s="6"/>
      <c r="WSL53" s="6"/>
      <c r="WSM53" s="6"/>
      <c r="WSN53" s="6"/>
      <c r="WSO53" s="6"/>
      <c r="WSP53" s="6"/>
      <c r="WSQ53" s="6"/>
      <c r="WSR53" s="6"/>
      <c r="WSS53" s="6"/>
      <c r="WST53" s="6"/>
      <c r="WSU53" s="6"/>
      <c r="WSV53" s="6"/>
      <c r="WSW53" s="6"/>
      <c r="WSX53" s="6"/>
      <c r="WSY53" s="6"/>
      <c r="WSZ53" s="6"/>
      <c r="WTA53" s="6"/>
      <c r="WTB53" s="6"/>
      <c r="WTC53" s="6"/>
      <c r="WTD53" s="6"/>
      <c r="WTE53" s="6"/>
      <c r="WTF53" s="6"/>
      <c r="WTG53" s="6"/>
      <c r="WTH53" s="6"/>
      <c r="WTI53" s="6"/>
      <c r="WTJ53" s="6"/>
      <c r="WTK53" s="6"/>
      <c r="WTL53" s="6"/>
      <c r="WTM53" s="6"/>
      <c r="WTN53" s="6"/>
      <c r="WTO53" s="6"/>
      <c r="WTP53" s="6"/>
      <c r="WTQ53" s="6"/>
      <c r="WTR53" s="6"/>
      <c r="WTS53" s="6"/>
      <c r="WTT53" s="6"/>
      <c r="WTU53" s="6"/>
      <c r="WTV53" s="6"/>
      <c r="WTW53" s="6"/>
      <c r="WTX53" s="6"/>
      <c r="WTY53" s="6"/>
      <c r="WTZ53" s="6"/>
      <c r="WUA53" s="6"/>
      <c r="WUB53" s="6"/>
      <c r="WUC53" s="6"/>
      <c r="WUD53" s="6"/>
      <c r="WUE53" s="6"/>
      <c r="WUF53" s="6"/>
      <c r="WUG53" s="6"/>
      <c r="WUH53" s="6"/>
      <c r="WUI53" s="6"/>
      <c r="WUJ53" s="6"/>
      <c r="WUK53" s="6"/>
      <c r="WUL53" s="6"/>
      <c r="WUM53" s="6"/>
      <c r="WUN53" s="6"/>
      <c r="WUO53" s="6"/>
      <c r="WUP53" s="6"/>
      <c r="WUQ53" s="6"/>
      <c r="WUR53" s="6"/>
      <c r="WUS53" s="6"/>
      <c r="WUT53" s="6"/>
      <c r="WUU53" s="6"/>
      <c r="WUV53" s="6"/>
      <c r="WUW53" s="6"/>
      <c r="WUX53" s="6"/>
      <c r="WUY53" s="6"/>
      <c r="WUZ53" s="6"/>
      <c r="WVA53" s="6"/>
      <c r="WVB53" s="6"/>
      <c r="WVC53" s="6"/>
      <c r="WVD53" s="6"/>
      <c r="WVE53" s="6"/>
      <c r="WVF53" s="6"/>
      <c r="WVG53" s="6"/>
      <c r="WVH53" s="6"/>
      <c r="WVI53" s="6"/>
      <c r="WVJ53" s="6"/>
      <c r="WVK53" s="6"/>
      <c r="WVL53" s="6"/>
      <c r="WVM53" s="6"/>
      <c r="WVN53" s="6"/>
      <c r="WVO53" s="6"/>
      <c r="WVP53" s="6"/>
      <c r="WVQ53" s="6"/>
      <c r="WVR53" s="6"/>
      <c r="WVS53" s="6"/>
      <c r="WVT53" s="6"/>
      <c r="WVU53" s="6"/>
      <c r="WVV53" s="6"/>
      <c r="WVW53" s="6"/>
      <c r="WVX53" s="6"/>
      <c r="WVY53" s="6"/>
      <c r="WVZ53" s="6"/>
      <c r="WWA53" s="6"/>
      <c r="WWB53" s="6"/>
      <c r="WWC53" s="6"/>
      <c r="WWD53" s="6"/>
      <c r="WWE53" s="6"/>
      <c r="WWF53" s="6"/>
      <c r="WWG53" s="6"/>
      <c r="WWH53" s="6"/>
      <c r="WWI53" s="6"/>
      <c r="WWJ53" s="6"/>
      <c r="WWK53" s="6"/>
      <c r="WWL53" s="6"/>
      <c r="WWM53" s="6"/>
      <c r="WWN53" s="6"/>
      <c r="WWO53" s="6"/>
      <c r="WWP53" s="6"/>
      <c r="WWQ53" s="6"/>
      <c r="WWR53" s="6"/>
      <c r="WWS53" s="6"/>
      <c r="WWT53" s="6"/>
      <c r="WWU53" s="6"/>
      <c r="WWV53" s="6"/>
      <c r="WWW53" s="6"/>
      <c r="WWX53" s="6"/>
      <c r="WWY53" s="6"/>
      <c r="WWZ53" s="6"/>
      <c r="WXA53" s="6"/>
      <c r="WXB53" s="6"/>
      <c r="WXC53" s="6"/>
      <c r="WXD53" s="6"/>
      <c r="WXE53" s="6"/>
      <c r="WXF53" s="6"/>
      <c r="WXG53" s="6"/>
      <c r="WXH53" s="6"/>
      <c r="WXI53" s="6"/>
      <c r="WXJ53" s="6"/>
      <c r="WXK53" s="6"/>
      <c r="WXL53" s="6"/>
      <c r="WXM53" s="6"/>
      <c r="WXN53" s="6"/>
      <c r="WXO53" s="6"/>
      <c r="WXP53" s="6"/>
      <c r="WXQ53" s="6"/>
      <c r="WXR53" s="6"/>
      <c r="WXS53" s="6"/>
      <c r="WXT53" s="6"/>
      <c r="WXU53" s="6"/>
      <c r="WXV53" s="6"/>
      <c r="WXW53" s="6"/>
      <c r="WXX53" s="6"/>
      <c r="WXY53" s="6"/>
      <c r="WXZ53" s="6"/>
      <c r="WYA53" s="6"/>
      <c r="WYB53" s="6"/>
      <c r="WYC53" s="6"/>
      <c r="WYD53" s="6"/>
      <c r="WYE53" s="6"/>
      <c r="WYF53" s="6"/>
      <c r="WYG53" s="6"/>
      <c r="WYH53" s="6"/>
      <c r="WYI53" s="6"/>
      <c r="WYJ53" s="6"/>
      <c r="WYK53" s="6"/>
      <c r="WYL53" s="6"/>
      <c r="WYM53" s="6"/>
      <c r="WYN53" s="6"/>
      <c r="WYO53" s="6"/>
      <c r="WYP53" s="6"/>
      <c r="WYQ53" s="6"/>
      <c r="WYR53" s="6"/>
      <c r="WYS53" s="6"/>
      <c r="WYT53" s="6"/>
      <c r="WYU53" s="6"/>
      <c r="WYV53" s="6"/>
      <c r="WYW53" s="6"/>
      <c r="WYX53" s="6"/>
      <c r="WYY53" s="6"/>
      <c r="WYZ53" s="6"/>
      <c r="WZA53" s="6"/>
      <c r="WZB53" s="6"/>
      <c r="WZC53" s="6"/>
      <c r="WZD53" s="6"/>
      <c r="WZE53" s="6"/>
      <c r="WZF53" s="6"/>
      <c r="WZG53" s="6"/>
      <c r="WZH53" s="6"/>
      <c r="WZI53" s="6"/>
      <c r="WZJ53" s="6"/>
      <c r="WZK53" s="6"/>
      <c r="WZL53" s="6"/>
      <c r="WZM53" s="6"/>
      <c r="WZN53" s="6"/>
      <c r="WZO53" s="6"/>
      <c r="WZP53" s="6"/>
      <c r="WZQ53" s="6"/>
      <c r="WZR53" s="6"/>
      <c r="WZS53" s="6"/>
      <c r="WZT53" s="6"/>
      <c r="WZU53" s="6"/>
      <c r="WZV53" s="6"/>
      <c r="WZW53" s="6"/>
      <c r="WZX53" s="6"/>
      <c r="WZY53" s="6"/>
      <c r="WZZ53" s="6"/>
      <c r="XAA53" s="6"/>
      <c r="XAB53" s="6"/>
      <c r="XAC53" s="6"/>
      <c r="XAD53" s="6"/>
      <c r="XAE53" s="6"/>
      <c r="XAF53" s="6"/>
      <c r="XAG53" s="6"/>
      <c r="XAH53" s="6"/>
      <c r="XAI53" s="6"/>
      <c r="XAJ53" s="6"/>
      <c r="XAK53" s="6"/>
      <c r="XAL53" s="6"/>
      <c r="XAM53" s="6"/>
      <c r="XAN53" s="6"/>
      <c r="XAO53" s="6"/>
      <c r="XAP53" s="6"/>
      <c r="XAQ53" s="6"/>
      <c r="XAR53" s="6"/>
      <c r="XAS53" s="6"/>
      <c r="XAT53" s="6"/>
      <c r="XAU53" s="6"/>
      <c r="XAV53" s="6"/>
      <c r="XAW53" s="6"/>
      <c r="XAX53" s="6"/>
      <c r="XAY53" s="6"/>
      <c r="XAZ53" s="6"/>
      <c r="XBA53" s="6"/>
      <c r="XBB53" s="6"/>
      <c r="XBC53" s="6"/>
      <c r="XBD53" s="6"/>
      <c r="XBE53" s="6"/>
      <c r="XBF53" s="6"/>
      <c r="XBG53" s="6"/>
      <c r="XBH53" s="6"/>
      <c r="XBI53" s="6"/>
      <c r="XBJ53" s="6"/>
      <c r="XBK53" s="6"/>
      <c r="XBL53" s="6"/>
      <c r="XBM53" s="6"/>
      <c r="XBN53" s="6"/>
      <c r="XBO53" s="6"/>
      <c r="XBP53" s="6"/>
      <c r="XBQ53" s="6"/>
      <c r="XBR53" s="6"/>
      <c r="XBS53" s="6"/>
      <c r="XBT53" s="6"/>
      <c r="XBU53" s="6"/>
      <c r="XBV53" s="6"/>
      <c r="XBW53" s="6"/>
      <c r="XBX53" s="6"/>
      <c r="XBY53" s="6"/>
      <c r="XBZ53" s="6"/>
      <c r="XCA53" s="6"/>
      <c r="XCB53" s="6"/>
      <c r="XCC53" s="6"/>
      <c r="XCD53" s="6"/>
      <c r="XCE53" s="6"/>
      <c r="XCF53" s="6"/>
      <c r="XCG53" s="6"/>
      <c r="XCH53" s="6"/>
      <c r="XCI53" s="6"/>
      <c r="XCJ53" s="6"/>
      <c r="XCK53" s="6"/>
      <c r="XCL53" s="6"/>
      <c r="XCM53" s="6"/>
      <c r="XCN53" s="6"/>
      <c r="XCO53" s="6"/>
      <c r="XCP53" s="6"/>
      <c r="XCQ53" s="6"/>
      <c r="XCR53" s="6"/>
      <c r="XCS53" s="6"/>
      <c r="XCT53" s="6"/>
      <c r="XCU53" s="6"/>
      <c r="XCV53" s="6"/>
      <c r="XCW53" s="6"/>
      <c r="XCX53" s="6"/>
      <c r="XCY53" s="6"/>
      <c r="XCZ53" s="6"/>
      <c r="XDA53" s="6"/>
      <c r="XDB53" s="6"/>
      <c r="XDC53" s="6"/>
      <c r="XDD53" s="6"/>
      <c r="XDE53" s="6"/>
      <c r="XDF53" s="6"/>
      <c r="XDG53" s="6"/>
      <c r="XDH53" s="6"/>
      <c r="XDI53" s="6"/>
      <c r="XDJ53" s="6"/>
      <c r="XDK53" s="6"/>
      <c r="XDL53" s="6"/>
      <c r="XDM53" s="6"/>
      <c r="XDN53" s="6"/>
      <c r="XDO53" s="6"/>
      <c r="XDP53" s="6"/>
      <c r="XDQ53" s="6"/>
      <c r="XDR53" s="6"/>
      <c r="XDS53" s="6"/>
      <c r="XDT53" s="6"/>
      <c r="XDU53" s="6"/>
      <c r="XDV53" s="6"/>
      <c r="XDW53" s="6"/>
      <c r="XDX53" s="6"/>
      <c r="XDY53" s="6"/>
      <c r="XDZ53" s="6"/>
      <c r="XEA53" s="6"/>
      <c r="XEB53" s="6"/>
      <c r="XEC53" s="6"/>
      <c r="XED53" s="6"/>
      <c r="XEE53" s="6"/>
      <c r="XEF53" s="6"/>
      <c r="XEG53" s="6"/>
      <c r="XEH53" s="6"/>
      <c r="XEI53" s="6"/>
      <c r="XEJ53" s="6"/>
      <c r="XEK53" s="6"/>
      <c r="XEL53" s="6"/>
      <c r="XEM53" s="6"/>
      <c r="XEN53" s="6"/>
      <c r="XEO53" s="6"/>
      <c r="XEP53" s="6"/>
      <c r="XEQ53" s="6"/>
      <c r="XER53" s="6"/>
      <c r="XES53" s="6"/>
      <c r="XET53" s="6"/>
      <c r="XEU53" s="6"/>
      <c r="XEV53" s="6"/>
      <c r="XEW53" s="6"/>
      <c r="XEX53" s="6"/>
      <c r="XEY53" s="6"/>
      <c r="XEZ53" s="6"/>
      <c r="XFA53" s="6"/>
      <c r="XFB53" s="6"/>
      <c r="XFC53" s="6"/>
      <c r="XFD53" s="6"/>
    </row>
    <row r="54" s="6" customFormat="1" ht="12.75" customHeight="1" spans="1:56">
      <c r="A54" s="33" t="s">
        <v>65</v>
      </c>
      <c r="B54" s="30">
        <f ca="1" t="shared" si="0"/>
        <v>43235</v>
      </c>
      <c r="C54" s="31">
        <f ca="1" t="shared" si="1"/>
        <v>44893</v>
      </c>
      <c r="D54" s="29" t="str">
        <f t="shared" si="2"/>
        <v>Project 454</v>
      </c>
      <c r="E54" s="29" t="str">
        <f t="shared" si="3"/>
        <v>Company AB 554</v>
      </c>
      <c r="F54" s="29" t="str">
        <f ca="1" t="shared" si="4"/>
        <v>Ludvika</v>
      </c>
      <c r="G54" s="36">
        <f ca="1" t="shared" si="5"/>
        <v>32</v>
      </c>
      <c r="H54" s="37" t="str">
        <f ca="1" t="shared" si="6"/>
        <v/>
      </c>
      <c r="I54" s="29" t="str">
        <f ca="1" t="shared" si="7"/>
        <v>Utökning</v>
      </c>
      <c r="J54" s="29" t="str">
        <f ca="1" t="shared" si="8"/>
        <v>Produktion</v>
      </c>
      <c r="K54" s="40">
        <f ca="1" t="shared" si="9"/>
        <v>80</v>
      </c>
      <c r="L54" s="40">
        <f ca="1" t="shared" si="10"/>
        <v>10</v>
      </c>
      <c r="M54" s="11"/>
      <c r="N54" s="29" t="str">
        <f ca="1" t="shared" si="11"/>
        <v>Erik Johanson 54</v>
      </c>
      <c r="O54" s="29" t="str">
        <f ca="1" t="shared" si="12"/>
        <v>Sarah Anderson 54</v>
      </c>
      <c r="P54" s="29" t="str">
        <f ca="1" t="shared" si="13"/>
        <v>Anders Erikson 54</v>
      </c>
      <c r="Q54" s="29" t="str">
        <f ca="1" t="shared" si="14"/>
        <v>5.Anslutningsavtal</v>
      </c>
      <c r="R54" s="44" t="str">
        <f ca="1" t="shared" si="15"/>
        <v>N/A</v>
      </c>
      <c r="S54" s="44" t="str">
        <f ca="1" t="shared" si="16"/>
        <v/>
      </c>
      <c r="T54" s="44" t="str">
        <f ca="1" t="shared" si="17"/>
        <v/>
      </c>
      <c r="U54" s="12"/>
      <c r="V54" s="33"/>
      <c r="W54" s="48" t="str">
        <f ca="1" t="shared" si="18"/>
        <v>Ansluts till LN 20 kV</v>
      </c>
      <c r="X54" s="49" t="str">
        <f ca="1" t="shared" si="19"/>
        <v>Ja</v>
      </c>
      <c r="Y54" s="62">
        <f ca="1" t="shared" si="20"/>
        <v>45409</v>
      </c>
      <c r="Z54" s="62">
        <f ca="1" t="shared" si="21"/>
        <v>45311</v>
      </c>
      <c r="AA54" s="33"/>
      <c r="AB54" s="63" t="str">
        <f ca="1" t="shared" si="24"/>
        <v/>
      </c>
      <c r="AC54" s="72">
        <f ca="1">INDEX(Anslutningspunkt!$A$2:$A$180,RANDBETWEEN(2,180),1)</f>
        <v>199</v>
      </c>
      <c r="AD54" s="29"/>
      <c r="AE54" s="29" t="str">
        <f ca="1" t="shared" si="22"/>
        <v/>
      </c>
      <c r="AF54" s="33"/>
      <c r="AG54" s="94"/>
      <c r="AH54" s="12"/>
      <c r="AI54" s="95"/>
      <c r="AM54" s="6">
        <f ca="1">VLOOKUP(AC54,Anslutningspunkt!A:B,2,0)+RANDBETWEEN(-10000,10000)</f>
        <v>7682586.698</v>
      </c>
      <c r="AN54" s="6">
        <f ca="1">VLOOKUP(AC54,Anslutningspunkt!A:C,3,0)+RANDBETWEEN(-10000,10000)</f>
        <v>709604.195</v>
      </c>
      <c r="AP54" s="6" t="str">
        <f ca="1" t="shared" si="25"/>
        <v>Utökning</v>
      </c>
      <c r="AQ54" s="6" t="str">
        <f ca="1" t="shared" si="26"/>
        <v>Produktion</v>
      </c>
      <c r="AX54" s="30">
        <f ca="1" t="shared" si="27"/>
        <v>44284.267767163</v>
      </c>
      <c r="AZ54" s="30">
        <f ca="1">IF(SUM(IF({"4.Projekteringsavtal","5.Anslutningsavtal","6.Nätavtal"}=Q54,1,0))&gt;0,EDATE(AX54,RANDBETWEEN(0,6)),"")</f>
        <v>44315</v>
      </c>
      <c r="BB54" s="20">
        <f ca="1">IF(SUM(IF({"5.Anslutningsavtal","6.Nätavtal"}=Q54,1,0))&gt;0,EDATE(AZ54,RANDBETWEEN(0,3)),"")</f>
        <v>44376</v>
      </c>
      <c r="BD54" s="20" t="str">
        <f ca="1" t="shared" si="28"/>
        <v/>
      </c>
    </row>
    <row r="55" s="6" customFormat="1" ht="12.75" customHeight="1" spans="1:56">
      <c r="A55" s="32" t="s">
        <v>65</v>
      </c>
      <c r="B55" s="30">
        <f ca="1" t="shared" si="0"/>
        <v>43585</v>
      </c>
      <c r="C55" s="31">
        <f ca="1" t="shared" si="1"/>
        <v>44507</v>
      </c>
      <c r="D55" s="29" t="str">
        <f t="shared" si="2"/>
        <v>Project 455</v>
      </c>
      <c r="E55" s="29" t="str">
        <f t="shared" si="3"/>
        <v>Company AB 555</v>
      </c>
      <c r="F55" s="29" t="str">
        <f ca="1" t="shared" si="4"/>
        <v>Vallentuna</v>
      </c>
      <c r="G55" s="36">
        <f ca="1" t="shared" si="5"/>
        <v>30</v>
      </c>
      <c r="H55" s="37" t="str">
        <f ca="1" t="shared" si="6"/>
        <v>Ja</v>
      </c>
      <c r="I55" s="29" t="str">
        <f ca="1" t="shared" si="7"/>
        <v>Nyanslutning</v>
      </c>
      <c r="J55" s="29" t="str">
        <f ca="1" t="shared" si="8"/>
        <v>Produktion</v>
      </c>
      <c r="K55" s="40">
        <f ca="1" t="shared" si="9"/>
        <v>240</v>
      </c>
      <c r="L55" s="40">
        <f ca="1" t="shared" si="10"/>
        <v>76</v>
      </c>
      <c r="M55" s="33"/>
      <c r="N55" s="29" t="str">
        <f ca="1" t="shared" si="11"/>
        <v>Lars Johnson 55</v>
      </c>
      <c r="O55" s="29" t="str">
        <f ca="1" t="shared" si="12"/>
        <v>Erik Johanson 55</v>
      </c>
      <c r="P55" s="29" t="str">
        <f ca="1" t="shared" si="13"/>
        <v>Lars Johnson 55</v>
      </c>
      <c r="Q55" s="29" t="str">
        <f ca="1" t="shared" si="14"/>
        <v>6.Nätavtal</v>
      </c>
      <c r="R55" s="44" t="str">
        <f ca="1" t="shared" si="15"/>
        <v>?</v>
      </c>
      <c r="S55" s="44" t="str">
        <f ca="1" t="shared" si="16"/>
        <v>x</v>
      </c>
      <c r="T55" s="44" t="str">
        <f ca="1" t="shared" si="17"/>
        <v/>
      </c>
      <c r="U55" s="50"/>
      <c r="V55" s="32"/>
      <c r="W55" s="48" t="str">
        <f ca="1" t="shared" si="18"/>
        <v>Länk</v>
      </c>
      <c r="X55" s="49" t="str">
        <f ca="1" t="shared" si="19"/>
        <v>Ja</v>
      </c>
      <c r="Y55" s="62">
        <f ca="1" t="shared" si="20"/>
        <v>45527</v>
      </c>
      <c r="Z55" s="62">
        <f ca="1" t="shared" si="21"/>
        <v>45455</v>
      </c>
      <c r="AA55" s="65"/>
      <c r="AB55" s="63" t="str">
        <f ca="1" t="shared" si="24"/>
        <v/>
      </c>
      <c r="AC55" s="72">
        <f ca="1">INDEX(Anslutningspunkt!$A$2:$A$180,RANDBETWEEN(2,180),1)</f>
        <v>3</v>
      </c>
      <c r="AD55" s="29"/>
      <c r="AE55" s="29" t="str">
        <f ca="1" t="shared" si="22"/>
        <v>Regionnät</v>
      </c>
      <c r="AF55" s="77"/>
      <c r="AG55" s="96"/>
      <c r="AH55" s="97"/>
      <c r="AI55" s="98"/>
      <c r="AM55" s="6">
        <f ca="1">VLOOKUP(AC55,Anslutningspunkt!A:B,2,0)+RANDBETWEEN(-10000,10000)</f>
        <v>6543136.206</v>
      </c>
      <c r="AN55" s="6">
        <f ca="1">VLOOKUP(AC55,Anslutningspunkt!A:C,3,0)+RANDBETWEEN(-10000,10000)</f>
        <v>723962.519</v>
      </c>
      <c r="AP55" s="6" t="str">
        <f ca="1" t="shared" si="25"/>
        <v>Nyanslutning</v>
      </c>
      <c r="AQ55" s="6" t="str">
        <f ca="1" t="shared" si="26"/>
        <v>Produktion</v>
      </c>
      <c r="AX55" s="30">
        <f ca="1" t="shared" si="27"/>
        <v>44157.2640527404</v>
      </c>
      <c r="AZ55" s="30">
        <f ca="1">IF(SUM(IF({"4.Projekteringsavtal","5.Anslutningsavtal","6.Nätavtal"}=Q55,1,0))&gt;0,EDATE(AX55,RANDBETWEEN(0,6)),"")</f>
        <v>44157</v>
      </c>
      <c r="BB55" s="20">
        <f ca="1">IF(SUM(IF({"5.Anslutningsavtal","6.Nätavtal"}=Q55,1,0))&gt;0,EDATE(AZ55,RANDBETWEEN(0,3)),"")</f>
        <v>44218</v>
      </c>
      <c r="BD55" s="20">
        <f ca="1" t="shared" si="28"/>
        <v>44277</v>
      </c>
    </row>
    <row r="56" s="6" customFormat="1" ht="12.75" customHeight="1" spans="1:56">
      <c r="A56" s="33" t="s">
        <v>65</v>
      </c>
      <c r="B56" s="30">
        <f ca="1" t="shared" si="0"/>
        <v>43247</v>
      </c>
      <c r="C56" s="31">
        <f ca="1" t="shared" si="1"/>
        <v>43848</v>
      </c>
      <c r="D56" s="29" t="str">
        <f t="shared" si="2"/>
        <v>Project 456</v>
      </c>
      <c r="E56" s="29" t="str">
        <f t="shared" si="3"/>
        <v>Company AB 556</v>
      </c>
      <c r="F56" s="29" t="str">
        <f ca="1" t="shared" si="4"/>
        <v>Katrineholm</v>
      </c>
      <c r="G56" s="36">
        <f ca="1" t="shared" si="5"/>
        <v>35</v>
      </c>
      <c r="H56" s="37" t="str">
        <f ca="1" t="shared" si="6"/>
        <v/>
      </c>
      <c r="I56" s="29" t="str">
        <f ca="1" t="shared" si="7"/>
        <v>Utökning</v>
      </c>
      <c r="J56" s="29" t="str">
        <f ca="1" t="shared" si="8"/>
        <v>Produktion</v>
      </c>
      <c r="K56" s="40">
        <f ca="1" t="shared" si="9"/>
        <v>390</v>
      </c>
      <c r="L56" s="40">
        <f ca="1" t="shared" si="10"/>
        <v>355</v>
      </c>
      <c r="M56" s="11"/>
      <c r="N56" s="29" t="str">
        <f ca="1" t="shared" si="11"/>
        <v>Erik Johanson 56</v>
      </c>
      <c r="O56" s="29" t="str">
        <f ca="1" t="shared" si="12"/>
        <v>Anders Erikson 56</v>
      </c>
      <c r="P56" s="29" t="str">
        <f ca="1" t="shared" si="13"/>
        <v>Erik Johanson 56</v>
      </c>
      <c r="Q56" s="29" t="str">
        <f ca="1" t="shared" si="14"/>
        <v>4.Projekteringsavtal</v>
      </c>
      <c r="R56" s="44" t="str">
        <f ca="1" t="shared" si="15"/>
        <v>?</v>
      </c>
      <c r="S56" s="44" t="str">
        <f ca="1" t="shared" si="16"/>
        <v/>
      </c>
      <c r="T56" s="44" t="str">
        <f ca="1" t="shared" si="17"/>
        <v/>
      </c>
      <c r="U56" s="12"/>
      <c r="V56" s="33"/>
      <c r="W56" s="48" t="str">
        <f ca="1" t="shared" si="18"/>
        <v/>
      </c>
      <c r="X56" s="49" t="str">
        <f ca="1" t="shared" si="19"/>
        <v>Ja</v>
      </c>
      <c r="Y56" s="62">
        <f ca="1" t="shared" si="20"/>
        <v>44869</v>
      </c>
      <c r="Z56" s="62">
        <f ca="1" t="shared" si="21"/>
        <v>44817</v>
      </c>
      <c r="AA56" s="33"/>
      <c r="AB56" s="63" t="str">
        <f ca="1" t="shared" si="24"/>
        <v/>
      </c>
      <c r="AC56" s="72">
        <f ca="1">INDEX(Anslutningspunkt!$A$2:$A$180,RANDBETWEEN(2,180),1)</f>
        <v>207</v>
      </c>
      <c r="AD56" s="29"/>
      <c r="AE56" s="29" t="str">
        <f ca="1" t="shared" si="22"/>
        <v>Stamnät</v>
      </c>
      <c r="AF56" s="33"/>
      <c r="AG56" s="94"/>
      <c r="AH56" s="12"/>
      <c r="AI56" s="95"/>
      <c r="AM56" s="6">
        <f ca="1">VLOOKUP(AC56,Anslutningspunkt!A:B,2,0)+RANDBETWEEN(-10000,10000)</f>
        <v>7643269.698</v>
      </c>
      <c r="AN56" s="6">
        <f ca="1">VLOOKUP(AC56,Anslutningspunkt!A:C,3,0)+RANDBETWEEN(-10000,10000)</f>
        <v>807873.195</v>
      </c>
      <c r="AP56" s="6" t="str">
        <f ca="1" t="shared" si="25"/>
        <v>Utökning</v>
      </c>
      <c r="AQ56" s="6" t="str">
        <f ca="1" t="shared" si="26"/>
        <v>Produktion</v>
      </c>
      <c r="AX56" s="30">
        <f ca="1" t="shared" si="27"/>
        <v>43424.3547985966</v>
      </c>
      <c r="AZ56" s="30">
        <f ca="1">IF(SUM(IF({"4.Projekteringsavtal","5.Anslutningsavtal","6.Nätavtal"}=Q56,1,0))&gt;0,EDATE(AX56,RANDBETWEEN(0,6)),"")</f>
        <v>43454</v>
      </c>
      <c r="BB56" s="20" t="str">
        <f ca="1">IF(SUM(IF({"5.Anslutningsavtal","6.Nätavtal"}=Q56,1,0))&gt;0,EDATE(AZ56,RANDBETWEEN(0,3)),"")</f>
        <v/>
      </c>
      <c r="BD56" s="20" t="str">
        <f ca="1" t="shared" si="28"/>
        <v/>
      </c>
    </row>
    <row r="57" s="6" customFormat="1" ht="12.75" customHeight="1" spans="1:56">
      <c r="A57" s="33" t="s">
        <v>65</v>
      </c>
      <c r="B57" s="30">
        <f ca="1" t="shared" si="0"/>
        <v>44492</v>
      </c>
      <c r="C57" s="31">
        <f ca="1" t="shared" si="1"/>
        <v>45359</v>
      </c>
      <c r="D57" s="29" t="str">
        <f t="shared" si="2"/>
        <v>Project 457</v>
      </c>
      <c r="E57" s="29" t="str">
        <f t="shared" si="3"/>
        <v>Company AB 557</v>
      </c>
      <c r="F57" s="29" t="str">
        <f ca="1" t="shared" si="4"/>
        <v>Täby</v>
      </c>
      <c r="G57" s="36">
        <f ca="1" t="shared" si="5"/>
        <v>32</v>
      </c>
      <c r="H57" s="37" t="str">
        <f ca="1" t="shared" si="6"/>
        <v/>
      </c>
      <c r="I57" s="29" t="str">
        <f ca="1" t="shared" si="7"/>
        <v>Utökning</v>
      </c>
      <c r="J57" s="29" t="str">
        <f ca="1" t="shared" si="8"/>
        <v>Konsumtion</v>
      </c>
      <c r="K57" s="40">
        <f ca="1" t="shared" si="9"/>
        <v>90</v>
      </c>
      <c r="L57" s="40">
        <f ca="1" t="shared" si="10"/>
        <v>38</v>
      </c>
      <c r="M57" s="11"/>
      <c r="N57" s="29" t="str">
        <f ca="1" t="shared" si="11"/>
        <v>Sarah Anderson 57</v>
      </c>
      <c r="O57" s="29" t="str">
        <f ca="1" t="shared" si="12"/>
        <v>Lars Johnson 57</v>
      </c>
      <c r="P57" s="29" t="str">
        <f ca="1" t="shared" si="13"/>
        <v>Erik Johanson 57</v>
      </c>
      <c r="Q57" s="29" t="str">
        <f ca="1" t="shared" si="14"/>
        <v>4.Projekteringsavtal</v>
      </c>
      <c r="R57" s="44" t="str">
        <f ca="1" t="shared" si="15"/>
        <v>N/A</v>
      </c>
      <c r="S57" s="44" t="str">
        <f ca="1" t="shared" si="16"/>
        <v/>
      </c>
      <c r="T57" s="44" t="str">
        <f ca="1" t="shared" si="17"/>
        <v/>
      </c>
      <c r="U57" s="12"/>
      <c r="V57" s="33"/>
      <c r="W57" s="48" t="str">
        <f ca="1" t="shared" si="18"/>
        <v/>
      </c>
      <c r="X57" s="49" t="str">
        <f ca="1" t="shared" si="19"/>
        <v>Ja</v>
      </c>
      <c r="Y57" s="62">
        <f ca="1" t="shared" si="20"/>
        <v>45507</v>
      </c>
      <c r="Z57" s="62">
        <f ca="1" t="shared" si="21"/>
        <v>45491</v>
      </c>
      <c r="AA57" s="33"/>
      <c r="AB57" s="63" t="str">
        <f ca="1" t="shared" si="24"/>
        <v/>
      </c>
      <c r="AC57" s="72">
        <f ca="1">INDEX(Anslutningspunkt!$A$2:$A$180,RANDBETWEEN(2,180),1)</f>
        <v>71</v>
      </c>
      <c r="AD57" s="29"/>
      <c r="AE57" s="29" t="str">
        <f ca="1" t="shared" si="22"/>
        <v>Stamnät Regionnät</v>
      </c>
      <c r="AF57" s="33"/>
      <c r="AG57" s="94"/>
      <c r="AH57" s="12"/>
      <c r="AI57" s="95"/>
      <c r="AM57" s="6">
        <f ca="1">VLOOKUP(AC57,Anslutningspunkt!A:B,2,0)+RANDBETWEEN(-10000,10000)</f>
        <v>7580598.698</v>
      </c>
      <c r="AN57" s="6">
        <f ca="1">VLOOKUP(AC57,Anslutningspunkt!A:C,3,0)+RANDBETWEEN(-10000,10000)</f>
        <v>846546.195</v>
      </c>
      <c r="AP57" s="6" t="str">
        <f ca="1" t="shared" si="25"/>
        <v>Utökning</v>
      </c>
      <c r="AQ57" s="6" t="str">
        <f ca="1" t="shared" si="26"/>
        <v>Konsumtion</v>
      </c>
      <c r="AX57" s="30">
        <f ca="1" t="shared" si="27"/>
        <v>44863.1008621005</v>
      </c>
      <c r="AZ57" s="30">
        <f ca="1">IF(SUM(IF({"4.Projekteringsavtal","5.Anslutningsavtal","6.Nätavtal"}=Q57,1,0))&gt;0,EDATE(AX57,RANDBETWEEN(0,6)),"")</f>
        <v>44955</v>
      </c>
      <c r="BB57" s="20" t="str">
        <f ca="1">IF(SUM(IF({"5.Anslutningsavtal","6.Nätavtal"}=Q57,1,0))&gt;0,EDATE(AZ57,RANDBETWEEN(0,3)),"")</f>
        <v/>
      </c>
      <c r="BD57" s="20" t="str">
        <f ca="1" t="shared" si="28"/>
        <v/>
      </c>
    </row>
    <row r="58" s="6" customFormat="1" ht="12.75" customHeight="1" spans="1:56">
      <c r="A58" s="33" t="s">
        <v>65</v>
      </c>
      <c r="B58" s="30">
        <f ca="1" t="shared" si="0"/>
        <v>43671</v>
      </c>
      <c r="C58" s="31">
        <f ca="1" t="shared" si="1"/>
        <v>44998</v>
      </c>
      <c r="D58" s="29" t="str">
        <f t="shared" si="2"/>
        <v>Project 458</v>
      </c>
      <c r="E58" s="29" t="str">
        <f t="shared" si="3"/>
        <v>Company AB 558</v>
      </c>
      <c r="F58" s="29" t="str">
        <f ca="1" t="shared" si="4"/>
        <v>Enköping</v>
      </c>
      <c r="G58" s="36">
        <f ca="1" t="shared" si="5"/>
        <v>34</v>
      </c>
      <c r="H58" s="37" t="str">
        <f ca="1" t="shared" si="6"/>
        <v/>
      </c>
      <c r="I58" s="29" t="str">
        <f ca="1" t="shared" si="7"/>
        <v>Flytt</v>
      </c>
      <c r="J58" s="29" t="str">
        <f ca="1" t="shared" si="8"/>
        <v>Konsumtion</v>
      </c>
      <c r="K58" s="40">
        <f ca="1" t="shared" si="9"/>
        <v>600</v>
      </c>
      <c r="L58" s="40">
        <f ca="1" t="shared" si="10"/>
        <v>576</v>
      </c>
      <c r="M58" s="11"/>
      <c r="N58" s="29" t="str">
        <f ca="1" t="shared" si="11"/>
        <v>Sarah Anderson 58</v>
      </c>
      <c r="O58" s="29" t="str">
        <f ca="1" t="shared" si="12"/>
        <v>Sarah Anderson 58</v>
      </c>
      <c r="P58" s="29" t="str">
        <f ca="1" t="shared" si="13"/>
        <v>Lars Johnson 58</v>
      </c>
      <c r="Q58" s="29" t="str">
        <f ca="1" t="shared" si="14"/>
        <v>1.Anslutningsmöjlighet</v>
      </c>
      <c r="R58" s="44" t="str">
        <f ca="1" t="shared" si="15"/>
        <v/>
      </c>
      <c r="S58" s="44" t="str">
        <f ca="1" t="shared" si="16"/>
        <v/>
      </c>
      <c r="T58" s="44" t="str">
        <f ca="1" t="shared" si="17"/>
        <v/>
      </c>
      <c r="U58" s="12" t="s">
        <v>66</v>
      </c>
      <c r="V58" s="33"/>
      <c r="W58" s="48" t="str">
        <f ca="1" t="shared" si="18"/>
        <v/>
      </c>
      <c r="X58" s="49" t="str">
        <f ca="1" t="shared" si="19"/>
        <v/>
      </c>
      <c r="Y58" s="62" t="str">
        <f ca="1" t="shared" si="20"/>
        <v/>
      </c>
      <c r="Z58" s="62" t="str">
        <f ca="1" t="shared" si="21"/>
        <v/>
      </c>
      <c r="AA58" s="33"/>
      <c r="AB58" s="63" t="str">
        <f ca="1" t="shared" si="24"/>
        <v/>
      </c>
      <c r="AC58" s="72">
        <f ca="1">INDEX(Anslutningspunkt!$A$2:$A$180,RANDBETWEEN(2,180),1)</f>
        <v>41</v>
      </c>
      <c r="AD58" s="29"/>
      <c r="AE58" s="29" t="str">
        <f ca="1" t="shared" si="22"/>
        <v>Regionnät</v>
      </c>
      <c r="AF58" s="33"/>
      <c r="AG58" s="94"/>
      <c r="AH58" s="12"/>
      <c r="AI58" s="95"/>
      <c r="AM58" s="6">
        <f ca="1">VLOOKUP(AC58,Anslutningspunkt!A:B,2,0)+RANDBETWEEN(-10000,10000)</f>
        <v>7743833.698</v>
      </c>
      <c r="AN58" s="6">
        <f ca="1">VLOOKUP(AC58,Anslutningspunkt!A:C,3,0)+RANDBETWEEN(-10000,10000)</f>
        <v>694325.195</v>
      </c>
      <c r="AP58" s="6" t="str">
        <f ca="1" t="shared" si="25"/>
        <v>Flytt</v>
      </c>
      <c r="AQ58" s="6" t="str">
        <f ca="1" t="shared" si="26"/>
        <v>Konsumtion</v>
      </c>
      <c r="AX58" s="30" t="str">
        <f ca="1" t="shared" si="27"/>
        <v/>
      </c>
      <c r="AZ58" s="30" t="str">
        <f ca="1">IF(SUM(IF({"4.Projekteringsavtal","5.Anslutningsavtal","6.Nätavtal"}=Q58,1,0))&gt;0,EDATE(AX58,RANDBETWEEN(0,6)),"")</f>
        <v/>
      </c>
      <c r="BB58" s="20" t="str">
        <f ca="1">IF(SUM(IF({"5.Anslutningsavtal","6.Nätavtal"}=Q58,1,0))&gt;0,EDATE(AZ58,RANDBETWEEN(0,3)),"")</f>
        <v/>
      </c>
      <c r="BD58" s="20" t="str">
        <f ca="1" t="shared" si="28"/>
        <v/>
      </c>
    </row>
    <row r="59" s="6" customFormat="1" ht="12.75" customHeight="1" spans="1:56">
      <c r="A59" s="32" t="s">
        <v>65</v>
      </c>
      <c r="B59" s="30">
        <f ca="1" t="shared" si="0"/>
        <v>43911</v>
      </c>
      <c r="C59" s="31">
        <f ca="1" t="shared" si="1"/>
        <v>45424</v>
      </c>
      <c r="D59" s="29" t="str">
        <f t="shared" si="2"/>
        <v>Project 459</v>
      </c>
      <c r="E59" s="29" t="str">
        <f t="shared" si="3"/>
        <v>Company AB 559</v>
      </c>
      <c r="F59" s="29" t="str">
        <f ca="1" t="shared" si="4"/>
        <v>Norberg</v>
      </c>
      <c r="G59" s="36">
        <f ca="1" t="shared" si="5"/>
        <v>36</v>
      </c>
      <c r="H59" s="37" t="str">
        <f ca="1" t="shared" si="6"/>
        <v>Ja</v>
      </c>
      <c r="I59" s="29" t="str">
        <f ca="1" t="shared" si="7"/>
        <v>Utökning</v>
      </c>
      <c r="J59" s="29" t="str">
        <f ca="1" t="shared" si="8"/>
        <v>Konsumtion</v>
      </c>
      <c r="K59" s="40">
        <f ca="1" t="shared" si="9"/>
        <v>160</v>
      </c>
      <c r="L59" s="40">
        <f ca="1" t="shared" si="10"/>
        <v>4</v>
      </c>
      <c r="M59" s="43"/>
      <c r="N59" s="29" t="str">
        <f ca="1" t="shared" si="11"/>
        <v>Sarah Anderson 59</v>
      </c>
      <c r="O59" s="29" t="str">
        <f ca="1" t="shared" si="12"/>
        <v>Lars Johnson 59</v>
      </c>
      <c r="P59" s="29" t="str">
        <f ca="1" t="shared" si="13"/>
        <v>Erik Johanson 59</v>
      </c>
      <c r="Q59" s="29" t="str">
        <f ca="1" t="shared" si="14"/>
        <v>4.Projekteringsavtal</v>
      </c>
      <c r="R59" s="44" t="str">
        <f ca="1" t="shared" si="15"/>
        <v>nej</v>
      </c>
      <c r="S59" s="44" t="str">
        <f ca="1" t="shared" si="16"/>
        <v/>
      </c>
      <c r="T59" s="44" t="str">
        <f ca="1" t="shared" si="17"/>
        <v/>
      </c>
      <c r="U59" s="15"/>
      <c r="V59" s="32"/>
      <c r="W59" s="48" t="str">
        <f ca="1" t="shared" si="18"/>
        <v>Reservationsavtal ska tecknas</v>
      </c>
      <c r="X59" s="49" t="str">
        <f ca="1" t="shared" si="19"/>
        <v/>
      </c>
      <c r="Y59" s="62" t="str">
        <f ca="1" t="shared" si="20"/>
        <v/>
      </c>
      <c r="Z59" s="62" t="str">
        <f ca="1" t="shared" si="21"/>
        <v/>
      </c>
      <c r="AA59" s="32"/>
      <c r="AB59" s="63" t="str">
        <f ca="1" t="shared" si="24"/>
        <v/>
      </c>
      <c r="AC59" s="72">
        <f ca="1">INDEX(Anslutningspunkt!$A$2:$A$180,RANDBETWEEN(2,180),1)</f>
        <v>155</v>
      </c>
      <c r="AD59" s="29"/>
      <c r="AE59" s="29" t="str">
        <f ca="1" t="shared" si="22"/>
        <v>Stamnät Regionnät</v>
      </c>
      <c r="AF59" s="32"/>
      <c r="AG59" s="94"/>
      <c r="AH59" s="15"/>
      <c r="AI59" s="99"/>
      <c r="AM59" s="6">
        <f ca="1">VLOOKUP(AC59,Anslutningspunkt!A:B,2,0)+RANDBETWEEN(-10000,10000)</f>
        <v>7754291.698</v>
      </c>
      <c r="AN59" s="6">
        <f ca="1">VLOOKUP(AC59,Anslutningspunkt!A:C,3,0)+RANDBETWEEN(-10000,10000)</f>
        <v>694107.195</v>
      </c>
      <c r="AP59" s="6" t="str">
        <f ca="1" t="shared" si="25"/>
        <v>Utökning</v>
      </c>
      <c r="AQ59" s="6" t="str">
        <f ca="1" t="shared" si="26"/>
        <v>Konsumtion</v>
      </c>
      <c r="AX59" s="30">
        <f ca="1" t="shared" si="27"/>
        <v>44339.2232425917</v>
      </c>
      <c r="AZ59" s="30">
        <f ca="1">IF(SUM(IF({"4.Projekteringsavtal","5.Anslutningsavtal","6.Nätavtal"}=Q59,1,0))&gt;0,EDATE(AX59,RANDBETWEEN(0,6)),"")</f>
        <v>44492</v>
      </c>
      <c r="BB59" s="20" t="str">
        <f ca="1">IF(SUM(IF({"5.Anslutningsavtal","6.Nätavtal"}=Q59,1,0))&gt;0,EDATE(AZ59,RANDBETWEEN(0,3)),"")</f>
        <v/>
      </c>
      <c r="BD59" s="20" t="str">
        <f ca="1" t="shared" si="28"/>
        <v/>
      </c>
    </row>
    <row r="60" s="6" customFormat="1" ht="12.75" customHeight="1" spans="1:56">
      <c r="A60" s="33" t="s">
        <v>65</v>
      </c>
      <c r="B60" s="30">
        <f ca="1" t="shared" si="0"/>
        <v>43844</v>
      </c>
      <c r="C60" s="31">
        <f ca="1" t="shared" si="1"/>
        <v>45546</v>
      </c>
      <c r="D60" s="29" t="str">
        <f t="shared" si="2"/>
        <v>Project 460</v>
      </c>
      <c r="E60" s="29" t="str">
        <f t="shared" si="3"/>
        <v>Company AB 560</v>
      </c>
      <c r="F60" s="29" t="str">
        <f ca="1" t="shared" si="4"/>
        <v>Västerås</v>
      </c>
      <c r="G60" s="36">
        <f ca="1" t="shared" si="5"/>
        <v>31</v>
      </c>
      <c r="H60" s="37" t="str">
        <f ca="1" t="shared" si="6"/>
        <v>Nej</v>
      </c>
      <c r="I60" s="29" t="str">
        <f ca="1" t="shared" si="7"/>
        <v>Utökning</v>
      </c>
      <c r="J60" s="29" t="str">
        <f ca="1" t="shared" si="8"/>
        <v>Produktion</v>
      </c>
      <c r="K60" s="40">
        <f ca="1" t="shared" si="9"/>
        <v>290</v>
      </c>
      <c r="L60" s="40">
        <f ca="1" t="shared" si="10"/>
        <v>64</v>
      </c>
      <c r="M60" s="11"/>
      <c r="N60" s="29" t="str">
        <f ca="1" t="shared" si="11"/>
        <v>Sarah Anderson 60</v>
      </c>
      <c r="O60" s="29" t="str">
        <f ca="1" t="shared" si="12"/>
        <v>Sarah Anderson 60</v>
      </c>
      <c r="P60" s="29" t="str">
        <f ca="1" t="shared" si="13"/>
        <v>Sarah Anderson 60</v>
      </c>
      <c r="Q60" s="29" t="str">
        <f ca="1" t="shared" si="14"/>
        <v>2.Reservationsavtal</v>
      </c>
      <c r="R60" s="44" t="str">
        <f ca="1" t="shared" si="15"/>
        <v/>
      </c>
      <c r="S60" s="44" t="str">
        <f ca="1" t="shared" si="16"/>
        <v/>
      </c>
      <c r="T60" s="44" t="str">
        <f ca="1" t="shared" si="17"/>
        <v/>
      </c>
      <c r="U60" s="12"/>
      <c r="V60" s="33"/>
      <c r="W60" s="48" t="str">
        <f ca="1" t="shared" si="18"/>
        <v>Ansluts till LN 20 kV</v>
      </c>
      <c r="X60" s="49" t="str">
        <f ca="1" t="shared" si="19"/>
        <v>Ja</v>
      </c>
      <c r="Y60" s="62">
        <f ca="1" t="shared" si="20"/>
        <v>45573</v>
      </c>
      <c r="Z60" s="62">
        <f ca="1" t="shared" si="21"/>
        <v>45559</v>
      </c>
      <c r="AA60" s="33"/>
      <c r="AB60" s="63" t="str">
        <f ca="1" t="shared" si="24"/>
        <v/>
      </c>
      <c r="AC60" s="72">
        <f ca="1">INDEX(Anslutningspunkt!$A$2:$A$180,RANDBETWEEN(2,180),1)</f>
        <v>109</v>
      </c>
      <c r="AD60" s="29"/>
      <c r="AE60" s="29" t="str">
        <f ca="1" t="shared" si="22"/>
        <v>Stamnät Regionnät</v>
      </c>
      <c r="AF60" s="33"/>
      <c r="AG60" s="94"/>
      <c r="AH60" s="12"/>
      <c r="AI60" s="95"/>
      <c r="AM60" s="6">
        <f ca="1">VLOOKUP(AC60,Anslutningspunkt!A:B,2,0)+RANDBETWEEN(-10000,10000)</f>
        <v>7737303.698</v>
      </c>
      <c r="AN60" s="6">
        <f ca="1">VLOOKUP(AC60,Anslutningspunkt!A:C,3,0)+RANDBETWEEN(-10000,10000)</f>
        <v>694352.195</v>
      </c>
      <c r="AP60" s="6" t="str">
        <f ca="1" t="shared" si="25"/>
        <v>Utökning</v>
      </c>
      <c r="AQ60" s="6" t="str">
        <f ca="1" t="shared" si="26"/>
        <v>Produktion</v>
      </c>
      <c r="AX60" s="30">
        <f ca="1" t="shared" si="27"/>
        <v>44559.731237834</v>
      </c>
      <c r="AZ60" s="30" t="str">
        <f ca="1">IF(SUM(IF({"4.Projekteringsavtal","5.Anslutningsavtal","6.Nätavtal"}=Q60,1,0))&gt;0,EDATE(AX60,RANDBETWEEN(0,6)),"")</f>
        <v/>
      </c>
      <c r="BB60" s="20" t="str">
        <f ca="1">IF(SUM(IF({"5.Anslutningsavtal","6.Nätavtal"}=Q60,1,0))&gt;0,EDATE(AZ60,RANDBETWEEN(0,3)),"")</f>
        <v/>
      </c>
      <c r="BD60" s="20" t="str">
        <f ca="1" t="shared" si="28"/>
        <v/>
      </c>
    </row>
    <row r="61" s="6" customFormat="1" ht="12.75" customHeight="1" spans="1:56">
      <c r="A61" s="32" t="s">
        <v>65</v>
      </c>
      <c r="B61" s="30">
        <f ca="1" t="shared" si="0"/>
        <v>43173</v>
      </c>
      <c r="C61" s="31">
        <f ca="1" t="shared" si="1"/>
        <v>43641</v>
      </c>
      <c r="D61" s="29" t="str">
        <f t="shared" si="2"/>
        <v>Project 461</v>
      </c>
      <c r="E61" s="29" t="str">
        <f t="shared" si="3"/>
        <v>Company AB 561</v>
      </c>
      <c r="F61" s="29" t="str">
        <f ca="1" t="shared" si="4"/>
        <v>Vallentuna</v>
      </c>
      <c r="G61" s="36">
        <f ca="1" t="shared" si="5"/>
        <v>31</v>
      </c>
      <c r="H61" s="37" t="str">
        <f ca="1" t="shared" si="6"/>
        <v>Ja</v>
      </c>
      <c r="I61" s="29" t="str">
        <f ca="1" t="shared" si="7"/>
        <v>Nyanslutning</v>
      </c>
      <c r="J61" s="29" t="str">
        <f ca="1" t="shared" si="8"/>
        <v>Konsumtion</v>
      </c>
      <c r="K61" s="40">
        <f ca="1" t="shared" si="9"/>
        <v>450</v>
      </c>
      <c r="L61" s="40">
        <f ca="1" t="shared" si="10"/>
        <v>88</v>
      </c>
      <c r="M61" s="11"/>
      <c r="N61" s="29" t="str">
        <f ca="1" t="shared" si="11"/>
        <v>Sarah Anderson 61</v>
      </c>
      <c r="O61" s="29" t="str">
        <f ca="1" t="shared" si="12"/>
        <v>Lars Johnson 61</v>
      </c>
      <c r="P61" s="29" t="str">
        <f ca="1" t="shared" si="13"/>
        <v>Anders Erikson 61</v>
      </c>
      <c r="Q61" s="29" t="str">
        <f ca="1" t="shared" si="14"/>
        <v>4.Projekteringsavtal</v>
      </c>
      <c r="R61" s="44" t="str">
        <f ca="1" t="shared" si="15"/>
        <v>nej</v>
      </c>
      <c r="S61" s="44" t="str">
        <f ca="1" t="shared" si="16"/>
        <v>x</v>
      </c>
      <c r="T61" s="44" t="str">
        <f ca="1" t="shared" si="17"/>
        <v/>
      </c>
      <c r="U61" s="12"/>
      <c r="V61" s="33"/>
      <c r="W61" s="48" t="str">
        <f ca="1" t="shared" si="18"/>
        <v/>
      </c>
      <c r="X61" s="49" t="str">
        <f ca="1" t="shared" si="19"/>
        <v>Ja</v>
      </c>
      <c r="Y61" s="62">
        <f ca="1" t="shared" si="20"/>
        <v>45163</v>
      </c>
      <c r="Z61" s="62">
        <f ca="1" t="shared" si="21"/>
        <v>44288</v>
      </c>
      <c r="AA61" s="33"/>
      <c r="AB61" s="63" t="str">
        <f ca="1" t="shared" si="24"/>
        <v/>
      </c>
      <c r="AC61" s="72">
        <f ca="1">INDEX(Anslutningspunkt!$A$2:$A$180,RANDBETWEEN(2,180),1)</f>
        <v>155</v>
      </c>
      <c r="AD61" s="29"/>
      <c r="AE61" s="29" t="str">
        <f ca="1" t="shared" si="22"/>
        <v>Stamnät Regionnät</v>
      </c>
      <c r="AF61" s="76"/>
      <c r="AG61" s="94"/>
      <c r="AH61" s="15"/>
      <c r="AI61" s="95"/>
      <c r="AM61" s="6">
        <f ca="1">VLOOKUP(AC61,Anslutningspunkt!A:B,2,0)+RANDBETWEEN(-10000,10000)</f>
        <v>7753375.698</v>
      </c>
      <c r="AN61" s="6">
        <f ca="1">VLOOKUP(AC61,Anslutningspunkt!A:C,3,0)+RANDBETWEEN(-10000,10000)</f>
        <v>706341.195</v>
      </c>
      <c r="AP61" s="6" t="str">
        <f ca="1" t="shared" si="25"/>
        <v>Nyanslutning</v>
      </c>
      <c r="AQ61" s="6" t="str">
        <f ca="1" t="shared" si="26"/>
        <v>Konsumtion</v>
      </c>
      <c r="AX61" s="30">
        <f ca="1" t="shared" si="27"/>
        <v>43584.6959679582</v>
      </c>
      <c r="AZ61" s="30">
        <f ca="1">IF(SUM(IF({"4.Projekteringsavtal","5.Anslutningsavtal","6.Nätavtal"}=Q61,1,0))&gt;0,EDATE(AX61,RANDBETWEEN(0,6)),"")</f>
        <v>43584</v>
      </c>
      <c r="BB61" s="20" t="str">
        <f ca="1">IF(SUM(IF({"5.Anslutningsavtal","6.Nätavtal"}=Q61,1,0))&gt;0,EDATE(AZ61,RANDBETWEEN(0,3)),"")</f>
        <v/>
      </c>
      <c r="BD61" s="20" t="str">
        <f ca="1" t="shared" si="28"/>
        <v/>
      </c>
    </row>
    <row r="62" s="6" customFormat="1" ht="12.75" customHeight="1" spans="1:56">
      <c r="A62" s="32" t="s">
        <v>65</v>
      </c>
      <c r="B62" s="30">
        <f ca="1" t="shared" si="0"/>
        <v>44453</v>
      </c>
      <c r="C62" s="31">
        <f ca="1" t="shared" si="1"/>
        <v>44703</v>
      </c>
      <c r="D62" s="29" t="str">
        <f t="shared" si="2"/>
        <v>Project 462</v>
      </c>
      <c r="E62" s="29" t="str">
        <f t="shared" si="3"/>
        <v>Company AB 562</v>
      </c>
      <c r="F62" s="29" t="str">
        <f ca="1" t="shared" si="4"/>
        <v>Köping</v>
      </c>
      <c r="G62" s="36">
        <f ca="1" t="shared" si="5"/>
        <v>35</v>
      </c>
      <c r="H62" s="37" t="str">
        <f ca="1" t="shared" si="6"/>
        <v>Nej</v>
      </c>
      <c r="I62" s="29" t="str">
        <f ca="1" t="shared" si="7"/>
        <v>Flytt</v>
      </c>
      <c r="J62" s="29" t="str">
        <f ca="1" t="shared" si="8"/>
        <v>Konsumtion</v>
      </c>
      <c r="K62" s="40">
        <f ca="1" t="shared" si="9"/>
        <v>70</v>
      </c>
      <c r="L62" s="40">
        <f ca="1" t="shared" si="10"/>
        <v>45</v>
      </c>
      <c r="M62" s="43"/>
      <c r="N62" s="29" t="str">
        <f ca="1" t="shared" si="11"/>
        <v>Anders Erikson 62</v>
      </c>
      <c r="O62" s="29" t="str">
        <f ca="1" t="shared" si="12"/>
        <v>Erik Johanson 62</v>
      </c>
      <c r="P62" s="29" t="str">
        <f ca="1" t="shared" si="13"/>
        <v>Anders Erikson 62</v>
      </c>
      <c r="Q62" s="29" t="str">
        <f ca="1" t="shared" si="14"/>
        <v>6.Nätavtal</v>
      </c>
      <c r="R62" s="44" t="str">
        <f ca="1" t="shared" si="15"/>
        <v/>
      </c>
      <c r="S62" s="44" t="str">
        <f ca="1" t="shared" si="16"/>
        <v>x</v>
      </c>
      <c r="T62" s="44" t="str">
        <f ca="1" t="shared" si="17"/>
        <v/>
      </c>
      <c r="U62" s="15"/>
      <c r="V62" s="32"/>
      <c r="W62" s="48" t="str">
        <f ca="1" t="shared" si="18"/>
        <v/>
      </c>
      <c r="X62" s="49" t="str">
        <f ca="1" t="shared" si="19"/>
        <v>Ja</v>
      </c>
      <c r="Y62" s="62">
        <f ca="1" t="shared" si="20"/>
        <v>45573</v>
      </c>
      <c r="Z62" s="62">
        <f ca="1" t="shared" si="21"/>
        <v>45545</v>
      </c>
      <c r="AA62" s="32"/>
      <c r="AB62" s="63" t="str">
        <f ca="1" t="shared" si="24"/>
        <v/>
      </c>
      <c r="AC62" s="72">
        <f ca="1">INDEX(Anslutningspunkt!$A$2:$A$180,RANDBETWEEN(2,180),1)</f>
        <v>126</v>
      </c>
      <c r="AD62" s="29"/>
      <c r="AE62" s="29" t="str">
        <f ca="1" t="shared" si="22"/>
        <v>Stamnät Regionnät</v>
      </c>
      <c r="AF62" s="32"/>
      <c r="AG62" s="94"/>
      <c r="AH62" s="15"/>
      <c r="AI62" s="99"/>
      <c r="AM62" s="6">
        <f ca="1">VLOOKUP(AC62,Anslutningspunkt!A:B,2,0)+RANDBETWEEN(-10000,10000)</f>
        <v>7625795.698</v>
      </c>
      <c r="AN62" s="6">
        <f ca="1">VLOOKUP(AC62,Anslutningspunkt!A:C,3,0)+RANDBETWEEN(-10000,10000)</f>
        <v>752900.195</v>
      </c>
      <c r="AP62" s="6" t="str">
        <f ca="1" t="shared" si="25"/>
        <v>Flytt</v>
      </c>
      <c r="AQ62" s="6" t="str">
        <f ca="1" t="shared" si="26"/>
        <v>Konsumtion</v>
      </c>
      <c r="AX62" s="30">
        <f ca="1" t="shared" si="27"/>
        <v>44535.4047306906</v>
      </c>
      <c r="AZ62" s="30">
        <f ca="1">IF(SUM(IF({"4.Projekteringsavtal","5.Anslutningsavtal","6.Nätavtal"}=Q62,1,0))&gt;0,EDATE(AX62,RANDBETWEEN(0,6)),"")</f>
        <v>44717</v>
      </c>
      <c r="BB62" s="20">
        <f ca="1">IF(SUM(IF({"5.Anslutningsavtal","6.Nätavtal"}=Q62,1,0))&gt;0,EDATE(AZ62,RANDBETWEEN(0,3)),"")</f>
        <v>44778</v>
      </c>
      <c r="BD62" s="20">
        <f ca="1" t="shared" si="28"/>
        <v>44809</v>
      </c>
    </row>
    <row r="63" s="6" customFormat="1" ht="12.75" customHeight="1" spans="1:56">
      <c r="A63" s="33" t="s">
        <v>65</v>
      </c>
      <c r="B63" s="30">
        <f ca="1" t="shared" si="0"/>
        <v>43361</v>
      </c>
      <c r="C63" s="31">
        <f ca="1" t="shared" si="1"/>
        <v>43962</v>
      </c>
      <c r="D63" s="29" t="str">
        <f t="shared" si="2"/>
        <v>Project 463</v>
      </c>
      <c r="E63" s="29" t="str">
        <f t="shared" si="3"/>
        <v>Company AB 563</v>
      </c>
      <c r="F63" s="29" t="str">
        <f ca="1" t="shared" si="4"/>
        <v>Falun</v>
      </c>
      <c r="G63" s="36">
        <f ca="1" t="shared" si="5"/>
        <v>32</v>
      </c>
      <c r="H63" s="37" t="str">
        <f ca="1" t="shared" si="6"/>
        <v>Ja</v>
      </c>
      <c r="I63" s="29" t="str">
        <f ca="1" t="shared" si="7"/>
        <v>Nyanslutning</v>
      </c>
      <c r="J63" s="29" t="str">
        <f ca="1" t="shared" si="8"/>
        <v>Produktion</v>
      </c>
      <c r="K63" s="40">
        <f ca="1" t="shared" si="9"/>
        <v>600</v>
      </c>
      <c r="L63" s="40">
        <f ca="1" t="shared" si="10"/>
        <v>193</v>
      </c>
      <c r="M63" s="11"/>
      <c r="N63" s="29" t="str">
        <f ca="1" t="shared" si="11"/>
        <v>Erik Johanson 63</v>
      </c>
      <c r="O63" s="29" t="str">
        <f ca="1" t="shared" si="12"/>
        <v>Anders Erikson 63</v>
      </c>
      <c r="P63" s="29" t="str">
        <f ca="1" t="shared" si="13"/>
        <v>Sarah Anderson 63</v>
      </c>
      <c r="Q63" s="29" t="str">
        <f ca="1" t="shared" si="14"/>
        <v>1.Anslutningsmöjlighet</v>
      </c>
      <c r="R63" s="44" t="str">
        <f ca="1" t="shared" si="15"/>
        <v>nej</v>
      </c>
      <c r="S63" s="44" t="str">
        <f ca="1" t="shared" si="16"/>
        <v/>
      </c>
      <c r="T63" s="44" t="str">
        <f ca="1" t="shared" si="17"/>
        <v>x</v>
      </c>
      <c r="U63" s="12"/>
      <c r="V63" s="33"/>
      <c r="W63" s="48" t="str">
        <f ca="1" t="shared" si="18"/>
        <v>Länk</v>
      </c>
      <c r="X63" s="49" t="str">
        <f ca="1" t="shared" si="19"/>
        <v>Nej</v>
      </c>
      <c r="Y63" s="62" t="str">
        <f ca="1" t="shared" si="20"/>
        <v/>
      </c>
      <c r="Z63" s="62" t="str">
        <f ca="1" t="shared" si="21"/>
        <v/>
      </c>
      <c r="AA63" s="33"/>
      <c r="AB63" s="63" t="str">
        <f ca="1" t="shared" si="24"/>
        <v/>
      </c>
      <c r="AC63" s="72">
        <f ca="1">INDEX(Anslutningspunkt!$A$2:$A$180,RANDBETWEEN(2,180),1)</f>
        <v>236</v>
      </c>
      <c r="AD63" s="29"/>
      <c r="AE63" s="29" t="str">
        <f ca="1" t="shared" si="22"/>
        <v/>
      </c>
      <c r="AF63" s="33"/>
      <c r="AG63" s="94"/>
      <c r="AH63" s="12"/>
      <c r="AI63" s="95"/>
      <c r="AM63" s="6">
        <f ca="1">VLOOKUP(AC63,Anslutningspunkt!A:B,2,0)+RANDBETWEEN(-10000,10000)</f>
        <v>7640618.698</v>
      </c>
      <c r="AN63" s="6">
        <f ca="1">VLOOKUP(AC63,Anslutningspunkt!A:C,3,0)+RANDBETWEEN(-10000,10000)</f>
        <v>743175.195</v>
      </c>
      <c r="AP63" s="6" t="str">
        <f ca="1" t="shared" si="25"/>
        <v>Nyanslutning</v>
      </c>
      <c r="AQ63" s="6" t="str">
        <f ca="1" t="shared" si="26"/>
        <v>Produktion</v>
      </c>
      <c r="AX63" s="30" t="str">
        <f ca="1" t="shared" si="27"/>
        <v/>
      </c>
      <c r="AZ63" s="30" t="str">
        <f ca="1">IF(SUM(IF({"4.Projekteringsavtal","5.Anslutningsavtal","6.Nätavtal"}=Q63,1,0))&gt;0,EDATE(AX63,RANDBETWEEN(0,6)),"")</f>
        <v/>
      </c>
      <c r="BB63" s="20" t="str">
        <f ca="1">IF(SUM(IF({"5.Anslutningsavtal","6.Nätavtal"}=Q63,1,0))&gt;0,EDATE(AZ63,RANDBETWEEN(0,3)),"")</f>
        <v/>
      </c>
      <c r="BD63" s="20" t="str">
        <f ca="1" t="shared" si="28"/>
        <v/>
      </c>
    </row>
    <row r="64" s="6" customFormat="1" ht="12.75" customHeight="1" spans="1:56">
      <c r="A64" s="32" t="s">
        <v>65</v>
      </c>
      <c r="B64" s="30">
        <f ca="1" t="shared" si="0"/>
        <v>44335</v>
      </c>
      <c r="C64" s="31">
        <f ca="1" t="shared" si="1"/>
        <v>45192</v>
      </c>
      <c r="D64" s="29" t="str">
        <f t="shared" si="2"/>
        <v>Project 464</v>
      </c>
      <c r="E64" s="29" t="str">
        <f t="shared" si="3"/>
        <v>Company AB 564</v>
      </c>
      <c r="F64" s="29" t="str">
        <f ca="1" t="shared" si="4"/>
        <v>Järfälla</v>
      </c>
      <c r="G64" s="36">
        <f ca="1" t="shared" si="5"/>
        <v>33</v>
      </c>
      <c r="H64" s="37" t="str">
        <f ca="1" t="shared" si="6"/>
        <v>Nej</v>
      </c>
      <c r="I64" s="29" t="str">
        <f ca="1" t="shared" si="7"/>
        <v>Nyanslutning</v>
      </c>
      <c r="J64" s="29" t="str">
        <f ca="1" t="shared" si="8"/>
        <v>Konsumtion</v>
      </c>
      <c r="K64" s="40">
        <f ca="1" t="shared" si="9"/>
        <v>600</v>
      </c>
      <c r="L64" s="40">
        <f ca="1" t="shared" si="10"/>
        <v>96</v>
      </c>
      <c r="M64" s="13"/>
      <c r="N64" s="29" t="str">
        <f ca="1" t="shared" si="11"/>
        <v>Erik Johanson 64</v>
      </c>
      <c r="O64" s="29" t="str">
        <f ca="1" t="shared" si="12"/>
        <v>Anders Erikson 64</v>
      </c>
      <c r="P64" s="29" t="str">
        <f ca="1" t="shared" si="13"/>
        <v>Lars Johnson 64</v>
      </c>
      <c r="Q64" s="29" t="str">
        <f ca="1" t="shared" si="14"/>
        <v>5.Anslutningsavtal</v>
      </c>
      <c r="R64" s="44" t="str">
        <f ca="1" t="shared" si="15"/>
        <v/>
      </c>
      <c r="S64" s="44" t="str">
        <f ca="1" t="shared" si="16"/>
        <v>x</v>
      </c>
      <c r="T64" s="44" t="str">
        <f ca="1" t="shared" si="17"/>
        <v/>
      </c>
      <c r="U64" s="15"/>
      <c r="V64" s="32"/>
      <c r="W64" s="48" t="str">
        <f ca="1" t="shared" si="18"/>
        <v/>
      </c>
      <c r="X64" s="49" t="str">
        <f ca="1" t="shared" si="19"/>
        <v/>
      </c>
      <c r="Y64" s="62" t="str">
        <f ca="1" t="shared" si="20"/>
        <v/>
      </c>
      <c r="Z64" s="62" t="str">
        <f ca="1" t="shared" si="21"/>
        <v/>
      </c>
      <c r="AA64" s="66"/>
      <c r="AB64" s="63" t="str">
        <f ca="1" t="shared" si="24"/>
        <v/>
      </c>
      <c r="AC64" s="72">
        <f ca="1">INDEX(Anslutningspunkt!$A$2:$A$180,RANDBETWEEN(2,180),1)</f>
        <v>40</v>
      </c>
      <c r="AD64" s="29"/>
      <c r="AE64" s="29" t="str">
        <f ca="1" t="shared" si="22"/>
        <v/>
      </c>
      <c r="AF64" s="78"/>
      <c r="AG64" s="100"/>
      <c r="AH64" s="101"/>
      <c r="AI64" s="102"/>
      <c r="AM64" s="6">
        <f ca="1">VLOOKUP(AC64,Anslutningspunkt!A:B,2,0)+RANDBETWEEN(-10000,10000)</f>
        <v>7591355.698</v>
      </c>
      <c r="AN64" s="6">
        <f ca="1">VLOOKUP(AC64,Anslutningspunkt!A:C,3,0)+RANDBETWEEN(-10000,10000)</f>
        <v>832410.195</v>
      </c>
      <c r="AP64" s="6" t="str">
        <f ca="1" t="shared" si="25"/>
        <v>Nyanslutning</v>
      </c>
      <c r="AQ64" s="6" t="str">
        <f ca="1" t="shared" si="26"/>
        <v>Konsumtion</v>
      </c>
      <c r="AX64" s="30">
        <f ca="1" t="shared" si="27"/>
        <v>44425.8971630021</v>
      </c>
      <c r="AZ64" s="30">
        <f ca="1">IF(SUM(IF({"4.Projekteringsavtal","5.Anslutningsavtal","6.Nätavtal"}=Q64,1,0))&gt;0,EDATE(AX64,RANDBETWEEN(0,6)),"")</f>
        <v>44425</v>
      </c>
      <c r="BB64" s="20">
        <f ca="1">IF(SUM(IF({"5.Anslutningsavtal","6.Nätavtal"}=Q64,1,0))&gt;0,EDATE(AZ64,RANDBETWEEN(0,3)),"")</f>
        <v>44486</v>
      </c>
      <c r="BD64" s="20" t="str">
        <f ca="1" t="shared" si="28"/>
        <v/>
      </c>
    </row>
    <row r="65" s="9" customFormat="1" ht="12.75" customHeight="1" spans="1:246">
      <c r="A65" s="33" t="s">
        <v>65</v>
      </c>
      <c r="B65" s="30">
        <f ca="1" t="shared" si="0"/>
        <v>43144</v>
      </c>
      <c r="C65" s="31">
        <f ca="1" t="shared" si="1"/>
        <v>43456</v>
      </c>
      <c r="D65" s="29" t="str">
        <f t="shared" si="2"/>
        <v>Project 465</v>
      </c>
      <c r="E65" s="29" t="str">
        <f t="shared" si="3"/>
        <v>Company AB 565</v>
      </c>
      <c r="F65" s="29" t="str">
        <f ca="1" t="shared" si="4"/>
        <v>Ludvika</v>
      </c>
      <c r="G65" s="36">
        <f ca="1" t="shared" si="5"/>
        <v>33</v>
      </c>
      <c r="H65" s="37" t="str">
        <f ca="1" t="shared" si="6"/>
        <v>Nej</v>
      </c>
      <c r="I65" s="29" t="str">
        <f ca="1" t="shared" si="7"/>
        <v>Flytt</v>
      </c>
      <c r="J65" s="29" t="str">
        <f ca="1" t="shared" si="8"/>
        <v>Konsumtion</v>
      </c>
      <c r="K65" s="40">
        <f ca="1" t="shared" si="9"/>
        <v>180</v>
      </c>
      <c r="L65" s="40">
        <f ca="1" t="shared" si="10"/>
        <v>66</v>
      </c>
      <c r="M65" s="11"/>
      <c r="N65" s="29" t="str">
        <f ca="1" t="shared" si="11"/>
        <v>Anders Erikson 65</v>
      </c>
      <c r="O65" s="29" t="str">
        <f ca="1" t="shared" si="12"/>
        <v>Anders Erikson 65</v>
      </c>
      <c r="P65" s="29" t="str">
        <f ca="1" t="shared" si="13"/>
        <v>Sarah Anderson 65</v>
      </c>
      <c r="Q65" s="29" t="str">
        <f ca="1" t="shared" si="14"/>
        <v>6.Nätavtal</v>
      </c>
      <c r="R65" s="44" t="str">
        <f ca="1" t="shared" si="15"/>
        <v>Ja</v>
      </c>
      <c r="S65" s="44" t="str">
        <f ca="1" t="shared" si="16"/>
        <v/>
      </c>
      <c r="T65" s="44" t="str">
        <f ca="1" t="shared" si="17"/>
        <v/>
      </c>
      <c r="U65" s="12"/>
      <c r="V65" s="33"/>
      <c r="W65" s="48" t="str">
        <f ca="1" t="shared" si="18"/>
        <v/>
      </c>
      <c r="X65" s="49" t="str">
        <f ca="1" t="shared" si="19"/>
        <v>Nej</v>
      </c>
      <c r="Y65" s="62" t="str">
        <f ca="1" t="shared" si="20"/>
        <v/>
      </c>
      <c r="Z65" s="62" t="str">
        <f ca="1" t="shared" si="21"/>
        <v/>
      </c>
      <c r="AA65" s="33"/>
      <c r="AB65" s="63" t="str">
        <f ca="1" t="shared" si="24"/>
        <v/>
      </c>
      <c r="AC65" s="72">
        <f ca="1">INDEX(Anslutningspunkt!$A$2:$A$180,RANDBETWEEN(2,180),1)</f>
        <v>169</v>
      </c>
      <c r="AD65" s="29"/>
      <c r="AE65" s="29" t="str">
        <f ca="1" t="shared" si="22"/>
        <v>Regionnät</v>
      </c>
      <c r="AF65" s="33"/>
      <c r="AG65" s="94"/>
      <c r="AH65" s="12"/>
      <c r="AI65" s="95"/>
      <c r="AM65" s="6">
        <f ca="1">VLOOKUP(AC65,Anslutningspunkt!A:B,2,0)+RANDBETWEEN(-10000,10000)</f>
        <v>7713510.698</v>
      </c>
      <c r="AN65" s="6">
        <f ca="1">VLOOKUP(AC65,Anslutningspunkt!A:C,3,0)+RANDBETWEEN(-10000,10000)</f>
        <v>681661.195</v>
      </c>
      <c r="AO65" s="6"/>
      <c r="AP65" s="6" t="str">
        <f ca="1" t="shared" si="25"/>
        <v>Flytt</v>
      </c>
      <c r="AQ65" s="6" t="str">
        <f ca="1" t="shared" si="26"/>
        <v>Konsumtion</v>
      </c>
      <c r="AR65" s="6"/>
      <c r="AS65" s="6"/>
      <c r="AT65" s="6"/>
      <c r="AU65" s="6"/>
      <c r="AV65" s="6"/>
      <c r="AW65" s="6"/>
      <c r="AX65" s="30">
        <f ca="1" t="shared" si="27"/>
        <v>43193.8224686592</v>
      </c>
      <c r="AY65" s="6"/>
      <c r="AZ65" s="30">
        <f ca="1">IF(SUM(IF({"4.Projekteringsavtal","5.Anslutningsavtal","6.Nätavtal"}=Q65,1,0))&gt;0,EDATE(AX65,RANDBETWEEN(0,6)),"")</f>
        <v>43346</v>
      </c>
      <c r="BA65" s="6"/>
      <c r="BB65" s="20">
        <f ca="1">IF(SUM(IF({"5.Anslutningsavtal","6.Nätavtal"}=Q65,1,0))&gt;0,EDATE(AZ65,RANDBETWEEN(0,3)),"")</f>
        <v>43376</v>
      </c>
      <c r="BC65" s="6"/>
      <c r="BD65" s="20">
        <f ca="1" t="shared" si="28"/>
        <v>43437</v>
      </c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</row>
    <row r="66" s="9" customFormat="1" ht="12.75" customHeight="1" spans="1:246">
      <c r="A66" s="32" t="s">
        <v>65</v>
      </c>
      <c r="B66" s="30">
        <f ca="1" t="shared" si="0"/>
        <v>44504</v>
      </c>
      <c r="C66" s="31">
        <f ca="1" t="shared" si="1"/>
        <v>45197</v>
      </c>
      <c r="D66" s="29" t="str">
        <f t="shared" si="2"/>
        <v>Project 466</v>
      </c>
      <c r="E66" s="29" t="str">
        <f t="shared" si="3"/>
        <v>Company AB 566</v>
      </c>
      <c r="F66" s="29" t="str">
        <f ca="1" t="shared" si="4"/>
        <v>Gävle</v>
      </c>
      <c r="G66" s="36">
        <f ca="1" t="shared" si="5"/>
        <v>38</v>
      </c>
      <c r="H66" s="37" t="str">
        <f ca="1" t="shared" si="6"/>
        <v/>
      </c>
      <c r="I66" s="29" t="str">
        <f ca="1" t="shared" si="7"/>
        <v>Nyanslutning</v>
      </c>
      <c r="J66" s="29" t="str">
        <f ca="1" t="shared" si="8"/>
        <v>Produktion</v>
      </c>
      <c r="K66" s="40">
        <f ca="1" t="shared" si="9"/>
        <v>440</v>
      </c>
      <c r="L66" s="40">
        <f ca="1" t="shared" si="10"/>
        <v>125</v>
      </c>
      <c r="M66" s="40"/>
      <c r="N66" s="29" t="str">
        <f ca="1" t="shared" si="11"/>
        <v>Sarah Anderson 66</v>
      </c>
      <c r="O66" s="29" t="str">
        <f ca="1" t="shared" si="12"/>
        <v>Lars Johnson 66</v>
      </c>
      <c r="P66" s="29" t="str">
        <f ca="1" t="shared" si="13"/>
        <v>Lars Johnson 66</v>
      </c>
      <c r="Q66" s="29" t="str">
        <f ca="1" t="shared" si="14"/>
        <v>5.Anslutningsavtal</v>
      </c>
      <c r="R66" s="44" t="str">
        <f ca="1" t="shared" si="15"/>
        <v/>
      </c>
      <c r="S66" s="44" t="str">
        <f ca="1" t="shared" si="16"/>
        <v/>
      </c>
      <c r="T66" s="44" t="str">
        <f ca="1" t="shared" si="17"/>
        <v/>
      </c>
      <c r="U66" s="50"/>
      <c r="V66" s="32"/>
      <c r="W66" s="48" t="str">
        <f ca="1" t="shared" si="18"/>
        <v>Reservationsavtal ska tecknas</v>
      </c>
      <c r="X66" s="49" t="str">
        <f ca="1" t="shared" si="19"/>
        <v>Nej</v>
      </c>
      <c r="Y66" s="62" t="str">
        <f ca="1" t="shared" si="20"/>
        <v/>
      </c>
      <c r="Z66" s="62" t="str">
        <f ca="1" t="shared" si="21"/>
        <v/>
      </c>
      <c r="AA66" s="32"/>
      <c r="AB66" s="63" t="str">
        <f ca="1" t="shared" si="24"/>
        <v/>
      </c>
      <c r="AC66" s="72">
        <f ca="1">INDEX(Anslutningspunkt!$A$2:$A$180,RANDBETWEEN(2,180),1)</f>
        <v>173</v>
      </c>
      <c r="AD66" s="29"/>
      <c r="AE66" s="29" t="str">
        <f ca="1" t="shared" si="22"/>
        <v/>
      </c>
      <c r="AF66" s="74"/>
      <c r="AG66" s="92"/>
      <c r="AH66" s="50"/>
      <c r="AI66" s="91"/>
      <c r="AM66" s="6">
        <f ca="1">VLOOKUP(AC66,Anslutningspunkt!A:B,2,0)+RANDBETWEEN(-10000,10000)</f>
        <v>7580989.698</v>
      </c>
      <c r="AN66" s="6">
        <f ca="1">VLOOKUP(AC66,Anslutningspunkt!A:C,3,0)+RANDBETWEEN(-10000,10000)</f>
        <v>748770.195</v>
      </c>
      <c r="AO66" s="6"/>
      <c r="AP66" s="6" t="str">
        <f ca="1" t="shared" si="25"/>
        <v>Nyanslutning</v>
      </c>
      <c r="AQ66" s="6" t="str">
        <f ca="1" t="shared" si="26"/>
        <v>Produktion</v>
      </c>
      <c r="AR66" s="6"/>
      <c r="AS66" s="6"/>
      <c r="AT66" s="6"/>
      <c r="AU66" s="6"/>
      <c r="AV66" s="6"/>
      <c r="AW66" s="6"/>
      <c r="AX66" s="30">
        <f ca="1" t="shared" si="27"/>
        <v>44936.9088640762</v>
      </c>
      <c r="AY66" s="6"/>
      <c r="AZ66" s="30">
        <f ca="1">IF(SUM(IF({"4.Projekteringsavtal","5.Anslutningsavtal","6.Nätavtal"}=Q66,1,0))&gt;0,EDATE(AX66,RANDBETWEEN(0,6)),"")</f>
        <v>45026</v>
      </c>
      <c r="BA66" s="6"/>
      <c r="BB66" s="20">
        <f ca="1">IF(SUM(IF({"5.Anslutningsavtal","6.Nätavtal"}=Q66,1,0))&gt;0,EDATE(AZ66,RANDBETWEEN(0,3)),"")</f>
        <v>45026</v>
      </c>
      <c r="BC66" s="6"/>
      <c r="BD66" s="20" t="str">
        <f ca="1" t="shared" si="28"/>
        <v/>
      </c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</row>
    <row r="67" s="10" customFormat="1" ht="12.75" customHeight="1" spans="1:246">
      <c r="A67" s="32" t="s">
        <v>65</v>
      </c>
      <c r="B67" s="30">
        <f ca="1" t="shared" si="0"/>
        <v>44072</v>
      </c>
      <c r="C67" s="31">
        <f ca="1" t="shared" si="1"/>
        <v>45052</v>
      </c>
      <c r="D67" s="29" t="str">
        <f t="shared" si="2"/>
        <v>Project 467</v>
      </c>
      <c r="E67" s="29" t="str">
        <f t="shared" si="3"/>
        <v>Company AB 567</v>
      </c>
      <c r="F67" s="29" t="str">
        <f ca="1" t="shared" si="4"/>
        <v>Strängnäs</v>
      </c>
      <c r="G67" s="36">
        <f ca="1" t="shared" si="5"/>
        <v>38</v>
      </c>
      <c r="H67" s="37" t="str">
        <f ca="1" t="shared" si="6"/>
        <v>Nej</v>
      </c>
      <c r="I67" s="29" t="str">
        <f ca="1" t="shared" si="7"/>
        <v>Flytt</v>
      </c>
      <c r="J67" s="29" t="str">
        <f ca="1" t="shared" si="8"/>
        <v>Konsumtion</v>
      </c>
      <c r="K67" s="40">
        <f ca="1" t="shared" si="9"/>
        <v>460</v>
      </c>
      <c r="L67" s="40">
        <f ca="1" t="shared" si="10"/>
        <v>135</v>
      </c>
      <c r="M67" s="40"/>
      <c r="N67" s="29" t="str">
        <f ca="1" t="shared" si="11"/>
        <v>Anders Erikson 67</v>
      </c>
      <c r="O67" s="29" t="str">
        <f ca="1" t="shared" si="12"/>
        <v>Anders Erikson 67</v>
      </c>
      <c r="P67" s="29" t="str">
        <f ca="1" t="shared" si="13"/>
        <v>Erik Johanson 67</v>
      </c>
      <c r="Q67" s="29" t="str">
        <f ca="1" t="shared" si="14"/>
        <v>2.Reservationsavtal</v>
      </c>
      <c r="R67" s="44" t="str">
        <f ca="1" t="shared" si="15"/>
        <v/>
      </c>
      <c r="S67" s="44" t="str">
        <f ca="1" t="shared" si="16"/>
        <v/>
      </c>
      <c r="T67" s="44" t="str">
        <f ca="1" t="shared" si="17"/>
        <v/>
      </c>
      <c r="U67" s="50"/>
      <c r="V67" s="32"/>
      <c r="W67" s="48" t="str">
        <f ca="1" t="shared" si="18"/>
        <v>Reservationsavtal ska tecknas</v>
      </c>
      <c r="X67" s="49" t="str">
        <f ca="1" t="shared" si="19"/>
        <v/>
      </c>
      <c r="Y67" s="62" t="str">
        <f ca="1" t="shared" si="20"/>
        <v/>
      </c>
      <c r="Z67" s="62" t="str">
        <f ca="1" t="shared" si="21"/>
        <v/>
      </c>
      <c r="AA67" s="65"/>
      <c r="AB67" s="63" t="str">
        <f ca="1" t="shared" si="24"/>
        <v/>
      </c>
      <c r="AC67" s="72">
        <f ca="1">INDEX(Anslutningspunkt!$A$2:$A$180,RANDBETWEEN(2,180),1)</f>
        <v>184</v>
      </c>
      <c r="AD67" s="29"/>
      <c r="AE67" s="29" t="str">
        <f ca="1" t="shared" si="22"/>
        <v>Regionnät</v>
      </c>
      <c r="AF67" s="74"/>
      <c r="AG67" s="92"/>
      <c r="AH67" s="50"/>
      <c r="AI67" s="91"/>
      <c r="AM67" s="6">
        <f ca="1">VLOOKUP(AC67,Anslutningspunkt!A:B,2,0)+RANDBETWEEN(-10000,10000)</f>
        <v>7642903.698</v>
      </c>
      <c r="AN67" s="6">
        <f ca="1">VLOOKUP(AC67,Anslutningspunkt!A:C,3,0)+RANDBETWEEN(-10000,10000)</f>
        <v>678798.195</v>
      </c>
      <c r="AO67" s="6"/>
      <c r="AP67" s="6" t="str">
        <f ca="1" t="shared" si="25"/>
        <v>Flytt</v>
      </c>
      <c r="AQ67" s="6" t="str">
        <f ca="1" t="shared" si="26"/>
        <v>Konsumtion</v>
      </c>
      <c r="AR67" s="6"/>
      <c r="AS67" s="6"/>
      <c r="AT67" s="6"/>
      <c r="AU67" s="6"/>
      <c r="AV67" s="6"/>
      <c r="AW67" s="6"/>
      <c r="AX67" s="30">
        <f ca="1" t="shared" si="27"/>
        <v>45059.3257546595</v>
      </c>
      <c r="AY67" s="6"/>
      <c r="AZ67" s="30" t="str">
        <f ca="1">IF(SUM(IF({"4.Projekteringsavtal","5.Anslutningsavtal","6.Nätavtal"}=Q67,1,0))&gt;0,EDATE(AX67,RANDBETWEEN(0,6)),"")</f>
        <v/>
      </c>
      <c r="BA67" s="6"/>
      <c r="BB67" s="20" t="str">
        <f ca="1">IF(SUM(IF({"5.Anslutningsavtal","6.Nätavtal"}=Q67,1,0))&gt;0,EDATE(AZ67,RANDBETWEEN(0,3)),"")</f>
        <v/>
      </c>
      <c r="BC67" s="6"/>
      <c r="BD67" s="20" t="str">
        <f ca="1" t="shared" si="28"/>
        <v/>
      </c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</row>
    <row r="68" s="6" customFormat="1" ht="12.75" customHeight="1" spans="1:56">
      <c r="A68" s="33" t="s">
        <v>65</v>
      </c>
      <c r="B68" s="30">
        <f ca="1" t="shared" ref="B68:B131" si="29">RANDBETWEEN(DATE(2018,1,1),DATE(2022,10,20))</f>
        <v>44316</v>
      </c>
      <c r="C68" s="31">
        <f ca="1" t="shared" ref="C68:C131" si="30">RANDBETWEEN(B68,DATE(2024,10,20))</f>
        <v>44738</v>
      </c>
      <c r="D68" s="29" t="str">
        <f t="shared" ref="D68:D131" si="31">_xlfn.CONCAT("Project ",COLUMN(D68),ROW(D68))</f>
        <v>Project 468</v>
      </c>
      <c r="E68" s="29" t="str">
        <f t="shared" ref="E68:E131" si="32">_xlfn.CONCAT("Company AB ",COLUMN(E68),ROW(E68))</f>
        <v>Company AB 568</v>
      </c>
      <c r="F68" s="29" t="str">
        <f ca="1" t="shared" ref="F68:F131" si="33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Vingåker</v>
      </c>
      <c r="G68" s="36">
        <f ca="1" t="shared" ref="G68:G131" si="34">RANDBETWEEN(30,38)</f>
        <v>30</v>
      </c>
      <c r="H68" s="37" t="str">
        <f ca="1" t="shared" ref="H68:H131" si="35">CHOOSE(RANDBETWEEN(1,3),"Ja","Nej","")</f>
        <v/>
      </c>
      <c r="I68" s="29" t="str">
        <f ca="1" t="shared" ref="I68:I131" si="36">CHOOSE(RANDBETWEEN(1,3),"Nyanslutning","Utökning","Flytt")</f>
        <v>Flytt</v>
      </c>
      <c r="J68" s="29" t="str">
        <f ca="1" t="shared" ref="J68:J131" si="37">CHOOSE(RANDBETWEEN(1,2),"Produktion","Konsumtion")</f>
        <v>Konsumtion</v>
      </c>
      <c r="K68" s="40">
        <f ca="1" t="shared" ref="K68:K131" si="38">RANDBETWEEN(1,60)*10</f>
        <v>220</v>
      </c>
      <c r="L68" s="40">
        <f ca="1" t="shared" ref="L68:L131" si="39">RANDBETWEEN(1,K68)</f>
        <v>128</v>
      </c>
      <c r="M68" s="11"/>
      <c r="N68" s="29" t="str">
        <f ca="1" t="shared" ref="N68:N131" si="40">_xlfn.CONCAT(CHOOSE(RANDBETWEEN(1,4),"Anders Erikson","Erik Johanson","Sarah Anderson","Lars Johnson")," ",ROW(N68))</f>
        <v>Anders Erikson 68</v>
      </c>
      <c r="O68" s="29" t="str">
        <f ca="1" t="shared" ref="O68:O131" si="41">_xlfn.CONCAT(CHOOSE(RANDBETWEEN(1,4),"Anders Erikson","Erik Johanson","Sarah Anderson","Lars Johnson")," ",ROW(O68))</f>
        <v>Sarah Anderson 68</v>
      </c>
      <c r="P68" s="29" t="str">
        <f ca="1" t="shared" ref="P68:P131" si="42">_xlfn.CONCAT(CHOOSE(RANDBETWEEN(1,4),"Anders Erikson","Erik Johanson","Sarah Anderson","Lars Johnson")," ",ROW(P68))</f>
        <v>Erik Johanson 68</v>
      </c>
      <c r="Q68" s="29" t="str">
        <f ca="1" t="shared" ref="Q68:Q131" si="43">CHOOSE(RANDBETWEEN(1,5),"5.Anslutningsavtal","4.Projekteringsavtal","6.Nätavtal","2.Reservationsavtal","1.Anslutningsmöjlighet")</f>
        <v>2.Reservationsavtal</v>
      </c>
      <c r="R68" s="44" t="str">
        <f ca="1" t="shared" ref="R68:R131" si="44">CHOOSE(RANDBETWEEN(1,8),"Ja","","","","n","nej","?","N/A")</f>
        <v>Ja</v>
      </c>
      <c r="S68" s="44" t="str">
        <f ca="1" t="shared" ref="S68:S131" si="45">CHOOSE(RANDBETWEEN(1,3),"x","","")</f>
        <v/>
      </c>
      <c r="T68" s="44" t="str">
        <f ca="1" t="shared" ref="T68:T131" si="46">CHOOSE(RANDBETWEEN(1,4),"x","","","")</f>
        <v>x</v>
      </c>
      <c r="U68" s="12"/>
      <c r="V68" s="33"/>
      <c r="W68" s="48" t="str">
        <f ca="1" t="shared" ref="W68:W131" si="47">CHOOSE(RANDBETWEEN(1,7),"Länk","","","","","Ansluts till LN 20 kV","Reservationsavtal ska tecknas")</f>
        <v>Länk</v>
      </c>
      <c r="X68" s="49" t="str">
        <f ca="1" t="shared" ref="X68:X131" si="48">CHOOSE(RANDBETWEEN(1,4),"Ja","Ja","Nej","")</f>
        <v/>
      </c>
      <c r="Y68" s="62" t="str">
        <f ca="1" t="shared" ref="Y68:Y131" si="49">IF(Z68&lt;&gt;"",RANDBETWEEN(Z68,DATE(2024,10,20)),"")</f>
        <v/>
      </c>
      <c r="Z68" s="62" t="str">
        <f ca="1" t="shared" ref="Z68:Z131" si="50">IF(X68="Ja",RANDBETWEEN(C68,DATE(2024,10,20)),"")</f>
        <v/>
      </c>
      <c r="AA68" s="33"/>
      <c r="AB68" s="63" t="str">
        <f ca="1" t="shared" si="24"/>
        <v/>
      </c>
      <c r="AC68" s="72">
        <f ca="1">INDEX(Anslutningspunkt!$A$2:$A$180,RANDBETWEEN(2,180),1)</f>
        <v>133</v>
      </c>
      <c r="AD68" s="29"/>
      <c r="AE68" s="29" t="str">
        <f ca="1" t="shared" ref="AE68:AE131" si="51">CHOOSE(RANDBETWEEN(1,4),"Regionnät","Stamnät Regionnät","Stamnät","")</f>
        <v>Stamnät</v>
      </c>
      <c r="AF68" s="33"/>
      <c r="AG68" s="94"/>
      <c r="AH68" s="12"/>
      <c r="AI68" s="95"/>
      <c r="AM68" s="6">
        <f ca="1">VLOOKUP(AC68,Anslutningspunkt!A:B,2,0)+RANDBETWEEN(-10000,10000)</f>
        <v>7387107.672</v>
      </c>
      <c r="AN68" s="6">
        <f ca="1">VLOOKUP(AC68,Anslutningspunkt!A:C,3,0)+RANDBETWEEN(-10000,10000)</f>
        <v>887199.142</v>
      </c>
      <c r="AP68" s="6" t="str">
        <f ca="1" t="shared" si="25"/>
        <v>Flytt</v>
      </c>
      <c r="AQ68" s="6" t="str">
        <f ca="1" t="shared" si="26"/>
        <v>Konsumtion</v>
      </c>
      <c r="AX68" s="30">
        <f ca="1" t="shared" si="27"/>
        <v>44369.5748405931</v>
      </c>
      <c r="AZ68" s="30" t="str">
        <f ca="1">IF(SUM(IF({"4.Projekteringsavtal","5.Anslutningsavtal","6.Nätavtal"}=Q68,1,0))&gt;0,EDATE(AX68,RANDBETWEEN(0,6)),"")</f>
        <v/>
      </c>
      <c r="BB68" s="20" t="str">
        <f ca="1">IF(SUM(IF({"5.Anslutningsavtal","6.Nätavtal"}=Q68,1,0))&gt;0,EDATE(AZ68,RANDBETWEEN(0,3)),"")</f>
        <v/>
      </c>
      <c r="BD68" s="20" t="str">
        <f ca="1" t="shared" si="28"/>
        <v/>
      </c>
    </row>
    <row r="69" s="6" customFormat="1" ht="12.75" customHeight="1" spans="1:56">
      <c r="A69" s="32" t="s">
        <v>65</v>
      </c>
      <c r="B69" s="30">
        <f ca="1" t="shared" si="29"/>
        <v>44804</v>
      </c>
      <c r="C69" s="31">
        <f ca="1" t="shared" si="30"/>
        <v>45345</v>
      </c>
      <c r="D69" s="29" t="str">
        <f t="shared" si="31"/>
        <v>Project 469</v>
      </c>
      <c r="E69" s="29" t="str">
        <f t="shared" si="32"/>
        <v>Company AB 569</v>
      </c>
      <c r="F69" s="29" t="str">
        <f ca="1" t="shared" si="33"/>
        <v>Trosa</v>
      </c>
      <c r="G69" s="36">
        <f ca="1" t="shared" si="34"/>
        <v>34</v>
      </c>
      <c r="H69" s="37" t="str">
        <f ca="1" t="shared" si="35"/>
        <v>Nej</v>
      </c>
      <c r="I69" s="29" t="str">
        <f ca="1" t="shared" si="36"/>
        <v>Nyanslutning</v>
      </c>
      <c r="J69" s="29" t="str">
        <f ca="1" t="shared" si="37"/>
        <v>Konsumtion</v>
      </c>
      <c r="K69" s="40">
        <f ca="1" t="shared" si="38"/>
        <v>530</v>
      </c>
      <c r="L69" s="40">
        <f ca="1" t="shared" si="39"/>
        <v>156</v>
      </c>
      <c r="M69" s="43"/>
      <c r="N69" s="29" t="str">
        <f ca="1" t="shared" si="40"/>
        <v>Lars Johnson 69</v>
      </c>
      <c r="O69" s="29" t="str">
        <f ca="1" t="shared" si="41"/>
        <v>Lars Johnson 69</v>
      </c>
      <c r="P69" s="29" t="str">
        <f ca="1" t="shared" si="42"/>
        <v>Lars Johnson 69</v>
      </c>
      <c r="Q69" s="29" t="str">
        <f ca="1" t="shared" si="43"/>
        <v>2.Reservationsavtal</v>
      </c>
      <c r="R69" s="44" t="str">
        <f ca="1" t="shared" si="44"/>
        <v/>
      </c>
      <c r="S69" s="44" t="str">
        <f ca="1" t="shared" si="45"/>
        <v>x</v>
      </c>
      <c r="T69" s="44" t="str">
        <f ca="1" t="shared" si="46"/>
        <v/>
      </c>
      <c r="U69" s="15"/>
      <c r="V69" s="32"/>
      <c r="W69" s="48" t="str">
        <f ca="1" t="shared" si="47"/>
        <v/>
      </c>
      <c r="X69" s="49" t="str">
        <f ca="1" t="shared" si="48"/>
        <v>Nej</v>
      </c>
      <c r="Y69" s="62" t="str">
        <f ca="1" t="shared" si="49"/>
        <v/>
      </c>
      <c r="Z69" s="62" t="str">
        <f ca="1" t="shared" si="50"/>
        <v/>
      </c>
      <c r="AA69" s="64"/>
      <c r="AB69" s="63" t="str">
        <f ca="1" t="shared" ref="AB69:AB132" si="52">IF(Q69="1.Anslutningsmöjlighet",IF(RAND()*10&lt;3,B69+RAND()*(EDATE(C69,1)-B69),""),"")</f>
        <v/>
      </c>
      <c r="AC69" s="72">
        <f ca="1">INDEX(Anslutningspunkt!$A$2:$A$180,RANDBETWEEN(2,180),1)</f>
        <v>174</v>
      </c>
      <c r="AD69" s="29"/>
      <c r="AE69" s="29" t="str">
        <f ca="1" t="shared" si="51"/>
        <v>Stamnät</v>
      </c>
      <c r="AF69" s="74"/>
      <c r="AG69" s="92"/>
      <c r="AH69" s="50"/>
      <c r="AI69" s="91"/>
      <c r="AM69" s="6">
        <f ca="1">VLOOKUP(AC69,Anslutningspunkt!A:B,2,0)+RANDBETWEEN(-10000,10000)</f>
        <v>7682932.698</v>
      </c>
      <c r="AN69" s="6">
        <f ca="1">VLOOKUP(AC69,Anslutningspunkt!A:C,3,0)+RANDBETWEEN(-10000,10000)</f>
        <v>771084.195</v>
      </c>
      <c r="AP69" s="6" t="str">
        <f ca="1" t="shared" ref="AP69:AP132" si="53">I69</f>
        <v>Nyanslutning</v>
      </c>
      <c r="AQ69" s="6" t="str">
        <f ca="1" t="shared" ref="AQ69:AQ132" si="54">J69</f>
        <v>Konsumtion</v>
      </c>
      <c r="AX69" s="30">
        <f ca="1" t="shared" ref="AX69:AX132" si="55">IF(Q69&lt;&gt;"1.Anslutningsmöjlighet",B69+RAND()*(EDATE(C69,1)-B69),"")</f>
        <v>44956.019485656</v>
      </c>
      <c r="AZ69" s="30" t="str">
        <f ca="1">IF(SUM(IF({"4.Projekteringsavtal","5.Anslutningsavtal","6.Nätavtal"}=Q69,1,0))&gt;0,EDATE(AX69,RANDBETWEEN(0,6)),"")</f>
        <v/>
      </c>
      <c r="BB69" s="20" t="str">
        <f ca="1">IF(SUM(IF({"5.Anslutningsavtal","6.Nätavtal"}=Q69,1,0))&gt;0,EDATE(AZ69,RANDBETWEEN(0,3)),"")</f>
        <v/>
      </c>
      <c r="BD69" s="20" t="str">
        <f ca="1" t="shared" ref="BD69:BD132" si="56">IF("6.Nätavtal"=Q69,EDATE(BB69,RANDBETWEEN(0,3)),"")</f>
        <v/>
      </c>
    </row>
    <row r="70" s="6" customFormat="1" ht="12.75" customHeight="1" spans="1:56">
      <c r="A70" s="32" t="s">
        <v>65</v>
      </c>
      <c r="B70" s="30">
        <f ca="1" t="shared" si="29"/>
        <v>43296</v>
      </c>
      <c r="C70" s="31">
        <f ca="1" t="shared" si="30"/>
        <v>44868</v>
      </c>
      <c r="D70" s="29" t="str">
        <f t="shared" si="31"/>
        <v>Project 470</v>
      </c>
      <c r="E70" s="29" t="str">
        <f t="shared" si="32"/>
        <v>Company AB 570</v>
      </c>
      <c r="F70" s="29" t="str">
        <f ca="1" t="shared" si="33"/>
        <v>Köping</v>
      </c>
      <c r="G70" s="36">
        <f ca="1" t="shared" si="34"/>
        <v>32</v>
      </c>
      <c r="H70" s="37" t="str">
        <f ca="1" t="shared" si="35"/>
        <v/>
      </c>
      <c r="I70" s="29" t="str">
        <f ca="1" t="shared" si="36"/>
        <v>Flytt</v>
      </c>
      <c r="J70" s="29" t="str">
        <f ca="1" t="shared" si="37"/>
        <v>Konsumtion</v>
      </c>
      <c r="K70" s="40">
        <f ca="1" t="shared" si="38"/>
        <v>450</v>
      </c>
      <c r="L70" s="40">
        <f ca="1" t="shared" si="39"/>
        <v>323</v>
      </c>
      <c r="M70" s="40"/>
      <c r="N70" s="29" t="str">
        <f ca="1" t="shared" si="40"/>
        <v>Sarah Anderson 70</v>
      </c>
      <c r="O70" s="29" t="str">
        <f ca="1" t="shared" si="41"/>
        <v>Sarah Anderson 70</v>
      </c>
      <c r="P70" s="29" t="str">
        <f ca="1" t="shared" si="42"/>
        <v>Anders Erikson 70</v>
      </c>
      <c r="Q70" s="29" t="str">
        <f ca="1" t="shared" si="43"/>
        <v>5.Anslutningsavtal</v>
      </c>
      <c r="R70" s="44" t="str">
        <f ca="1" t="shared" si="44"/>
        <v>n</v>
      </c>
      <c r="S70" s="44" t="str">
        <f ca="1" t="shared" si="45"/>
        <v/>
      </c>
      <c r="T70" s="44" t="str">
        <f ca="1" t="shared" si="46"/>
        <v/>
      </c>
      <c r="U70" s="50"/>
      <c r="V70" s="32"/>
      <c r="W70" s="48" t="str">
        <f ca="1" t="shared" si="47"/>
        <v>Reservationsavtal ska tecknas</v>
      </c>
      <c r="X70" s="49" t="str">
        <f ca="1" t="shared" si="48"/>
        <v>Ja</v>
      </c>
      <c r="Y70" s="62">
        <f ca="1" t="shared" si="49"/>
        <v>45569</v>
      </c>
      <c r="Z70" s="62">
        <f ca="1" t="shared" si="50"/>
        <v>45406</v>
      </c>
      <c r="AA70" s="65"/>
      <c r="AB70" s="63" t="str">
        <f ca="1" t="shared" si="52"/>
        <v/>
      </c>
      <c r="AC70" s="72">
        <f ca="1">INDEX(Anslutningspunkt!$A$2:$A$180,RANDBETWEEN(2,180),1)</f>
        <v>3</v>
      </c>
      <c r="AD70" s="29"/>
      <c r="AE70" s="29" t="str">
        <f ca="1" t="shared" si="51"/>
        <v>Regionnät</v>
      </c>
      <c r="AF70" s="32"/>
      <c r="AG70" s="93"/>
      <c r="AH70" s="50"/>
      <c r="AI70" s="91"/>
      <c r="AM70" s="6">
        <f ca="1">VLOOKUP(AC70,Anslutningspunkt!A:B,2,0)+RANDBETWEEN(-10000,10000)</f>
        <v>6525390.206</v>
      </c>
      <c r="AN70" s="6">
        <f ca="1">VLOOKUP(AC70,Anslutningspunkt!A:C,3,0)+RANDBETWEEN(-10000,10000)</f>
        <v>719053.519</v>
      </c>
      <c r="AP70" s="6" t="str">
        <f ca="1" t="shared" si="53"/>
        <v>Flytt</v>
      </c>
      <c r="AQ70" s="6" t="str">
        <f ca="1" t="shared" si="54"/>
        <v>Konsumtion</v>
      </c>
      <c r="AX70" s="30">
        <f ca="1" t="shared" si="55"/>
        <v>44058.9861144333</v>
      </c>
      <c r="AZ70" s="30">
        <f ca="1">IF(SUM(IF({"4.Projekteringsavtal","5.Anslutningsavtal","6.Nätavtal"}=Q70,1,0))&gt;0,EDATE(AX70,RANDBETWEEN(0,6)),"")</f>
        <v>44211</v>
      </c>
      <c r="BB70" s="20">
        <f ca="1">IF(SUM(IF({"5.Anslutningsavtal","6.Nätavtal"}=Q70,1,0))&gt;0,EDATE(AZ70,RANDBETWEEN(0,3)),"")</f>
        <v>44211</v>
      </c>
      <c r="BD70" s="20" t="str">
        <f ca="1" t="shared" si="56"/>
        <v/>
      </c>
    </row>
    <row r="71" s="6" customFormat="1" ht="12.75" customHeight="1" spans="1:56">
      <c r="A71" s="32" t="s">
        <v>65</v>
      </c>
      <c r="B71" s="30">
        <f ca="1" t="shared" si="29"/>
        <v>43876</v>
      </c>
      <c r="C71" s="31">
        <f ca="1" t="shared" si="30"/>
        <v>44058</v>
      </c>
      <c r="D71" s="29" t="str">
        <f t="shared" si="31"/>
        <v>Project 471</v>
      </c>
      <c r="E71" s="29" t="str">
        <f t="shared" si="32"/>
        <v>Company AB 571</v>
      </c>
      <c r="F71" s="29" t="str">
        <f ca="1" t="shared" si="33"/>
        <v>Hedemora</v>
      </c>
      <c r="G71" s="36">
        <f ca="1" t="shared" si="34"/>
        <v>36</v>
      </c>
      <c r="H71" s="37" t="str">
        <f ca="1" t="shared" si="35"/>
        <v/>
      </c>
      <c r="I71" s="29" t="str">
        <f ca="1" t="shared" si="36"/>
        <v>Flytt</v>
      </c>
      <c r="J71" s="29" t="str">
        <f ca="1" t="shared" si="37"/>
        <v>Konsumtion</v>
      </c>
      <c r="K71" s="40">
        <f ca="1" t="shared" si="38"/>
        <v>20</v>
      </c>
      <c r="L71" s="40">
        <f ca="1" t="shared" si="39"/>
        <v>13</v>
      </c>
      <c r="M71" s="40"/>
      <c r="N71" s="29" t="str">
        <f ca="1" t="shared" si="40"/>
        <v>Erik Johanson 71</v>
      </c>
      <c r="O71" s="29" t="str">
        <f ca="1" t="shared" si="41"/>
        <v>Lars Johnson 71</v>
      </c>
      <c r="P71" s="29" t="str">
        <f ca="1" t="shared" si="42"/>
        <v>Sarah Anderson 71</v>
      </c>
      <c r="Q71" s="29" t="str">
        <f ca="1" t="shared" si="43"/>
        <v>1.Anslutningsmöjlighet</v>
      </c>
      <c r="R71" s="44" t="str">
        <f ca="1" t="shared" si="44"/>
        <v>nej</v>
      </c>
      <c r="S71" s="44" t="str">
        <f ca="1" t="shared" si="45"/>
        <v/>
      </c>
      <c r="T71" s="44" t="str">
        <f ca="1" t="shared" si="46"/>
        <v/>
      </c>
      <c r="U71" s="50"/>
      <c r="V71" s="32"/>
      <c r="W71" s="48" t="str">
        <f ca="1" t="shared" si="47"/>
        <v>Reservationsavtal ska tecknas</v>
      </c>
      <c r="X71" s="49" t="str">
        <f ca="1" t="shared" si="48"/>
        <v>Ja</v>
      </c>
      <c r="Y71" s="62">
        <f ca="1" t="shared" si="49"/>
        <v>45373</v>
      </c>
      <c r="Z71" s="62">
        <f ca="1" t="shared" si="50"/>
        <v>45363</v>
      </c>
      <c r="AA71" s="117"/>
      <c r="AB71" s="63" t="str">
        <f ca="1" t="shared" si="52"/>
        <v/>
      </c>
      <c r="AC71" s="72">
        <f ca="1">INDEX(Anslutningspunkt!$A$2:$A$180,RANDBETWEEN(2,180),1)</f>
        <v>161</v>
      </c>
      <c r="AD71" s="29"/>
      <c r="AE71" s="29" t="str">
        <f ca="1" t="shared" si="51"/>
        <v>Stamnät Regionnät</v>
      </c>
      <c r="AF71" s="74"/>
      <c r="AG71" s="92"/>
      <c r="AH71" s="50"/>
      <c r="AI71" s="91"/>
      <c r="AM71" s="6">
        <f ca="1">VLOOKUP(AC71,Anslutningspunkt!A:B,2,0)+RANDBETWEEN(-10000,10000)</f>
        <v>7722973.698</v>
      </c>
      <c r="AN71" s="6">
        <f ca="1">VLOOKUP(AC71,Anslutningspunkt!A:C,3,0)+RANDBETWEEN(-10000,10000)</f>
        <v>771620.195</v>
      </c>
      <c r="AP71" s="6" t="str">
        <f ca="1" t="shared" si="53"/>
        <v>Flytt</v>
      </c>
      <c r="AQ71" s="6" t="str">
        <f ca="1" t="shared" si="54"/>
        <v>Konsumtion</v>
      </c>
      <c r="AX71" s="30" t="str">
        <f ca="1" t="shared" si="55"/>
        <v/>
      </c>
      <c r="AZ71" s="30" t="str">
        <f ca="1">IF(SUM(IF({"4.Projekteringsavtal","5.Anslutningsavtal","6.Nätavtal"}=Q71,1,0))&gt;0,EDATE(AX71,RANDBETWEEN(0,6)),"")</f>
        <v/>
      </c>
      <c r="BB71" s="20" t="str">
        <f ca="1">IF(SUM(IF({"5.Anslutningsavtal","6.Nätavtal"}=Q71,1,0))&gt;0,EDATE(AZ71,RANDBETWEEN(0,3)),"")</f>
        <v/>
      </c>
      <c r="BD71" s="20" t="str">
        <f ca="1" t="shared" si="56"/>
        <v/>
      </c>
    </row>
    <row r="72" s="6" customFormat="1" ht="12.75" customHeight="1" spans="1:56">
      <c r="A72" s="32" t="s">
        <v>65</v>
      </c>
      <c r="B72" s="30">
        <f ca="1" t="shared" si="29"/>
        <v>43247</v>
      </c>
      <c r="C72" s="31">
        <f ca="1" t="shared" si="30"/>
        <v>43803</v>
      </c>
      <c r="D72" s="29" t="str">
        <f t="shared" si="31"/>
        <v>Project 472</v>
      </c>
      <c r="E72" s="29" t="str">
        <f t="shared" si="32"/>
        <v>Company AB 572</v>
      </c>
      <c r="F72" s="29" t="str">
        <f ca="1" t="shared" si="33"/>
        <v>Sala</v>
      </c>
      <c r="G72" s="36">
        <f ca="1" t="shared" si="34"/>
        <v>34</v>
      </c>
      <c r="H72" s="37" t="str">
        <f ca="1" t="shared" si="35"/>
        <v>Ja</v>
      </c>
      <c r="I72" s="29" t="str">
        <f ca="1" t="shared" si="36"/>
        <v>Nyanslutning</v>
      </c>
      <c r="J72" s="29" t="str">
        <f ca="1" t="shared" si="37"/>
        <v>Konsumtion</v>
      </c>
      <c r="K72" s="40">
        <f ca="1" t="shared" si="38"/>
        <v>40</v>
      </c>
      <c r="L72" s="40">
        <f ca="1" t="shared" si="39"/>
        <v>3</v>
      </c>
      <c r="M72" s="40"/>
      <c r="N72" s="29" t="str">
        <f ca="1" t="shared" si="40"/>
        <v>Erik Johanson 72</v>
      </c>
      <c r="O72" s="29" t="str">
        <f ca="1" t="shared" si="41"/>
        <v>Lars Johnson 72</v>
      </c>
      <c r="P72" s="29" t="str">
        <f ca="1" t="shared" si="42"/>
        <v>Anders Erikson 72</v>
      </c>
      <c r="Q72" s="29" t="str">
        <f ca="1" t="shared" si="43"/>
        <v>1.Anslutningsmöjlighet</v>
      </c>
      <c r="R72" s="44" t="str">
        <f ca="1" t="shared" si="44"/>
        <v>n</v>
      </c>
      <c r="S72" s="44" t="str">
        <f ca="1" t="shared" si="45"/>
        <v/>
      </c>
      <c r="T72" s="44" t="str">
        <f ca="1" t="shared" si="46"/>
        <v/>
      </c>
      <c r="U72" s="50"/>
      <c r="V72" s="32"/>
      <c r="W72" s="48" t="str">
        <f ca="1" t="shared" si="47"/>
        <v>Ansluts till LN 20 kV</v>
      </c>
      <c r="X72" s="49" t="str">
        <f ca="1" t="shared" si="48"/>
        <v>Nej</v>
      </c>
      <c r="Y72" s="62" t="str">
        <f ca="1" t="shared" si="49"/>
        <v/>
      </c>
      <c r="Z72" s="62" t="str">
        <f ca="1" t="shared" si="50"/>
        <v/>
      </c>
      <c r="AA72" s="32"/>
      <c r="AB72" s="63" t="str">
        <f ca="1" t="shared" si="52"/>
        <v/>
      </c>
      <c r="AC72" s="72">
        <f ca="1">INDEX(Anslutningspunkt!$A$2:$A$180,RANDBETWEEN(2,180),1)</f>
        <v>3</v>
      </c>
      <c r="AD72" s="29"/>
      <c r="AE72" s="29" t="str">
        <f ca="1" t="shared" si="51"/>
        <v>Regionnät</v>
      </c>
      <c r="AF72" s="74"/>
      <c r="AG72" s="92"/>
      <c r="AH72" s="50"/>
      <c r="AI72" s="91"/>
      <c r="AM72" s="6">
        <f ca="1">VLOOKUP(AC72,Anslutningspunkt!A:B,2,0)+RANDBETWEEN(-10000,10000)</f>
        <v>6536989.206</v>
      </c>
      <c r="AN72" s="6">
        <f ca="1">VLOOKUP(AC72,Anslutningspunkt!A:C,3,0)+RANDBETWEEN(-10000,10000)</f>
        <v>730248.519</v>
      </c>
      <c r="AP72" s="6" t="str">
        <f ca="1" t="shared" si="53"/>
        <v>Nyanslutning</v>
      </c>
      <c r="AQ72" s="6" t="str">
        <f ca="1" t="shared" si="54"/>
        <v>Konsumtion</v>
      </c>
      <c r="AX72" s="30" t="str">
        <f ca="1" t="shared" si="55"/>
        <v/>
      </c>
      <c r="AZ72" s="30" t="str">
        <f ca="1">IF(SUM(IF({"4.Projekteringsavtal","5.Anslutningsavtal","6.Nätavtal"}=Q72,1,0))&gt;0,EDATE(AX72,RANDBETWEEN(0,6)),"")</f>
        <v/>
      </c>
      <c r="BB72" s="20" t="str">
        <f ca="1">IF(SUM(IF({"5.Anslutningsavtal","6.Nätavtal"}=Q72,1,0))&gt;0,EDATE(AZ72,RANDBETWEEN(0,3)),"")</f>
        <v/>
      </c>
      <c r="BD72" s="20" t="str">
        <f ca="1" t="shared" si="56"/>
        <v/>
      </c>
    </row>
    <row r="73" s="6" customFormat="1" ht="12.75" customHeight="1" spans="1:56">
      <c r="A73" s="32" t="s">
        <v>65</v>
      </c>
      <c r="B73" s="30">
        <f ca="1" t="shared" si="29"/>
        <v>43942</v>
      </c>
      <c r="C73" s="31">
        <f ca="1" t="shared" si="30"/>
        <v>44696</v>
      </c>
      <c r="D73" s="29" t="str">
        <f t="shared" si="31"/>
        <v>Project 473</v>
      </c>
      <c r="E73" s="29" t="str">
        <f t="shared" si="32"/>
        <v>Company AB 573</v>
      </c>
      <c r="F73" s="29" t="str">
        <f ca="1" t="shared" si="33"/>
        <v>Södertälje</v>
      </c>
      <c r="G73" s="36">
        <f ca="1" t="shared" si="34"/>
        <v>33</v>
      </c>
      <c r="H73" s="37" t="str">
        <f ca="1" t="shared" si="35"/>
        <v/>
      </c>
      <c r="I73" s="29" t="str">
        <f ca="1" t="shared" si="36"/>
        <v>Flytt</v>
      </c>
      <c r="J73" s="29" t="str">
        <f ca="1" t="shared" si="37"/>
        <v>Produktion</v>
      </c>
      <c r="K73" s="40">
        <f ca="1" t="shared" si="38"/>
        <v>50</v>
      </c>
      <c r="L73" s="40">
        <f ca="1" t="shared" si="39"/>
        <v>36</v>
      </c>
      <c r="M73" s="40"/>
      <c r="N73" s="29" t="str">
        <f ca="1" t="shared" si="40"/>
        <v>Lars Johnson 73</v>
      </c>
      <c r="O73" s="29" t="str">
        <f ca="1" t="shared" si="41"/>
        <v>Sarah Anderson 73</v>
      </c>
      <c r="P73" s="29" t="str">
        <f ca="1" t="shared" si="42"/>
        <v>Lars Johnson 73</v>
      </c>
      <c r="Q73" s="29" t="str">
        <f ca="1" t="shared" si="43"/>
        <v>5.Anslutningsavtal</v>
      </c>
      <c r="R73" s="44" t="str">
        <f ca="1" t="shared" si="44"/>
        <v>nej</v>
      </c>
      <c r="S73" s="44" t="str">
        <f ca="1" t="shared" si="45"/>
        <v/>
      </c>
      <c r="T73" s="44" t="str">
        <f ca="1" t="shared" si="46"/>
        <v>x</v>
      </c>
      <c r="U73" s="50"/>
      <c r="V73" s="32"/>
      <c r="W73" s="48" t="str">
        <f ca="1" t="shared" si="47"/>
        <v/>
      </c>
      <c r="X73" s="49" t="str">
        <f ca="1" t="shared" si="48"/>
        <v/>
      </c>
      <c r="Y73" s="62" t="str">
        <f ca="1" t="shared" si="49"/>
        <v/>
      </c>
      <c r="Z73" s="62" t="str">
        <f ca="1" t="shared" si="50"/>
        <v/>
      </c>
      <c r="AA73" s="32"/>
      <c r="AB73" s="63" t="str">
        <f ca="1" t="shared" si="52"/>
        <v/>
      </c>
      <c r="AC73" s="72">
        <f ca="1">INDEX(Anslutningspunkt!$A$2:$A$180,RANDBETWEEN(2,180),1)</f>
        <v>184</v>
      </c>
      <c r="AD73" s="29"/>
      <c r="AE73" s="29" t="str">
        <f ca="1" t="shared" si="51"/>
        <v/>
      </c>
      <c r="AF73" s="74"/>
      <c r="AG73" s="92"/>
      <c r="AH73" s="50"/>
      <c r="AI73" s="91"/>
      <c r="AM73" s="6">
        <f ca="1">VLOOKUP(AC73,Anslutningspunkt!A:B,2,0)+RANDBETWEEN(-10000,10000)</f>
        <v>7633346.698</v>
      </c>
      <c r="AN73" s="6">
        <f ca="1">VLOOKUP(AC73,Anslutningspunkt!A:C,3,0)+RANDBETWEEN(-10000,10000)</f>
        <v>671008.195</v>
      </c>
      <c r="AP73" s="6" t="str">
        <f ca="1" t="shared" si="53"/>
        <v>Flytt</v>
      </c>
      <c r="AQ73" s="6" t="str">
        <f ca="1" t="shared" si="54"/>
        <v>Produktion</v>
      </c>
      <c r="AX73" s="30">
        <f ca="1" t="shared" si="55"/>
        <v>44270.3506007952</v>
      </c>
      <c r="AZ73" s="30">
        <f ca="1">IF(SUM(IF({"4.Projekteringsavtal","5.Anslutningsavtal","6.Nätavtal"}=Q73,1,0))&gt;0,EDATE(AX73,RANDBETWEEN(0,6)),"")</f>
        <v>44331</v>
      </c>
      <c r="BB73" s="20">
        <f ca="1">IF(SUM(IF({"5.Anslutningsavtal","6.Nätavtal"}=Q73,1,0))&gt;0,EDATE(AZ73,RANDBETWEEN(0,3)),"")</f>
        <v>44331</v>
      </c>
      <c r="BD73" s="20" t="str">
        <f ca="1" t="shared" si="56"/>
        <v/>
      </c>
    </row>
    <row r="74" s="6" customFormat="1" ht="12.75" customHeight="1" spans="1:56">
      <c r="A74" s="32" t="s">
        <v>65</v>
      </c>
      <c r="B74" s="30">
        <f ca="1" t="shared" si="29"/>
        <v>43848</v>
      </c>
      <c r="C74" s="31">
        <f ca="1" t="shared" si="30"/>
        <v>45006</v>
      </c>
      <c r="D74" s="29" t="str">
        <f t="shared" si="31"/>
        <v>Project 474</v>
      </c>
      <c r="E74" s="29" t="str">
        <f t="shared" si="32"/>
        <v>Company AB 574</v>
      </c>
      <c r="F74" s="29" t="str">
        <f ca="1" t="shared" si="33"/>
        <v>Vingåker</v>
      </c>
      <c r="G74" s="36">
        <f ca="1" t="shared" si="34"/>
        <v>38</v>
      </c>
      <c r="H74" s="37" t="str">
        <f ca="1" t="shared" si="35"/>
        <v>Nej</v>
      </c>
      <c r="I74" s="29" t="str">
        <f ca="1" t="shared" si="36"/>
        <v>Flytt</v>
      </c>
      <c r="J74" s="29" t="str">
        <f ca="1" t="shared" si="37"/>
        <v>Konsumtion</v>
      </c>
      <c r="K74" s="40">
        <f ca="1" t="shared" si="38"/>
        <v>150</v>
      </c>
      <c r="L74" s="40">
        <f ca="1" t="shared" si="39"/>
        <v>148</v>
      </c>
      <c r="M74" s="40"/>
      <c r="N74" s="29" t="str">
        <f ca="1" t="shared" si="40"/>
        <v>Lars Johnson 74</v>
      </c>
      <c r="O74" s="29" t="str">
        <f ca="1" t="shared" si="41"/>
        <v>Erik Johanson 74</v>
      </c>
      <c r="P74" s="29" t="str">
        <f ca="1" t="shared" si="42"/>
        <v>Sarah Anderson 74</v>
      </c>
      <c r="Q74" s="29" t="str">
        <f ca="1" t="shared" si="43"/>
        <v>2.Reservationsavtal</v>
      </c>
      <c r="R74" s="44" t="str">
        <f ca="1" t="shared" si="44"/>
        <v/>
      </c>
      <c r="S74" s="44" t="str">
        <f ca="1" t="shared" si="45"/>
        <v/>
      </c>
      <c r="T74" s="44" t="str">
        <f ca="1" t="shared" si="46"/>
        <v/>
      </c>
      <c r="U74" s="50"/>
      <c r="V74" s="32"/>
      <c r="W74" s="48" t="str">
        <f ca="1" t="shared" si="47"/>
        <v/>
      </c>
      <c r="X74" s="49" t="str">
        <f ca="1" t="shared" si="48"/>
        <v>Ja</v>
      </c>
      <c r="Y74" s="62">
        <f ca="1" t="shared" si="49"/>
        <v>45434</v>
      </c>
      <c r="Z74" s="62">
        <f ca="1" t="shared" si="50"/>
        <v>45307</v>
      </c>
      <c r="AA74" s="32"/>
      <c r="AB74" s="63" t="str">
        <f ca="1" t="shared" si="52"/>
        <v/>
      </c>
      <c r="AC74" s="72">
        <f ca="1">INDEX(Anslutningspunkt!$A$2:$A$180,RANDBETWEEN(2,180),1)</f>
        <v>8</v>
      </c>
      <c r="AD74" s="29"/>
      <c r="AE74" s="29" t="str">
        <f ca="1" t="shared" si="51"/>
        <v>Stamnät Regionnät</v>
      </c>
      <c r="AF74" s="74"/>
      <c r="AG74" s="92"/>
      <c r="AH74" s="50"/>
      <c r="AI74" s="91"/>
      <c r="AM74" s="6">
        <f ca="1">VLOOKUP(AC74,Anslutningspunkt!A:B,2,0)+RANDBETWEEN(-10000,10000)</f>
        <v>7714668.698</v>
      </c>
      <c r="AN74" s="6">
        <f ca="1">VLOOKUP(AC74,Anslutningspunkt!A:C,3,0)+RANDBETWEEN(-10000,10000)</f>
        <v>771801.195</v>
      </c>
      <c r="AP74" s="6" t="str">
        <f ca="1" t="shared" si="53"/>
        <v>Flytt</v>
      </c>
      <c r="AQ74" s="6" t="str">
        <f ca="1" t="shared" si="54"/>
        <v>Konsumtion</v>
      </c>
      <c r="AX74" s="30">
        <f ca="1" t="shared" si="55"/>
        <v>44601.7854513858</v>
      </c>
      <c r="AZ74" s="30" t="str">
        <f ca="1">IF(SUM(IF({"4.Projekteringsavtal","5.Anslutningsavtal","6.Nätavtal"}=Q74,1,0))&gt;0,EDATE(AX74,RANDBETWEEN(0,6)),"")</f>
        <v/>
      </c>
      <c r="BB74" s="20" t="str">
        <f ca="1">IF(SUM(IF({"5.Anslutningsavtal","6.Nätavtal"}=Q74,1,0))&gt;0,EDATE(AZ74,RANDBETWEEN(0,3)),"")</f>
        <v/>
      </c>
      <c r="BD74" s="20" t="str">
        <f ca="1" t="shared" si="56"/>
        <v/>
      </c>
    </row>
    <row r="75" s="6" customFormat="1" ht="12.75" customHeight="1" spans="1:56">
      <c r="A75" s="32" t="s">
        <v>65</v>
      </c>
      <c r="B75" s="30">
        <f ca="1" t="shared" si="29"/>
        <v>44201</v>
      </c>
      <c r="C75" s="31">
        <f ca="1" t="shared" si="30"/>
        <v>45575</v>
      </c>
      <c r="D75" s="29" t="str">
        <f t="shared" si="31"/>
        <v>Project 475</v>
      </c>
      <c r="E75" s="29" t="str">
        <f t="shared" si="32"/>
        <v>Company AB 575</v>
      </c>
      <c r="F75" s="29" t="str">
        <f ca="1" t="shared" si="33"/>
        <v>Surahammar</v>
      </c>
      <c r="G75" s="36">
        <f ca="1" t="shared" si="34"/>
        <v>36</v>
      </c>
      <c r="H75" s="37" t="str">
        <f ca="1" t="shared" si="35"/>
        <v/>
      </c>
      <c r="I75" s="29" t="str">
        <f ca="1" t="shared" si="36"/>
        <v>Nyanslutning</v>
      </c>
      <c r="J75" s="29" t="str">
        <f ca="1" t="shared" si="37"/>
        <v>Konsumtion</v>
      </c>
      <c r="K75" s="40">
        <f ca="1" t="shared" si="38"/>
        <v>310</v>
      </c>
      <c r="L75" s="40">
        <f ca="1" t="shared" si="39"/>
        <v>190</v>
      </c>
      <c r="M75" s="40"/>
      <c r="N75" s="29" t="str">
        <f ca="1" t="shared" si="40"/>
        <v>Lars Johnson 75</v>
      </c>
      <c r="O75" s="29" t="str">
        <f ca="1" t="shared" si="41"/>
        <v>Erik Johanson 75</v>
      </c>
      <c r="P75" s="29" t="str">
        <f ca="1" t="shared" si="42"/>
        <v>Erik Johanson 75</v>
      </c>
      <c r="Q75" s="29" t="str">
        <f ca="1" t="shared" si="43"/>
        <v>1.Anslutningsmöjlighet</v>
      </c>
      <c r="R75" s="44" t="str">
        <f ca="1" t="shared" si="44"/>
        <v>nej</v>
      </c>
      <c r="S75" s="44" t="str">
        <f ca="1" t="shared" si="45"/>
        <v>x</v>
      </c>
      <c r="T75" s="44" t="str">
        <f ca="1" t="shared" si="46"/>
        <v>x</v>
      </c>
      <c r="U75" s="50"/>
      <c r="V75" s="32"/>
      <c r="W75" s="48" t="str">
        <f ca="1" t="shared" si="47"/>
        <v>Länk</v>
      </c>
      <c r="X75" s="49" t="str">
        <f ca="1" t="shared" si="48"/>
        <v/>
      </c>
      <c r="Y75" s="62" t="str">
        <f ca="1" t="shared" si="49"/>
        <v/>
      </c>
      <c r="Z75" s="62" t="str">
        <f ca="1" t="shared" si="50"/>
        <v/>
      </c>
      <c r="AA75" s="32"/>
      <c r="AB75" s="63" t="str">
        <f ca="1" t="shared" si="52"/>
        <v/>
      </c>
      <c r="AC75" s="72">
        <f ca="1">INDEX(Anslutningspunkt!$A$2:$A$180,RANDBETWEEN(2,180),1)</f>
        <v>275</v>
      </c>
      <c r="AD75" s="29"/>
      <c r="AE75" s="29" t="str">
        <f ca="1" t="shared" si="51"/>
        <v>Stamnät</v>
      </c>
      <c r="AF75" s="74"/>
      <c r="AG75" s="92"/>
      <c r="AH75" s="50"/>
      <c r="AI75" s="91"/>
      <c r="AM75" s="6">
        <f ca="1">VLOOKUP(AC75,Anslutningspunkt!A:B,2,0)+RANDBETWEEN(-10000,10000)</f>
        <v>7622457.698</v>
      </c>
      <c r="AN75" s="6">
        <f ca="1">VLOOKUP(AC75,Anslutningspunkt!A:C,3,0)+RANDBETWEEN(-10000,10000)</f>
        <v>642666.195</v>
      </c>
      <c r="AP75" s="6" t="str">
        <f ca="1" t="shared" si="53"/>
        <v>Nyanslutning</v>
      </c>
      <c r="AQ75" s="6" t="str">
        <f ca="1" t="shared" si="54"/>
        <v>Konsumtion</v>
      </c>
      <c r="AX75" s="30" t="str">
        <f ca="1" t="shared" si="55"/>
        <v/>
      </c>
      <c r="AZ75" s="30" t="str">
        <f ca="1">IF(SUM(IF({"4.Projekteringsavtal","5.Anslutningsavtal","6.Nätavtal"}=Q75,1,0))&gt;0,EDATE(AX75,RANDBETWEEN(0,6)),"")</f>
        <v/>
      </c>
      <c r="BB75" s="20" t="str">
        <f ca="1">IF(SUM(IF({"5.Anslutningsavtal","6.Nätavtal"}=Q75,1,0))&gt;0,EDATE(AZ75,RANDBETWEEN(0,3)),"")</f>
        <v/>
      </c>
      <c r="BD75" s="20" t="str">
        <f ca="1" t="shared" si="56"/>
        <v/>
      </c>
    </row>
    <row r="76" s="6" customFormat="1" ht="12.75" customHeight="1" spans="1:56">
      <c r="A76" s="32" t="s">
        <v>65</v>
      </c>
      <c r="B76" s="30">
        <f ca="1" t="shared" si="29"/>
        <v>44097</v>
      </c>
      <c r="C76" s="31">
        <f ca="1" t="shared" si="30"/>
        <v>44682</v>
      </c>
      <c r="D76" s="29" t="str">
        <f t="shared" si="31"/>
        <v>Project 476</v>
      </c>
      <c r="E76" s="29" t="str">
        <f t="shared" si="32"/>
        <v>Company AB 576</v>
      </c>
      <c r="F76" s="29" t="str">
        <f ca="1" t="shared" si="33"/>
        <v>Huddinge</v>
      </c>
      <c r="G76" s="36">
        <f ca="1" t="shared" si="34"/>
        <v>38</v>
      </c>
      <c r="H76" s="37" t="str">
        <f ca="1" t="shared" si="35"/>
        <v/>
      </c>
      <c r="I76" s="29" t="str">
        <f ca="1" t="shared" si="36"/>
        <v>Utökning</v>
      </c>
      <c r="J76" s="29" t="str">
        <f ca="1" t="shared" si="37"/>
        <v>Produktion</v>
      </c>
      <c r="K76" s="40">
        <f ca="1" t="shared" si="38"/>
        <v>410</v>
      </c>
      <c r="L76" s="40">
        <f ca="1" t="shared" si="39"/>
        <v>302</v>
      </c>
      <c r="M76" s="40"/>
      <c r="N76" s="29" t="str">
        <f ca="1" t="shared" si="40"/>
        <v>Sarah Anderson 76</v>
      </c>
      <c r="O76" s="29" t="str">
        <f ca="1" t="shared" si="41"/>
        <v>Anders Erikson 76</v>
      </c>
      <c r="P76" s="29" t="str">
        <f ca="1" t="shared" si="42"/>
        <v>Sarah Anderson 76</v>
      </c>
      <c r="Q76" s="29" t="str">
        <f ca="1" t="shared" si="43"/>
        <v>2.Reservationsavtal</v>
      </c>
      <c r="R76" s="44" t="str">
        <f ca="1" t="shared" si="44"/>
        <v>Ja</v>
      </c>
      <c r="S76" s="44" t="str">
        <f ca="1" t="shared" si="45"/>
        <v/>
      </c>
      <c r="T76" s="44" t="str">
        <f ca="1" t="shared" si="46"/>
        <v/>
      </c>
      <c r="U76" s="50"/>
      <c r="V76" s="32"/>
      <c r="W76" s="48" t="str">
        <f ca="1" t="shared" si="47"/>
        <v/>
      </c>
      <c r="X76" s="49" t="str">
        <f ca="1" t="shared" si="48"/>
        <v>Ja</v>
      </c>
      <c r="Y76" s="62">
        <f ca="1" t="shared" si="49"/>
        <v>45499</v>
      </c>
      <c r="Z76" s="62">
        <f ca="1" t="shared" si="50"/>
        <v>45223</v>
      </c>
      <c r="AA76" s="33"/>
      <c r="AB76" s="63" t="str">
        <f ca="1" t="shared" si="52"/>
        <v/>
      </c>
      <c r="AC76" s="72">
        <f ca="1">INDEX(Anslutningspunkt!$A$2:$A$180,RANDBETWEEN(2,180),1)</f>
        <v>54</v>
      </c>
      <c r="AD76" s="29"/>
      <c r="AE76" s="29" t="str">
        <f ca="1" t="shared" si="51"/>
        <v/>
      </c>
      <c r="AF76" s="74"/>
      <c r="AG76" s="92"/>
      <c r="AH76" s="50"/>
      <c r="AI76" s="91"/>
      <c r="AM76" s="6">
        <f ca="1">VLOOKUP(AC76,Anslutningspunkt!A:B,2,0)+RANDBETWEEN(-10000,10000)</f>
        <v>7654201.698</v>
      </c>
      <c r="AN76" s="6">
        <f ca="1">VLOOKUP(AC76,Anslutningspunkt!A:C,3,0)+RANDBETWEEN(-10000,10000)</f>
        <v>750107.195</v>
      </c>
      <c r="AP76" s="6" t="str">
        <f ca="1" t="shared" si="53"/>
        <v>Utökning</v>
      </c>
      <c r="AQ76" s="6" t="str">
        <f ca="1" t="shared" si="54"/>
        <v>Produktion</v>
      </c>
      <c r="AX76" s="30">
        <f ca="1" t="shared" si="55"/>
        <v>44467.8989955578</v>
      </c>
      <c r="AZ76" s="30" t="str">
        <f ca="1">IF(SUM(IF({"4.Projekteringsavtal","5.Anslutningsavtal","6.Nätavtal"}=Q76,1,0))&gt;0,EDATE(AX76,RANDBETWEEN(0,6)),"")</f>
        <v/>
      </c>
      <c r="BB76" s="20" t="str">
        <f ca="1">IF(SUM(IF({"5.Anslutningsavtal","6.Nätavtal"}=Q76,1,0))&gt;0,EDATE(AZ76,RANDBETWEEN(0,3)),"")</f>
        <v/>
      </c>
      <c r="BD76" s="20" t="str">
        <f ca="1" t="shared" si="56"/>
        <v/>
      </c>
    </row>
    <row r="77" s="6" customFormat="1" ht="12.75" customHeight="1" spans="1:56">
      <c r="A77" s="32" t="s">
        <v>65</v>
      </c>
      <c r="B77" s="30">
        <f ca="1" t="shared" si="29"/>
        <v>44726</v>
      </c>
      <c r="C77" s="31">
        <f ca="1" t="shared" si="30"/>
        <v>45435</v>
      </c>
      <c r="D77" s="29" t="str">
        <f t="shared" si="31"/>
        <v>Project 477</v>
      </c>
      <c r="E77" s="29" t="str">
        <f t="shared" si="32"/>
        <v>Company AB 577</v>
      </c>
      <c r="F77" s="29" t="str">
        <f ca="1" t="shared" si="33"/>
        <v>Sala</v>
      </c>
      <c r="G77" s="36">
        <f ca="1" t="shared" si="34"/>
        <v>36</v>
      </c>
      <c r="H77" s="37" t="str">
        <f ca="1" t="shared" si="35"/>
        <v>Nej</v>
      </c>
      <c r="I77" s="29" t="str">
        <f ca="1" t="shared" si="36"/>
        <v>Nyanslutning</v>
      </c>
      <c r="J77" s="29" t="str">
        <f ca="1" t="shared" si="37"/>
        <v>Produktion</v>
      </c>
      <c r="K77" s="40">
        <f ca="1" t="shared" si="38"/>
        <v>560</v>
      </c>
      <c r="L77" s="40">
        <f ca="1" t="shared" si="39"/>
        <v>178</v>
      </c>
      <c r="M77" s="13"/>
      <c r="N77" s="29" t="str">
        <f ca="1" t="shared" si="40"/>
        <v>Anders Erikson 77</v>
      </c>
      <c r="O77" s="29" t="str">
        <f ca="1" t="shared" si="41"/>
        <v>Anders Erikson 77</v>
      </c>
      <c r="P77" s="29" t="str">
        <f ca="1" t="shared" si="42"/>
        <v>Sarah Anderson 77</v>
      </c>
      <c r="Q77" s="29" t="str">
        <f ca="1" t="shared" si="43"/>
        <v>2.Reservationsavtal</v>
      </c>
      <c r="R77" s="44" t="str">
        <f ca="1" t="shared" si="44"/>
        <v>?</v>
      </c>
      <c r="S77" s="44" t="str">
        <f ca="1" t="shared" si="45"/>
        <v>x</v>
      </c>
      <c r="T77" s="44" t="str">
        <f ca="1" t="shared" si="46"/>
        <v>x</v>
      </c>
      <c r="U77" s="15"/>
      <c r="V77" s="32"/>
      <c r="W77" s="48" t="str">
        <f ca="1" t="shared" si="47"/>
        <v>Reservationsavtal ska tecknas</v>
      </c>
      <c r="X77" s="49" t="str">
        <f ca="1" t="shared" si="48"/>
        <v>Nej</v>
      </c>
      <c r="Y77" s="62" t="str">
        <f ca="1" t="shared" si="49"/>
        <v/>
      </c>
      <c r="Z77" s="62" t="str">
        <f ca="1" t="shared" si="50"/>
        <v/>
      </c>
      <c r="AA77" s="66"/>
      <c r="AB77" s="63" t="str">
        <f ca="1" t="shared" si="52"/>
        <v/>
      </c>
      <c r="AC77" s="72">
        <f ca="1">INDEX(Anslutningspunkt!$A$2:$A$180,RANDBETWEEN(2,180),1)</f>
        <v>287</v>
      </c>
      <c r="AD77" s="29"/>
      <c r="AE77" s="29" t="str">
        <f ca="1" t="shared" si="51"/>
        <v/>
      </c>
      <c r="AF77" s="78"/>
      <c r="AG77" s="100"/>
      <c r="AH77" s="101"/>
      <c r="AI77" s="102"/>
      <c r="AM77" s="6">
        <f ca="1">VLOOKUP(AC77,Anslutningspunkt!A:B,2,0)+RANDBETWEEN(-10000,10000)</f>
        <v>7667229.698</v>
      </c>
      <c r="AN77" s="6">
        <f ca="1">VLOOKUP(AC77,Anslutningspunkt!A:C,3,0)+RANDBETWEEN(-10000,10000)</f>
        <v>677825.195</v>
      </c>
      <c r="AP77" s="6" t="str">
        <f ca="1" t="shared" si="53"/>
        <v>Nyanslutning</v>
      </c>
      <c r="AQ77" s="6" t="str">
        <f ca="1" t="shared" si="54"/>
        <v>Produktion</v>
      </c>
      <c r="AX77" s="30">
        <f ca="1" t="shared" si="55"/>
        <v>45377.6443279183</v>
      </c>
      <c r="AZ77" s="30" t="str">
        <f ca="1">IF(SUM(IF({"4.Projekteringsavtal","5.Anslutningsavtal","6.Nätavtal"}=Q77,1,0))&gt;0,EDATE(AX77,RANDBETWEEN(0,6)),"")</f>
        <v/>
      </c>
      <c r="BB77" s="20" t="str">
        <f ca="1">IF(SUM(IF({"5.Anslutningsavtal","6.Nätavtal"}=Q77,1,0))&gt;0,EDATE(AZ77,RANDBETWEEN(0,3)),"")</f>
        <v/>
      </c>
      <c r="BD77" s="20" t="str">
        <f ca="1" t="shared" si="56"/>
        <v/>
      </c>
    </row>
    <row r="78" s="6" customFormat="1" ht="12.75" customHeight="1" spans="1:56">
      <c r="A78" s="33" t="s">
        <v>65</v>
      </c>
      <c r="B78" s="30">
        <f ca="1" t="shared" si="29"/>
        <v>43660</v>
      </c>
      <c r="C78" s="31">
        <f ca="1" t="shared" si="30"/>
        <v>44155</v>
      </c>
      <c r="D78" s="29" t="str">
        <f t="shared" si="31"/>
        <v>Project 478</v>
      </c>
      <c r="E78" s="29" t="str">
        <f t="shared" si="32"/>
        <v>Company AB 578</v>
      </c>
      <c r="F78" s="29" t="str">
        <f ca="1" t="shared" si="33"/>
        <v>Eskilstuna</v>
      </c>
      <c r="G78" s="36">
        <f ca="1" t="shared" si="34"/>
        <v>30</v>
      </c>
      <c r="H78" s="37" t="str">
        <f ca="1" t="shared" si="35"/>
        <v/>
      </c>
      <c r="I78" s="29" t="str">
        <f ca="1" t="shared" si="36"/>
        <v>Nyanslutning</v>
      </c>
      <c r="J78" s="29" t="str">
        <f ca="1" t="shared" si="37"/>
        <v>Konsumtion</v>
      </c>
      <c r="K78" s="40">
        <f ca="1" t="shared" si="38"/>
        <v>250</v>
      </c>
      <c r="L78" s="40">
        <f ca="1" t="shared" si="39"/>
        <v>17</v>
      </c>
      <c r="M78" s="40"/>
      <c r="N78" s="29" t="str">
        <f ca="1" t="shared" si="40"/>
        <v>Sarah Anderson 78</v>
      </c>
      <c r="O78" s="29" t="str">
        <f ca="1" t="shared" si="41"/>
        <v>Sarah Anderson 78</v>
      </c>
      <c r="P78" s="29" t="str">
        <f ca="1" t="shared" si="42"/>
        <v>Erik Johanson 78</v>
      </c>
      <c r="Q78" s="29" t="str">
        <f ca="1" t="shared" si="43"/>
        <v>1.Anslutningsmöjlighet</v>
      </c>
      <c r="R78" s="44" t="str">
        <f ca="1" t="shared" si="44"/>
        <v>n</v>
      </c>
      <c r="S78" s="44" t="str">
        <f ca="1" t="shared" si="45"/>
        <v/>
      </c>
      <c r="T78" s="44" t="str">
        <f ca="1" t="shared" si="46"/>
        <v/>
      </c>
      <c r="U78" s="50"/>
      <c r="V78" s="32"/>
      <c r="W78" s="48" t="str">
        <f ca="1" t="shared" si="47"/>
        <v/>
      </c>
      <c r="X78" s="49" t="str">
        <f ca="1" t="shared" si="48"/>
        <v>Ja</v>
      </c>
      <c r="Y78" s="62">
        <f ca="1" t="shared" si="49"/>
        <v>45081</v>
      </c>
      <c r="Z78" s="62">
        <f ca="1" t="shared" si="50"/>
        <v>44601</v>
      </c>
      <c r="AA78" s="32"/>
      <c r="AB78" s="63">
        <f ca="1" t="shared" si="52"/>
        <v>43917.8759747267</v>
      </c>
      <c r="AC78" s="72">
        <f ca="1">INDEX(Anslutningspunkt!$A$2:$A$180,RANDBETWEEN(2,180),1)</f>
        <v>77</v>
      </c>
      <c r="AD78" s="29"/>
      <c r="AE78" s="29" t="str">
        <f ca="1" t="shared" si="51"/>
        <v>Stamnät Regionnät</v>
      </c>
      <c r="AF78" s="74"/>
      <c r="AG78" s="92"/>
      <c r="AH78" s="50"/>
      <c r="AI78" s="91"/>
      <c r="AM78" s="6">
        <f ca="1">VLOOKUP(AC78,Anslutningspunkt!A:B,2,0)+RANDBETWEEN(-10000,10000)</f>
        <v>7751685.698</v>
      </c>
      <c r="AN78" s="6">
        <f ca="1">VLOOKUP(AC78,Anslutningspunkt!A:C,3,0)+RANDBETWEEN(-10000,10000)</f>
        <v>738808.195</v>
      </c>
      <c r="AP78" s="6" t="str">
        <f ca="1" t="shared" si="53"/>
        <v>Nyanslutning</v>
      </c>
      <c r="AQ78" s="6" t="str">
        <f ca="1" t="shared" si="54"/>
        <v>Konsumtion</v>
      </c>
      <c r="AX78" s="30" t="str">
        <f ca="1" t="shared" si="55"/>
        <v/>
      </c>
      <c r="AZ78" s="30" t="str">
        <f ca="1">IF(SUM(IF({"4.Projekteringsavtal","5.Anslutningsavtal","6.Nätavtal"}=Q78,1,0))&gt;0,EDATE(AX78,RANDBETWEEN(0,6)),"")</f>
        <v/>
      </c>
      <c r="BB78" s="20" t="str">
        <f ca="1">IF(SUM(IF({"5.Anslutningsavtal","6.Nätavtal"}=Q78,1,0))&gt;0,EDATE(AZ78,RANDBETWEEN(0,3)),"")</f>
        <v/>
      </c>
      <c r="BD78" s="20" t="str">
        <f ca="1" t="shared" si="56"/>
        <v/>
      </c>
    </row>
    <row r="79" ht="12.75" customHeight="1" spans="1:56">
      <c r="A79" s="32" t="s">
        <v>65</v>
      </c>
      <c r="B79" s="30">
        <f ca="1" t="shared" si="29"/>
        <v>44002</v>
      </c>
      <c r="C79" s="31">
        <f ca="1" t="shared" si="30"/>
        <v>44049</v>
      </c>
      <c r="D79" s="29" t="str">
        <f t="shared" si="31"/>
        <v>Project 479</v>
      </c>
      <c r="E79" s="29" t="str">
        <f t="shared" si="32"/>
        <v>Company AB 579</v>
      </c>
      <c r="F79" s="29" t="str">
        <f ca="1" t="shared" si="33"/>
        <v>Nynäshamn</v>
      </c>
      <c r="G79" s="36">
        <f ca="1" t="shared" si="34"/>
        <v>33</v>
      </c>
      <c r="H79" s="37" t="str">
        <f ca="1" t="shared" si="35"/>
        <v/>
      </c>
      <c r="I79" s="29" t="str">
        <f ca="1" t="shared" si="36"/>
        <v>Utökning</v>
      </c>
      <c r="J79" s="29" t="str">
        <f ca="1" t="shared" si="37"/>
        <v>Produktion</v>
      </c>
      <c r="K79" s="40">
        <f ca="1" t="shared" si="38"/>
        <v>290</v>
      </c>
      <c r="L79" s="40">
        <f ca="1" t="shared" si="39"/>
        <v>90</v>
      </c>
      <c r="M79" s="40"/>
      <c r="N79" s="29" t="str">
        <f ca="1" t="shared" si="40"/>
        <v>Anders Erikson 79</v>
      </c>
      <c r="O79" s="29" t="str">
        <f ca="1" t="shared" si="41"/>
        <v>Erik Johanson 79</v>
      </c>
      <c r="P79" s="29" t="str">
        <f ca="1" t="shared" si="42"/>
        <v>Sarah Anderson 79</v>
      </c>
      <c r="Q79" s="29" t="str">
        <f ca="1" t="shared" si="43"/>
        <v>2.Reservationsavtal</v>
      </c>
      <c r="R79" s="44" t="str">
        <f ca="1" t="shared" si="44"/>
        <v>?</v>
      </c>
      <c r="S79" s="44" t="str">
        <f ca="1" t="shared" si="45"/>
        <v>x</v>
      </c>
      <c r="T79" s="44" t="str">
        <f ca="1" t="shared" si="46"/>
        <v>x</v>
      </c>
      <c r="U79" s="50"/>
      <c r="V79" s="32"/>
      <c r="W79" s="48" t="str">
        <f ca="1" t="shared" si="47"/>
        <v>Ansluts till LN 20 kV</v>
      </c>
      <c r="X79" s="49" t="str">
        <f ca="1" t="shared" si="48"/>
        <v>Nej</v>
      </c>
      <c r="Y79" s="62" t="str">
        <f ca="1" t="shared" si="49"/>
        <v/>
      </c>
      <c r="Z79" s="62" t="str">
        <f ca="1" t="shared" si="50"/>
        <v/>
      </c>
      <c r="AA79" s="65"/>
      <c r="AB79" s="63" t="str">
        <f ca="1" t="shared" si="52"/>
        <v/>
      </c>
      <c r="AC79" s="72">
        <f ca="1">INDEX(Anslutningspunkt!$A$2:$A$180,RANDBETWEEN(2,180),1)</f>
        <v>8</v>
      </c>
      <c r="AD79" s="29"/>
      <c r="AE79" s="29" t="str">
        <f ca="1" t="shared" si="51"/>
        <v>Stamnät Regionnät</v>
      </c>
      <c r="AF79" s="75"/>
      <c r="AG79" s="92"/>
      <c r="AH79" s="50"/>
      <c r="AI79" s="62"/>
      <c r="AM79" s="6">
        <f ca="1">VLOOKUP(AC79,Anslutningspunkt!A:B,2,0)+RANDBETWEEN(-10000,10000)</f>
        <v>7703129.698</v>
      </c>
      <c r="AN79" s="6">
        <f ca="1">VLOOKUP(AC79,Anslutningspunkt!A:C,3,0)+RANDBETWEEN(-10000,10000)</f>
        <v>784387.195</v>
      </c>
      <c r="AP79" s="6" t="str">
        <f ca="1" t="shared" si="53"/>
        <v>Utökning</v>
      </c>
      <c r="AQ79" s="6" t="str">
        <f ca="1" t="shared" si="54"/>
        <v>Produktion</v>
      </c>
      <c r="AX79" s="30">
        <f ca="1" t="shared" si="55"/>
        <v>44074.0603615858</v>
      </c>
      <c r="AZ79" s="30" t="str">
        <f ca="1">IF(SUM(IF({"4.Projekteringsavtal","5.Anslutningsavtal","6.Nätavtal"}=Q79,1,0))&gt;0,EDATE(AX79,RANDBETWEEN(0,6)),"")</f>
        <v/>
      </c>
      <c r="BB79" s="20" t="str">
        <f ca="1">IF(SUM(IF({"5.Anslutningsavtal","6.Nätavtal"}=Q79,1,0))&gt;0,EDATE(AZ79,RANDBETWEEN(0,3)),"")</f>
        <v/>
      </c>
      <c r="BD79" s="20" t="str">
        <f ca="1" t="shared" si="56"/>
        <v/>
      </c>
    </row>
    <row r="80" s="6" customFormat="1" ht="12.75" customHeight="1" spans="1:56">
      <c r="A80" s="33" t="s">
        <v>65</v>
      </c>
      <c r="B80" s="30">
        <f ca="1" t="shared" si="29"/>
        <v>43911</v>
      </c>
      <c r="C80" s="31">
        <f ca="1" t="shared" si="30"/>
        <v>44597</v>
      </c>
      <c r="D80" s="29" t="str">
        <f t="shared" si="31"/>
        <v>Project 480</v>
      </c>
      <c r="E80" s="29" t="str">
        <f t="shared" si="32"/>
        <v>Company AB 580</v>
      </c>
      <c r="F80" s="29" t="str">
        <f ca="1" t="shared" si="33"/>
        <v>Surahammar</v>
      </c>
      <c r="G80" s="36">
        <f ca="1" t="shared" si="34"/>
        <v>32</v>
      </c>
      <c r="H80" s="37" t="str">
        <f ca="1" t="shared" si="35"/>
        <v/>
      </c>
      <c r="I80" s="29" t="str">
        <f ca="1" t="shared" si="36"/>
        <v>Utökning</v>
      </c>
      <c r="J80" s="29" t="str">
        <f ca="1" t="shared" si="37"/>
        <v>Konsumtion</v>
      </c>
      <c r="K80" s="40">
        <f ca="1" t="shared" si="38"/>
        <v>90</v>
      </c>
      <c r="L80" s="40">
        <f ca="1" t="shared" si="39"/>
        <v>4</v>
      </c>
      <c r="M80" s="40"/>
      <c r="N80" s="29" t="str">
        <f ca="1" t="shared" si="40"/>
        <v>Anders Erikson 80</v>
      </c>
      <c r="O80" s="29" t="str">
        <f ca="1" t="shared" si="41"/>
        <v>Lars Johnson 80</v>
      </c>
      <c r="P80" s="29" t="str">
        <f ca="1" t="shared" si="42"/>
        <v>Sarah Anderson 80</v>
      </c>
      <c r="Q80" s="29" t="str">
        <f ca="1" t="shared" si="43"/>
        <v>1.Anslutningsmöjlighet</v>
      </c>
      <c r="R80" s="44" t="str">
        <f ca="1" t="shared" si="44"/>
        <v>nej</v>
      </c>
      <c r="S80" s="44" t="str">
        <f ca="1" t="shared" si="45"/>
        <v/>
      </c>
      <c r="T80" s="44" t="str">
        <f ca="1" t="shared" si="46"/>
        <v/>
      </c>
      <c r="U80" s="50"/>
      <c r="V80" s="32"/>
      <c r="W80" s="48" t="str">
        <f ca="1" t="shared" si="47"/>
        <v>Ansluts till LN 20 kV</v>
      </c>
      <c r="X80" s="49" t="str">
        <f ca="1" t="shared" si="48"/>
        <v/>
      </c>
      <c r="Y80" s="62" t="str">
        <f ca="1" t="shared" si="49"/>
        <v/>
      </c>
      <c r="Z80" s="62" t="str">
        <f ca="1" t="shared" si="50"/>
        <v/>
      </c>
      <c r="AA80" s="65"/>
      <c r="AB80" s="63">
        <f ca="1" t="shared" si="52"/>
        <v>44013.7378265167</v>
      </c>
      <c r="AC80" s="72">
        <f ca="1">INDEX(Anslutningspunkt!$A$2:$A$180,RANDBETWEEN(2,180),1)</f>
        <v>84</v>
      </c>
      <c r="AD80" s="29"/>
      <c r="AE80" s="29" t="str">
        <f ca="1" t="shared" si="51"/>
        <v/>
      </c>
      <c r="AF80" s="74"/>
      <c r="AG80" s="92"/>
      <c r="AH80" s="50"/>
      <c r="AI80" s="91"/>
      <c r="AM80" s="6">
        <f ca="1">VLOOKUP(AC80,Anslutningspunkt!A:B,2,0)+RANDBETWEEN(-10000,10000)</f>
        <v>7741034.698</v>
      </c>
      <c r="AN80" s="6">
        <f ca="1">VLOOKUP(AC80,Anslutningspunkt!A:C,3,0)+RANDBETWEEN(-10000,10000)</f>
        <v>844798.195</v>
      </c>
      <c r="AP80" s="6" t="str">
        <f ca="1" t="shared" si="53"/>
        <v>Utökning</v>
      </c>
      <c r="AQ80" s="6" t="str">
        <f ca="1" t="shared" si="54"/>
        <v>Konsumtion</v>
      </c>
      <c r="AX80" s="30" t="str">
        <f ca="1" t="shared" si="55"/>
        <v/>
      </c>
      <c r="AZ80" s="30" t="str">
        <f ca="1">IF(SUM(IF({"4.Projekteringsavtal","5.Anslutningsavtal","6.Nätavtal"}=Q80,1,0))&gt;0,EDATE(AX80,RANDBETWEEN(0,6)),"")</f>
        <v/>
      </c>
      <c r="BB80" s="20" t="str">
        <f ca="1">IF(SUM(IF({"5.Anslutningsavtal","6.Nätavtal"}=Q80,1,0))&gt;0,EDATE(AZ80,RANDBETWEEN(0,3)),"")</f>
        <v/>
      </c>
      <c r="BD80" s="20" t="str">
        <f ca="1" t="shared" si="56"/>
        <v/>
      </c>
    </row>
    <row r="81" ht="12.75" customHeight="1" spans="1:56">
      <c r="A81" s="33" t="s">
        <v>65</v>
      </c>
      <c r="B81" s="30">
        <f ca="1" t="shared" si="29"/>
        <v>44842</v>
      </c>
      <c r="C81" s="31">
        <f ca="1" t="shared" si="30"/>
        <v>45192</v>
      </c>
      <c r="D81" s="29" t="str">
        <f t="shared" si="31"/>
        <v>Project 481</v>
      </c>
      <c r="E81" s="29" t="str">
        <f t="shared" si="32"/>
        <v>Company AB 581</v>
      </c>
      <c r="F81" s="29" t="str">
        <f ca="1" t="shared" si="33"/>
        <v>Köping</v>
      </c>
      <c r="G81" s="36">
        <f ca="1" t="shared" si="34"/>
        <v>30</v>
      </c>
      <c r="H81" s="37" t="str">
        <f ca="1" t="shared" si="35"/>
        <v/>
      </c>
      <c r="I81" s="29" t="str">
        <f ca="1" t="shared" si="36"/>
        <v>Utökning</v>
      </c>
      <c r="J81" s="29" t="str">
        <f ca="1" t="shared" si="37"/>
        <v>Konsumtion</v>
      </c>
      <c r="K81" s="40">
        <f ca="1" t="shared" si="38"/>
        <v>520</v>
      </c>
      <c r="L81" s="40">
        <f ca="1" t="shared" si="39"/>
        <v>165</v>
      </c>
      <c r="M81" s="40"/>
      <c r="N81" s="29" t="str">
        <f ca="1" t="shared" si="40"/>
        <v>Erik Johanson 81</v>
      </c>
      <c r="O81" s="29" t="str">
        <f ca="1" t="shared" si="41"/>
        <v>Erik Johanson 81</v>
      </c>
      <c r="P81" s="29" t="str">
        <f ca="1" t="shared" si="42"/>
        <v>Anders Erikson 81</v>
      </c>
      <c r="Q81" s="29" t="str">
        <f ca="1" t="shared" si="43"/>
        <v>4.Projekteringsavtal</v>
      </c>
      <c r="R81" s="44" t="str">
        <f ca="1" t="shared" si="44"/>
        <v>n</v>
      </c>
      <c r="S81" s="44" t="str">
        <f ca="1" t="shared" si="45"/>
        <v/>
      </c>
      <c r="T81" s="44" t="str">
        <f ca="1" t="shared" si="46"/>
        <v/>
      </c>
      <c r="U81" s="50"/>
      <c r="V81" s="32"/>
      <c r="W81" s="48" t="str">
        <f ca="1" t="shared" si="47"/>
        <v>Länk</v>
      </c>
      <c r="X81" s="49" t="str">
        <f ca="1" t="shared" si="48"/>
        <v>Ja</v>
      </c>
      <c r="Y81" s="62">
        <f ca="1" t="shared" si="49"/>
        <v>45244</v>
      </c>
      <c r="Z81" s="62">
        <f ca="1" t="shared" si="50"/>
        <v>45209</v>
      </c>
      <c r="AA81" s="32"/>
      <c r="AB81" s="63" t="str">
        <f ca="1" t="shared" si="52"/>
        <v/>
      </c>
      <c r="AC81" s="72">
        <f ca="1">INDEX(Anslutningspunkt!$A$2:$A$180,RANDBETWEEN(2,180),1)</f>
        <v>239</v>
      </c>
      <c r="AD81" s="29"/>
      <c r="AE81" s="29" t="str">
        <f ca="1" t="shared" si="51"/>
        <v>Stamnät</v>
      </c>
      <c r="AF81" s="74"/>
      <c r="AG81" s="92"/>
      <c r="AH81" s="50"/>
      <c r="AI81" s="91"/>
      <c r="AM81" s="6">
        <f ca="1">VLOOKUP(AC81,Anslutningspunkt!A:B,2,0)+RANDBETWEEN(-10000,10000)</f>
        <v>6940050.63</v>
      </c>
      <c r="AN81" s="6">
        <f ca="1">VLOOKUP(AC81,Anslutningspunkt!A:C,3,0)+RANDBETWEEN(-10000,10000)</f>
        <v>778304.671</v>
      </c>
      <c r="AP81" s="6" t="str">
        <f ca="1" t="shared" si="53"/>
        <v>Utökning</v>
      </c>
      <c r="AQ81" s="6" t="str">
        <f ca="1" t="shared" si="54"/>
        <v>Konsumtion</v>
      </c>
      <c r="AX81" s="30">
        <f ca="1" t="shared" si="55"/>
        <v>45051.5489401731</v>
      </c>
      <c r="AZ81" s="30">
        <f ca="1">IF(SUM(IF({"4.Projekteringsavtal","5.Anslutningsavtal","6.Nätavtal"}=Q81,1,0))&gt;0,EDATE(AX81,RANDBETWEEN(0,6)),"")</f>
        <v>45204</v>
      </c>
      <c r="BB81" s="20" t="str">
        <f ca="1">IF(SUM(IF({"5.Anslutningsavtal","6.Nätavtal"}=Q81,1,0))&gt;0,EDATE(AZ81,RANDBETWEEN(0,3)),"")</f>
        <v/>
      </c>
      <c r="BD81" s="20" t="str">
        <f ca="1" t="shared" si="56"/>
        <v/>
      </c>
    </row>
    <row r="82" ht="12.75" customHeight="1" spans="1:56">
      <c r="A82" s="33" t="s">
        <v>65</v>
      </c>
      <c r="B82" s="30">
        <f ca="1" t="shared" si="29"/>
        <v>43358</v>
      </c>
      <c r="C82" s="31">
        <f ca="1" t="shared" si="30"/>
        <v>44779</v>
      </c>
      <c r="D82" s="29" t="str">
        <f t="shared" si="31"/>
        <v>Project 482</v>
      </c>
      <c r="E82" s="29" t="str">
        <f t="shared" si="32"/>
        <v>Company AB 582</v>
      </c>
      <c r="F82" s="29" t="str">
        <f ca="1" t="shared" si="33"/>
        <v>Hofors</v>
      </c>
      <c r="G82" s="36">
        <f ca="1" t="shared" si="34"/>
        <v>36</v>
      </c>
      <c r="H82" s="37" t="str">
        <f ca="1" t="shared" si="35"/>
        <v/>
      </c>
      <c r="I82" s="29" t="str">
        <f ca="1" t="shared" si="36"/>
        <v>Utökning</v>
      </c>
      <c r="J82" s="29" t="str">
        <f ca="1" t="shared" si="37"/>
        <v>Produktion</v>
      </c>
      <c r="K82" s="40">
        <f ca="1" t="shared" si="38"/>
        <v>310</v>
      </c>
      <c r="L82" s="40">
        <f ca="1" t="shared" si="39"/>
        <v>93</v>
      </c>
      <c r="M82" s="40"/>
      <c r="N82" s="29" t="str">
        <f ca="1" t="shared" si="40"/>
        <v>Erik Johanson 82</v>
      </c>
      <c r="O82" s="29" t="str">
        <f ca="1" t="shared" si="41"/>
        <v>Lars Johnson 82</v>
      </c>
      <c r="P82" s="29" t="str">
        <f ca="1" t="shared" si="42"/>
        <v>Erik Johanson 82</v>
      </c>
      <c r="Q82" s="29" t="str">
        <f ca="1" t="shared" si="43"/>
        <v>4.Projekteringsavtal</v>
      </c>
      <c r="R82" s="44" t="str">
        <f ca="1" t="shared" si="44"/>
        <v/>
      </c>
      <c r="S82" s="44" t="str">
        <f ca="1" t="shared" si="45"/>
        <v/>
      </c>
      <c r="T82" s="44" t="str">
        <f ca="1" t="shared" si="46"/>
        <v>x</v>
      </c>
      <c r="U82" s="50"/>
      <c r="V82" s="32"/>
      <c r="W82" s="48" t="str">
        <f ca="1" t="shared" si="47"/>
        <v/>
      </c>
      <c r="X82" s="49" t="str">
        <f ca="1" t="shared" si="48"/>
        <v>Ja</v>
      </c>
      <c r="Y82" s="62">
        <f ca="1" t="shared" si="49"/>
        <v>45575</v>
      </c>
      <c r="Z82" s="62">
        <f ca="1" t="shared" si="50"/>
        <v>44837</v>
      </c>
      <c r="AA82" s="32"/>
      <c r="AB82" s="63" t="str">
        <f ca="1" t="shared" si="52"/>
        <v/>
      </c>
      <c r="AC82" s="72">
        <f ca="1">INDEX(Anslutningspunkt!$A$2:$A$180,RANDBETWEEN(2,180),1)</f>
        <v>64</v>
      </c>
      <c r="AD82" s="29"/>
      <c r="AE82" s="29" t="str">
        <f ca="1" t="shared" si="51"/>
        <v>Stamnät Regionnät</v>
      </c>
      <c r="AF82" s="74"/>
      <c r="AG82" s="92"/>
      <c r="AH82" s="50"/>
      <c r="AI82" s="91"/>
      <c r="AM82" s="6">
        <f ca="1">VLOOKUP(AC82,Anslutningspunkt!A:B,2,0)+RANDBETWEEN(-10000,10000)</f>
        <v>7590676.698</v>
      </c>
      <c r="AN82" s="6">
        <f ca="1">VLOOKUP(AC82,Anslutningspunkt!A:C,3,0)+RANDBETWEEN(-10000,10000)</f>
        <v>741191.195</v>
      </c>
      <c r="AP82" s="6" t="str">
        <f ca="1" t="shared" si="53"/>
        <v>Utökning</v>
      </c>
      <c r="AQ82" s="6" t="str">
        <f ca="1" t="shared" si="54"/>
        <v>Produktion</v>
      </c>
      <c r="AX82" s="30">
        <f ca="1" t="shared" si="55"/>
        <v>44250.8200750056</v>
      </c>
      <c r="AZ82" s="30">
        <f ca="1">IF(SUM(IF({"4.Projekteringsavtal","5.Anslutningsavtal","6.Nätavtal"}=Q82,1,0))&gt;0,EDATE(AX82,RANDBETWEEN(0,6)),"")</f>
        <v>44370</v>
      </c>
      <c r="BB82" s="20" t="str">
        <f ca="1">IF(SUM(IF({"5.Anslutningsavtal","6.Nätavtal"}=Q82,1,0))&gt;0,EDATE(AZ82,RANDBETWEEN(0,3)),"")</f>
        <v/>
      </c>
      <c r="BD82" s="20" t="str">
        <f ca="1" t="shared" si="56"/>
        <v/>
      </c>
    </row>
    <row r="83" ht="12.75" customHeight="1" spans="1:56">
      <c r="A83" s="33" t="s">
        <v>65</v>
      </c>
      <c r="B83" s="30">
        <f ca="1" t="shared" si="29"/>
        <v>44474</v>
      </c>
      <c r="C83" s="31">
        <f ca="1" t="shared" si="30"/>
        <v>44793</v>
      </c>
      <c r="D83" s="29" t="str">
        <f t="shared" si="31"/>
        <v>Project 483</v>
      </c>
      <c r="E83" s="29" t="str">
        <f t="shared" si="32"/>
        <v>Company AB 583</v>
      </c>
      <c r="F83" s="29" t="str">
        <f ca="1" t="shared" si="33"/>
        <v>Strängnäs</v>
      </c>
      <c r="G83" s="36">
        <f ca="1" t="shared" si="34"/>
        <v>32</v>
      </c>
      <c r="H83" s="37" t="str">
        <f ca="1" t="shared" si="35"/>
        <v/>
      </c>
      <c r="I83" s="29" t="str">
        <f ca="1" t="shared" si="36"/>
        <v>Utökning</v>
      </c>
      <c r="J83" s="29" t="str">
        <f ca="1" t="shared" si="37"/>
        <v>Konsumtion</v>
      </c>
      <c r="K83" s="40">
        <f ca="1" t="shared" si="38"/>
        <v>380</v>
      </c>
      <c r="L83" s="40">
        <f ca="1" t="shared" si="39"/>
        <v>327</v>
      </c>
      <c r="M83" s="40"/>
      <c r="N83" s="29" t="str">
        <f ca="1" t="shared" si="40"/>
        <v>Sarah Anderson 83</v>
      </c>
      <c r="O83" s="29" t="str">
        <f ca="1" t="shared" si="41"/>
        <v>Lars Johnson 83</v>
      </c>
      <c r="P83" s="29" t="str">
        <f ca="1" t="shared" si="42"/>
        <v>Erik Johanson 83</v>
      </c>
      <c r="Q83" s="29" t="str">
        <f ca="1" t="shared" si="43"/>
        <v>1.Anslutningsmöjlighet</v>
      </c>
      <c r="R83" s="44" t="str">
        <f ca="1" t="shared" si="44"/>
        <v>n</v>
      </c>
      <c r="S83" s="44" t="str">
        <f ca="1" t="shared" si="45"/>
        <v/>
      </c>
      <c r="T83" s="44" t="str">
        <f ca="1" t="shared" si="46"/>
        <v/>
      </c>
      <c r="U83" s="50"/>
      <c r="V83" s="32"/>
      <c r="W83" s="48" t="str">
        <f ca="1" t="shared" si="47"/>
        <v/>
      </c>
      <c r="X83" s="49" t="str">
        <f ca="1" t="shared" si="48"/>
        <v/>
      </c>
      <c r="Y83" s="62" t="str">
        <f ca="1" t="shared" si="49"/>
        <v/>
      </c>
      <c r="Z83" s="62" t="str">
        <f ca="1" t="shared" si="50"/>
        <v/>
      </c>
      <c r="AA83" s="32"/>
      <c r="AB83" s="63" t="str">
        <f ca="1" t="shared" si="52"/>
        <v/>
      </c>
      <c r="AC83" s="72">
        <f ca="1">INDEX(Anslutningspunkt!$A$2:$A$180,RANDBETWEEN(2,180),1)</f>
        <v>136</v>
      </c>
      <c r="AD83" s="29"/>
      <c r="AE83" s="29" t="str">
        <f ca="1" t="shared" si="51"/>
        <v>Stamnät Regionnät</v>
      </c>
      <c r="AF83" s="74"/>
      <c r="AG83" s="92"/>
      <c r="AH83" s="50"/>
      <c r="AI83" s="91"/>
      <c r="AM83" s="6">
        <f ca="1">VLOOKUP(AC83,Anslutningspunkt!A:B,2,0)+RANDBETWEEN(-10000,10000)</f>
        <v>7564191.698</v>
      </c>
      <c r="AN83" s="6">
        <f ca="1">VLOOKUP(AC83,Anslutningspunkt!A:C,3,0)+RANDBETWEEN(-10000,10000)</f>
        <v>826227.195</v>
      </c>
      <c r="AP83" s="6" t="str">
        <f ca="1" t="shared" si="53"/>
        <v>Utökning</v>
      </c>
      <c r="AQ83" s="6" t="str">
        <f ca="1" t="shared" si="54"/>
        <v>Konsumtion</v>
      </c>
      <c r="AX83" s="30" t="str">
        <f ca="1" t="shared" si="55"/>
        <v/>
      </c>
      <c r="AZ83" s="30" t="str">
        <f ca="1">IF(SUM(IF({"4.Projekteringsavtal","5.Anslutningsavtal","6.Nätavtal"}=Q83,1,0))&gt;0,EDATE(AX83,RANDBETWEEN(0,6)),"")</f>
        <v/>
      </c>
      <c r="BB83" s="20" t="str">
        <f ca="1">IF(SUM(IF({"5.Anslutningsavtal","6.Nätavtal"}=Q83,1,0))&gt;0,EDATE(AZ83,RANDBETWEEN(0,3)),"")</f>
        <v/>
      </c>
      <c r="BD83" s="20" t="str">
        <f ca="1" t="shared" si="56"/>
        <v/>
      </c>
    </row>
    <row r="84" s="6" customFormat="1" ht="12.75" customHeight="1" spans="1:56">
      <c r="A84" s="33" t="s">
        <v>65</v>
      </c>
      <c r="B84" s="30">
        <f ca="1" t="shared" si="29"/>
        <v>44118</v>
      </c>
      <c r="C84" s="31">
        <f ca="1" t="shared" si="30"/>
        <v>45269</v>
      </c>
      <c r="D84" s="29" t="str">
        <f t="shared" si="31"/>
        <v>Project 484</v>
      </c>
      <c r="E84" s="29" t="str">
        <f t="shared" si="32"/>
        <v>Company AB 584</v>
      </c>
      <c r="F84" s="29" t="str">
        <f ca="1" t="shared" si="33"/>
        <v>Nynäshamn</v>
      </c>
      <c r="G84" s="36">
        <f ca="1" t="shared" si="34"/>
        <v>36</v>
      </c>
      <c r="H84" s="37" t="str">
        <f ca="1" t="shared" si="35"/>
        <v>Ja</v>
      </c>
      <c r="I84" s="29" t="str">
        <f ca="1" t="shared" si="36"/>
        <v>Nyanslutning</v>
      </c>
      <c r="J84" s="29" t="str">
        <f ca="1" t="shared" si="37"/>
        <v>Produktion</v>
      </c>
      <c r="K84" s="40">
        <f ca="1" t="shared" si="38"/>
        <v>290</v>
      </c>
      <c r="L84" s="40">
        <f ca="1" t="shared" si="39"/>
        <v>45</v>
      </c>
      <c r="M84" s="40"/>
      <c r="N84" s="29" t="str">
        <f ca="1" t="shared" si="40"/>
        <v>Sarah Anderson 84</v>
      </c>
      <c r="O84" s="29" t="str">
        <f ca="1" t="shared" si="41"/>
        <v>Anders Erikson 84</v>
      </c>
      <c r="P84" s="29" t="str">
        <f ca="1" t="shared" si="42"/>
        <v>Erik Johanson 84</v>
      </c>
      <c r="Q84" s="29" t="str">
        <f ca="1" t="shared" si="43"/>
        <v>2.Reservationsavtal</v>
      </c>
      <c r="R84" s="44" t="str">
        <f ca="1" t="shared" si="44"/>
        <v/>
      </c>
      <c r="S84" s="44" t="str">
        <f ca="1" t="shared" si="45"/>
        <v>x</v>
      </c>
      <c r="T84" s="44" t="str">
        <f ca="1" t="shared" si="46"/>
        <v>x</v>
      </c>
      <c r="U84" s="50"/>
      <c r="V84" s="32"/>
      <c r="W84" s="48" t="str">
        <f ca="1" t="shared" si="47"/>
        <v/>
      </c>
      <c r="X84" s="49" t="str">
        <f ca="1" t="shared" si="48"/>
        <v/>
      </c>
      <c r="Y84" s="62" t="str">
        <f ca="1" t="shared" si="49"/>
        <v/>
      </c>
      <c r="Z84" s="62" t="str">
        <f ca="1" t="shared" si="50"/>
        <v/>
      </c>
      <c r="AA84" s="32"/>
      <c r="AB84" s="63" t="str">
        <f ca="1" t="shared" si="52"/>
        <v/>
      </c>
      <c r="AC84" s="72">
        <f ca="1">INDEX(Anslutningspunkt!$A$2:$A$180,RANDBETWEEN(2,180),1)</f>
        <v>184</v>
      </c>
      <c r="AD84" s="29"/>
      <c r="AE84" s="29" t="str">
        <f ca="1" t="shared" si="51"/>
        <v>Regionnät</v>
      </c>
      <c r="AF84" s="74"/>
      <c r="AG84" s="92"/>
      <c r="AH84" s="50"/>
      <c r="AI84" s="91"/>
      <c r="AM84" s="6">
        <f ca="1">VLOOKUP(AC84,Anslutningspunkt!A:B,2,0)+RANDBETWEEN(-10000,10000)</f>
        <v>7641717.698</v>
      </c>
      <c r="AN84" s="6">
        <f ca="1">VLOOKUP(AC84,Anslutningspunkt!A:C,3,0)+RANDBETWEEN(-10000,10000)</f>
        <v>662065.195</v>
      </c>
      <c r="AP84" s="6" t="str">
        <f ca="1" t="shared" si="53"/>
        <v>Nyanslutning</v>
      </c>
      <c r="AQ84" s="6" t="str">
        <f ca="1" t="shared" si="54"/>
        <v>Produktion</v>
      </c>
      <c r="AX84" s="30">
        <f ca="1" t="shared" si="55"/>
        <v>44299.8829687831</v>
      </c>
      <c r="AZ84" s="30" t="str">
        <f ca="1">IF(SUM(IF({"4.Projekteringsavtal","5.Anslutningsavtal","6.Nätavtal"}=Q84,1,0))&gt;0,EDATE(AX84,RANDBETWEEN(0,6)),"")</f>
        <v/>
      </c>
      <c r="BB84" s="20" t="str">
        <f ca="1">IF(SUM(IF({"5.Anslutningsavtal","6.Nätavtal"}=Q84,1,0))&gt;0,EDATE(AZ84,RANDBETWEEN(0,3)),"")</f>
        <v/>
      </c>
      <c r="BD84" s="20" t="str">
        <f ca="1" t="shared" si="56"/>
        <v/>
      </c>
    </row>
    <row r="85" s="6" customFormat="1" ht="12.75" customHeight="1" spans="1:56">
      <c r="A85" s="33" t="s">
        <v>65</v>
      </c>
      <c r="B85" s="30">
        <f ca="1" t="shared" si="29"/>
        <v>43995</v>
      </c>
      <c r="C85" s="31">
        <f ca="1" t="shared" si="30"/>
        <v>45428</v>
      </c>
      <c r="D85" s="29" t="str">
        <f t="shared" si="31"/>
        <v>Project 485</v>
      </c>
      <c r="E85" s="29" t="str">
        <f t="shared" si="32"/>
        <v>Company AB 585</v>
      </c>
      <c r="F85" s="29" t="str">
        <f ca="1" t="shared" si="33"/>
        <v>Uppsala</v>
      </c>
      <c r="G85" s="36">
        <f ca="1" t="shared" si="34"/>
        <v>35</v>
      </c>
      <c r="H85" s="37" t="str">
        <f ca="1" t="shared" si="35"/>
        <v>Ja</v>
      </c>
      <c r="I85" s="29" t="str">
        <f ca="1" t="shared" si="36"/>
        <v>Nyanslutning</v>
      </c>
      <c r="J85" s="29" t="str">
        <f ca="1" t="shared" si="37"/>
        <v>Konsumtion</v>
      </c>
      <c r="K85" s="40">
        <f ca="1" t="shared" si="38"/>
        <v>600</v>
      </c>
      <c r="L85" s="40">
        <f ca="1" t="shared" si="39"/>
        <v>203</v>
      </c>
      <c r="M85" s="40"/>
      <c r="N85" s="29" t="str">
        <f ca="1" t="shared" si="40"/>
        <v>Sarah Anderson 85</v>
      </c>
      <c r="O85" s="29" t="str">
        <f ca="1" t="shared" si="41"/>
        <v>Anders Erikson 85</v>
      </c>
      <c r="P85" s="29" t="str">
        <f ca="1" t="shared" si="42"/>
        <v>Erik Johanson 85</v>
      </c>
      <c r="Q85" s="29" t="str">
        <f ca="1" t="shared" si="43"/>
        <v>5.Anslutningsavtal</v>
      </c>
      <c r="R85" s="44" t="str">
        <f ca="1" t="shared" si="44"/>
        <v/>
      </c>
      <c r="S85" s="44" t="str">
        <f ca="1" t="shared" si="45"/>
        <v/>
      </c>
      <c r="T85" s="44" t="str">
        <f ca="1" t="shared" si="46"/>
        <v/>
      </c>
      <c r="U85" s="50"/>
      <c r="V85" s="32"/>
      <c r="W85" s="48" t="str">
        <f ca="1" t="shared" si="47"/>
        <v/>
      </c>
      <c r="X85" s="49" t="str">
        <f ca="1" t="shared" si="48"/>
        <v>Nej</v>
      </c>
      <c r="Y85" s="62" t="str">
        <f ca="1" t="shared" si="49"/>
        <v/>
      </c>
      <c r="Z85" s="62" t="str">
        <f ca="1" t="shared" si="50"/>
        <v/>
      </c>
      <c r="AA85" s="65"/>
      <c r="AB85" s="63" t="str">
        <f ca="1" t="shared" si="52"/>
        <v/>
      </c>
      <c r="AC85" s="72">
        <f ca="1">INDEX(Anslutningspunkt!$A$2:$A$180,RANDBETWEEN(2,180),1)</f>
        <v>247</v>
      </c>
      <c r="AD85" s="29"/>
      <c r="AE85" s="29" t="str">
        <f ca="1" t="shared" si="51"/>
        <v>Regionnät</v>
      </c>
      <c r="AF85" s="74"/>
      <c r="AG85" s="92"/>
      <c r="AH85" s="50"/>
      <c r="AI85" s="91"/>
      <c r="AM85" s="6">
        <f ca="1">VLOOKUP(AC85,Anslutningspunkt!A:B,2,0)+RANDBETWEEN(-10000,10000)</f>
        <v>7719002.698</v>
      </c>
      <c r="AN85" s="6">
        <f ca="1">VLOOKUP(AC85,Anslutningspunkt!A:C,3,0)+RANDBETWEEN(-10000,10000)</f>
        <v>725712.195</v>
      </c>
      <c r="AP85" s="6" t="str">
        <f ca="1" t="shared" si="53"/>
        <v>Nyanslutning</v>
      </c>
      <c r="AQ85" s="6" t="str">
        <f ca="1" t="shared" si="54"/>
        <v>Konsumtion</v>
      </c>
      <c r="AX85" s="30">
        <f ca="1" t="shared" si="55"/>
        <v>45189.8035289012</v>
      </c>
      <c r="AZ85" s="30">
        <f ca="1">IF(SUM(IF({"4.Projekteringsavtal","5.Anslutningsavtal","6.Nätavtal"}=Q85,1,0))&gt;0,EDATE(AX85,RANDBETWEEN(0,6)),"")</f>
        <v>45219</v>
      </c>
      <c r="BB85" s="20">
        <f ca="1">IF(SUM(IF({"5.Anslutningsavtal","6.Nätavtal"}=Q85,1,0))&gt;0,EDATE(AZ85,RANDBETWEEN(0,3)),"")</f>
        <v>45311</v>
      </c>
      <c r="BD85" s="20" t="str">
        <f ca="1" t="shared" si="56"/>
        <v/>
      </c>
    </row>
    <row r="86" s="6" customFormat="1" ht="12.75" customHeight="1" spans="1:56">
      <c r="A86" s="32" t="s">
        <v>65</v>
      </c>
      <c r="B86" s="30">
        <f ca="1" t="shared" si="29"/>
        <v>43876</v>
      </c>
      <c r="C86" s="31">
        <f ca="1" t="shared" si="30"/>
        <v>44276</v>
      </c>
      <c r="D86" s="29" t="str">
        <f t="shared" si="31"/>
        <v>Project 486</v>
      </c>
      <c r="E86" s="29" t="str">
        <f t="shared" si="32"/>
        <v>Company AB 586</v>
      </c>
      <c r="F86" s="29" t="str">
        <f ca="1" t="shared" si="33"/>
        <v>Hedemora</v>
      </c>
      <c r="G86" s="36">
        <f ca="1" t="shared" si="34"/>
        <v>31</v>
      </c>
      <c r="H86" s="37" t="str">
        <f ca="1" t="shared" si="35"/>
        <v>Nej</v>
      </c>
      <c r="I86" s="29" t="str">
        <f ca="1" t="shared" si="36"/>
        <v>Flytt</v>
      </c>
      <c r="J86" s="29" t="str">
        <f ca="1" t="shared" si="37"/>
        <v>Produktion</v>
      </c>
      <c r="K86" s="40">
        <f ca="1" t="shared" si="38"/>
        <v>90</v>
      </c>
      <c r="L86" s="40">
        <f ca="1" t="shared" si="39"/>
        <v>89</v>
      </c>
      <c r="M86" s="13"/>
      <c r="N86" s="29" t="str">
        <f ca="1" t="shared" si="40"/>
        <v>Anders Erikson 86</v>
      </c>
      <c r="O86" s="29" t="str">
        <f ca="1" t="shared" si="41"/>
        <v>Anders Erikson 86</v>
      </c>
      <c r="P86" s="29" t="str">
        <f ca="1" t="shared" si="42"/>
        <v>Erik Johanson 86</v>
      </c>
      <c r="Q86" s="29" t="str">
        <f ca="1" t="shared" si="43"/>
        <v>1.Anslutningsmöjlighet</v>
      </c>
      <c r="R86" s="44" t="str">
        <f ca="1" t="shared" si="44"/>
        <v/>
      </c>
      <c r="S86" s="44" t="str">
        <f ca="1" t="shared" si="45"/>
        <v>x</v>
      </c>
      <c r="T86" s="44" t="str">
        <f ca="1" t="shared" si="46"/>
        <v/>
      </c>
      <c r="U86" s="15"/>
      <c r="V86" s="32"/>
      <c r="W86" s="48" t="str">
        <f ca="1" t="shared" si="47"/>
        <v/>
      </c>
      <c r="X86" s="49" t="str">
        <f ca="1" t="shared" si="48"/>
        <v/>
      </c>
      <c r="Y86" s="62" t="str">
        <f ca="1" t="shared" si="49"/>
        <v/>
      </c>
      <c r="Z86" s="62" t="str">
        <f ca="1" t="shared" si="50"/>
        <v/>
      </c>
      <c r="AA86" s="66"/>
      <c r="AB86" s="63">
        <f ca="1" t="shared" si="52"/>
        <v>44248.9174342949</v>
      </c>
      <c r="AC86" s="72">
        <f ca="1">INDEX(Anslutningspunkt!$A$2:$A$180,RANDBETWEEN(2,180),1)</f>
        <v>238</v>
      </c>
      <c r="AD86" s="29"/>
      <c r="AE86" s="29" t="str">
        <f ca="1" t="shared" si="51"/>
        <v>Regionnät</v>
      </c>
      <c r="AF86" s="78"/>
      <c r="AG86" s="100"/>
      <c r="AH86" s="120"/>
      <c r="AI86" s="102"/>
      <c r="AM86" s="6">
        <f ca="1">VLOOKUP(AC86,Anslutningspunkt!A:B,2,0)+RANDBETWEEN(-10000,10000)</f>
        <v>7672829.698</v>
      </c>
      <c r="AN86" s="6">
        <f ca="1">VLOOKUP(AC86,Anslutningspunkt!A:C,3,0)+RANDBETWEEN(-10000,10000)</f>
        <v>793991.195</v>
      </c>
      <c r="AP86" s="6" t="str">
        <f ca="1" t="shared" si="53"/>
        <v>Flytt</v>
      </c>
      <c r="AQ86" s="6" t="str">
        <f ca="1" t="shared" si="54"/>
        <v>Produktion</v>
      </c>
      <c r="AX86" s="30" t="str">
        <f ca="1" t="shared" si="55"/>
        <v/>
      </c>
      <c r="AZ86" s="30" t="str">
        <f ca="1">IF(SUM(IF({"4.Projekteringsavtal","5.Anslutningsavtal","6.Nätavtal"}=Q86,1,0))&gt;0,EDATE(AX86,RANDBETWEEN(0,6)),"")</f>
        <v/>
      </c>
      <c r="BB86" s="20" t="str">
        <f ca="1">IF(SUM(IF({"5.Anslutningsavtal","6.Nätavtal"}=Q86,1,0))&gt;0,EDATE(AZ86,RANDBETWEEN(0,3)),"")</f>
        <v/>
      </c>
      <c r="BD86" s="20" t="str">
        <f ca="1" t="shared" si="56"/>
        <v/>
      </c>
    </row>
    <row r="87" s="9" customFormat="1" ht="12.75" customHeight="1" spans="1:56">
      <c r="A87" s="32" t="s">
        <v>65</v>
      </c>
      <c r="B87" s="30">
        <f ca="1" t="shared" si="29"/>
        <v>44067</v>
      </c>
      <c r="C87" s="31">
        <f ca="1" t="shared" si="30"/>
        <v>45202</v>
      </c>
      <c r="D87" s="29" t="str">
        <f t="shared" si="31"/>
        <v>Project 487</v>
      </c>
      <c r="E87" s="29" t="str">
        <f t="shared" si="32"/>
        <v>Company AB 587</v>
      </c>
      <c r="F87" s="29" t="str">
        <f ca="1" t="shared" si="33"/>
        <v>Uppsala</v>
      </c>
      <c r="G87" s="36">
        <f ca="1" t="shared" si="34"/>
        <v>38</v>
      </c>
      <c r="H87" s="37" t="str">
        <f ca="1" t="shared" si="35"/>
        <v>Ja</v>
      </c>
      <c r="I87" s="29" t="str">
        <f ca="1" t="shared" si="36"/>
        <v>Flytt</v>
      </c>
      <c r="J87" s="29" t="str">
        <f ca="1" t="shared" si="37"/>
        <v>Konsumtion</v>
      </c>
      <c r="K87" s="40">
        <f ca="1" t="shared" si="38"/>
        <v>440</v>
      </c>
      <c r="L87" s="40">
        <f ca="1" t="shared" si="39"/>
        <v>269</v>
      </c>
      <c r="M87" s="43"/>
      <c r="N87" s="29" t="str">
        <f ca="1" t="shared" si="40"/>
        <v>Sarah Anderson 87</v>
      </c>
      <c r="O87" s="29" t="str">
        <f ca="1" t="shared" si="41"/>
        <v>Lars Johnson 87</v>
      </c>
      <c r="P87" s="29" t="str">
        <f ca="1" t="shared" si="42"/>
        <v>Sarah Anderson 87</v>
      </c>
      <c r="Q87" s="29" t="str">
        <f ca="1" t="shared" si="43"/>
        <v>5.Anslutningsavtal</v>
      </c>
      <c r="R87" s="44" t="str">
        <f ca="1" t="shared" si="44"/>
        <v>nej</v>
      </c>
      <c r="S87" s="44" t="str">
        <f ca="1" t="shared" si="45"/>
        <v/>
      </c>
      <c r="T87" s="44" t="str">
        <f ca="1" t="shared" si="46"/>
        <v/>
      </c>
      <c r="U87" s="15"/>
      <c r="V87" s="32"/>
      <c r="W87" s="48" t="str">
        <f ca="1" t="shared" si="47"/>
        <v/>
      </c>
      <c r="X87" s="49" t="str">
        <f ca="1" t="shared" si="48"/>
        <v>Nej</v>
      </c>
      <c r="Y87" s="62" t="str">
        <f ca="1" t="shared" si="49"/>
        <v/>
      </c>
      <c r="Z87" s="62" t="str">
        <f ca="1" t="shared" si="50"/>
        <v/>
      </c>
      <c r="AA87" s="32"/>
      <c r="AB87" s="63" t="str">
        <f ca="1" t="shared" si="52"/>
        <v/>
      </c>
      <c r="AC87" s="72">
        <f ca="1">INDEX(Anslutningspunkt!$A$2:$A$180,RANDBETWEEN(2,180),1)</f>
        <v>155</v>
      </c>
      <c r="AD87" s="29"/>
      <c r="AE87" s="29" t="str">
        <f ca="1" t="shared" si="51"/>
        <v>Stamnät Regionnät</v>
      </c>
      <c r="AF87" s="32"/>
      <c r="AG87" s="94"/>
      <c r="AH87" s="15"/>
      <c r="AI87" s="91"/>
      <c r="AM87" s="6">
        <f ca="1">VLOOKUP(AC87,Anslutningspunkt!A:B,2,0)+RANDBETWEEN(-10000,10000)</f>
        <v>7744248.698</v>
      </c>
      <c r="AN87" s="6">
        <f ca="1">VLOOKUP(AC87,Anslutningspunkt!A:C,3,0)+RANDBETWEEN(-10000,10000)</f>
        <v>701805.195</v>
      </c>
      <c r="AP87" s="6" t="str">
        <f ca="1" t="shared" si="53"/>
        <v>Flytt</v>
      </c>
      <c r="AQ87" s="6" t="str">
        <f ca="1" t="shared" si="54"/>
        <v>Konsumtion</v>
      </c>
      <c r="AX87" s="30">
        <f ca="1" t="shared" si="55"/>
        <v>44493.7201205303</v>
      </c>
      <c r="AZ87" s="30">
        <f ca="1">IF(SUM(IF({"4.Projekteringsavtal","5.Anslutningsavtal","6.Nätavtal"}=Q87,1,0))&gt;0,EDATE(AX87,RANDBETWEEN(0,6)),"")</f>
        <v>44493</v>
      </c>
      <c r="BB87" s="20">
        <f ca="1">IF(SUM(IF({"5.Anslutningsavtal","6.Nätavtal"}=Q87,1,0))&gt;0,EDATE(AZ87,RANDBETWEEN(0,3)),"")</f>
        <v>44524</v>
      </c>
      <c r="BD87" s="20" t="str">
        <f ca="1" t="shared" si="56"/>
        <v/>
      </c>
    </row>
    <row r="88" s="6" customFormat="1" ht="12.75" customHeight="1" spans="1:56">
      <c r="A88" s="32" t="s">
        <v>65</v>
      </c>
      <c r="B88" s="30">
        <f ca="1" t="shared" si="29"/>
        <v>44585</v>
      </c>
      <c r="C88" s="31">
        <f ca="1" t="shared" si="30"/>
        <v>45144</v>
      </c>
      <c r="D88" s="29" t="str">
        <f t="shared" si="31"/>
        <v>Project 488</v>
      </c>
      <c r="E88" s="29" t="str">
        <f t="shared" si="32"/>
        <v>Company AB 588</v>
      </c>
      <c r="F88" s="29" t="str">
        <f ca="1" t="shared" si="33"/>
        <v>Långshyttan</v>
      </c>
      <c r="G88" s="36">
        <f ca="1" t="shared" si="34"/>
        <v>35</v>
      </c>
      <c r="H88" s="37" t="str">
        <f ca="1" t="shared" si="35"/>
        <v/>
      </c>
      <c r="I88" s="29" t="str">
        <f ca="1" t="shared" si="36"/>
        <v>Utökning</v>
      </c>
      <c r="J88" s="29" t="str">
        <f ca="1" t="shared" si="37"/>
        <v>Produktion</v>
      </c>
      <c r="K88" s="40">
        <f ca="1" t="shared" si="38"/>
        <v>20</v>
      </c>
      <c r="L88" s="40">
        <f ca="1" t="shared" si="39"/>
        <v>11</v>
      </c>
      <c r="M88" s="43"/>
      <c r="N88" s="29" t="str">
        <f ca="1" t="shared" si="40"/>
        <v>Anders Erikson 88</v>
      </c>
      <c r="O88" s="29" t="str">
        <f ca="1" t="shared" si="41"/>
        <v>Lars Johnson 88</v>
      </c>
      <c r="P88" s="29" t="str">
        <f ca="1" t="shared" si="42"/>
        <v>Anders Erikson 88</v>
      </c>
      <c r="Q88" s="29" t="str">
        <f ca="1" t="shared" si="43"/>
        <v>5.Anslutningsavtal</v>
      </c>
      <c r="R88" s="44" t="str">
        <f ca="1" t="shared" si="44"/>
        <v/>
      </c>
      <c r="S88" s="44" t="str">
        <f ca="1" t="shared" si="45"/>
        <v>x</v>
      </c>
      <c r="T88" s="44" t="str">
        <f ca="1" t="shared" si="46"/>
        <v/>
      </c>
      <c r="U88" s="15"/>
      <c r="V88" s="32"/>
      <c r="W88" s="48" t="str">
        <f ca="1" t="shared" si="47"/>
        <v/>
      </c>
      <c r="X88" s="49" t="str">
        <f ca="1" t="shared" si="48"/>
        <v>Ja</v>
      </c>
      <c r="Y88" s="62">
        <f ca="1" t="shared" si="49"/>
        <v>45527</v>
      </c>
      <c r="Z88" s="62">
        <f ca="1" t="shared" si="50"/>
        <v>45525</v>
      </c>
      <c r="AA88" s="66"/>
      <c r="AB88" s="63" t="str">
        <f ca="1" t="shared" si="52"/>
        <v/>
      </c>
      <c r="AC88" s="72">
        <f ca="1">INDEX(Anslutningspunkt!$A$2:$A$180,RANDBETWEEN(2,180),1)</f>
        <v>313</v>
      </c>
      <c r="AD88" s="29"/>
      <c r="AE88" s="29" t="str">
        <f ca="1" t="shared" si="51"/>
        <v/>
      </c>
      <c r="AF88" s="78"/>
      <c r="AG88" s="100"/>
      <c r="AH88" s="120"/>
      <c r="AI88" s="102"/>
      <c r="AM88" s="6">
        <f ca="1">VLOOKUP(AC88,Anslutningspunkt!A:B,2,0)+RANDBETWEEN(-10000,10000)</f>
        <v>7698130.698</v>
      </c>
      <c r="AN88" s="6">
        <f ca="1">VLOOKUP(AC88,Anslutningspunkt!A:C,3,0)+RANDBETWEEN(-10000,10000)</f>
        <v>814469.195</v>
      </c>
      <c r="AP88" s="6" t="str">
        <f ca="1" t="shared" si="53"/>
        <v>Utökning</v>
      </c>
      <c r="AQ88" s="6" t="str">
        <f ca="1" t="shared" si="54"/>
        <v>Produktion</v>
      </c>
      <c r="AX88" s="30">
        <f ca="1" t="shared" si="55"/>
        <v>44833.7128389271</v>
      </c>
      <c r="AZ88" s="30">
        <f ca="1">IF(SUM(IF({"4.Projekteringsavtal","5.Anslutningsavtal","6.Nätavtal"}=Q88,1,0))&gt;0,EDATE(AX88,RANDBETWEEN(0,6)),"")</f>
        <v>44833</v>
      </c>
      <c r="BB88" s="20">
        <f ca="1">IF(SUM(IF({"5.Anslutningsavtal","6.Nätavtal"}=Q88,1,0))&gt;0,EDATE(AZ88,RANDBETWEEN(0,3)),"")</f>
        <v>44863</v>
      </c>
      <c r="BD88" s="20" t="str">
        <f ca="1" t="shared" si="56"/>
        <v/>
      </c>
    </row>
    <row r="89" s="6" customFormat="1" ht="12.75" customHeight="1" spans="1:56">
      <c r="A89" s="32" t="s">
        <v>65</v>
      </c>
      <c r="B89" s="30">
        <f ca="1" t="shared" si="29"/>
        <v>44464</v>
      </c>
      <c r="C89" s="31">
        <f ca="1" t="shared" si="30"/>
        <v>44574</v>
      </c>
      <c r="D89" s="29" t="str">
        <f t="shared" si="31"/>
        <v>Project 489</v>
      </c>
      <c r="E89" s="29" t="str">
        <f t="shared" si="32"/>
        <v>Company AB 589</v>
      </c>
      <c r="F89" s="29" t="str">
        <f ca="1" t="shared" si="33"/>
        <v>Strängnäs</v>
      </c>
      <c r="G89" s="36">
        <f ca="1" t="shared" si="34"/>
        <v>37</v>
      </c>
      <c r="H89" s="37" t="str">
        <f ca="1" t="shared" si="35"/>
        <v>Nej</v>
      </c>
      <c r="I89" s="29" t="str">
        <f ca="1" t="shared" si="36"/>
        <v>Flytt</v>
      </c>
      <c r="J89" s="29" t="str">
        <f ca="1" t="shared" si="37"/>
        <v>Konsumtion</v>
      </c>
      <c r="K89" s="40">
        <f ca="1" t="shared" si="38"/>
        <v>510</v>
      </c>
      <c r="L89" s="40">
        <f ca="1" t="shared" si="39"/>
        <v>158</v>
      </c>
      <c r="M89" s="40"/>
      <c r="N89" s="29" t="str">
        <f ca="1" t="shared" si="40"/>
        <v>Anders Erikson 89</v>
      </c>
      <c r="O89" s="29" t="str">
        <f ca="1" t="shared" si="41"/>
        <v>Lars Johnson 89</v>
      </c>
      <c r="P89" s="29" t="str">
        <f ca="1" t="shared" si="42"/>
        <v>Erik Johanson 89</v>
      </c>
      <c r="Q89" s="29" t="str">
        <f ca="1" t="shared" si="43"/>
        <v>2.Reservationsavtal</v>
      </c>
      <c r="R89" s="44" t="str">
        <f ca="1" t="shared" si="44"/>
        <v/>
      </c>
      <c r="S89" s="44" t="str">
        <f ca="1" t="shared" si="45"/>
        <v>x</v>
      </c>
      <c r="T89" s="44" t="str">
        <f ca="1" t="shared" si="46"/>
        <v/>
      </c>
      <c r="U89" s="15"/>
      <c r="V89" s="32"/>
      <c r="W89" s="48" t="str">
        <f ca="1" t="shared" si="47"/>
        <v/>
      </c>
      <c r="X89" s="49" t="str">
        <f ca="1" t="shared" si="48"/>
        <v>Nej</v>
      </c>
      <c r="Y89" s="62" t="str">
        <f ca="1" t="shared" si="49"/>
        <v/>
      </c>
      <c r="Z89" s="62" t="str">
        <f ca="1" t="shared" si="50"/>
        <v/>
      </c>
      <c r="AA89" s="32"/>
      <c r="AB89" s="63" t="str">
        <f ca="1" t="shared" si="52"/>
        <v/>
      </c>
      <c r="AC89" s="72">
        <f ca="1">INDEX(Anslutningspunkt!$A$2:$A$180,RANDBETWEEN(2,180),1)</f>
        <v>174</v>
      </c>
      <c r="AD89" s="29"/>
      <c r="AE89" s="29" t="str">
        <f ca="1" t="shared" si="51"/>
        <v>Stamnät</v>
      </c>
      <c r="AF89" s="32"/>
      <c r="AG89" s="94"/>
      <c r="AH89" s="15"/>
      <c r="AI89" s="91"/>
      <c r="AM89" s="6">
        <f ca="1">VLOOKUP(AC89,Anslutningspunkt!A:B,2,0)+RANDBETWEEN(-10000,10000)</f>
        <v>7675742.698</v>
      </c>
      <c r="AN89" s="6">
        <f ca="1">VLOOKUP(AC89,Anslutningspunkt!A:C,3,0)+RANDBETWEEN(-10000,10000)</f>
        <v>758712.195</v>
      </c>
      <c r="AP89" s="6" t="str">
        <f ca="1" t="shared" si="53"/>
        <v>Flytt</v>
      </c>
      <c r="AQ89" s="6" t="str">
        <f ca="1" t="shared" si="54"/>
        <v>Konsumtion</v>
      </c>
      <c r="AX89" s="30">
        <f ca="1" t="shared" si="55"/>
        <v>44496.5581253853</v>
      </c>
      <c r="AZ89" s="30" t="str">
        <f ca="1">IF(SUM(IF({"4.Projekteringsavtal","5.Anslutningsavtal","6.Nätavtal"}=Q89,1,0))&gt;0,EDATE(AX89,RANDBETWEEN(0,6)),"")</f>
        <v/>
      </c>
      <c r="BB89" s="20" t="str">
        <f ca="1">IF(SUM(IF({"5.Anslutningsavtal","6.Nätavtal"}=Q89,1,0))&gt;0,EDATE(AZ89,RANDBETWEEN(0,3)),"")</f>
        <v/>
      </c>
      <c r="BD89" s="20" t="str">
        <f ca="1" t="shared" si="56"/>
        <v/>
      </c>
    </row>
    <row r="90" s="6" customFormat="1" ht="12.75" customHeight="1" spans="1:56">
      <c r="A90" s="32" t="s">
        <v>65</v>
      </c>
      <c r="B90" s="30">
        <f ca="1" t="shared" si="29"/>
        <v>44397</v>
      </c>
      <c r="C90" s="31">
        <f ca="1" t="shared" si="30"/>
        <v>45471</v>
      </c>
      <c r="D90" s="29" t="str">
        <f t="shared" si="31"/>
        <v>Project 490</v>
      </c>
      <c r="E90" s="29" t="str">
        <f t="shared" si="32"/>
        <v>Company AB 590</v>
      </c>
      <c r="F90" s="29" t="str">
        <f ca="1" t="shared" si="33"/>
        <v>Tierp</v>
      </c>
      <c r="G90" s="36">
        <f ca="1" t="shared" si="34"/>
        <v>34</v>
      </c>
      <c r="H90" s="37" t="str">
        <f ca="1" t="shared" si="35"/>
        <v>Ja</v>
      </c>
      <c r="I90" s="29" t="str">
        <f ca="1" t="shared" si="36"/>
        <v>Nyanslutning</v>
      </c>
      <c r="J90" s="29" t="str">
        <f ca="1" t="shared" si="37"/>
        <v>Konsumtion</v>
      </c>
      <c r="K90" s="40">
        <f ca="1" t="shared" si="38"/>
        <v>520</v>
      </c>
      <c r="L90" s="40">
        <f ca="1" t="shared" si="39"/>
        <v>150</v>
      </c>
      <c r="M90" s="13"/>
      <c r="N90" s="29" t="str">
        <f ca="1" t="shared" si="40"/>
        <v>Sarah Anderson 90</v>
      </c>
      <c r="O90" s="29" t="str">
        <f ca="1" t="shared" si="41"/>
        <v>Lars Johnson 90</v>
      </c>
      <c r="P90" s="29" t="str">
        <f ca="1" t="shared" si="42"/>
        <v>Sarah Anderson 90</v>
      </c>
      <c r="Q90" s="29" t="str">
        <f ca="1" t="shared" si="43"/>
        <v>2.Reservationsavtal</v>
      </c>
      <c r="R90" s="44" t="str">
        <f ca="1" t="shared" si="44"/>
        <v/>
      </c>
      <c r="S90" s="44" t="str">
        <f ca="1" t="shared" si="45"/>
        <v>x</v>
      </c>
      <c r="T90" s="44" t="str">
        <f ca="1" t="shared" si="46"/>
        <v/>
      </c>
      <c r="U90" s="15"/>
      <c r="V90" s="32"/>
      <c r="W90" s="48" t="str">
        <f ca="1" t="shared" si="47"/>
        <v/>
      </c>
      <c r="X90" s="49" t="str">
        <f ca="1" t="shared" si="48"/>
        <v>Nej</v>
      </c>
      <c r="Y90" s="62" t="str">
        <f ca="1" t="shared" si="49"/>
        <v/>
      </c>
      <c r="Z90" s="62" t="str">
        <f ca="1" t="shared" si="50"/>
        <v/>
      </c>
      <c r="AA90" s="66"/>
      <c r="AB90" s="63" t="str">
        <f ca="1" t="shared" si="52"/>
        <v/>
      </c>
      <c r="AC90" s="72">
        <f ca="1">INDEX(Anslutningspunkt!$A$2:$A$180,RANDBETWEEN(2,180),1)</f>
        <v>54</v>
      </c>
      <c r="AD90" s="29"/>
      <c r="AE90" s="29" t="str">
        <f ca="1" t="shared" si="51"/>
        <v/>
      </c>
      <c r="AF90" s="78"/>
      <c r="AG90" s="121"/>
      <c r="AH90" s="122"/>
      <c r="AI90" s="122"/>
      <c r="AM90" s="6">
        <f ca="1">VLOOKUP(AC90,Anslutningspunkt!A:B,2,0)+RANDBETWEEN(-10000,10000)</f>
        <v>7653754.698</v>
      </c>
      <c r="AN90" s="6">
        <f ca="1">VLOOKUP(AC90,Anslutningspunkt!A:C,3,0)+RANDBETWEEN(-10000,10000)</f>
        <v>738719.195</v>
      </c>
      <c r="AP90" s="6" t="str">
        <f ca="1" t="shared" si="53"/>
        <v>Nyanslutning</v>
      </c>
      <c r="AQ90" s="6" t="str">
        <f ca="1" t="shared" si="54"/>
        <v>Konsumtion</v>
      </c>
      <c r="AX90" s="30">
        <f ca="1" t="shared" si="55"/>
        <v>45450.8101950513</v>
      </c>
      <c r="AZ90" s="30" t="str">
        <f ca="1">IF(SUM(IF({"4.Projekteringsavtal","5.Anslutningsavtal","6.Nätavtal"}=Q90,1,0))&gt;0,EDATE(AX90,RANDBETWEEN(0,6)),"")</f>
        <v/>
      </c>
      <c r="BB90" s="20" t="str">
        <f ca="1">IF(SUM(IF({"5.Anslutningsavtal","6.Nätavtal"}=Q90,1,0))&gt;0,EDATE(AZ90,RANDBETWEEN(0,3)),"")</f>
        <v/>
      </c>
      <c r="BD90" s="20" t="str">
        <f ca="1" t="shared" si="56"/>
        <v/>
      </c>
    </row>
    <row r="91" s="6" customFormat="1" ht="12.75" customHeight="1" spans="1:56">
      <c r="A91" s="32" t="s">
        <v>65</v>
      </c>
      <c r="B91" s="30">
        <f ca="1" t="shared" si="29"/>
        <v>44607</v>
      </c>
      <c r="C91" s="31">
        <f ca="1" t="shared" si="30"/>
        <v>44891</v>
      </c>
      <c r="D91" s="29" t="str">
        <f t="shared" si="31"/>
        <v>Project 491</v>
      </c>
      <c r="E91" s="29" t="str">
        <f t="shared" si="32"/>
        <v>Company AB 591</v>
      </c>
      <c r="F91" s="29" t="str">
        <f ca="1" t="shared" si="33"/>
        <v>Älvkarleby</v>
      </c>
      <c r="G91" s="36">
        <f ca="1" t="shared" si="34"/>
        <v>30</v>
      </c>
      <c r="H91" s="37" t="str">
        <f ca="1" t="shared" si="35"/>
        <v>Ja</v>
      </c>
      <c r="I91" s="29" t="str">
        <f ca="1" t="shared" si="36"/>
        <v>Utökning</v>
      </c>
      <c r="J91" s="29" t="str">
        <f ca="1" t="shared" si="37"/>
        <v>Produktion</v>
      </c>
      <c r="K91" s="40">
        <f ca="1" t="shared" si="38"/>
        <v>390</v>
      </c>
      <c r="L91" s="40">
        <f ca="1" t="shared" si="39"/>
        <v>179</v>
      </c>
      <c r="M91" s="43"/>
      <c r="N91" s="29" t="str">
        <f ca="1" t="shared" si="40"/>
        <v>Lars Johnson 91</v>
      </c>
      <c r="O91" s="29" t="str">
        <f ca="1" t="shared" si="41"/>
        <v>Sarah Anderson 91</v>
      </c>
      <c r="P91" s="29" t="str">
        <f ca="1" t="shared" si="42"/>
        <v>Anders Erikson 91</v>
      </c>
      <c r="Q91" s="29" t="str">
        <f ca="1" t="shared" si="43"/>
        <v>2.Reservationsavtal</v>
      </c>
      <c r="R91" s="44" t="str">
        <f ca="1" t="shared" si="44"/>
        <v>n</v>
      </c>
      <c r="S91" s="44" t="str">
        <f ca="1" t="shared" si="45"/>
        <v/>
      </c>
      <c r="T91" s="44" t="str">
        <f ca="1" t="shared" si="46"/>
        <v/>
      </c>
      <c r="U91" s="15"/>
      <c r="V91" s="32"/>
      <c r="W91" s="48" t="str">
        <f ca="1" t="shared" si="47"/>
        <v/>
      </c>
      <c r="X91" s="49" t="str">
        <f ca="1" t="shared" si="48"/>
        <v/>
      </c>
      <c r="Y91" s="62" t="str">
        <f ca="1" t="shared" si="49"/>
        <v/>
      </c>
      <c r="Z91" s="62" t="str">
        <f ca="1" t="shared" si="50"/>
        <v/>
      </c>
      <c r="AA91" s="32"/>
      <c r="AB91" s="63" t="str">
        <f ca="1" t="shared" si="52"/>
        <v/>
      </c>
      <c r="AC91" s="72">
        <f ca="1">INDEX(Anslutningspunkt!$A$2:$A$180,RANDBETWEEN(2,180),1)</f>
        <v>313</v>
      </c>
      <c r="AD91" s="29"/>
      <c r="AE91" s="29" t="str">
        <f ca="1" t="shared" si="51"/>
        <v>Stamnät</v>
      </c>
      <c r="AF91" s="32"/>
      <c r="AG91" s="94"/>
      <c r="AH91" s="15"/>
      <c r="AI91" s="91"/>
      <c r="AM91" s="6">
        <f ca="1">VLOOKUP(AC91,Anslutningspunkt!A:B,2,0)+RANDBETWEEN(-10000,10000)</f>
        <v>7714162.698</v>
      </c>
      <c r="AN91" s="6">
        <f ca="1">VLOOKUP(AC91,Anslutningspunkt!A:C,3,0)+RANDBETWEEN(-10000,10000)</f>
        <v>826848.195</v>
      </c>
      <c r="AP91" s="6" t="str">
        <f ca="1" t="shared" si="53"/>
        <v>Utökning</v>
      </c>
      <c r="AQ91" s="6" t="str">
        <f ca="1" t="shared" si="54"/>
        <v>Produktion</v>
      </c>
      <c r="AX91" s="30">
        <f ca="1" t="shared" si="55"/>
        <v>44919.0780346166</v>
      </c>
      <c r="AZ91" s="30" t="str">
        <f ca="1">IF(SUM(IF({"4.Projekteringsavtal","5.Anslutningsavtal","6.Nätavtal"}=Q91,1,0))&gt;0,EDATE(AX91,RANDBETWEEN(0,6)),"")</f>
        <v/>
      </c>
      <c r="BB91" s="20" t="str">
        <f ca="1">IF(SUM(IF({"5.Anslutningsavtal","6.Nätavtal"}=Q91,1,0))&gt;0,EDATE(AZ91,RANDBETWEEN(0,3)),"")</f>
        <v/>
      </c>
      <c r="BD91" s="20" t="str">
        <f ca="1" t="shared" si="56"/>
        <v/>
      </c>
    </row>
    <row r="92" s="6" customFormat="1" ht="12.75" customHeight="1" spans="1:56">
      <c r="A92" s="32" t="s">
        <v>65</v>
      </c>
      <c r="B92" s="30">
        <f ca="1" t="shared" si="29"/>
        <v>43403</v>
      </c>
      <c r="C92" s="31">
        <f ca="1" t="shared" si="30"/>
        <v>45579</v>
      </c>
      <c r="D92" s="29" t="str">
        <f t="shared" si="31"/>
        <v>Project 492</v>
      </c>
      <c r="E92" s="29" t="str">
        <f t="shared" si="32"/>
        <v>Company AB 592</v>
      </c>
      <c r="F92" s="29" t="str">
        <f ca="1" t="shared" si="33"/>
        <v>Sandviken</v>
      </c>
      <c r="G92" s="36">
        <f ca="1" t="shared" si="34"/>
        <v>36</v>
      </c>
      <c r="H92" s="37" t="str">
        <f ca="1" t="shared" si="35"/>
        <v/>
      </c>
      <c r="I92" s="29" t="str">
        <f ca="1" t="shared" si="36"/>
        <v>Nyanslutning</v>
      </c>
      <c r="J92" s="29" t="str">
        <f ca="1" t="shared" si="37"/>
        <v>Konsumtion</v>
      </c>
      <c r="K92" s="40">
        <f ca="1" t="shared" si="38"/>
        <v>440</v>
      </c>
      <c r="L92" s="40">
        <f ca="1" t="shared" si="39"/>
        <v>243</v>
      </c>
      <c r="M92" s="43"/>
      <c r="N92" s="29" t="str">
        <f ca="1" t="shared" si="40"/>
        <v>Sarah Anderson 92</v>
      </c>
      <c r="O92" s="29" t="str">
        <f ca="1" t="shared" si="41"/>
        <v>Sarah Anderson 92</v>
      </c>
      <c r="P92" s="29" t="str">
        <f ca="1" t="shared" si="42"/>
        <v>Erik Johanson 92</v>
      </c>
      <c r="Q92" s="29" t="str">
        <f ca="1" t="shared" si="43"/>
        <v>5.Anslutningsavtal</v>
      </c>
      <c r="R92" s="44" t="str">
        <f ca="1" t="shared" si="44"/>
        <v>N/A</v>
      </c>
      <c r="S92" s="44" t="str">
        <f ca="1" t="shared" si="45"/>
        <v/>
      </c>
      <c r="T92" s="44" t="str">
        <f ca="1" t="shared" si="46"/>
        <v/>
      </c>
      <c r="U92" s="15"/>
      <c r="V92" s="32"/>
      <c r="W92" s="48" t="str">
        <f ca="1" t="shared" si="47"/>
        <v>Reservationsavtal ska tecknas</v>
      </c>
      <c r="X92" s="49" t="str">
        <f ca="1" t="shared" si="48"/>
        <v>Nej</v>
      </c>
      <c r="Y92" s="62" t="str">
        <f ca="1" t="shared" si="49"/>
        <v/>
      </c>
      <c r="Z92" s="62" t="str">
        <f ca="1" t="shared" si="50"/>
        <v/>
      </c>
      <c r="AA92" s="66"/>
      <c r="AB92" s="63" t="str">
        <f ca="1" t="shared" si="52"/>
        <v/>
      </c>
      <c r="AC92" s="72">
        <f ca="1">INDEX(Anslutningspunkt!$A$2:$A$180,RANDBETWEEN(2,180),1)</f>
        <v>143</v>
      </c>
      <c r="AD92" s="29"/>
      <c r="AE92" s="29" t="str">
        <f ca="1" t="shared" si="51"/>
        <v>Stamnät Regionnät</v>
      </c>
      <c r="AF92" s="74"/>
      <c r="AG92" s="92"/>
      <c r="AH92" s="32"/>
      <c r="AI92" s="91"/>
      <c r="AM92" s="6">
        <f ca="1">VLOOKUP(AC92,Anslutningspunkt!A:B,2,0)+RANDBETWEEN(-10000,10000)</f>
        <v>7740294.698</v>
      </c>
      <c r="AN92" s="6">
        <f ca="1">VLOOKUP(AC92,Anslutningspunkt!A:C,3,0)+RANDBETWEEN(-10000,10000)</f>
        <v>735761.195</v>
      </c>
      <c r="AP92" s="6" t="str">
        <f ca="1" t="shared" si="53"/>
        <v>Nyanslutning</v>
      </c>
      <c r="AQ92" s="6" t="str">
        <f ca="1" t="shared" si="54"/>
        <v>Konsumtion</v>
      </c>
      <c r="AX92" s="30">
        <f ca="1" t="shared" si="55"/>
        <v>45434.8584512947</v>
      </c>
      <c r="AZ92" s="30">
        <f ca="1">IF(SUM(IF({"4.Projekteringsavtal","5.Anslutningsavtal","6.Nätavtal"}=Q92,1,0))&gt;0,EDATE(AX92,RANDBETWEEN(0,6)),"")</f>
        <v>45557</v>
      </c>
      <c r="BB92" s="20">
        <f ca="1">IF(SUM(IF({"5.Anslutningsavtal","6.Nätavtal"}=Q92,1,0))&gt;0,EDATE(AZ92,RANDBETWEEN(0,3)),"")</f>
        <v>45587</v>
      </c>
      <c r="BD92" s="20" t="str">
        <f ca="1" t="shared" si="56"/>
        <v/>
      </c>
    </row>
    <row r="93" s="6" customFormat="1" ht="12.75" customHeight="1" spans="1:56">
      <c r="A93" s="32" t="s">
        <v>65</v>
      </c>
      <c r="B93" s="30">
        <f ca="1" t="shared" si="29"/>
        <v>43514</v>
      </c>
      <c r="C93" s="31">
        <f ca="1" t="shared" si="30"/>
        <v>44050</v>
      </c>
      <c r="D93" s="29" t="str">
        <f t="shared" si="31"/>
        <v>Project 493</v>
      </c>
      <c r="E93" s="29" t="str">
        <f t="shared" si="32"/>
        <v>Company AB 593</v>
      </c>
      <c r="F93" s="29" t="str">
        <f ca="1" t="shared" si="33"/>
        <v>Trosa</v>
      </c>
      <c r="G93" s="36">
        <f ca="1" t="shared" si="34"/>
        <v>38</v>
      </c>
      <c r="H93" s="37" t="str">
        <f ca="1" t="shared" si="35"/>
        <v>Ja</v>
      </c>
      <c r="I93" s="29" t="str">
        <f ca="1" t="shared" si="36"/>
        <v>Flytt</v>
      </c>
      <c r="J93" s="29" t="str">
        <f ca="1" t="shared" si="37"/>
        <v>Konsumtion</v>
      </c>
      <c r="K93" s="40">
        <f ca="1" t="shared" si="38"/>
        <v>70</v>
      </c>
      <c r="L93" s="40">
        <f ca="1" t="shared" si="39"/>
        <v>33</v>
      </c>
      <c r="M93" s="43"/>
      <c r="N93" s="29" t="str">
        <f ca="1" t="shared" si="40"/>
        <v>Lars Johnson 93</v>
      </c>
      <c r="O93" s="29" t="str">
        <f ca="1" t="shared" si="41"/>
        <v>Anders Erikson 93</v>
      </c>
      <c r="P93" s="29" t="str">
        <f ca="1" t="shared" si="42"/>
        <v>Anders Erikson 93</v>
      </c>
      <c r="Q93" s="29" t="str">
        <f ca="1" t="shared" si="43"/>
        <v>2.Reservationsavtal</v>
      </c>
      <c r="R93" s="44" t="str">
        <f ca="1" t="shared" si="44"/>
        <v>n</v>
      </c>
      <c r="S93" s="44" t="str">
        <f ca="1" t="shared" si="45"/>
        <v/>
      </c>
      <c r="T93" s="44" t="str">
        <f ca="1" t="shared" si="46"/>
        <v/>
      </c>
      <c r="U93" s="15"/>
      <c r="V93" s="32"/>
      <c r="W93" s="48" t="str">
        <f ca="1" t="shared" si="47"/>
        <v/>
      </c>
      <c r="X93" s="49" t="str">
        <f ca="1" t="shared" si="48"/>
        <v>Ja</v>
      </c>
      <c r="Y93" s="62">
        <f ca="1" t="shared" si="49"/>
        <v>45584</v>
      </c>
      <c r="Z93" s="62">
        <f ca="1" t="shared" si="50"/>
        <v>45584</v>
      </c>
      <c r="AA93" s="32"/>
      <c r="AB93" s="63" t="str">
        <f ca="1" t="shared" si="52"/>
        <v/>
      </c>
      <c r="AC93" s="72">
        <f ca="1">INDEX(Anslutningspunkt!$A$2:$A$180,RANDBETWEEN(2,180),1)</f>
        <v>190</v>
      </c>
      <c r="AD93" s="29"/>
      <c r="AE93" s="29" t="str">
        <f ca="1" t="shared" si="51"/>
        <v>Stamnät</v>
      </c>
      <c r="AF93" s="32"/>
      <c r="AG93" s="94"/>
      <c r="AH93" s="32"/>
      <c r="AI93" s="62"/>
      <c r="AM93" s="6">
        <f ca="1">VLOOKUP(AC93,Anslutningspunkt!A:B,2,0)+RANDBETWEEN(-10000,10000)</f>
        <v>7623232.698</v>
      </c>
      <c r="AN93" s="6">
        <f ca="1">VLOOKUP(AC93,Anslutningspunkt!A:C,3,0)+RANDBETWEEN(-10000,10000)</f>
        <v>726256.195</v>
      </c>
      <c r="AP93" s="6" t="str">
        <f ca="1" t="shared" si="53"/>
        <v>Flytt</v>
      </c>
      <c r="AQ93" s="6" t="str">
        <f ca="1" t="shared" si="54"/>
        <v>Konsumtion</v>
      </c>
      <c r="AX93" s="30">
        <f ca="1" t="shared" si="55"/>
        <v>43671.4461759379</v>
      </c>
      <c r="AZ93" s="30" t="str">
        <f ca="1">IF(SUM(IF({"4.Projekteringsavtal","5.Anslutningsavtal","6.Nätavtal"}=Q93,1,0))&gt;0,EDATE(AX93,RANDBETWEEN(0,6)),"")</f>
        <v/>
      </c>
      <c r="BB93" s="20" t="str">
        <f ca="1">IF(SUM(IF({"5.Anslutningsavtal","6.Nätavtal"}=Q93,1,0))&gt;0,EDATE(AZ93,RANDBETWEEN(0,3)),"")</f>
        <v/>
      </c>
      <c r="BD93" s="20" t="str">
        <f ca="1" t="shared" si="56"/>
        <v/>
      </c>
    </row>
    <row r="94" s="6" customFormat="1" ht="12.75" customHeight="1" spans="1:56">
      <c r="A94" s="32" t="s">
        <v>65</v>
      </c>
      <c r="B94" s="30">
        <f ca="1" t="shared" si="29"/>
        <v>44068</v>
      </c>
      <c r="C94" s="31">
        <f ca="1" t="shared" si="30"/>
        <v>44706</v>
      </c>
      <c r="D94" s="29" t="str">
        <f t="shared" si="31"/>
        <v>Project 494</v>
      </c>
      <c r="E94" s="29" t="str">
        <f t="shared" si="32"/>
        <v>Company AB 594</v>
      </c>
      <c r="F94" s="29" t="str">
        <f ca="1" t="shared" si="33"/>
        <v>Täby</v>
      </c>
      <c r="G94" s="36">
        <f ca="1" t="shared" si="34"/>
        <v>33</v>
      </c>
      <c r="H94" s="37" t="str">
        <f ca="1" t="shared" si="35"/>
        <v/>
      </c>
      <c r="I94" s="29" t="str">
        <f ca="1" t="shared" si="36"/>
        <v>Flytt</v>
      </c>
      <c r="J94" s="29" t="str">
        <f ca="1" t="shared" si="37"/>
        <v>Konsumtion</v>
      </c>
      <c r="K94" s="40">
        <f ca="1" t="shared" si="38"/>
        <v>70</v>
      </c>
      <c r="L94" s="40">
        <f ca="1" t="shared" si="39"/>
        <v>24</v>
      </c>
      <c r="M94" s="13"/>
      <c r="N94" s="29" t="str">
        <f ca="1" t="shared" si="40"/>
        <v>Erik Johanson 94</v>
      </c>
      <c r="O94" s="29" t="str">
        <f ca="1" t="shared" si="41"/>
        <v>Sarah Anderson 94</v>
      </c>
      <c r="P94" s="29" t="str">
        <f ca="1" t="shared" si="42"/>
        <v>Erik Johanson 94</v>
      </c>
      <c r="Q94" s="29" t="str">
        <f ca="1" t="shared" si="43"/>
        <v>1.Anslutningsmöjlighet</v>
      </c>
      <c r="R94" s="44" t="str">
        <f ca="1" t="shared" si="44"/>
        <v>nej</v>
      </c>
      <c r="S94" s="44" t="str">
        <f ca="1" t="shared" si="45"/>
        <v/>
      </c>
      <c r="T94" s="44" t="str">
        <f ca="1" t="shared" si="46"/>
        <v/>
      </c>
      <c r="U94" s="15"/>
      <c r="V94" s="32"/>
      <c r="W94" s="48" t="str">
        <f ca="1" t="shared" si="47"/>
        <v/>
      </c>
      <c r="X94" s="49" t="str">
        <f ca="1" t="shared" si="48"/>
        <v>Ja</v>
      </c>
      <c r="Y94" s="62">
        <f ca="1" t="shared" si="49"/>
        <v>45102</v>
      </c>
      <c r="Z94" s="62">
        <f ca="1" t="shared" si="50"/>
        <v>44981</v>
      </c>
      <c r="AA94" s="66"/>
      <c r="AB94" s="63" t="str">
        <f ca="1" t="shared" si="52"/>
        <v/>
      </c>
      <c r="AC94" s="72">
        <f ca="1">INDEX(Anslutningspunkt!$A$2:$A$180,RANDBETWEEN(2,180),1)</f>
        <v>65</v>
      </c>
      <c r="AD94" s="29"/>
      <c r="AE94" s="29" t="str">
        <f ca="1" t="shared" si="51"/>
        <v>Stamnät Regionnät</v>
      </c>
      <c r="AF94" s="78"/>
      <c r="AG94" s="100"/>
      <c r="AH94" s="122"/>
      <c r="AI94" s="102"/>
      <c r="AM94" s="6">
        <f ca="1">VLOOKUP(AC94,Anslutningspunkt!A:B,2,0)+RANDBETWEEN(-10000,10000)</f>
        <v>7676908.698</v>
      </c>
      <c r="AN94" s="6">
        <f ca="1">VLOOKUP(AC94,Anslutningspunkt!A:C,3,0)+RANDBETWEEN(-10000,10000)</f>
        <v>756134.195</v>
      </c>
      <c r="AP94" s="6" t="str">
        <f ca="1" t="shared" si="53"/>
        <v>Flytt</v>
      </c>
      <c r="AQ94" s="6" t="str">
        <f ca="1" t="shared" si="54"/>
        <v>Konsumtion</v>
      </c>
      <c r="AX94" s="30" t="str">
        <f ca="1" t="shared" si="55"/>
        <v/>
      </c>
      <c r="AZ94" s="30" t="str">
        <f ca="1">IF(SUM(IF({"4.Projekteringsavtal","5.Anslutningsavtal","6.Nätavtal"}=Q94,1,0))&gt;0,EDATE(AX94,RANDBETWEEN(0,6)),"")</f>
        <v/>
      </c>
      <c r="BB94" s="20" t="str">
        <f ca="1">IF(SUM(IF({"5.Anslutningsavtal","6.Nätavtal"}=Q94,1,0))&gt;0,EDATE(AZ94,RANDBETWEEN(0,3)),"")</f>
        <v/>
      </c>
      <c r="BD94" s="20" t="str">
        <f ca="1" t="shared" si="56"/>
        <v/>
      </c>
    </row>
    <row r="95" s="6" customFormat="1" ht="12.75" customHeight="1" spans="1:56">
      <c r="A95" s="32" t="s">
        <v>65</v>
      </c>
      <c r="B95" s="30">
        <f ca="1" t="shared" si="29"/>
        <v>44764</v>
      </c>
      <c r="C95" s="31">
        <f ca="1" t="shared" si="30"/>
        <v>45030</v>
      </c>
      <c r="D95" s="29" t="str">
        <f t="shared" si="31"/>
        <v>Project 495</v>
      </c>
      <c r="E95" s="29" t="str">
        <f t="shared" si="32"/>
        <v>Company AB 595</v>
      </c>
      <c r="F95" s="29" t="str">
        <f ca="1" t="shared" si="33"/>
        <v>Botkyrka</v>
      </c>
      <c r="G95" s="36">
        <f ca="1" t="shared" si="34"/>
        <v>36</v>
      </c>
      <c r="H95" s="37" t="str">
        <f ca="1" t="shared" si="35"/>
        <v>Ja</v>
      </c>
      <c r="I95" s="29" t="str">
        <f ca="1" t="shared" si="36"/>
        <v>Flytt</v>
      </c>
      <c r="J95" s="29" t="str">
        <f ca="1" t="shared" si="37"/>
        <v>Konsumtion</v>
      </c>
      <c r="K95" s="40">
        <f ca="1" t="shared" si="38"/>
        <v>190</v>
      </c>
      <c r="L95" s="40">
        <f ca="1" t="shared" si="39"/>
        <v>82</v>
      </c>
      <c r="M95" s="43"/>
      <c r="N95" s="29" t="str">
        <f ca="1" t="shared" si="40"/>
        <v>Erik Johanson 95</v>
      </c>
      <c r="O95" s="29" t="str">
        <f ca="1" t="shared" si="41"/>
        <v>Lars Johnson 95</v>
      </c>
      <c r="P95" s="29" t="str">
        <f ca="1" t="shared" si="42"/>
        <v>Lars Johnson 95</v>
      </c>
      <c r="Q95" s="29" t="str">
        <f ca="1" t="shared" si="43"/>
        <v>6.Nätavtal</v>
      </c>
      <c r="R95" s="44" t="str">
        <f ca="1" t="shared" si="44"/>
        <v/>
      </c>
      <c r="S95" s="44" t="str">
        <f ca="1" t="shared" si="45"/>
        <v/>
      </c>
      <c r="T95" s="44" t="str">
        <f ca="1" t="shared" si="46"/>
        <v/>
      </c>
      <c r="U95" s="15"/>
      <c r="V95" s="32"/>
      <c r="W95" s="48" t="str">
        <f ca="1" t="shared" si="47"/>
        <v/>
      </c>
      <c r="X95" s="49" t="str">
        <f ca="1" t="shared" si="48"/>
        <v>Ja</v>
      </c>
      <c r="Y95" s="62">
        <f ca="1" t="shared" si="49"/>
        <v>45349</v>
      </c>
      <c r="Z95" s="62">
        <f ca="1" t="shared" si="50"/>
        <v>45050</v>
      </c>
      <c r="AA95" s="66"/>
      <c r="AB95" s="63" t="str">
        <f ca="1" t="shared" si="52"/>
        <v/>
      </c>
      <c r="AC95" s="72">
        <f ca="1">INDEX(Anslutningspunkt!$A$2:$A$180,RANDBETWEEN(2,180),1)</f>
        <v>4</v>
      </c>
      <c r="AD95" s="29"/>
      <c r="AE95" s="29" t="str">
        <f ca="1" t="shared" si="51"/>
        <v/>
      </c>
      <c r="AF95" s="74"/>
      <c r="AG95" s="92"/>
      <c r="AH95" s="32"/>
      <c r="AI95" s="91"/>
      <c r="AM95" s="6">
        <f ca="1">VLOOKUP(AC95,Anslutningspunkt!A:B,2,0)+RANDBETWEEN(-10000,10000)</f>
        <v>7686028.698</v>
      </c>
      <c r="AN95" s="6">
        <f ca="1">VLOOKUP(AC95,Anslutningspunkt!A:C,3,0)+RANDBETWEEN(-10000,10000)</f>
        <v>745840.195</v>
      </c>
      <c r="AP95" s="6" t="str">
        <f ca="1" t="shared" si="53"/>
        <v>Flytt</v>
      </c>
      <c r="AQ95" s="6" t="str">
        <f ca="1" t="shared" si="54"/>
        <v>Konsumtion</v>
      </c>
      <c r="AX95" s="30">
        <f ca="1" t="shared" si="55"/>
        <v>45036.5057449981</v>
      </c>
      <c r="AZ95" s="30">
        <f ca="1">IF(SUM(IF({"4.Projekteringsavtal","5.Anslutningsavtal","6.Nätavtal"}=Q95,1,0))&gt;0,EDATE(AX95,RANDBETWEEN(0,6)),"")</f>
        <v>45036</v>
      </c>
      <c r="BB95" s="20">
        <f ca="1">IF(SUM(IF({"5.Anslutningsavtal","6.Nätavtal"}=Q95,1,0))&gt;0,EDATE(AZ95,RANDBETWEEN(0,3)),"")</f>
        <v>45066</v>
      </c>
      <c r="BD95" s="20">
        <f ca="1" t="shared" si="56"/>
        <v>45097</v>
      </c>
    </row>
    <row r="96" s="6" customFormat="1" ht="12.75" customHeight="1" spans="1:56">
      <c r="A96" s="32" t="s">
        <v>65</v>
      </c>
      <c r="B96" s="30">
        <f ca="1" t="shared" si="29"/>
        <v>43523</v>
      </c>
      <c r="C96" s="31">
        <f ca="1" t="shared" si="30"/>
        <v>43787</v>
      </c>
      <c r="D96" s="29" t="str">
        <f t="shared" si="31"/>
        <v>Project 496</v>
      </c>
      <c r="E96" s="29" t="str">
        <f t="shared" si="32"/>
        <v>Company AB 596</v>
      </c>
      <c r="F96" s="29" t="str">
        <f ca="1" t="shared" si="33"/>
        <v>Vingåker</v>
      </c>
      <c r="G96" s="36">
        <f ca="1" t="shared" si="34"/>
        <v>31</v>
      </c>
      <c r="H96" s="37" t="str">
        <f ca="1" t="shared" si="35"/>
        <v>Nej</v>
      </c>
      <c r="I96" s="29" t="str">
        <f ca="1" t="shared" si="36"/>
        <v>Flytt</v>
      </c>
      <c r="J96" s="29" t="str">
        <f ca="1" t="shared" si="37"/>
        <v>Konsumtion</v>
      </c>
      <c r="K96" s="40">
        <f ca="1" t="shared" si="38"/>
        <v>20</v>
      </c>
      <c r="L96" s="40">
        <f ca="1" t="shared" si="39"/>
        <v>10</v>
      </c>
      <c r="M96" s="13"/>
      <c r="N96" s="29" t="str">
        <f ca="1" t="shared" si="40"/>
        <v>Erik Johanson 96</v>
      </c>
      <c r="O96" s="29" t="str">
        <f ca="1" t="shared" si="41"/>
        <v>Anders Erikson 96</v>
      </c>
      <c r="P96" s="29" t="str">
        <f ca="1" t="shared" si="42"/>
        <v>Erik Johanson 96</v>
      </c>
      <c r="Q96" s="29" t="str">
        <f ca="1" t="shared" si="43"/>
        <v>2.Reservationsavtal</v>
      </c>
      <c r="R96" s="44" t="str">
        <f ca="1" t="shared" si="44"/>
        <v>N/A</v>
      </c>
      <c r="S96" s="44" t="str">
        <f ca="1" t="shared" si="45"/>
        <v/>
      </c>
      <c r="T96" s="44" t="str">
        <f ca="1" t="shared" si="46"/>
        <v/>
      </c>
      <c r="U96" s="15"/>
      <c r="V96" s="32"/>
      <c r="W96" s="48" t="str">
        <f ca="1" t="shared" si="47"/>
        <v/>
      </c>
      <c r="X96" s="49" t="str">
        <f ca="1" t="shared" si="48"/>
        <v>Ja</v>
      </c>
      <c r="Y96" s="62">
        <f ca="1" t="shared" si="49"/>
        <v>45513</v>
      </c>
      <c r="Z96" s="62">
        <f ca="1" t="shared" si="50"/>
        <v>44834</v>
      </c>
      <c r="AA96" s="66"/>
      <c r="AB96" s="63" t="str">
        <f ca="1" t="shared" si="52"/>
        <v/>
      </c>
      <c r="AC96" s="72">
        <f ca="1">INDEX(Anslutningspunkt!$A$2:$A$180,RANDBETWEEN(2,180),1)</f>
        <v>109</v>
      </c>
      <c r="AD96" s="29"/>
      <c r="AE96" s="29" t="str">
        <f ca="1" t="shared" si="51"/>
        <v>Regionnät</v>
      </c>
      <c r="AF96" s="78"/>
      <c r="AG96" s="121"/>
      <c r="AH96" s="122"/>
      <c r="AI96" s="122"/>
      <c r="AM96" s="6">
        <f ca="1">VLOOKUP(AC96,Anslutningspunkt!A:B,2,0)+RANDBETWEEN(-10000,10000)</f>
        <v>7733002.698</v>
      </c>
      <c r="AN96" s="6">
        <f ca="1">VLOOKUP(AC96,Anslutningspunkt!A:C,3,0)+RANDBETWEEN(-10000,10000)</f>
        <v>692885.195</v>
      </c>
      <c r="AP96" s="6" t="str">
        <f ca="1" t="shared" si="53"/>
        <v>Flytt</v>
      </c>
      <c r="AQ96" s="6" t="str">
        <f ca="1" t="shared" si="54"/>
        <v>Konsumtion</v>
      </c>
      <c r="AX96" s="30">
        <f ca="1" t="shared" si="55"/>
        <v>43766.5181255757</v>
      </c>
      <c r="AZ96" s="30" t="str">
        <f ca="1">IF(SUM(IF({"4.Projekteringsavtal","5.Anslutningsavtal","6.Nätavtal"}=Q96,1,0))&gt;0,EDATE(AX96,RANDBETWEEN(0,6)),"")</f>
        <v/>
      </c>
      <c r="BB96" s="20" t="str">
        <f ca="1">IF(SUM(IF({"5.Anslutningsavtal","6.Nätavtal"}=Q96,1,0))&gt;0,EDATE(AZ96,RANDBETWEEN(0,3)),"")</f>
        <v/>
      </c>
      <c r="BD96" s="20" t="str">
        <f ca="1" t="shared" si="56"/>
        <v/>
      </c>
    </row>
    <row r="97" s="6" customFormat="1" ht="12.75" customHeight="1" spans="1:56">
      <c r="A97" s="32" t="s">
        <v>65</v>
      </c>
      <c r="B97" s="30">
        <f ca="1" t="shared" si="29"/>
        <v>43353</v>
      </c>
      <c r="C97" s="31">
        <f ca="1" t="shared" si="30"/>
        <v>43818</v>
      </c>
      <c r="D97" s="29" t="str">
        <f t="shared" si="31"/>
        <v>Project 497</v>
      </c>
      <c r="E97" s="29" t="str">
        <f t="shared" si="32"/>
        <v>Company AB 597</v>
      </c>
      <c r="F97" s="29" t="str">
        <f ca="1" t="shared" si="33"/>
        <v>Lindesberg</v>
      </c>
      <c r="G97" s="36">
        <f ca="1" t="shared" si="34"/>
        <v>37</v>
      </c>
      <c r="H97" s="37" t="str">
        <f ca="1" t="shared" si="35"/>
        <v/>
      </c>
      <c r="I97" s="29" t="str">
        <f ca="1" t="shared" si="36"/>
        <v>Utökning</v>
      </c>
      <c r="J97" s="29" t="str">
        <f ca="1" t="shared" si="37"/>
        <v>Konsumtion</v>
      </c>
      <c r="K97" s="40">
        <f ca="1" t="shared" si="38"/>
        <v>220</v>
      </c>
      <c r="L97" s="40">
        <f ca="1" t="shared" si="39"/>
        <v>71</v>
      </c>
      <c r="M97" s="43"/>
      <c r="N97" s="29" t="str">
        <f ca="1" t="shared" si="40"/>
        <v>Anders Erikson 97</v>
      </c>
      <c r="O97" s="29" t="str">
        <f ca="1" t="shared" si="41"/>
        <v>Anders Erikson 97</v>
      </c>
      <c r="P97" s="29" t="str">
        <f ca="1" t="shared" si="42"/>
        <v>Anders Erikson 97</v>
      </c>
      <c r="Q97" s="29" t="str">
        <f ca="1" t="shared" si="43"/>
        <v>5.Anslutningsavtal</v>
      </c>
      <c r="R97" s="44" t="str">
        <f ca="1" t="shared" si="44"/>
        <v/>
      </c>
      <c r="S97" s="44" t="str">
        <f ca="1" t="shared" si="45"/>
        <v>x</v>
      </c>
      <c r="T97" s="44" t="str">
        <f ca="1" t="shared" si="46"/>
        <v/>
      </c>
      <c r="U97" s="15"/>
      <c r="V97" s="32"/>
      <c r="W97" s="48" t="str">
        <f ca="1" t="shared" si="47"/>
        <v>Reservationsavtal ska tecknas</v>
      </c>
      <c r="X97" s="49" t="str">
        <f ca="1" t="shared" si="48"/>
        <v>Ja</v>
      </c>
      <c r="Y97" s="62">
        <f ca="1" t="shared" si="49"/>
        <v>45383</v>
      </c>
      <c r="Z97" s="62">
        <f ca="1" t="shared" si="50"/>
        <v>44792</v>
      </c>
      <c r="AA97" s="64"/>
      <c r="AB97" s="63" t="str">
        <f ca="1" t="shared" si="52"/>
        <v/>
      </c>
      <c r="AC97" s="72">
        <f ca="1">INDEX(Anslutningspunkt!$A$2:$A$180,RANDBETWEEN(2,180),1)</f>
        <v>289</v>
      </c>
      <c r="AD97" s="29"/>
      <c r="AE97" s="29" t="str">
        <f ca="1" t="shared" si="51"/>
        <v>Stamnät</v>
      </c>
      <c r="AF97" s="74"/>
      <c r="AG97" s="92"/>
      <c r="AH97" s="32"/>
      <c r="AI97" s="91"/>
      <c r="AM97" s="6">
        <f ca="1">VLOOKUP(AC97,Anslutningspunkt!A:B,2,0)+RANDBETWEEN(-10000,10000)</f>
        <v>7624755.698</v>
      </c>
      <c r="AN97" s="6">
        <f ca="1">VLOOKUP(AC97,Anslutningspunkt!A:C,3,0)+RANDBETWEEN(-10000,10000)</f>
        <v>751951.195</v>
      </c>
      <c r="AP97" s="6" t="str">
        <f ca="1" t="shared" si="53"/>
        <v>Utökning</v>
      </c>
      <c r="AQ97" s="6" t="str">
        <f ca="1" t="shared" si="54"/>
        <v>Konsumtion</v>
      </c>
      <c r="AX97" s="30">
        <f ca="1" t="shared" si="55"/>
        <v>43475.7967517729</v>
      </c>
      <c r="AZ97" s="30">
        <f ca="1">IF(SUM(IF({"4.Projekteringsavtal","5.Anslutningsavtal","6.Nätavtal"}=Q97,1,0))&gt;0,EDATE(AX97,RANDBETWEEN(0,6)),"")</f>
        <v>43534</v>
      </c>
      <c r="BB97" s="20">
        <f ca="1">IF(SUM(IF({"5.Anslutningsavtal","6.Nätavtal"}=Q97,1,0))&gt;0,EDATE(AZ97,RANDBETWEEN(0,3)),"")</f>
        <v>43565</v>
      </c>
      <c r="BD97" s="20" t="str">
        <f ca="1" t="shared" si="56"/>
        <v/>
      </c>
    </row>
    <row r="98" s="6" customFormat="1" ht="12.75" customHeight="1" spans="1:56">
      <c r="A98" s="32" t="s">
        <v>65</v>
      </c>
      <c r="B98" s="30">
        <f ca="1" t="shared" si="29"/>
        <v>43739</v>
      </c>
      <c r="C98" s="31">
        <f ca="1" t="shared" si="30"/>
        <v>44336</v>
      </c>
      <c r="D98" s="29" t="str">
        <f t="shared" si="31"/>
        <v>Project 498</v>
      </c>
      <c r="E98" s="29" t="str">
        <f t="shared" si="32"/>
        <v>Company AB 598</v>
      </c>
      <c r="F98" s="29" t="str">
        <f ca="1" t="shared" si="33"/>
        <v>Surahammar</v>
      </c>
      <c r="G98" s="36">
        <f ca="1" t="shared" si="34"/>
        <v>35</v>
      </c>
      <c r="H98" s="37" t="str">
        <f ca="1" t="shared" si="35"/>
        <v>Ja</v>
      </c>
      <c r="I98" s="29" t="str">
        <f ca="1" t="shared" si="36"/>
        <v>Flytt</v>
      </c>
      <c r="J98" s="29" t="str">
        <f ca="1" t="shared" si="37"/>
        <v>Produktion</v>
      </c>
      <c r="K98" s="40">
        <f ca="1" t="shared" si="38"/>
        <v>440</v>
      </c>
      <c r="L98" s="40">
        <f ca="1" t="shared" si="39"/>
        <v>377</v>
      </c>
      <c r="M98" s="43"/>
      <c r="N98" s="29" t="str">
        <f ca="1" t="shared" si="40"/>
        <v>Sarah Anderson 98</v>
      </c>
      <c r="O98" s="29" t="str">
        <f ca="1" t="shared" si="41"/>
        <v>Erik Johanson 98</v>
      </c>
      <c r="P98" s="29" t="str">
        <f ca="1" t="shared" si="42"/>
        <v>Lars Johnson 98</v>
      </c>
      <c r="Q98" s="29" t="str">
        <f ca="1" t="shared" si="43"/>
        <v>2.Reservationsavtal</v>
      </c>
      <c r="R98" s="44" t="str">
        <f ca="1" t="shared" si="44"/>
        <v>nej</v>
      </c>
      <c r="S98" s="44" t="str">
        <f ca="1" t="shared" si="45"/>
        <v/>
      </c>
      <c r="T98" s="44" t="str">
        <f ca="1" t="shared" si="46"/>
        <v/>
      </c>
      <c r="U98" s="15"/>
      <c r="V98" s="32"/>
      <c r="W98" s="48" t="str">
        <f ca="1" t="shared" si="47"/>
        <v>Ansluts till LN 20 kV</v>
      </c>
      <c r="X98" s="49" t="str">
        <f ca="1" t="shared" si="48"/>
        <v>Ja</v>
      </c>
      <c r="Y98" s="62">
        <f ca="1" t="shared" si="49"/>
        <v>45295</v>
      </c>
      <c r="Z98" s="62">
        <f ca="1" t="shared" si="50"/>
        <v>44758</v>
      </c>
      <c r="AA98" s="64"/>
      <c r="AB98" s="63" t="str">
        <f ca="1" t="shared" si="52"/>
        <v/>
      </c>
      <c r="AC98" s="72">
        <f ca="1">INDEX(Anslutningspunkt!$A$2:$A$180,RANDBETWEEN(2,180),1)</f>
        <v>101</v>
      </c>
      <c r="AD98" s="29"/>
      <c r="AE98" s="29" t="str">
        <f ca="1" t="shared" si="51"/>
        <v>Regionnät</v>
      </c>
      <c r="AF98" s="74"/>
      <c r="AG98" s="92"/>
      <c r="AH98" s="32"/>
      <c r="AI98" s="91"/>
      <c r="AM98" s="6">
        <f ca="1">VLOOKUP(AC98,Anslutningspunkt!A:B,2,0)+RANDBETWEEN(-10000,10000)</f>
        <v>7577613.698</v>
      </c>
      <c r="AN98" s="6">
        <f ca="1">VLOOKUP(AC98,Anslutningspunkt!A:C,3,0)+RANDBETWEEN(-10000,10000)</f>
        <v>732299.195</v>
      </c>
      <c r="AP98" s="6" t="str">
        <f ca="1" t="shared" si="53"/>
        <v>Flytt</v>
      </c>
      <c r="AQ98" s="6" t="str">
        <f ca="1" t="shared" si="54"/>
        <v>Produktion</v>
      </c>
      <c r="AX98" s="30">
        <f ca="1" t="shared" si="55"/>
        <v>43984.7454984106</v>
      </c>
      <c r="AZ98" s="30" t="str">
        <f ca="1">IF(SUM(IF({"4.Projekteringsavtal","5.Anslutningsavtal","6.Nätavtal"}=Q98,1,0))&gt;0,EDATE(AX98,RANDBETWEEN(0,6)),"")</f>
        <v/>
      </c>
      <c r="BB98" s="20" t="str">
        <f ca="1">IF(SUM(IF({"5.Anslutningsavtal","6.Nätavtal"}=Q98,1,0))&gt;0,EDATE(AZ98,RANDBETWEEN(0,3)),"")</f>
        <v/>
      </c>
      <c r="BD98" s="20" t="str">
        <f ca="1" t="shared" si="56"/>
        <v/>
      </c>
    </row>
    <row r="99" s="6" customFormat="1" ht="12.75" customHeight="1" spans="1:56">
      <c r="A99" s="32" t="s">
        <v>65</v>
      </c>
      <c r="B99" s="30">
        <f ca="1" t="shared" si="29"/>
        <v>43352</v>
      </c>
      <c r="C99" s="31">
        <f ca="1" t="shared" si="30"/>
        <v>44798</v>
      </c>
      <c r="D99" s="29" t="str">
        <f t="shared" si="31"/>
        <v>Project 499</v>
      </c>
      <c r="E99" s="29" t="str">
        <f t="shared" si="32"/>
        <v>Company AB 599</v>
      </c>
      <c r="F99" s="29" t="str">
        <f ca="1" t="shared" si="33"/>
        <v>Norberg</v>
      </c>
      <c r="G99" s="36">
        <f ca="1" t="shared" si="34"/>
        <v>36</v>
      </c>
      <c r="H99" s="37" t="str">
        <f ca="1" t="shared" si="35"/>
        <v>Ja</v>
      </c>
      <c r="I99" s="29" t="str">
        <f ca="1" t="shared" si="36"/>
        <v>Flytt</v>
      </c>
      <c r="J99" s="29" t="str">
        <f ca="1" t="shared" si="37"/>
        <v>Produktion</v>
      </c>
      <c r="K99" s="40">
        <f ca="1" t="shared" si="38"/>
        <v>280</v>
      </c>
      <c r="L99" s="40">
        <f ca="1" t="shared" si="39"/>
        <v>138</v>
      </c>
      <c r="M99" s="43"/>
      <c r="N99" s="29" t="str">
        <f ca="1" t="shared" si="40"/>
        <v>Sarah Anderson 99</v>
      </c>
      <c r="O99" s="29" t="str">
        <f ca="1" t="shared" si="41"/>
        <v>Sarah Anderson 99</v>
      </c>
      <c r="P99" s="29" t="str">
        <f ca="1" t="shared" si="42"/>
        <v>Erik Johanson 99</v>
      </c>
      <c r="Q99" s="29" t="str">
        <f ca="1" t="shared" si="43"/>
        <v>2.Reservationsavtal</v>
      </c>
      <c r="R99" s="44" t="str">
        <f ca="1" t="shared" si="44"/>
        <v>n</v>
      </c>
      <c r="S99" s="44" t="str">
        <f ca="1" t="shared" si="45"/>
        <v>x</v>
      </c>
      <c r="T99" s="44" t="str">
        <f ca="1" t="shared" si="46"/>
        <v/>
      </c>
      <c r="U99" s="15"/>
      <c r="V99" s="32"/>
      <c r="W99" s="48" t="str">
        <f ca="1" t="shared" si="47"/>
        <v/>
      </c>
      <c r="X99" s="49" t="str">
        <f ca="1" t="shared" si="48"/>
        <v>Ja</v>
      </c>
      <c r="Y99" s="62">
        <f ca="1" t="shared" si="49"/>
        <v>45049</v>
      </c>
      <c r="Z99" s="62">
        <f ca="1" t="shared" si="50"/>
        <v>45029</v>
      </c>
      <c r="AA99" s="64"/>
      <c r="AB99" s="63" t="str">
        <f ca="1" t="shared" si="52"/>
        <v/>
      </c>
      <c r="AC99" s="72">
        <f ca="1">INDEX(Anslutningspunkt!$A$2:$A$180,RANDBETWEEN(2,180),1)</f>
        <v>224</v>
      </c>
      <c r="AD99" s="29"/>
      <c r="AE99" s="29" t="str">
        <f ca="1" t="shared" si="51"/>
        <v>Stamnät</v>
      </c>
      <c r="AF99" s="74"/>
      <c r="AG99" s="92"/>
      <c r="AH99" s="32"/>
      <c r="AI99" s="91"/>
      <c r="AM99" s="6">
        <f ca="1">VLOOKUP(AC99,Anslutningspunkt!A:B,2,0)+RANDBETWEEN(-10000,10000)</f>
        <v>7589657.698</v>
      </c>
      <c r="AN99" s="6">
        <f ca="1">VLOOKUP(AC99,Anslutningspunkt!A:C,3,0)+RANDBETWEEN(-10000,10000)</f>
        <v>654781.195</v>
      </c>
      <c r="AP99" s="6" t="str">
        <f ca="1" t="shared" si="53"/>
        <v>Flytt</v>
      </c>
      <c r="AQ99" s="6" t="str">
        <f ca="1" t="shared" si="54"/>
        <v>Produktion</v>
      </c>
      <c r="AX99" s="30">
        <f ca="1" t="shared" si="55"/>
        <v>44702.431860626</v>
      </c>
      <c r="AZ99" s="30" t="str">
        <f ca="1">IF(SUM(IF({"4.Projekteringsavtal","5.Anslutningsavtal","6.Nätavtal"}=Q99,1,0))&gt;0,EDATE(AX99,RANDBETWEEN(0,6)),"")</f>
        <v/>
      </c>
      <c r="BB99" s="20" t="str">
        <f ca="1">IF(SUM(IF({"5.Anslutningsavtal","6.Nätavtal"}=Q99,1,0))&gt;0,EDATE(AZ99,RANDBETWEEN(0,3)),"")</f>
        <v/>
      </c>
      <c r="BD99" s="20" t="str">
        <f ca="1" t="shared" si="56"/>
        <v/>
      </c>
    </row>
    <row r="100" s="6" customFormat="1" ht="12.75" customHeight="1" spans="1:56">
      <c r="A100" s="32" t="s">
        <v>65</v>
      </c>
      <c r="B100" s="30">
        <f ca="1" t="shared" si="29"/>
        <v>44130</v>
      </c>
      <c r="C100" s="31">
        <f ca="1" t="shared" si="30"/>
        <v>45414</v>
      </c>
      <c r="D100" s="29" t="str">
        <f t="shared" si="31"/>
        <v>Project 4100</v>
      </c>
      <c r="E100" s="29" t="str">
        <f t="shared" si="32"/>
        <v>Company AB 5100</v>
      </c>
      <c r="F100" s="29" t="str">
        <f ca="1" t="shared" si="33"/>
        <v>Horndal</v>
      </c>
      <c r="G100" s="36">
        <f ca="1" t="shared" si="34"/>
        <v>36</v>
      </c>
      <c r="H100" s="37" t="str">
        <f ca="1" t="shared" si="35"/>
        <v>Ja</v>
      </c>
      <c r="I100" s="29" t="str">
        <f ca="1" t="shared" si="36"/>
        <v>Flytt</v>
      </c>
      <c r="J100" s="29" t="str">
        <f ca="1" t="shared" si="37"/>
        <v>Produktion</v>
      </c>
      <c r="K100" s="40">
        <f ca="1" t="shared" si="38"/>
        <v>130</v>
      </c>
      <c r="L100" s="40">
        <f ca="1" t="shared" si="39"/>
        <v>108</v>
      </c>
      <c r="M100" s="43"/>
      <c r="N100" s="29" t="str">
        <f ca="1" t="shared" si="40"/>
        <v>Sarah Anderson 100</v>
      </c>
      <c r="O100" s="29" t="str">
        <f ca="1" t="shared" si="41"/>
        <v>Erik Johanson 100</v>
      </c>
      <c r="P100" s="29" t="str">
        <f ca="1" t="shared" si="42"/>
        <v>Lars Johnson 100</v>
      </c>
      <c r="Q100" s="29" t="str">
        <f ca="1" t="shared" si="43"/>
        <v>6.Nätavtal</v>
      </c>
      <c r="R100" s="44" t="str">
        <f ca="1" t="shared" si="44"/>
        <v>n</v>
      </c>
      <c r="S100" s="44" t="str">
        <f ca="1" t="shared" si="45"/>
        <v>x</v>
      </c>
      <c r="T100" s="44" t="str">
        <f ca="1" t="shared" si="46"/>
        <v/>
      </c>
      <c r="U100" s="15"/>
      <c r="V100" s="32"/>
      <c r="W100" s="48" t="str">
        <f ca="1" t="shared" si="47"/>
        <v>Reservationsavtal ska tecknas</v>
      </c>
      <c r="X100" s="49" t="str">
        <f ca="1" t="shared" si="48"/>
        <v/>
      </c>
      <c r="Y100" s="62" t="str">
        <f ca="1" t="shared" si="49"/>
        <v/>
      </c>
      <c r="Z100" s="62" t="str">
        <f ca="1" t="shared" si="50"/>
        <v/>
      </c>
      <c r="AA100" s="64"/>
      <c r="AB100" s="63" t="str">
        <f ca="1" t="shared" si="52"/>
        <v/>
      </c>
      <c r="AC100" s="72">
        <f ca="1">INDEX(Anslutningspunkt!$A$2:$A$180,RANDBETWEEN(2,180),1)</f>
        <v>215</v>
      </c>
      <c r="AD100" s="29"/>
      <c r="AE100" s="29" t="str">
        <f ca="1" t="shared" si="51"/>
        <v>Stamnät</v>
      </c>
      <c r="AF100" s="74"/>
      <c r="AG100" s="92"/>
      <c r="AH100" s="32"/>
      <c r="AI100" s="91"/>
      <c r="AM100" s="6">
        <f ca="1">VLOOKUP(AC100,Anslutningspunkt!A:B,2,0)+RANDBETWEEN(-10000,10000)</f>
        <v>7603036.698</v>
      </c>
      <c r="AN100" s="6">
        <f ca="1">VLOOKUP(AC100,Anslutningspunkt!A:C,3,0)+RANDBETWEEN(-10000,10000)</f>
        <v>652611.195</v>
      </c>
      <c r="AP100" s="6" t="str">
        <f ca="1" t="shared" si="53"/>
        <v>Flytt</v>
      </c>
      <c r="AQ100" s="6" t="str">
        <f ca="1" t="shared" si="54"/>
        <v>Produktion</v>
      </c>
      <c r="AX100" s="30">
        <f ca="1" t="shared" si="55"/>
        <v>45318.7909830861</v>
      </c>
      <c r="AZ100" s="30">
        <f ca="1">IF(SUM(IF({"4.Projekteringsavtal","5.Anslutningsavtal","6.Nätavtal"}=Q100,1,0))&gt;0,EDATE(AX100,RANDBETWEEN(0,6)),"")</f>
        <v>45500</v>
      </c>
      <c r="BB100" s="20">
        <f ca="1">IF(SUM(IF({"5.Anslutningsavtal","6.Nätavtal"}=Q100,1,0))&gt;0,EDATE(AZ100,RANDBETWEEN(0,3)),"")</f>
        <v>45531</v>
      </c>
      <c r="BD100" s="20">
        <f ca="1" t="shared" si="56"/>
        <v>45531</v>
      </c>
    </row>
    <row r="101" ht="12.75" customHeight="1" spans="1:56">
      <c r="A101" s="32" t="s">
        <v>65</v>
      </c>
      <c r="B101" s="30">
        <f ca="1" t="shared" si="29"/>
        <v>44338</v>
      </c>
      <c r="C101" s="31">
        <f ca="1" t="shared" si="30"/>
        <v>45565</v>
      </c>
      <c r="D101" s="29" t="str">
        <f t="shared" si="31"/>
        <v>Project 4101</v>
      </c>
      <c r="E101" s="29" t="str">
        <f t="shared" si="32"/>
        <v>Company AB 5101</v>
      </c>
      <c r="F101" s="29" t="str">
        <f ca="1" t="shared" si="33"/>
        <v>Nynäshamn</v>
      </c>
      <c r="G101" s="36">
        <f ca="1" t="shared" si="34"/>
        <v>31</v>
      </c>
      <c r="H101" s="37" t="str">
        <f ca="1" t="shared" si="35"/>
        <v/>
      </c>
      <c r="I101" s="29" t="str">
        <f ca="1" t="shared" si="36"/>
        <v>Flytt</v>
      </c>
      <c r="J101" s="29" t="str">
        <f ca="1" t="shared" si="37"/>
        <v>Konsumtion</v>
      </c>
      <c r="K101" s="40">
        <f ca="1" t="shared" si="38"/>
        <v>30</v>
      </c>
      <c r="L101" s="40">
        <f ca="1" t="shared" si="39"/>
        <v>26</v>
      </c>
      <c r="M101" s="116"/>
      <c r="N101" s="29" t="str">
        <f ca="1" t="shared" si="40"/>
        <v>Erik Johanson 101</v>
      </c>
      <c r="O101" s="29" t="str">
        <f ca="1" t="shared" si="41"/>
        <v>Sarah Anderson 101</v>
      </c>
      <c r="P101" s="29" t="str">
        <f ca="1" t="shared" si="42"/>
        <v>Lars Johnson 101</v>
      </c>
      <c r="Q101" s="29" t="str">
        <f ca="1" t="shared" si="43"/>
        <v>5.Anslutningsavtal</v>
      </c>
      <c r="R101" s="44" t="str">
        <f ca="1" t="shared" si="44"/>
        <v>nej</v>
      </c>
      <c r="S101" s="44" t="str">
        <f ca="1" t="shared" si="45"/>
        <v/>
      </c>
      <c r="T101" s="44" t="str">
        <f ca="1" t="shared" si="46"/>
        <v>x</v>
      </c>
      <c r="V101" s="32"/>
      <c r="W101" s="48" t="str">
        <f ca="1" t="shared" si="47"/>
        <v>Länk</v>
      </c>
      <c r="X101" s="49" t="str">
        <f ca="1" t="shared" si="48"/>
        <v/>
      </c>
      <c r="Y101" s="62" t="str">
        <f ca="1" t="shared" si="49"/>
        <v/>
      </c>
      <c r="Z101" s="62" t="str">
        <f ca="1" t="shared" si="50"/>
        <v/>
      </c>
      <c r="AA101" s="66"/>
      <c r="AB101" s="63" t="str">
        <f ca="1" t="shared" si="52"/>
        <v/>
      </c>
      <c r="AC101" s="72">
        <f ca="1">INDEX(Anslutningspunkt!$A$2:$A$180,RANDBETWEEN(2,180),1)</f>
        <v>210</v>
      </c>
      <c r="AD101" s="29"/>
      <c r="AE101" s="29" t="str">
        <f ca="1" t="shared" si="51"/>
        <v>Regionnät</v>
      </c>
      <c r="AF101" s="78"/>
      <c r="AG101" s="100"/>
      <c r="AH101" s="123"/>
      <c r="AI101" s="102"/>
      <c r="AM101" s="6">
        <f ca="1">VLOOKUP(AC101,Anslutningspunkt!A:B,2,0)+RANDBETWEEN(-10000,10000)</f>
        <v>7709632.698</v>
      </c>
      <c r="AN101" s="6">
        <f ca="1">VLOOKUP(AC101,Anslutningspunkt!A:C,3,0)+RANDBETWEEN(-10000,10000)</f>
        <v>670160.195</v>
      </c>
      <c r="AP101" s="6" t="str">
        <f ca="1" t="shared" si="53"/>
        <v>Flytt</v>
      </c>
      <c r="AQ101" s="6" t="str">
        <f ca="1" t="shared" si="54"/>
        <v>Konsumtion</v>
      </c>
      <c r="AX101" s="30">
        <f ca="1" t="shared" si="55"/>
        <v>45586.1909860759</v>
      </c>
      <c r="AZ101" s="30">
        <f ca="1">IF(SUM(IF({"4.Projekteringsavtal","5.Anslutningsavtal","6.Nätavtal"}=Q101,1,0))&gt;0,EDATE(AX101,RANDBETWEEN(0,6)),"")</f>
        <v>45768</v>
      </c>
      <c r="BB101" s="20">
        <f ca="1">IF(SUM(IF({"5.Anslutningsavtal","6.Nätavtal"}=Q101,1,0))&gt;0,EDATE(AZ101,RANDBETWEEN(0,3)),"")</f>
        <v>45798</v>
      </c>
      <c r="BD101" s="20" t="str">
        <f ca="1" t="shared" si="56"/>
        <v/>
      </c>
    </row>
    <row r="102" s="6" customFormat="1" ht="12.75" customHeight="1" spans="1:56">
      <c r="A102" s="32" t="s">
        <v>65</v>
      </c>
      <c r="B102" s="30">
        <f ca="1" t="shared" si="29"/>
        <v>44039</v>
      </c>
      <c r="C102" s="31">
        <f ca="1" t="shared" si="30"/>
        <v>45069</v>
      </c>
      <c r="D102" s="29" t="str">
        <f t="shared" si="31"/>
        <v>Project 4102</v>
      </c>
      <c r="E102" s="29" t="str">
        <f t="shared" si="32"/>
        <v>Company AB 5102</v>
      </c>
      <c r="F102" s="29" t="str">
        <f ca="1" t="shared" si="33"/>
        <v>Upplans Bro</v>
      </c>
      <c r="G102" s="36">
        <f ca="1" t="shared" si="34"/>
        <v>33</v>
      </c>
      <c r="H102" s="37" t="str">
        <f ca="1" t="shared" si="35"/>
        <v/>
      </c>
      <c r="I102" s="29" t="str">
        <f ca="1" t="shared" si="36"/>
        <v>Nyanslutning</v>
      </c>
      <c r="J102" s="29" t="str">
        <f ca="1" t="shared" si="37"/>
        <v>Produktion</v>
      </c>
      <c r="K102" s="40">
        <f ca="1" t="shared" si="38"/>
        <v>180</v>
      </c>
      <c r="L102" s="40">
        <f ca="1" t="shared" si="39"/>
        <v>21</v>
      </c>
      <c r="M102" s="43"/>
      <c r="N102" s="29" t="str">
        <f ca="1" t="shared" si="40"/>
        <v>Lars Johnson 102</v>
      </c>
      <c r="O102" s="29" t="str">
        <f ca="1" t="shared" si="41"/>
        <v>Lars Johnson 102</v>
      </c>
      <c r="P102" s="29" t="str">
        <f ca="1" t="shared" si="42"/>
        <v>Anders Erikson 102</v>
      </c>
      <c r="Q102" s="29" t="str">
        <f ca="1" t="shared" si="43"/>
        <v>1.Anslutningsmöjlighet</v>
      </c>
      <c r="R102" s="44" t="str">
        <f ca="1" t="shared" si="44"/>
        <v>Ja</v>
      </c>
      <c r="S102" s="44" t="str">
        <f ca="1" t="shared" si="45"/>
        <v>x</v>
      </c>
      <c r="T102" s="44" t="str">
        <f ca="1" t="shared" si="46"/>
        <v>x</v>
      </c>
      <c r="U102" s="15"/>
      <c r="V102" s="32"/>
      <c r="W102" s="48" t="str">
        <f ca="1" t="shared" si="47"/>
        <v/>
      </c>
      <c r="X102" s="49" t="str">
        <f ca="1" t="shared" si="48"/>
        <v/>
      </c>
      <c r="Y102" s="62" t="str">
        <f ca="1" t="shared" si="49"/>
        <v/>
      </c>
      <c r="Z102" s="62" t="str">
        <f ca="1" t="shared" si="50"/>
        <v/>
      </c>
      <c r="AA102" s="64"/>
      <c r="AB102" s="63">
        <f ca="1" t="shared" si="52"/>
        <v>44191.688669719</v>
      </c>
      <c r="AC102" s="72">
        <f ca="1">INDEX(Anslutningspunkt!$A$2:$A$180,RANDBETWEEN(2,180),1)</f>
        <v>237</v>
      </c>
      <c r="AD102" s="29"/>
      <c r="AE102" s="29" t="str">
        <f ca="1" t="shared" si="51"/>
        <v>Stamnät</v>
      </c>
      <c r="AF102" s="74"/>
      <c r="AG102" s="92"/>
      <c r="AH102" s="33"/>
      <c r="AI102" s="91"/>
      <c r="AM102" s="6">
        <f ca="1">VLOOKUP(AC102,Anslutningspunkt!A:B,2,0)+RANDBETWEEN(-10000,10000)</f>
        <v>7622197.698</v>
      </c>
      <c r="AN102" s="6">
        <f ca="1">VLOOKUP(AC102,Anslutningspunkt!A:C,3,0)+RANDBETWEEN(-10000,10000)</f>
        <v>685433.195</v>
      </c>
      <c r="AP102" s="6" t="str">
        <f ca="1" t="shared" si="53"/>
        <v>Nyanslutning</v>
      </c>
      <c r="AQ102" s="6" t="str">
        <f ca="1" t="shared" si="54"/>
        <v>Produktion</v>
      </c>
      <c r="AX102" s="30" t="str">
        <f ca="1" t="shared" si="55"/>
        <v/>
      </c>
      <c r="AZ102" s="30" t="str">
        <f ca="1">IF(SUM(IF({"4.Projekteringsavtal","5.Anslutningsavtal","6.Nätavtal"}=Q102,1,0))&gt;0,EDATE(AX102,RANDBETWEEN(0,6)),"")</f>
        <v/>
      </c>
      <c r="BB102" s="20" t="str">
        <f ca="1">IF(SUM(IF({"5.Anslutningsavtal","6.Nätavtal"}=Q102,1,0))&gt;0,EDATE(AZ102,RANDBETWEEN(0,3)),"")</f>
        <v/>
      </c>
      <c r="BD102" s="20" t="str">
        <f ca="1" t="shared" si="56"/>
        <v/>
      </c>
    </row>
    <row r="103" s="6" customFormat="1" ht="12.75" customHeight="1" spans="1:56">
      <c r="A103" s="32" t="s">
        <v>65</v>
      </c>
      <c r="B103" s="30">
        <f ca="1" t="shared" si="29"/>
        <v>43872</v>
      </c>
      <c r="C103" s="31">
        <f ca="1" t="shared" si="30"/>
        <v>44684</v>
      </c>
      <c r="D103" s="29" t="str">
        <f t="shared" si="31"/>
        <v>Project 4103</v>
      </c>
      <c r="E103" s="29" t="str">
        <f t="shared" si="32"/>
        <v>Company AB 5103</v>
      </c>
      <c r="F103" s="29" t="str">
        <f ca="1" t="shared" si="33"/>
        <v>Nynäshamn</v>
      </c>
      <c r="G103" s="36">
        <f ca="1" t="shared" si="34"/>
        <v>30</v>
      </c>
      <c r="H103" s="37" t="str">
        <f ca="1" t="shared" si="35"/>
        <v>Nej</v>
      </c>
      <c r="I103" s="29" t="str">
        <f ca="1" t="shared" si="36"/>
        <v>Nyanslutning</v>
      </c>
      <c r="J103" s="29" t="str">
        <f ca="1" t="shared" si="37"/>
        <v>Produktion</v>
      </c>
      <c r="K103" s="40">
        <f ca="1" t="shared" si="38"/>
        <v>30</v>
      </c>
      <c r="L103" s="40">
        <f ca="1" t="shared" si="39"/>
        <v>28</v>
      </c>
      <c r="M103" s="13"/>
      <c r="N103" s="29" t="str">
        <f ca="1" t="shared" si="40"/>
        <v>Lars Johnson 103</v>
      </c>
      <c r="O103" s="29" t="str">
        <f ca="1" t="shared" si="41"/>
        <v>Sarah Anderson 103</v>
      </c>
      <c r="P103" s="29" t="str">
        <f ca="1" t="shared" si="42"/>
        <v>Anders Erikson 103</v>
      </c>
      <c r="Q103" s="29" t="str">
        <f ca="1" t="shared" si="43"/>
        <v>6.Nätavtal</v>
      </c>
      <c r="R103" s="44" t="str">
        <f ca="1" t="shared" si="44"/>
        <v>Ja</v>
      </c>
      <c r="S103" s="44" t="str">
        <f ca="1" t="shared" si="45"/>
        <v/>
      </c>
      <c r="T103" s="44" t="str">
        <f ca="1" t="shared" si="46"/>
        <v/>
      </c>
      <c r="U103" s="15"/>
      <c r="V103" s="32"/>
      <c r="W103" s="48" t="str">
        <f ca="1" t="shared" si="47"/>
        <v>Reservationsavtal ska tecknas</v>
      </c>
      <c r="X103" s="49" t="str">
        <f ca="1" t="shared" si="48"/>
        <v/>
      </c>
      <c r="Y103" s="62" t="str">
        <f ca="1" t="shared" si="49"/>
        <v/>
      </c>
      <c r="Z103" s="62" t="str">
        <f ca="1" t="shared" si="50"/>
        <v/>
      </c>
      <c r="AA103" s="66"/>
      <c r="AB103" s="63" t="str">
        <f ca="1" t="shared" si="52"/>
        <v/>
      </c>
      <c r="AC103" s="72">
        <f ca="1">INDEX(Anslutningspunkt!$A$2:$A$180,RANDBETWEEN(2,180),1)</f>
        <v>162</v>
      </c>
      <c r="AD103" s="29"/>
      <c r="AE103" s="29" t="str">
        <f ca="1" t="shared" si="51"/>
        <v>Stamnät Regionnät</v>
      </c>
      <c r="AF103" s="78"/>
      <c r="AG103" s="100"/>
      <c r="AH103" s="122"/>
      <c r="AI103" s="102"/>
      <c r="AM103" s="6">
        <f ca="1">VLOOKUP(AC103,Anslutningspunkt!A:B,2,0)+RANDBETWEEN(-10000,10000)</f>
        <v>7737524.698</v>
      </c>
      <c r="AN103" s="6">
        <f ca="1">VLOOKUP(AC103,Anslutningspunkt!A:C,3,0)+RANDBETWEEN(-10000,10000)</f>
        <v>730023.195</v>
      </c>
      <c r="AP103" s="6" t="str">
        <f ca="1" t="shared" si="53"/>
        <v>Nyanslutning</v>
      </c>
      <c r="AQ103" s="6" t="str">
        <f ca="1" t="shared" si="54"/>
        <v>Produktion</v>
      </c>
      <c r="AX103" s="30">
        <f ca="1" t="shared" si="55"/>
        <v>44004.9216031713</v>
      </c>
      <c r="AZ103" s="30">
        <f ca="1">IF(SUM(IF({"4.Projekteringsavtal","5.Anslutningsavtal","6.Nätavtal"}=Q103,1,0))&gt;0,EDATE(AX103,RANDBETWEEN(0,6)),"")</f>
        <v>44034</v>
      </c>
      <c r="BB103" s="20">
        <f ca="1">IF(SUM(IF({"5.Anslutningsavtal","6.Nätavtal"}=Q103,1,0))&gt;0,EDATE(AZ103,RANDBETWEEN(0,3)),"")</f>
        <v>44034</v>
      </c>
      <c r="BD103" s="20">
        <f ca="1" t="shared" si="56"/>
        <v>44126</v>
      </c>
    </row>
    <row r="104" s="6" customFormat="1" ht="12.75" customHeight="1" spans="1:56">
      <c r="A104" s="32" t="s">
        <v>65</v>
      </c>
      <c r="B104" s="30">
        <f ca="1" t="shared" si="29"/>
        <v>43523</v>
      </c>
      <c r="C104" s="31">
        <f ca="1" t="shared" si="30"/>
        <v>44573</v>
      </c>
      <c r="D104" s="29" t="str">
        <f t="shared" si="31"/>
        <v>Project 4104</v>
      </c>
      <c r="E104" s="29" t="str">
        <f t="shared" si="32"/>
        <v>Company AB 5104</v>
      </c>
      <c r="F104" s="29" t="str">
        <f ca="1" t="shared" si="33"/>
        <v>Sigtuna</v>
      </c>
      <c r="G104" s="36">
        <f ca="1" t="shared" si="34"/>
        <v>30</v>
      </c>
      <c r="H104" s="37" t="str">
        <f ca="1" t="shared" si="35"/>
        <v/>
      </c>
      <c r="I104" s="29" t="str">
        <f ca="1" t="shared" si="36"/>
        <v>Nyanslutning</v>
      </c>
      <c r="J104" s="29" t="str">
        <f ca="1" t="shared" si="37"/>
        <v>Produktion</v>
      </c>
      <c r="K104" s="40">
        <f ca="1" t="shared" si="38"/>
        <v>410</v>
      </c>
      <c r="L104" s="40">
        <f ca="1" t="shared" si="39"/>
        <v>172</v>
      </c>
      <c r="M104" s="43"/>
      <c r="N104" s="29" t="str">
        <f ca="1" t="shared" si="40"/>
        <v>Erik Johanson 104</v>
      </c>
      <c r="O104" s="29" t="str">
        <f ca="1" t="shared" si="41"/>
        <v>Erik Johanson 104</v>
      </c>
      <c r="P104" s="29" t="str">
        <f ca="1" t="shared" si="42"/>
        <v>Erik Johanson 104</v>
      </c>
      <c r="Q104" s="29" t="str">
        <f ca="1" t="shared" si="43"/>
        <v>5.Anslutningsavtal</v>
      </c>
      <c r="R104" s="44" t="str">
        <f ca="1" t="shared" si="44"/>
        <v>n</v>
      </c>
      <c r="S104" s="44" t="str">
        <f ca="1" t="shared" si="45"/>
        <v/>
      </c>
      <c r="T104" s="44" t="str">
        <f ca="1" t="shared" si="46"/>
        <v/>
      </c>
      <c r="U104" s="15"/>
      <c r="V104" s="32"/>
      <c r="W104" s="48" t="str">
        <f ca="1" t="shared" si="47"/>
        <v/>
      </c>
      <c r="X104" s="49" t="str">
        <f ca="1" t="shared" si="48"/>
        <v/>
      </c>
      <c r="Y104" s="62" t="str">
        <f ca="1" t="shared" si="49"/>
        <v/>
      </c>
      <c r="Z104" s="62" t="str">
        <f ca="1" t="shared" si="50"/>
        <v/>
      </c>
      <c r="AA104" s="66"/>
      <c r="AB104" s="63" t="str">
        <f ca="1" t="shared" si="52"/>
        <v/>
      </c>
      <c r="AC104" s="72">
        <f ca="1">INDEX(Anslutningspunkt!$A$2:$A$180,RANDBETWEEN(2,180),1)</f>
        <v>71</v>
      </c>
      <c r="AD104" s="29"/>
      <c r="AE104" s="29" t="str">
        <f ca="1" t="shared" si="51"/>
        <v>Regionnät</v>
      </c>
      <c r="AF104" s="75"/>
      <c r="AG104" s="92"/>
      <c r="AH104" s="32"/>
      <c r="AI104" s="62"/>
      <c r="AM104" s="6">
        <f ca="1">VLOOKUP(AC104,Anslutningspunkt!A:B,2,0)+RANDBETWEEN(-10000,10000)</f>
        <v>7593718.698</v>
      </c>
      <c r="AN104" s="6">
        <f ca="1">VLOOKUP(AC104,Anslutningspunkt!A:C,3,0)+RANDBETWEEN(-10000,10000)</f>
        <v>842557.195</v>
      </c>
      <c r="AP104" s="6" t="str">
        <f ca="1" t="shared" si="53"/>
        <v>Nyanslutning</v>
      </c>
      <c r="AQ104" s="6" t="str">
        <f ca="1" t="shared" si="54"/>
        <v>Produktion</v>
      </c>
      <c r="AX104" s="30">
        <f ca="1" t="shared" si="55"/>
        <v>44505.6819868086</v>
      </c>
      <c r="AZ104" s="30">
        <f ca="1">IF(SUM(IF({"4.Projekteringsavtal","5.Anslutningsavtal","6.Nätavtal"}=Q104,1,0))&gt;0,EDATE(AX104,RANDBETWEEN(0,6)),"")</f>
        <v>44597</v>
      </c>
      <c r="BB104" s="20">
        <f ca="1">IF(SUM(IF({"5.Anslutningsavtal","6.Nätavtal"}=Q104,1,0))&gt;0,EDATE(AZ104,RANDBETWEEN(0,3)),"")</f>
        <v>44625</v>
      </c>
      <c r="BD104" s="20" t="str">
        <f ca="1" t="shared" si="56"/>
        <v/>
      </c>
    </row>
    <row r="105" s="6" customFormat="1" ht="12.75" customHeight="1" spans="1:56">
      <c r="A105" s="32" t="s">
        <v>65</v>
      </c>
      <c r="B105" s="30">
        <f ca="1" t="shared" si="29"/>
        <v>44730</v>
      </c>
      <c r="C105" s="31">
        <f ca="1" t="shared" si="30"/>
        <v>44792</v>
      </c>
      <c r="D105" s="29" t="str">
        <f t="shared" si="31"/>
        <v>Project 4105</v>
      </c>
      <c r="E105" s="29" t="str">
        <f t="shared" si="32"/>
        <v>Company AB 5105</v>
      </c>
      <c r="F105" s="29" t="str">
        <f ca="1" t="shared" si="33"/>
        <v>Katrineholm</v>
      </c>
      <c r="G105" s="36">
        <f ca="1" t="shared" si="34"/>
        <v>33</v>
      </c>
      <c r="H105" s="37" t="str">
        <f ca="1" t="shared" si="35"/>
        <v>Ja</v>
      </c>
      <c r="I105" s="29" t="str">
        <f ca="1" t="shared" si="36"/>
        <v>Utökning</v>
      </c>
      <c r="J105" s="29" t="str">
        <f ca="1" t="shared" si="37"/>
        <v>Konsumtion</v>
      </c>
      <c r="K105" s="40">
        <f ca="1" t="shared" si="38"/>
        <v>350</v>
      </c>
      <c r="L105" s="40">
        <f ca="1" t="shared" si="39"/>
        <v>161</v>
      </c>
      <c r="M105" s="43"/>
      <c r="N105" s="29" t="str">
        <f ca="1" t="shared" si="40"/>
        <v>Lars Johnson 105</v>
      </c>
      <c r="O105" s="29" t="str">
        <f ca="1" t="shared" si="41"/>
        <v>Sarah Anderson 105</v>
      </c>
      <c r="P105" s="29" t="str">
        <f ca="1" t="shared" si="42"/>
        <v>Erik Johanson 105</v>
      </c>
      <c r="Q105" s="29" t="str">
        <f ca="1" t="shared" si="43"/>
        <v>1.Anslutningsmöjlighet</v>
      </c>
      <c r="R105" s="44" t="str">
        <f ca="1" t="shared" si="44"/>
        <v>N/A</v>
      </c>
      <c r="S105" s="44" t="str">
        <f ca="1" t="shared" si="45"/>
        <v/>
      </c>
      <c r="T105" s="44" t="str">
        <f ca="1" t="shared" si="46"/>
        <v>x</v>
      </c>
      <c r="U105" s="15"/>
      <c r="V105" s="32"/>
      <c r="W105" s="48" t="str">
        <f ca="1" t="shared" si="47"/>
        <v/>
      </c>
      <c r="X105" s="49" t="str">
        <f ca="1" t="shared" si="48"/>
        <v>Ja</v>
      </c>
      <c r="Y105" s="62">
        <f ca="1" t="shared" si="49"/>
        <v>45575</v>
      </c>
      <c r="Z105" s="62">
        <f ca="1" t="shared" si="50"/>
        <v>45564</v>
      </c>
      <c r="AA105" s="66"/>
      <c r="AB105" s="63" t="str">
        <f ca="1" t="shared" si="52"/>
        <v/>
      </c>
      <c r="AC105" s="72">
        <f ca="1">INDEX(Anslutningspunkt!$A$2:$A$180,RANDBETWEEN(2,180),1)</f>
        <v>5</v>
      </c>
      <c r="AD105" s="29"/>
      <c r="AE105" s="29" t="str">
        <f ca="1" t="shared" si="51"/>
        <v>Stamnät Regionnät</v>
      </c>
      <c r="AF105" s="74"/>
      <c r="AG105" s="92"/>
      <c r="AH105" s="32"/>
      <c r="AI105" s="91"/>
      <c r="AM105" s="6">
        <f ca="1">VLOOKUP(AC105,Anslutningspunkt!A:B,2,0)+RANDBETWEEN(-10000,10000)</f>
        <v>7616012.698</v>
      </c>
      <c r="AN105" s="6">
        <f ca="1">VLOOKUP(AC105,Anslutningspunkt!A:C,3,0)+RANDBETWEEN(-10000,10000)</f>
        <v>825105.195</v>
      </c>
      <c r="AP105" s="6" t="str">
        <f ca="1" t="shared" si="53"/>
        <v>Utökning</v>
      </c>
      <c r="AQ105" s="6" t="str">
        <f ca="1" t="shared" si="54"/>
        <v>Konsumtion</v>
      </c>
      <c r="AX105" s="30" t="str">
        <f ca="1" t="shared" si="55"/>
        <v/>
      </c>
      <c r="AZ105" s="30" t="str">
        <f ca="1">IF(SUM(IF({"4.Projekteringsavtal","5.Anslutningsavtal","6.Nätavtal"}=Q105,1,0))&gt;0,EDATE(AX105,RANDBETWEEN(0,6)),"")</f>
        <v/>
      </c>
      <c r="BB105" s="20" t="str">
        <f ca="1">IF(SUM(IF({"5.Anslutningsavtal","6.Nätavtal"}=Q105,1,0))&gt;0,EDATE(AZ105,RANDBETWEEN(0,3)),"")</f>
        <v/>
      </c>
      <c r="BD105" s="20" t="str">
        <f ca="1" t="shared" si="56"/>
        <v/>
      </c>
    </row>
    <row r="106" s="6" customFormat="1" ht="12.75" customHeight="1" spans="1:56">
      <c r="A106" s="32" t="s">
        <v>65</v>
      </c>
      <c r="B106" s="30">
        <f ca="1" t="shared" si="29"/>
        <v>44153</v>
      </c>
      <c r="C106" s="31">
        <f ca="1" t="shared" si="30"/>
        <v>45071</v>
      </c>
      <c r="D106" s="29" t="str">
        <f t="shared" si="31"/>
        <v>Project 4106</v>
      </c>
      <c r="E106" s="29" t="str">
        <f t="shared" si="32"/>
        <v>Company AB 5106</v>
      </c>
      <c r="F106" s="29" t="str">
        <f ca="1" t="shared" si="33"/>
        <v>Västerås</v>
      </c>
      <c r="G106" s="36">
        <f ca="1" t="shared" si="34"/>
        <v>36</v>
      </c>
      <c r="H106" s="37" t="str">
        <f ca="1" t="shared" si="35"/>
        <v>Nej</v>
      </c>
      <c r="I106" s="29" t="str">
        <f ca="1" t="shared" si="36"/>
        <v>Nyanslutning</v>
      </c>
      <c r="J106" s="29" t="str">
        <f ca="1" t="shared" si="37"/>
        <v>Produktion</v>
      </c>
      <c r="K106" s="40">
        <f ca="1" t="shared" si="38"/>
        <v>10</v>
      </c>
      <c r="L106" s="40">
        <f ca="1" t="shared" si="39"/>
        <v>1</v>
      </c>
      <c r="M106" s="43"/>
      <c r="N106" s="29" t="str">
        <f ca="1" t="shared" si="40"/>
        <v>Sarah Anderson 106</v>
      </c>
      <c r="O106" s="29" t="str">
        <f ca="1" t="shared" si="41"/>
        <v>Erik Johanson 106</v>
      </c>
      <c r="P106" s="29" t="str">
        <f ca="1" t="shared" si="42"/>
        <v>Lars Johnson 106</v>
      </c>
      <c r="Q106" s="29" t="str">
        <f ca="1" t="shared" si="43"/>
        <v>6.Nätavtal</v>
      </c>
      <c r="R106" s="44" t="str">
        <f ca="1" t="shared" si="44"/>
        <v/>
      </c>
      <c r="S106" s="44" t="str">
        <f ca="1" t="shared" si="45"/>
        <v/>
      </c>
      <c r="T106" s="44" t="str">
        <f ca="1" t="shared" si="46"/>
        <v/>
      </c>
      <c r="U106" s="15"/>
      <c r="V106" s="64"/>
      <c r="W106" s="48" t="str">
        <f ca="1" t="shared" si="47"/>
        <v/>
      </c>
      <c r="X106" s="49" t="str">
        <f ca="1" t="shared" si="48"/>
        <v>Nej</v>
      </c>
      <c r="Y106" s="62" t="str">
        <f ca="1" t="shared" si="49"/>
        <v/>
      </c>
      <c r="Z106" s="62" t="str">
        <f ca="1" t="shared" si="50"/>
        <v/>
      </c>
      <c r="AA106" s="64"/>
      <c r="AB106" s="63" t="str">
        <f ca="1" t="shared" si="52"/>
        <v/>
      </c>
      <c r="AC106" s="72">
        <f ca="1">INDEX(Anslutningspunkt!$A$2:$A$180,RANDBETWEEN(2,180),1)</f>
        <v>186</v>
      </c>
      <c r="AD106" s="29"/>
      <c r="AE106" s="29" t="str">
        <f ca="1" t="shared" si="51"/>
        <v>Stamnät</v>
      </c>
      <c r="AF106" s="75"/>
      <c r="AG106" s="92"/>
      <c r="AH106" s="32"/>
      <c r="AI106" s="62"/>
      <c r="AM106" s="6">
        <f ca="1">VLOOKUP(AC106,Anslutningspunkt!A:B,2,0)+RANDBETWEEN(-10000,10000)</f>
        <v>7574134.698</v>
      </c>
      <c r="AN106" s="6">
        <f ca="1">VLOOKUP(AC106,Anslutningspunkt!A:C,3,0)+RANDBETWEEN(-10000,10000)</f>
        <v>775230.195</v>
      </c>
      <c r="AP106" s="6" t="str">
        <f ca="1" t="shared" si="53"/>
        <v>Nyanslutning</v>
      </c>
      <c r="AQ106" s="6" t="str">
        <f ca="1" t="shared" si="54"/>
        <v>Produktion</v>
      </c>
      <c r="AX106" s="30">
        <f ca="1" t="shared" si="55"/>
        <v>44653.1470139703</v>
      </c>
      <c r="AZ106" s="30">
        <f ca="1">IF(SUM(IF({"4.Projekteringsavtal","5.Anslutningsavtal","6.Nätavtal"}=Q106,1,0))&gt;0,EDATE(AX106,RANDBETWEEN(0,6)),"")</f>
        <v>44744</v>
      </c>
      <c r="BB106" s="20">
        <f ca="1">IF(SUM(IF({"5.Anslutningsavtal","6.Nätavtal"}=Q106,1,0))&gt;0,EDATE(AZ106,RANDBETWEEN(0,3)),"")</f>
        <v>44775</v>
      </c>
      <c r="BD106" s="20">
        <f ca="1" t="shared" si="56"/>
        <v>44806</v>
      </c>
    </row>
    <row r="107" s="6" customFormat="1" ht="12.75" customHeight="1" spans="1:56">
      <c r="A107" s="32" t="s">
        <v>65</v>
      </c>
      <c r="B107" s="30">
        <f ca="1" t="shared" si="29"/>
        <v>43520</v>
      </c>
      <c r="C107" s="31">
        <f ca="1" t="shared" si="30"/>
        <v>43672</v>
      </c>
      <c r="D107" s="29" t="str">
        <f t="shared" si="31"/>
        <v>Project 4107</v>
      </c>
      <c r="E107" s="29" t="str">
        <f t="shared" si="32"/>
        <v>Company AB 5107</v>
      </c>
      <c r="F107" s="29" t="str">
        <f ca="1" t="shared" si="33"/>
        <v>Eskilstuna</v>
      </c>
      <c r="G107" s="36">
        <f ca="1" t="shared" si="34"/>
        <v>33</v>
      </c>
      <c r="H107" s="37" t="str">
        <f ca="1" t="shared" si="35"/>
        <v>Ja</v>
      </c>
      <c r="I107" s="29" t="str">
        <f ca="1" t="shared" si="36"/>
        <v>Nyanslutning</v>
      </c>
      <c r="J107" s="29" t="str">
        <f ca="1" t="shared" si="37"/>
        <v>Produktion</v>
      </c>
      <c r="K107" s="40">
        <f ca="1" t="shared" si="38"/>
        <v>80</v>
      </c>
      <c r="L107" s="40">
        <f ca="1" t="shared" si="39"/>
        <v>13</v>
      </c>
      <c r="M107" s="13"/>
      <c r="N107" s="29" t="str">
        <f ca="1" t="shared" si="40"/>
        <v>Anders Erikson 107</v>
      </c>
      <c r="O107" s="29" t="str">
        <f ca="1" t="shared" si="41"/>
        <v>Lars Johnson 107</v>
      </c>
      <c r="P107" s="29" t="str">
        <f ca="1" t="shared" si="42"/>
        <v>Lars Johnson 107</v>
      </c>
      <c r="Q107" s="29" t="str">
        <f ca="1" t="shared" si="43"/>
        <v>4.Projekteringsavtal</v>
      </c>
      <c r="R107" s="44" t="str">
        <f ca="1" t="shared" si="44"/>
        <v>n</v>
      </c>
      <c r="S107" s="44" t="str">
        <f ca="1" t="shared" si="45"/>
        <v>x</v>
      </c>
      <c r="T107" s="44" t="str">
        <f ca="1" t="shared" si="46"/>
        <v>x</v>
      </c>
      <c r="U107" s="15"/>
      <c r="V107" s="32"/>
      <c r="W107" s="48" t="str">
        <f ca="1" t="shared" si="47"/>
        <v/>
      </c>
      <c r="X107" s="49" t="str">
        <f ca="1" t="shared" si="48"/>
        <v>Ja</v>
      </c>
      <c r="Y107" s="62">
        <f ca="1" t="shared" si="49"/>
        <v>45229</v>
      </c>
      <c r="Z107" s="62">
        <f ca="1" t="shared" si="50"/>
        <v>44999</v>
      </c>
      <c r="AA107" s="66"/>
      <c r="AB107" s="63" t="str">
        <f ca="1" t="shared" si="52"/>
        <v/>
      </c>
      <c r="AC107" s="72">
        <f ca="1">INDEX(Anslutningspunkt!$A$2:$A$180,RANDBETWEEN(2,180),1)</f>
        <v>45</v>
      </c>
      <c r="AD107" s="29"/>
      <c r="AE107" s="29" t="str">
        <f ca="1" t="shared" si="51"/>
        <v>Stamnät</v>
      </c>
      <c r="AF107" s="78"/>
      <c r="AG107" s="100"/>
      <c r="AH107" s="122"/>
      <c r="AI107" s="102"/>
      <c r="AM107" s="6">
        <f ca="1">VLOOKUP(AC107,Anslutningspunkt!A:B,2,0)+RANDBETWEEN(-10000,10000)</f>
        <v>7652498.698</v>
      </c>
      <c r="AN107" s="6">
        <f ca="1">VLOOKUP(AC107,Anslutningspunkt!A:C,3,0)+RANDBETWEEN(-10000,10000)</f>
        <v>836316.195</v>
      </c>
      <c r="AP107" s="6" t="str">
        <f ca="1" t="shared" si="53"/>
        <v>Nyanslutning</v>
      </c>
      <c r="AQ107" s="6" t="str">
        <f ca="1" t="shared" si="54"/>
        <v>Produktion</v>
      </c>
      <c r="AX107" s="30">
        <f ca="1" t="shared" si="55"/>
        <v>43524.4930555946</v>
      </c>
      <c r="AZ107" s="30">
        <f ca="1">IF(SUM(IF({"4.Projekteringsavtal","5.Anslutningsavtal","6.Nätavtal"}=Q107,1,0))&gt;0,EDATE(AX107,RANDBETWEEN(0,6)),"")</f>
        <v>43674</v>
      </c>
      <c r="BB107" s="20" t="str">
        <f ca="1">IF(SUM(IF({"5.Anslutningsavtal","6.Nätavtal"}=Q107,1,0))&gt;0,EDATE(AZ107,RANDBETWEEN(0,3)),"")</f>
        <v/>
      </c>
      <c r="BD107" s="20" t="str">
        <f ca="1" t="shared" si="56"/>
        <v/>
      </c>
    </row>
    <row r="108" s="6" customFormat="1" ht="12.75" customHeight="1" spans="1:56">
      <c r="A108" s="32" t="s">
        <v>67</v>
      </c>
      <c r="B108" s="30">
        <f ca="1" t="shared" si="29"/>
        <v>44139</v>
      </c>
      <c r="C108" s="31">
        <f ca="1" t="shared" si="30"/>
        <v>44953</v>
      </c>
      <c r="D108" s="29" t="str">
        <f t="shared" si="31"/>
        <v>Project 4108</v>
      </c>
      <c r="E108" s="29" t="str">
        <f t="shared" si="32"/>
        <v>Company AB 5108</v>
      </c>
      <c r="F108" s="29" t="str">
        <f ca="1" t="shared" si="33"/>
        <v>Katrineholm</v>
      </c>
      <c r="G108" s="36">
        <f ca="1" t="shared" si="34"/>
        <v>31</v>
      </c>
      <c r="H108" s="37" t="str">
        <f ca="1" t="shared" si="35"/>
        <v>Ja</v>
      </c>
      <c r="I108" s="29" t="str">
        <f ca="1" t="shared" si="36"/>
        <v>Flytt</v>
      </c>
      <c r="J108" s="29" t="str">
        <f ca="1" t="shared" si="37"/>
        <v>Konsumtion</v>
      </c>
      <c r="K108" s="40">
        <f ca="1" t="shared" si="38"/>
        <v>320</v>
      </c>
      <c r="L108" s="40">
        <f ca="1" t="shared" si="39"/>
        <v>85</v>
      </c>
      <c r="M108" s="13"/>
      <c r="N108" s="29" t="str">
        <f ca="1" t="shared" si="40"/>
        <v>Sarah Anderson 108</v>
      </c>
      <c r="O108" s="29" t="str">
        <f ca="1" t="shared" si="41"/>
        <v>Sarah Anderson 108</v>
      </c>
      <c r="P108" s="29" t="str">
        <f ca="1" t="shared" si="42"/>
        <v>Erik Johanson 108</v>
      </c>
      <c r="Q108" s="29" t="str">
        <f ca="1" t="shared" si="43"/>
        <v>5.Anslutningsavtal</v>
      </c>
      <c r="R108" s="44" t="str">
        <f ca="1" t="shared" si="44"/>
        <v>nej</v>
      </c>
      <c r="S108" s="44" t="str">
        <f ca="1" t="shared" si="45"/>
        <v>x</v>
      </c>
      <c r="T108" s="44" t="str">
        <f ca="1" t="shared" si="46"/>
        <v>x</v>
      </c>
      <c r="U108" s="15"/>
      <c r="V108" s="32"/>
      <c r="W108" s="48" t="str">
        <f ca="1" t="shared" si="47"/>
        <v/>
      </c>
      <c r="X108" s="49" t="str">
        <f ca="1" t="shared" si="48"/>
        <v>Ja</v>
      </c>
      <c r="Y108" s="62">
        <f ca="1" t="shared" si="49"/>
        <v>45336</v>
      </c>
      <c r="Z108" s="62">
        <f ca="1" t="shared" si="50"/>
        <v>45221</v>
      </c>
      <c r="AA108" s="66"/>
      <c r="AB108" s="63" t="str">
        <f ca="1" t="shared" si="52"/>
        <v/>
      </c>
      <c r="AC108" s="72">
        <f ca="1">INDEX(Anslutningspunkt!$A$2:$A$180,RANDBETWEEN(2,180),1)</f>
        <v>46</v>
      </c>
      <c r="AD108" s="29"/>
      <c r="AE108" s="29" t="str">
        <f ca="1" t="shared" si="51"/>
        <v>Stamnät</v>
      </c>
      <c r="AF108" s="78"/>
      <c r="AG108" s="100"/>
      <c r="AH108" s="122"/>
      <c r="AI108" s="102"/>
      <c r="AM108" s="6">
        <f ca="1">VLOOKUP(AC108,Anslutningspunkt!A:B,2,0)+RANDBETWEEN(-10000,10000)</f>
        <v>7764700.698</v>
      </c>
      <c r="AN108" s="6">
        <f ca="1">VLOOKUP(AC108,Anslutningspunkt!A:C,3,0)+RANDBETWEEN(-10000,10000)</f>
        <v>754442.195</v>
      </c>
      <c r="AP108" s="6" t="str">
        <f ca="1" t="shared" si="53"/>
        <v>Flytt</v>
      </c>
      <c r="AQ108" s="6" t="str">
        <f ca="1" t="shared" si="54"/>
        <v>Konsumtion</v>
      </c>
      <c r="AX108" s="30">
        <f ca="1" t="shared" si="55"/>
        <v>44449.9297912566</v>
      </c>
      <c r="AZ108" s="30">
        <f ca="1">IF(SUM(IF({"4.Projekteringsavtal","5.Anslutningsavtal","6.Nätavtal"}=Q108,1,0))&gt;0,EDATE(AX108,RANDBETWEEN(0,6)),"")</f>
        <v>44510</v>
      </c>
      <c r="BB108" s="20">
        <f ca="1">IF(SUM(IF({"5.Anslutningsavtal","6.Nätavtal"}=Q108,1,0))&gt;0,EDATE(AZ108,RANDBETWEEN(0,3)),"")</f>
        <v>44510</v>
      </c>
      <c r="BD108" s="20" t="str">
        <f ca="1" t="shared" si="56"/>
        <v/>
      </c>
    </row>
    <row r="109" s="6" customFormat="1" ht="12.75" customHeight="1" spans="1:56">
      <c r="A109" s="32" t="s">
        <v>65</v>
      </c>
      <c r="B109" s="30">
        <f ca="1" t="shared" si="29"/>
        <v>44122</v>
      </c>
      <c r="C109" s="31">
        <f ca="1" t="shared" si="30"/>
        <v>45106</v>
      </c>
      <c r="D109" s="29" t="str">
        <f t="shared" si="31"/>
        <v>Project 4109</v>
      </c>
      <c r="E109" s="29" t="str">
        <f t="shared" si="32"/>
        <v>Company AB 5109</v>
      </c>
      <c r="F109" s="29" t="str">
        <f ca="1" t="shared" si="33"/>
        <v>Hallstahammar</v>
      </c>
      <c r="G109" s="36">
        <f ca="1" t="shared" si="34"/>
        <v>37</v>
      </c>
      <c r="H109" s="37" t="str">
        <f ca="1" t="shared" si="35"/>
        <v/>
      </c>
      <c r="I109" s="29" t="str">
        <f ca="1" t="shared" si="36"/>
        <v>Flytt</v>
      </c>
      <c r="J109" s="29" t="str">
        <f ca="1" t="shared" si="37"/>
        <v>Konsumtion</v>
      </c>
      <c r="K109" s="40">
        <f ca="1" t="shared" si="38"/>
        <v>530</v>
      </c>
      <c r="L109" s="40">
        <f ca="1" t="shared" si="39"/>
        <v>194</v>
      </c>
      <c r="M109" s="43"/>
      <c r="N109" s="29" t="str">
        <f ca="1" t="shared" si="40"/>
        <v>Sarah Anderson 109</v>
      </c>
      <c r="O109" s="29" t="str">
        <f ca="1" t="shared" si="41"/>
        <v>Erik Johanson 109</v>
      </c>
      <c r="P109" s="29" t="str">
        <f ca="1" t="shared" si="42"/>
        <v>Sarah Anderson 109</v>
      </c>
      <c r="Q109" s="29" t="str">
        <f ca="1" t="shared" si="43"/>
        <v>5.Anslutningsavtal</v>
      </c>
      <c r="R109" s="44" t="str">
        <f ca="1" t="shared" si="44"/>
        <v/>
      </c>
      <c r="S109" s="44" t="str">
        <f ca="1" t="shared" si="45"/>
        <v>x</v>
      </c>
      <c r="T109" s="44" t="str">
        <f ca="1" t="shared" si="46"/>
        <v>x</v>
      </c>
      <c r="U109" s="15"/>
      <c r="V109" s="32"/>
      <c r="W109" s="48" t="str">
        <f ca="1" t="shared" si="47"/>
        <v>Reservationsavtal ska tecknas</v>
      </c>
      <c r="X109" s="49" t="str">
        <f ca="1" t="shared" si="48"/>
        <v>Ja</v>
      </c>
      <c r="Y109" s="62">
        <f ca="1" t="shared" si="49"/>
        <v>45327</v>
      </c>
      <c r="Z109" s="62">
        <f ca="1" t="shared" si="50"/>
        <v>45130</v>
      </c>
      <c r="AA109" s="64"/>
      <c r="AB109" s="63" t="str">
        <f ca="1" t="shared" si="52"/>
        <v/>
      </c>
      <c r="AC109" s="72">
        <f ca="1">INDEX(Anslutningspunkt!$A$2:$A$180,RANDBETWEEN(2,180),1)</f>
        <v>55</v>
      </c>
      <c r="AD109" s="29"/>
      <c r="AE109" s="29" t="str">
        <f ca="1" t="shared" si="51"/>
        <v>Stamnät</v>
      </c>
      <c r="AF109" s="74"/>
      <c r="AG109" s="92"/>
      <c r="AH109" s="33"/>
      <c r="AI109" s="91"/>
      <c r="AM109" s="6">
        <f ca="1">VLOOKUP(AC109,Anslutningspunkt!A:B,2,0)+RANDBETWEEN(-10000,10000)</f>
        <v>7636268.698</v>
      </c>
      <c r="AN109" s="6">
        <f ca="1">VLOOKUP(AC109,Anslutningspunkt!A:C,3,0)+RANDBETWEEN(-10000,10000)</f>
        <v>712022.195</v>
      </c>
      <c r="AP109" s="6" t="str">
        <f ca="1" t="shared" si="53"/>
        <v>Flytt</v>
      </c>
      <c r="AQ109" s="6" t="str">
        <f ca="1" t="shared" si="54"/>
        <v>Konsumtion</v>
      </c>
      <c r="AX109" s="30">
        <f ca="1" t="shared" si="55"/>
        <v>44767.9986332005</v>
      </c>
      <c r="AZ109" s="30">
        <f ca="1">IF(SUM(IF({"4.Projekteringsavtal","5.Anslutningsavtal","6.Nätavtal"}=Q109,1,0))&gt;0,EDATE(AX109,RANDBETWEEN(0,6)),"")</f>
        <v>44829</v>
      </c>
      <c r="BB109" s="20">
        <f ca="1">IF(SUM(IF({"5.Anslutningsavtal","6.Nätavtal"}=Q109,1,0))&gt;0,EDATE(AZ109,RANDBETWEEN(0,3)),"")</f>
        <v>44890</v>
      </c>
      <c r="BD109" s="20" t="str">
        <f ca="1" t="shared" si="56"/>
        <v/>
      </c>
    </row>
    <row r="110" s="6" customFormat="1" ht="12.75" customHeight="1" spans="1:56">
      <c r="A110" s="32" t="s">
        <v>65</v>
      </c>
      <c r="B110" s="30">
        <f ca="1" t="shared" si="29"/>
        <v>43752</v>
      </c>
      <c r="C110" s="31">
        <f ca="1" t="shared" si="30"/>
        <v>44743</v>
      </c>
      <c r="D110" s="29" t="str">
        <f t="shared" si="31"/>
        <v>Project 4110</v>
      </c>
      <c r="E110" s="29" t="str">
        <f t="shared" si="32"/>
        <v>Company AB 5110</v>
      </c>
      <c r="F110" s="29" t="str">
        <f ca="1" t="shared" si="33"/>
        <v>Hallstahammar</v>
      </c>
      <c r="G110" s="36">
        <f ca="1" t="shared" si="34"/>
        <v>35</v>
      </c>
      <c r="H110" s="37" t="str">
        <f ca="1" t="shared" si="35"/>
        <v>Nej</v>
      </c>
      <c r="I110" s="29" t="str">
        <f ca="1" t="shared" si="36"/>
        <v>Nyanslutning</v>
      </c>
      <c r="J110" s="29" t="str">
        <f ca="1" t="shared" si="37"/>
        <v>Konsumtion</v>
      </c>
      <c r="K110" s="40">
        <f ca="1" t="shared" si="38"/>
        <v>550</v>
      </c>
      <c r="L110" s="40">
        <f ca="1" t="shared" si="39"/>
        <v>388</v>
      </c>
      <c r="M110" s="11"/>
      <c r="N110" s="29" t="str">
        <f ca="1" t="shared" si="40"/>
        <v>Anders Erikson 110</v>
      </c>
      <c r="O110" s="29" t="str">
        <f ca="1" t="shared" si="41"/>
        <v>Erik Johanson 110</v>
      </c>
      <c r="P110" s="29" t="str">
        <f ca="1" t="shared" si="42"/>
        <v>Erik Johanson 110</v>
      </c>
      <c r="Q110" s="29" t="str">
        <f ca="1" t="shared" si="43"/>
        <v>6.Nätavtal</v>
      </c>
      <c r="R110" s="44" t="str">
        <f ca="1" t="shared" si="44"/>
        <v>?</v>
      </c>
      <c r="S110" s="44" t="str">
        <f ca="1" t="shared" si="45"/>
        <v>x</v>
      </c>
      <c r="T110" s="44" t="str">
        <f ca="1" t="shared" si="46"/>
        <v/>
      </c>
      <c r="U110" s="15"/>
      <c r="V110" s="32"/>
      <c r="W110" s="48" t="str">
        <f ca="1" t="shared" si="47"/>
        <v/>
      </c>
      <c r="X110" s="49" t="str">
        <f ca="1" t="shared" si="48"/>
        <v>Nej</v>
      </c>
      <c r="Y110" s="62" t="str">
        <f ca="1" t="shared" si="49"/>
        <v/>
      </c>
      <c r="Z110" s="62" t="str">
        <f ca="1" t="shared" si="50"/>
        <v/>
      </c>
      <c r="AA110" s="64"/>
      <c r="AB110" s="63" t="str">
        <f ca="1" t="shared" si="52"/>
        <v/>
      </c>
      <c r="AC110" s="72">
        <f ca="1">INDEX(Anslutningspunkt!$A$2:$A$180,RANDBETWEEN(2,180),1)</f>
        <v>201</v>
      </c>
      <c r="AD110" s="29"/>
      <c r="AE110" s="29" t="str">
        <f ca="1" t="shared" si="51"/>
        <v>Stamnät</v>
      </c>
      <c r="AF110" s="74"/>
      <c r="AG110" s="92"/>
      <c r="AH110" s="33"/>
      <c r="AI110" s="91"/>
      <c r="AM110" s="6">
        <f ca="1">VLOOKUP(AC110,Anslutningspunkt!A:B,2,0)+RANDBETWEEN(-10000,10000)</f>
        <v>7775599.698</v>
      </c>
      <c r="AN110" s="6">
        <f ca="1">VLOOKUP(AC110,Anslutningspunkt!A:C,3,0)+RANDBETWEEN(-10000,10000)</f>
        <v>679502.195</v>
      </c>
      <c r="AP110" s="6" t="str">
        <f ca="1" t="shared" si="53"/>
        <v>Nyanslutning</v>
      </c>
      <c r="AQ110" s="6" t="str">
        <f ca="1" t="shared" si="54"/>
        <v>Konsumtion</v>
      </c>
      <c r="AX110" s="30">
        <f ca="1" t="shared" si="55"/>
        <v>44404.3812018876</v>
      </c>
      <c r="AZ110" s="30">
        <f ca="1">IF(SUM(IF({"4.Projekteringsavtal","5.Anslutningsavtal","6.Nätavtal"}=Q110,1,0))&gt;0,EDATE(AX110,RANDBETWEEN(0,6)),"")</f>
        <v>44527</v>
      </c>
      <c r="BB110" s="20">
        <f ca="1">IF(SUM(IF({"5.Anslutningsavtal","6.Nätavtal"}=Q110,1,0))&gt;0,EDATE(AZ110,RANDBETWEEN(0,3)),"")</f>
        <v>44588</v>
      </c>
      <c r="BD110" s="20">
        <f ca="1" t="shared" si="56"/>
        <v>44647</v>
      </c>
    </row>
    <row r="111" s="6" customFormat="1" ht="12.75" customHeight="1" spans="1:56">
      <c r="A111" s="32" t="s">
        <v>65</v>
      </c>
      <c r="B111" s="30">
        <f ca="1" t="shared" si="29"/>
        <v>44322</v>
      </c>
      <c r="C111" s="31">
        <f ca="1" t="shared" si="30"/>
        <v>44617</v>
      </c>
      <c r="D111" s="29" t="str">
        <f t="shared" si="31"/>
        <v>Project 4111</v>
      </c>
      <c r="E111" s="29" t="str">
        <f t="shared" si="32"/>
        <v>Company AB 5111</v>
      </c>
      <c r="F111" s="29" t="str">
        <f ca="1" t="shared" si="33"/>
        <v>Södertälje</v>
      </c>
      <c r="G111" s="36">
        <f ca="1" t="shared" si="34"/>
        <v>38</v>
      </c>
      <c r="H111" s="37" t="str">
        <f ca="1" t="shared" si="35"/>
        <v>Ja</v>
      </c>
      <c r="I111" s="29" t="str">
        <f ca="1" t="shared" si="36"/>
        <v>Utökning</v>
      </c>
      <c r="J111" s="29" t="str">
        <f ca="1" t="shared" si="37"/>
        <v>Produktion</v>
      </c>
      <c r="K111" s="40">
        <f ca="1" t="shared" si="38"/>
        <v>250</v>
      </c>
      <c r="L111" s="40">
        <f ca="1" t="shared" si="39"/>
        <v>128</v>
      </c>
      <c r="M111" s="13"/>
      <c r="N111" s="29" t="str">
        <f ca="1" t="shared" si="40"/>
        <v>Anders Erikson 111</v>
      </c>
      <c r="O111" s="29" t="str">
        <f ca="1" t="shared" si="41"/>
        <v>Erik Johanson 111</v>
      </c>
      <c r="P111" s="29" t="str">
        <f ca="1" t="shared" si="42"/>
        <v>Anders Erikson 111</v>
      </c>
      <c r="Q111" s="29" t="str">
        <f ca="1" t="shared" si="43"/>
        <v>5.Anslutningsavtal</v>
      </c>
      <c r="R111" s="44" t="str">
        <f ca="1" t="shared" si="44"/>
        <v>nej</v>
      </c>
      <c r="S111" s="44" t="str">
        <f ca="1" t="shared" si="45"/>
        <v/>
      </c>
      <c r="T111" s="44" t="str">
        <f ca="1" t="shared" si="46"/>
        <v/>
      </c>
      <c r="U111" s="15"/>
      <c r="V111" s="32"/>
      <c r="W111" s="48" t="str">
        <f ca="1" t="shared" si="47"/>
        <v/>
      </c>
      <c r="X111" s="49" t="str">
        <f ca="1" t="shared" si="48"/>
        <v>Ja</v>
      </c>
      <c r="Y111" s="62">
        <f ca="1" t="shared" si="49"/>
        <v>45274</v>
      </c>
      <c r="Z111" s="62">
        <f ca="1" t="shared" si="50"/>
        <v>45200</v>
      </c>
      <c r="AA111" s="66"/>
      <c r="AB111" s="63" t="str">
        <f ca="1" t="shared" si="52"/>
        <v/>
      </c>
      <c r="AC111" s="72">
        <f ca="1">INDEX(Anslutningspunkt!$A$2:$A$180,RANDBETWEEN(2,180),1)</f>
        <v>108</v>
      </c>
      <c r="AD111" s="29"/>
      <c r="AE111" s="29" t="str">
        <f ca="1" t="shared" si="51"/>
        <v>Stamnät Regionnät</v>
      </c>
      <c r="AF111" s="78"/>
      <c r="AG111" s="100"/>
      <c r="AH111" s="122"/>
      <c r="AI111" s="102"/>
      <c r="AM111" s="6">
        <f ca="1">VLOOKUP(AC111,Anslutningspunkt!A:B,2,0)+RANDBETWEEN(-10000,10000)</f>
        <v>7705835.698</v>
      </c>
      <c r="AN111" s="6">
        <f ca="1">VLOOKUP(AC111,Anslutningspunkt!A:C,3,0)+RANDBETWEEN(-10000,10000)</f>
        <v>733846.195</v>
      </c>
      <c r="AP111" s="6" t="str">
        <f ca="1" t="shared" si="53"/>
        <v>Utökning</v>
      </c>
      <c r="AQ111" s="6" t="str">
        <f ca="1" t="shared" si="54"/>
        <v>Produktion</v>
      </c>
      <c r="AX111" s="30">
        <f ca="1" t="shared" si="55"/>
        <v>44426.9960476421</v>
      </c>
      <c r="AZ111" s="30">
        <f ca="1">IF(SUM(IF({"4.Projekteringsavtal","5.Anslutningsavtal","6.Nätavtal"}=Q111,1,0))&gt;0,EDATE(AX111,RANDBETWEEN(0,6)),"")</f>
        <v>44548</v>
      </c>
      <c r="BB111" s="20">
        <f ca="1">IF(SUM(IF({"5.Anslutningsavtal","6.Nätavtal"}=Q111,1,0))&gt;0,EDATE(AZ111,RANDBETWEEN(0,3)),"")</f>
        <v>44579</v>
      </c>
      <c r="BD111" s="20" t="str">
        <f ca="1" t="shared" si="56"/>
        <v/>
      </c>
    </row>
    <row r="112" s="6" customFormat="1" ht="12.75" customHeight="1" spans="1:56">
      <c r="A112" s="32" t="s">
        <v>65</v>
      </c>
      <c r="B112" s="30">
        <f ca="1" t="shared" si="29"/>
        <v>44453</v>
      </c>
      <c r="C112" s="31">
        <f ca="1" t="shared" si="30"/>
        <v>45246</v>
      </c>
      <c r="D112" s="29" t="str">
        <f t="shared" si="31"/>
        <v>Project 4112</v>
      </c>
      <c r="E112" s="29" t="str">
        <f t="shared" si="32"/>
        <v>Company AB 5112</v>
      </c>
      <c r="F112" s="29" t="str">
        <f ca="1" t="shared" si="33"/>
        <v>Botkyrka</v>
      </c>
      <c r="G112" s="36">
        <f ca="1" t="shared" si="34"/>
        <v>30</v>
      </c>
      <c r="H112" s="37" t="str">
        <f ca="1" t="shared" si="35"/>
        <v>Ja</v>
      </c>
      <c r="I112" s="29" t="str">
        <f ca="1" t="shared" si="36"/>
        <v>Flytt</v>
      </c>
      <c r="J112" s="29" t="str">
        <f ca="1" t="shared" si="37"/>
        <v>Konsumtion</v>
      </c>
      <c r="K112" s="40">
        <f ca="1" t="shared" si="38"/>
        <v>260</v>
      </c>
      <c r="L112" s="40">
        <f ca="1" t="shared" si="39"/>
        <v>224</v>
      </c>
      <c r="M112" s="43"/>
      <c r="N112" s="29" t="str">
        <f ca="1" t="shared" si="40"/>
        <v>Erik Johanson 112</v>
      </c>
      <c r="O112" s="29" t="str">
        <f ca="1" t="shared" si="41"/>
        <v>Sarah Anderson 112</v>
      </c>
      <c r="P112" s="29" t="str">
        <f ca="1" t="shared" si="42"/>
        <v>Sarah Anderson 112</v>
      </c>
      <c r="Q112" s="29" t="str">
        <f ca="1" t="shared" si="43"/>
        <v>2.Reservationsavtal</v>
      </c>
      <c r="R112" s="44" t="str">
        <f ca="1" t="shared" si="44"/>
        <v>nej</v>
      </c>
      <c r="S112" s="44" t="str">
        <f ca="1" t="shared" si="45"/>
        <v/>
      </c>
      <c r="T112" s="44" t="str">
        <f ca="1" t="shared" si="46"/>
        <v/>
      </c>
      <c r="U112" s="15"/>
      <c r="V112" s="32"/>
      <c r="W112" s="48" t="str">
        <f ca="1" t="shared" si="47"/>
        <v>Länk</v>
      </c>
      <c r="X112" s="49" t="str">
        <f ca="1" t="shared" si="48"/>
        <v>Ja</v>
      </c>
      <c r="Y112" s="62">
        <f ca="1" t="shared" si="49"/>
        <v>45553</v>
      </c>
      <c r="Z112" s="62">
        <f ca="1" t="shared" si="50"/>
        <v>45553</v>
      </c>
      <c r="AA112" s="32"/>
      <c r="AB112" s="63" t="str">
        <f ca="1" t="shared" si="52"/>
        <v/>
      </c>
      <c r="AC112" s="72">
        <f ca="1">INDEX(Anslutningspunkt!$A$2:$A$180,RANDBETWEEN(2,180),1)</f>
        <v>174</v>
      </c>
      <c r="AD112" s="29"/>
      <c r="AE112" s="29" t="str">
        <f ca="1" t="shared" si="51"/>
        <v>Regionnät</v>
      </c>
      <c r="AF112" s="32"/>
      <c r="AG112" s="94"/>
      <c r="AH112" s="76"/>
      <c r="AI112" s="91"/>
      <c r="AM112" s="6">
        <f ca="1">VLOOKUP(AC112,Anslutningspunkt!A:B,2,0)+RANDBETWEEN(-10000,10000)</f>
        <v>7668964.698</v>
      </c>
      <c r="AN112" s="6">
        <f ca="1">VLOOKUP(AC112,Anslutningspunkt!A:C,3,0)+RANDBETWEEN(-10000,10000)</f>
        <v>763865.195</v>
      </c>
      <c r="AP112" s="6" t="str">
        <f ca="1" t="shared" si="53"/>
        <v>Flytt</v>
      </c>
      <c r="AQ112" s="6" t="str">
        <f ca="1" t="shared" si="54"/>
        <v>Konsumtion</v>
      </c>
      <c r="AX112" s="30">
        <f ca="1" t="shared" si="55"/>
        <v>44688.1088600501</v>
      </c>
      <c r="AZ112" s="30" t="str">
        <f ca="1">IF(SUM(IF({"4.Projekteringsavtal","5.Anslutningsavtal","6.Nätavtal"}=Q112,1,0))&gt;0,EDATE(AX112,RANDBETWEEN(0,6)),"")</f>
        <v/>
      </c>
      <c r="BB112" s="20" t="str">
        <f ca="1">IF(SUM(IF({"5.Anslutningsavtal","6.Nätavtal"}=Q112,1,0))&gt;0,EDATE(AZ112,RANDBETWEEN(0,3)),"")</f>
        <v/>
      </c>
      <c r="BD112" s="20" t="str">
        <f ca="1" t="shared" si="56"/>
        <v/>
      </c>
    </row>
    <row r="113" s="6" customFormat="1" ht="12.75" customHeight="1" spans="1:56">
      <c r="A113" s="32" t="s">
        <v>65</v>
      </c>
      <c r="B113" s="30">
        <f ca="1" t="shared" si="29"/>
        <v>44303</v>
      </c>
      <c r="C113" s="31">
        <f ca="1" t="shared" si="30"/>
        <v>45458</v>
      </c>
      <c r="D113" s="29" t="str">
        <f t="shared" si="31"/>
        <v>Project 4113</v>
      </c>
      <c r="E113" s="29" t="str">
        <f t="shared" si="32"/>
        <v>Company AB 5113</v>
      </c>
      <c r="F113" s="29" t="str">
        <f ca="1" t="shared" si="33"/>
        <v>Gävle</v>
      </c>
      <c r="G113" s="36">
        <f ca="1" t="shared" si="34"/>
        <v>33</v>
      </c>
      <c r="H113" s="37" t="str">
        <f ca="1" t="shared" si="35"/>
        <v>Ja</v>
      </c>
      <c r="I113" s="29" t="str">
        <f ca="1" t="shared" si="36"/>
        <v>Nyanslutning</v>
      </c>
      <c r="J113" s="29" t="str">
        <f ca="1" t="shared" si="37"/>
        <v>Konsumtion</v>
      </c>
      <c r="K113" s="40">
        <f ca="1" t="shared" si="38"/>
        <v>550</v>
      </c>
      <c r="L113" s="40">
        <f ca="1" t="shared" si="39"/>
        <v>80</v>
      </c>
      <c r="M113" s="11"/>
      <c r="N113" s="29" t="str">
        <f ca="1" t="shared" si="40"/>
        <v>Sarah Anderson 113</v>
      </c>
      <c r="O113" s="29" t="str">
        <f ca="1" t="shared" si="41"/>
        <v>Lars Johnson 113</v>
      </c>
      <c r="P113" s="29" t="str">
        <f ca="1" t="shared" si="42"/>
        <v>Lars Johnson 113</v>
      </c>
      <c r="Q113" s="29" t="str">
        <f ca="1" t="shared" si="43"/>
        <v>6.Nätavtal</v>
      </c>
      <c r="R113" s="44" t="str">
        <f ca="1" t="shared" si="44"/>
        <v>nej</v>
      </c>
      <c r="S113" s="44" t="str">
        <f ca="1" t="shared" si="45"/>
        <v/>
      </c>
      <c r="T113" s="44" t="str">
        <f ca="1" t="shared" si="46"/>
        <v/>
      </c>
      <c r="U113" s="15"/>
      <c r="V113" s="32"/>
      <c r="W113" s="48" t="str">
        <f ca="1" t="shared" si="47"/>
        <v>Ansluts till LN 20 kV</v>
      </c>
      <c r="X113" s="49" t="str">
        <f ca="1" t="shared" si="48"/>
        <v/>
      </c>
      <c r="Y113" s="62" t="str">
        <f ca="1" t="shared" si="49"/>
        <v/>
      </c>
      <c r="Z113" s="62" t="str">
        <f ca="1" t="shared" si="50"/>
        <v/>
      </c>
      <c r="AA113" s="64"/>
      <c r="AB113" s="63" t="str">
        <f ca="1" t="shared" si="52"/>
        <v/>
      </c>
      <c r="AC113" s="72">
        <f ca="1">INDEX(Anslutningspunkt!$A$2:$A$180,RANDBETWEEN(2,180),1)</f>
        <v>2</v>
      </c>
      <c r="AD113" s="29"/>
      <c r="AE113" s="29" t="str">
        <f ca="1" t="shared" si="51"/>
        <v>Regionnät</v>
      </c>
      <c r="AF113" s="74"/>
      <c r="AG113" s="92"/>
      <c r="AH113" s="33"/>
      <c r="AI113" s="91"/>
      <c r="AM113" s="6">
        <f ca="1">VLOOKUP(AC113,Anslutningspunkt!A:B,2,0)+RANDBETWEEN(-10000,10000)</f>
        <v>7620461.698</v>
      </c>
      <c r="AN113" s="6">
        <f ca="1">VLOOKUP(AC113,Anslutningspunkt!A:C,3,0)+RANDBETWEEN(-10000,10000)</f>
        <v>704104.195</v>
      </c>
      <c r="AP113" s="6" t="str">
        <f ca="1" t="shared" si="53"/>
        <v>Nyanslutning</v>
      </c>
      <c r="AQ113" s="6" t="str">
        <f ca="1" t="shared" si="54"/>
        <v>Konsumtion</v>
      </c>
      <c r="AX113" s="30">
        <f ca="1" t="shared" si="55"/>
        <v>44326.9905666023</v>
      </c>
      <c r="AZ113" s="30">
        <f ca="1">IF(SUM(IF({"4.Projekteringsavtal","5.Anslutningsavtal","6.Nätavtal"}=Q113,1,0))&gt;0,EDATE(AX113,RANDBETWEEN(0,6)),"")</f>
        <v>44387</v>
      </c>
      <c r="BB113" s="20">
        <f ca="1">IF(SUM(IF({"5.Anslutningsavtal","6.Nätavtal"}=Q113,1,0))&gt;0,EDATE(AZ113,RANDBETWEEN(0,3)),"")</f>
        <v>44449</v>
      </c>
      <c r="BD113" s="20">
        <f ca="1" t="shared" si="56"/>
        <v>44449</v>
      </c>
    </row>
    <row r="114" s="6" customFormat="1" ht="12.75" customHeight="1" spans="1:56">
      <c r="A114" s="32" t="s">
        <v>65</v>
      </c>
      <c r="B114" s="30">
        <f ca="1" t="shared" si="29"/>
        <v>43169</v>
      </c>
      <c r="C114" s="31">
        <f ca="1" t="shared" si="30"/>
        <v>44577</v>
      </c>
      <c r="D114" s="29" t="str">
        <f t="shared" si="31"/>
        <v>Project 4114</v>
      </c>
      <c r="E114" s="29" t="str">
        <f t="shared" si="32"/>
        <v>Company AB 5114</v>
      </c>
      <c r="F114" s="29" t="str">
        <f ca="1" t="shared" si="33"/>
        <v>Uppsala</v>
      </c>
      <c r="G114" s="36">
        <f ca="1" t="shared" si="34"/>
        <v>36</v>
      </c>
      <c r="H114" s="37" t="str">
        <f ca="1" t="shared" si="35"/>
        <v>Ja</v>
      </c>
      <c r="I114" s="29" t="str">
        <f ca="1" t="shared" si="36"/>
        <v>Nyanslutning</v>
      </c>
      <c r="J114" s="29" t="str">
        <f ca="1" t="shared" si="37"/>
        <v>Konsumtion</v>
      </c>
      <c r="K114" s="40">
        <f ca="1" t="shared" si="38"/>
        <v>100</v>
      </c>
      <c r="L114" s="40">
        <f ca="1" t="shared" si="39"/>
        <v>24</v>
      </c>
      <c r="M114" s="11"/>
      <c r="N114" s="29" t="str">
        <f ca="1" t="shared" si="40"/>
        <v>Sarah Anderson 114</v>
      </c>
      <c r="O114" s="29" t="str">
        <f ca="1" t="shared" si="41"/>
        <v>Lars Johnson 114</v>
      </c>
      <c r="P114" s="29" t="str">
        <f ca="1" t="shared" si="42"/>
        <v>Anders Erikson 114</v>
      </c>
      <c r="Q114" s="29" t="str">
        <f ca="1" t="shared" si="43"/>
        <v>1.Anslutningsmöjlighet</v>
      </c>
      <c r="R114" s="44" t="str">
        <f ca="1" t="shared" si="44"/>
        <v/>
      </c>
      <c r="S114" s="44" t="str">
        <f ca="1" t="shared" si="45"/>
        <v>x</v>
      </c>
      <c r="T114" s="44" t="str">
        <f ca="1" t="shared" si="46"/>
        <v/>
      </c>
      <c r="U114" s="15"/>
      <c r="V114" s="64"/>
      <c r="W114" s="48" t="str">
        <f ca="1" t="shared" si="47"/>
        <v/>
      </c>
      <c r="X114" s="49" t="str">
        <f ca="1" t="shared" si="48"/>
        <v>Ja</v>
      </c>
      <c r="Y114" s="62">
        <f ca="1" t="shared" si="49"/>
        <v>45370</v>
      </c>
      <c r="Z114" s="62">
        <f ca="1" t="shared" si="50"/>
        <v>44783</v>
      </c>
      <c r="AA114" s="64"/>
      <c r="AB114" s="63" t="str">
        <f ca="1" t="shared" si="52"/>
        <v/>
      </c>
      <c r="AC114" s="72">
        <f ca="1">INDEX(Anslutningspunkt!$A$2:$A$180,RANDBETWEEN(2,180),1)</f>
        <v>188</v>
      </c>
      <c r="AD114" s="29"/>
      <c r="AE114" s="29" t="str">
        <f ca="1" t="shared" si="51"/>
        <v>Stamnät Regionnät</v>
      </c>
      <c r="AF114" s="74"/>
      <c r="AG114" s="92"/>
      <c r="AH114" s="33"/>
      <c r="AI114" s="91"/>
      <c r="AM114" s="6">
        <f ca="1">VLOOKUP(AC114,Anslutningspunkt!A:B,2,0)+RANDBETWEEN(-10000,10000)</f>
        <v>7667128.698</v>
      </c>
      <c r="AN114" s="6">
        <f ca="1">VLOOKUP(AC114,Anslutningspunkt!A:C,3,0)+RANDBETWEEN(-10000,10000)</f>
        <v>807302.195</v>
      </c>
      <c r="AP114" s="6" t="str">
        <f ca="1" t="shared" si="53"/>
        <v>Nyanslutning</v>
      </c>
      <c r="AQ114" s="6" t="str">
        <f ca="1" t="shared" si="54"/>
        <v>Konsumtion</v>
      </c>
      <c r="AX114" s="30" t="str">
        <f ca="1" t="shared" si="55"/>
        <v/>
      </c>
      <c r="AZ114" s="30" t="str">
        <f ca="1">IF(SUM(IF({"4.Projekteringsavtal","5.Anslutningsavtal","6.Nätavtal"}=Q114,1,0))&gt;0,EDATE(AX114,RANDBETWEEN(0,6)),"")</f>
        <v/>
      </c>
      <c r="BB114" s="20" t="str">
        <f ca="1">IF(SUM(IF({"5.Anslutningsavtal","6.Nätavtal"}=Q114,1,0))&gt;0,EDATE(AZ114,RANDBETWEEN(0,3)),"")</f>
        <v/>
      </c>
      <c r="BD114" s="20" t="str">
        <f ca="1" t="shared" si="56"/>
        <v/>
      </c>
    </row>
    <row r="115" s="6" customFormat="1" ht="12.75" customHeight="1" spans="1:56">
      <c r="A115" s="32" t="s">
        <v>65</v>
      </c>
      <c r="B115" s="30">
        <f ca="1" t="shared" si="29"/>
        <v>43211</v>
      </c>
      <c r="C115" s="31">
        <f ca="1" t="shared" si="30"/>
        <v>44301</v>
      </c>
      <c r="D115" s="29" t="str">
        <f t="shared" si="31"/>
        <v>Project 4115</v>
      </c>
      <c r="E115" s="29" t="str">
        <f t="shared" si="32"/>
        <v>Company AB 5115</v>
      </c>
      <c r="F115" s="29" t="str">
        <f ca="1" t="shared" si="33"/>
        <v>Strängnäs</v>
      </c>
      <c r="G115" s="36">
        <f ca="1" t="shared" si="34"/>
        <v>34</v>
      </c>
      <c r="H115" s="37" t="str">
        <f ca="1" t="shared" si="35"/>
        <v>Ja</v>
      </c>
      <c r="I115" s="29" t="str">
        <f ca="1" t="shared" si="36"/>
        <v>Flytt</v>
      </c>
      <c r="J115" s="29" t="str">
        <f ca="1" t="shared" si="37"/>
        <v>Konsumtion</v>
      </c>
      <c r="K115" s="40">
        <f ca="1" t="shared" si="38"/>
        <v>510</v>
      </c>
      <c r="L115" s="40">
        <f ca="1" t="shared" si="39"/>
        <v>311</v>
      </c>
      <c r="M115" s="13"/>
      <c r="N115" s="29" t="str">
        <f ca="1" t="shared" si="40"/>
        <v>Anders Erikson 115</v>
      </c>
      <c r="O115" s="29" t="str">
        <f ca="1" t="shared" si="41"/>
        <v>Lars Johnson 115</v>
      </c>
      <c r="P115" s="29" t="str">
        <f ca="1" t="shared" si="42"/>
        <v>Sarah Anderson 115</v>
      </c>
      <c r="Q115" s="29" t="str">
        <f ca="1" t="shared" si="43"/>
        <v>5.Anslutningsavtal</v>
      </c>
      <c r="R115" s="44" t="str">
        <f ca="1" t="shared" si="44"/>
        <v>Ja</v>
      </c>
      <c r="S115" s="44" t="str">
        <f ca="1" t="shared" si="45"/>
        <v>x</v>
      </c>
      <c r="T115" s="44" t="str">
        <f ca="1" t="shared" si="46"/>
        <v>x</v>
      </c>
      <c r="U115" s="15"/>
      <c r="V115" s="32"/>
      <c r="W115" s="48" t="str">
        <f ca="1" t="shared" si="47"/>
        <v>Reservationsavtal ska tecknas</v>
      </c>
      <c r="X115" s="49" t="str">
        <f ca="1" t="shared" si="48"/>
        <v>Ja</v>
      </c>
      <c r="Y115" s="62">
        <f ca="1" t="shared" si="49"/>
        <v>45064</v>
      </c>
      <c r="Z115" s="62">
        <f ca="1" t="shared" si="50"/>
        <v>44343</v>
      </c>
      <c r="AA115" s="66"/>
      <c r="AB115" s="63" t="str">
        <f ca="1" t="shared" si="52"/>
        <v/>
      </c>
      <c r="AC115" s="72">
        <f ca="1">INDEX(Anslutningspunkt!$A$2:$A$180,RANDBETWEEN(2,180),1)</f>
        <v>288</v>
      </c>
      <c r="AD115" s="29"/>
      <c r="AE115" s="29" t="str">
        <f ca="1" t="shared" si="51"/>
        <v>Regionnät</v>
      </c>
      <c r="AF115" s="78"/>
      <c r="AG115" s="100"/>
      <c r="AH115" s="122"/>
      <c r="AI115" s="102"/>
      <c r="AM115" s="6">
        <f ca="1">VLOOKUP(AC115,Anslutningspunkt!A:B,2,0)+RANDBETWEEN(-10000,10000)</f>
        <v>7676410.698</v>
      </c>
      <c r="AN115" s="6">
        <f ca="1">VLOOKUP(AC115,Anslutningspunkt!A:C,3,0)+RANDBETWEEN(-10000,10000)</f>
        <v>785595.195</v>
      </c>
      <c r="AP115" s="6" t="str">
        <f ca="1" t="shared" si="53"/>
        <v>Flytt</v>
      </c>
      <c r="AQ115" s="6" t="str">
        <f ca="1" t="shared" si="54"/>
        <v>Konsumtion</v>
      </c>
      <c r="AX115" s="30">
        <f ca="1" t="shared" si="55"/>
        <v>44304.7540187311</v>
      </c>
      <c r="AZ115" s="30">
        <f ca="1">IF(SUM(IF({"4.Projekteringsavtal","5.Anslutningsavtal","6.Nätavtal"}=Q115,1,0))&gt;0,EDATE(AX115,RANDBETWEEN(0,6)),"")</f>
        <v>44426</v>
      </c>
      <c r="BB115" s="20">
        <f ca="1">IF(SUM(IF({"5.Anslutningsavtal","6.Nätavtal"}=Q115,1,0))&gt;0,EDATE(AZ115,RANDBETWEEN(0,3)),"")</f>
        <v>44518</v>
      </c>
      <c r="BD115" s="20" t="str">
        <f ca="1" t="shared" si="56"/>
        <v/>
      </c>
    </row>
    <row r="116" ht="12.75" customHeight="1" spans="1:56">
      <c r="A116" s="32" t="s">
        <v>65</v>
      </c>
      <c r="B116" s="30">
        <f ca="1" t="shared" si="29"/>
        <v>44563</v>
      </c>
      <c r="C116" s="31">
        <f ca="1" t="shared" si="30"/>
        <v>45574</v>
      </c>
      <c r="D116" s="29" t="str">
        <f t="shared" si="31"/>
        <v>Project 4116</v>
      </c>
      <c r="E116" s="29" t="str">
        <f t="shared" si="32"/>
        <v>Company AB 5116</v>
      </c>
      <c r="F116" s="29" t="str">
        <f ca="1" t="shared" si="33"/>
        <v>Surahammar</v>
      </c>
      <c r="G116" s="36">
        <f ca="1" t="shared" si="34"/>
        <v>32</v>
      </c>
      <c r="H116" s="37" t="str">
        <f ca="1" t="shared" si="35"/>
        <v>Nej</v>
      </c>
      <c r="I116" s="29" t="str">
        <f ca="1" t="shared" si="36"/>
        <v>Flytt</v>
      </c>
      <c r="J116" s="29" t="str">
        <f ca="1" t="shared" si="37"/>
        <v>Produktion</v>
      </c>
      <c r="K116" s="40">
        <f ca="1" t="shared" si="38"/>
        <v>260</v>
      </c>
      <c r="L116" s="40">
        <f ca="1" t="shared" si="39"/>
        <v>34</v>
      </c>
      <c r="M116" s="40"/>
      <c r="N116" s="29" t="str">
        <f ca="1" t="shared" si="40"/>
        <v>Lars Johnson 116</v>
      </c>
      <c r="O116" s="29" t="str">
        <f ca="1" t="shared" si="41"/>
        <v>Lars Johnson 116</v>
      </c>
      <c r="P116" s="29" t="str">
        <f ca="1" t="shared" si="42"/>
        <v>Anders Erikson 116</v>
      </c>
      <c r="Q116" s="29" t="str">
        <f ca="1" t="shared" si="43"/>
        <v>6.Nätavtal</v>
      </c>
      <c r="R116" s="44" t="str">
        <f ca="1" t="shared" si="44"/>
        <v/>
      </c>
      <c r="S116" s="44" t="str">
        <f ca="1" t="shared" si="45"/>
        <v/>
      </c>
      <c r="T116" s="44" t="str">
        <f ca="1" t="shared" si="46"/>
        <v/>
      </c>
      <c r="U116" s="50"/>
      <c r="V116" s="32"/>
      <c r="W116" s="48" t="str">
        <f ca="1" t="shared" si="47"/>
        <v/>
      </c>
      <c r="X116" s="49" t="str">
        <f ca="1" t="shared" si="48"/>
        <v>Ja</v>
      </c>
      <c r="Y116" s="62">
        <f ca="1" t="shared" si="49"/>
        <v>45585</v>
      </c>
      <c r="Z116" s="62">
        <f ca="1" t="shared" si="50"/>
        <v>45578</v>
      </c>
      <c r="AA116" s="32"/>
      <c r="AB116" s="63" t="str">
        <f ca="1" t="shared" si="52"/>
        <v/>
      </c>
      <c r="AC116" s="72">
        <f ca="1">INDEX(Anslutningspunkt!$A$2:$A$180,RANDBETWEEN(2,180),1)</f>
        <v>269</v>
      </c>
      <c r="AD116" s="29"/>
      <c r="AE116" s="29" t="str">
        <f ca="1" t="shared" si="51"/>
        <v>Stamnät</v>
      </c>
      <c r="AF116" s="74"/>
      <c r="AG116" s="92"/>
      <c r="AH116" s="32"/>
      <c r="AI116" s="91"/>
      <c r="AM116" s="6">
        <f ca="1">VLOOKUP(AC116,Anslutningspunkt!A:B,2,0)+RANDBETWEEN(-10000,10000)</f>
        <v>7768780.698</v>
      </c>
      <c r="AN116" s="6">
        <f ca="1">VLOOKUP(AC116,Anslutningspunkt!A:C,3,0)+RANDBETWEEN(-10000,10000)</f>
        <v>700048.195</v>
      </c>
      <c r="AP116" s="6" t="str">
        <f ca="1" t="shared" si="53"/>
        <v>Flytt</v>
      </c>
      <c r="AQ116" s="6" t="str">
        <f ca="1" t="shared" si="54"/>
        <v>Produktion</v>
      </c>
      <c r="AX116" s="30">
        <f ca="1" t="shared" si="55"/>
        <v>45566.626321831</v>
      </c>
      <c r="AZ116" s="30">
        <f ca="1">IF(SUM(IF({"4.Projekteringsavtal","5.Anslutningsavtal","6.Nätavtal"}=Q116,1,0))&gt;0,EDATE(AX116,RANDBETWEEN(0,6)),"")</f>
        <v>45689</v>
      </c>
      <c r="BB116" s="20">
        <f ca="1">IF(SUM(IF({"5.Anslutningsavtal","6.Nätavtal"}=Q116,1,0))&gt;0,EDATE(AZ116,RANDBETWEEN(0,3)),"")</f>
        <v>45717</v>
      </c>
      <c r="BD116" s="20">
        <f ca="1" t="shared" si="56"/>
        <v>45717</v>
      </c>
    </row>
    <row r="117" s="6" customFormat="1" ht="12.75" customHeight="1" spans="1:56">
      <c r="A117" s="32" t="s">
        <v>65</v>
      </c>
      <c r="B117" s="30">
        <f ca="1" t="shared" si="29"/>
        <v>43764</v>
      </c>
      <c r="C117" s="31">
        <f ca="1" t="shared" si="30"/>
        <v>45405</v>
      </c>
      <c r="D117" s="29" t="str">
        <f t="shared" si="31"/>
        <v>Project 4117</v>
      </c>
      <c r="E117" s="29" t="str">
        <f t="shared" si="32"/>
        <v>Company AB 5117</v>
      </c>
      <c r="F117" s="29" t="str">
        <f ca="1" t="shared" si="33"/>
        <v>Horndal</v>
      </c>
      <c r="G117" s="36">
        <f ca="1" t="shared" si="34"/>
        <v>37</v>
      </c>
      <c r="H117" s="37" t="str">
        <f ca="1" t="shared" si="35"/>
        <v>Ja</v>
      </c>
      <c r="I117" s="29" t="str">
        <f ca="1" t="shared" si="36"/>
        <v>Nyanslutning</v>
      </c>
      <c r="J117" s="29" t="str">
        <f ca="1" t="shared" si="37"/>
        <v>Produktion</v>
      </c>
      <c r="K117" s="40">
        <f ca="1" t="shared" si="38"/>
        <v>310</v>
      </c>
      <c r="L117" s="40">
        <f ca="1" t="shared" si="39"/>
        <v>278</v>
      </c>
      <c r="M117" s="116"/>
      <c r="N117" s="29" t="str">
        <f ca="1" t="shared" si="40"/>
        <v>Erik Johanson 117</v>
      </c>
      <c r="O117" s="29" t="str">
        <f ca="1" t="shared" si="41"/>
        <v>Erik Johanson 117</v>
      </c>
      <c r="P117" s="29" t="str">
        <f ca="1" t="shared" si="42"/>
        <v>Sarah Anderson 117</v>
      </c>
      <c r="Q117" s="29" t="str">
        <f ca="1" t="shared" si="43"/>
        <v>1.Anslutningsmöjlighet</v>
      </c>
      <c r="R117" s="44" t="str">
        <f ca="1" t="shared" si="44"/>
        <v>Ja</v>
      </c>
      <c r="S117" s="44" t="str">
        <f ca="1" t="shared" si="45"/>
        <v>x</v>
      </c>
      <c r="T117" s="44" t="str">
        <f ca="1" t="shared" si="46"/>
        <v/>
      </c>
      <c r="U117" s="15"/>
      <c r="V117" s="32"/>
      <c r="W117" s="48" t="str">
        <f ca="1" t="shared" si="47"/>
        <v/>
      </c>
      <c r="X117" s="49" t="str">
        <f ca="1" t="shared" si="48"/>
        <v>Ja</v>
      </c>
      <c r="Y117" s="62">
        <f ca="1" t="shared" si="49"/>
        <v>45581</v>
      </c>
      <c r="Z117" s="62">
        <f ca="1" t="shared" si="50"/>
        <v>45406</v>
      </c>
      <c r="AA117" s="66"/>
      <c r="AB117" s="63">
        <f ca="1" t="shared" si="52"/>
        <v>44930.3950847371</v>
      </c>
      <c r="AC117" s="72">
        <f ca="1">INDEX(Anslutningspunkt!$A$2:$A$180,RANDBETWEEN(2,180),1)</f>
        <v>36</v>
      </c>
      <c r="AD117" s="29"/>
      <c r="AE117" s="29" t="str">
        <f ca="1" t="shared" si="51"/>
        <v>Stamnät Regionnät</v>
      </c>
      <c r="AF117" s="78"/>
      <c r="AG117" s="100"/>
      <c r="AH117" s="123"/>
      <c r="AI117" s="102"/>
      <c r="AM117" s="6">
        <f ca="1">VLOOKUP(AC117,Anslutningspunkt!A:B,2,0)+RANDBETWEEN(-10000,10000)</f>
        <v>7644807.698</v>
      </c>
      <c r="AN117" s="6">
        <f ca="1">VLOOKUP(AC117,Anslutningspunkt!A:C,3,0)+RANDBETWEEN(-10000,10000)</f>
        <v>811388.195</v>
      </c>
      <c r="AP117" s="6" t="str">
        <f ca="1" t="shared" si="53"/>
        <v>Nyanslutning</v>
      </c>
      <c r="AQ117" s="6" t="str">
        <f ca="1" t="shared" si="54"/>
        <v>Produktion</v>
      </c>
      <c r="AX117" s="30" t="str">
        <f ca="1" t="shared" si="55"/>
        <v/>
      </c>
      <c r="AZ117" s="30" t="str">
        <f ca="1">IF(SUM(IF({"4.Projekteringsavtal","5.Anslutningsavtal","6.Nätavtal"}=Q117,1,0))&gt;0,EDATE(AX117,RANDBETWEEN(0,6)),"")</f>
        <v/>
      </c>
      <c r="BB117" s="20" t="str">
        <f ca="1">IF(SUM(IF({"5.Anslutningsavtal","6.Nätavtal"}=Q117,1,0))&gt;0,EDATE(AZ117,RANDBETWEEN(0,3)),"")</f>
        <v/>
      </c>
      <c r="BD117" s="20" t="str">
        <f ca="1" t="shared" si="56"/>
        <v/>
      </c>
    </row>
    <row r="118" s="6" customFormat="1" ht="12.75" customHeight="1" spans="1:56">
      <c r="A118" s="76" t="s">
        <v>65</v>
      </c>
      <c r="B118" s="30">
        <f ca="1" t="shared" si="29"/>
        <v>44726</v>
      </c>
      <c r="C118" s="31">
        <f ca="1" t="shared" si="30"/>
        <v>45229</v>
      </c>
      <c r="D118" s="29" t="str">
        <f t="shared" si="31"/>
        <v>Project 4118</v>
      </c>
      <c r="E118" s="29" t="str">
        <f t="shared" si="32"/>
        <v>Company AB 5118</v>
      </c>
      <c r="F118" s="29" t="str">
        <f ca="1" t="shared" si="33"/>
        <v>Hofors</v>
      </c>
      <c r="G118" s="36">
        <f ca="1" t="shared" si="34"/>
        <v>35</v>
      </c>
      <c r="H118" s="37" t="str">
        <f ca="1" t="shared" si="35"/>
        <v/>
      </c>
      <c r="I118" s="29" t="str">
        <f ca="1" t="shared" si="36"/>
        <v>Flytt</v>
      </c>
      <c r="J118" s="29" t="str">
        <f ca="1" t="shared" si="37"/>
        <v>Konsumtion</v>
      </c>
      <c r="K118" s="40">
        <f ca="1" t="shared" si="38"/>
        <v>210</v>
      </c>
      <c r="L118" s="40">
        <f ca="1" t="shared" si="39"/>
        <v>172</v>
      </c>
      <c r="M118" s="13"/>
      <c r="N118" s="29" t="str">
        <f ca="1" t="shared" si="40"/>
        <v>Sarah Anderson 118</v>
      </c>
      <c r="O118" s="29" t="str">
        <f ca="1" t="shared" si="41"/>
        <v>Lars Johnson 118</v>
      </c>
      <c r="P118" s="29" t="str">
        <f ca="1" t="shared" si="42"/>
        <v>Sarah Anderson 118</v>
      </c>
      <c r="Q118" s="29" t="str">
        <f ca="1" t="shared" si="43"/>
        <v>1.Anslutningsmöjlighet</v>
      </c>
      <c r="R118" s="44" t="str">
        <f ca="1" t="shared" si="44"/>
        <v>N/A</v>
      </c>
      <c r="S118" s="44" t="str">
        <f ca="1" t="shared" si="45"/>
        <v>x</v>
      </c>
      <c r="T118" s="44" t="str">
        <f ca="1" t="shared" si="46"/>
        <v>x</v>
      </c>
      <c r="U118" s="12"/>
      <c r="V118" s="76"/>
      <c r="W118" s="48" t="str">
        <f ca="1" t="shared" si="47"/>
        <v>Reservationsavtal ska tecknas</v>
      </c>
      <c r="X118" s="49" t="str">
        <f ca="1" t="shared" si="48"/>
        <v>Nej</v>
      </c>
      <c r="Y118" s="62" t="str">
        <f ca="1" t="shared" si="49"/>
        <v/>
      </c>
      <c r="Z118" s="62" t="str">
        <f ca="1" t="shared" si="50"/>
        <v/>
      </c>
      <c r="AA118" s="118"/>
      <c r="AB118" s="63" t="str">
        <f ca="1" t="shared" si="52"/>
        <v/>
      </c>
      <c r="AC118" s="72">
        <f ca="1">INDEX(Anslutningspunkt!$A$2:$A$180,RANDBETWEEN(2,180),1)</f>
        <v>49</v>
      </c>
      <c r="AD118" s="29"/>
      <c r="AE118" s="29" t="str">
        <f ca="1" t="shared" si="51"/>
        <v>Stamnät</v>
      </c>
      <c r="AF118" s="119"/>
      <c r="AG118" s="124"/>
      <c r="AH118" s="122"/>
      <c r="AI118" s="102"/>
      <c r="AM118" s="6">
        <f ca="1">VLOOKUP(AC118,Anslutningspunkt!A:B,2,0)+RANDBETWEEN(-10000,10000)</f>
        <v>7747681.698</v>
      </c>
      <c r="AN118" s="6">
        <f ca="1">VLOOKUP(AC118,Anslutningspunkt!A:C,3,0)+RANDBETWEEN(-10000,10000)</f>
        <v>743123.195</v>
      </c>
      <c r="AP118" s="6" t="str">
        <f ca="1" t="shared" si="53"/>
        <v>Flytt</v>
      </c>
      <c r="AQ118" s="6" t="str">
        <f ca="1" t="shared" si="54"/>
        <v>Konsumtion</v>
      </c>
      <c r="AX118" s="30" t="str">
        <f ca="1" t="shared" si="55"/>
        <v/>
      </c>
      <c r="AZ118" s="30" t="str">
        <f ca="1">IF(SUM(IF({"4.Projekteringsavtal","5.Anslutningsavtal","6.Nätavtal"}=Q118,1,0))&gt;0,EDATE(AX118,RANDBETWEEN(0,6)),"")</f>
        <v/>
      </c>
      <c r="BB118" s="20" t="str">
        <f ca="1">IF(SUM(IF({"5.Anslutningsavtal","6.Nätavtal"}=Q118,1,0))&gt;0,EDATE(AZ118,RANDBETWEEN(0,3)),"")</f>
        <v/>
      </c>
      <c r="BD118" s="20" t="str">
        <f ca="1" t="shared" si="56"/>
        <v/>
      </c>
    </row>
    <row r="119" s="6" customFormat="1" ht="12.75" customHeight="1" spans="1:56">
      <c r="A119" s="32" t="s">
        <v>65</v>
      </c>
      <c r="B119" s="30">
        <f ca="1" t="shared" si="29"/>
        <v>43358</v>
      </c>
      <c r="C119" s="31">
        <f ca="1" t="shared" si="30"/>
        <v>44940</v>
      </c>
      <c r="D119" s="29" t="str">
        <f t="shared" si="31"/>
        <v>Project 4119</v>
      </c>
      <c r="E119" s="29" t="str">
        <f t="shared" si="32"/>
        <v>Company AB 5119</v>
      </c>
      <c r="F119" s="29" t="str">
        <f ca="1" t="shared" si="33"/>
        <v>Sandviken</v>
      </c>
      <c r="G119" s="36">
        <f ca="1" t="shared" si="34"/>
        <v>35</v>
      </c>
      <c r="H119" s="37" t="str">
        <f ca="1" t="shared" si="35"/>
        <v>Ja</v>
      </c>
      <c r="I119" s="29" t="str">
        <f ca="1" t="shared" si="36"/>
        <v>Utökning</v>
      </c>
      <c r="J119" s="29" t="str">
        <f ca="1" t="shared" si="37"/>
        <v>Konsumtion</v>
      </c>
      <c r="K119" s="40">
        <f ca="1" t="shared" si="38"/>
        <v>500</v>
      </c>
      <c r="L119" s="40">
        <f ca="1" t="shared" si="39"/>
        <v>223</v>
      </c>
      <c r="M119" s="13"/>
      <c r="N119" s="29" t="str">
        <f ca="1" t="shared" si="40"/>
        <v>Erik Johanson 119</v>
      </c>
      <c r="O119" s="29" t="str">
        <f ca="1" t="shared" si="41"/>
        <v>Sarah Anderson 119</v>
      </c>
      <c r="P119" s="29" t="str">
        <f ca="1" t="shared" si="42"/>
        <v>Erik Johanson 119</v>
      </c>
      <c r="Q119" s="29" t="str">
        <f ca="1" t="shared" si="43"/>
        <v>6.Nätavtal</v>
      </c>
      <c r="R119" s="44" t="str">
        <f ca="1" t="shared" si="44"/>
        <v/>
      </c>
      <c r="S119" s="44" t="str">
        <f ca="1" t="shared" si="45"/>
        <v/>
      </c>
      <c r="T119" s="44" t="str">
        <f ca="1" t="shared" si="46"/>
        <v/>
      </c>
      <c r="U119" s="15"/>
      <c r="V119" s="32"/>
      <c r="W119" s="48" t="str">
        <f ca="1" t="shared" si="47"/>
        <v/>
      </c>
      <c r="X119" s="49" t="str">
        <f ca="1" t="shared" si="48"/>
        <v>Nej</v>
      </c>
      <c r="Y119" s="62" t="str">
        <f ca="1" t="shared" si="49"/>
        <v/>
      </c>
      <c r="Z119" s="62" t="str">
        <f ca="1" t="shared" si="50"/>
        <v/>
      </c>
      <c r="AA119" s="66"/>
      <c r="AB119" s="63" t="str">
        <f ca="1" t="shared" si="52"/>
        <v/>
      </c>
      <c r="AC119" s="72">
        <f ca="1">INDEX(Anslutningspunkt!$A$2:$A$180,RANDBETWEEN(2,180),1)</f>
        <v>34</v>
      </c>
      <c r="AD119" s="29"/>
      <c r="AE119" s="29" t="str">
        <f ca="1" t="shared" si="51"/>
        <v>Regionnät</v>
      </c>
      <c r="AF119" s="78"/>
      <c r="AG119" s="121"/>
      <c r="AH119" s="122"/>
      <c r="AI119" s="102"/>
      <c r="AM119" s="6">
        <f ca="1">VLOOKUP(AC119,Anslutningspunkt!A:B,2,0)+RANDBETWEEN(-10000,10000)</f>
        <v>7627993.698</v>
      </c>
      <c r="AN119" s="6">
        <f ca="1">VLOOKUP(AC119,Anslutningspunkt!A:C,3,0)+RANDBETWEEN(-10000,10000)</f>
        <v>695051.195</v>
      </c>
      <c r="AP119" s="6" t="str">
        <f ca="1" t="shared" si="53"/>
        <v>Utökning</v>
      </c>
      <c r="AQ119" s="6" t="str">
        <f ca="1" t="shared" si="54"/>
        <v>Konsumtion</v>
      </c>
      <c r="AX119" s="30">
        <f ca="1" t="shared" si="55"/>
        <v>43497.6527218755</v>
      </c>
      <c r="AZ119" s="30">
        <f ca="1">IF(SUM(IF({"4.Projekteringsavtal","5.Anslutningsavtal","6.Nätavtal"}=Q119,1,0))&gt;0,EDATE(AX119,RANDBETWEEN(0,6)),"")</f>
        <v>43647</v>
      </c>
      <c r="BB119" s="20">
        <f ca="1">IF(SUM(IF({"5.Anslutningsavtal","6.Nätavtal"}=Q119,1,0))&gt;0,EDATE(AZ119,RANDBETWEEN(0,3)),"")</f>
        <v>43709</v>
      </c>
      <c r="BD119" s="20">
        <f ca="1" t="shared" si="56"/>
        <v>43800</v>
      </c>
    </row>
    <row r="120" s="6" customFormat="1" ht="12.75" customHeight="1" spans="1:56">
      <c r="A120" s="32" t="s">
        <v>65</v>
      </c>
      <c r="B120" s="30">
        <f ca="1" t="shared" si="29"/>
        <v>44153</v>
      </c>
      <c r="C120" s="31">
        <f ca="1" t="shared" si="30"/>
        <v>45198</v>
      </c>
      <c r="D120" s="29" t="str">
        <f t="shared" si="31"/>
        <v>Project 4120</v>
      </c>
      <c r="E120" s="29" t="str">
        <f t="shared" si="32"/>
        <v>Company AB 5120</v>
      </c>
      <c r="F120" s="29" t="str">
        <f ca="1" t="shared" si="33"/>
        <v>Köping</v>
      </c>
      <c r="G120" s="36">
        <f ca="1" t="shared" si="34"/>
        <v>30</v>
      </c>
      <c r="H120" s="37" t="str">
        <f ca="1" t="shared" si="35"/>
        <v>Ja</v>
      </c>
      <c r="I120" s="29" t="str">
        <f ca="1" t="shared" si="36"/>
        <v>Nyanslutning</v>
      </c>
      <c r="J120" s="29" t="str">
        <f ca="1" t="shared" si="37"/>
        <v>Konsumtion</v>
      </c>
      <c r="K120" s="40">
        <f ca="1" t="shared" si="38"/>
        <v>20</v>
      </c>
      <c r="L120" s="40">
        <f ca="1" t="shared" si="39"/>
        <v>1</v>
      </c>
      <c r="M120" s="13"/>
      <c r="N120" s="29" t="str">
        <f ca="1" t="shared" si="40"/>
        <v>Sarah Anderson 120</v>
      </c>
      <c r="O120" s="29" t="str">
        <f ca="1" t="shared" si="41"/>
        <v>Erik Johanson 120</v>
      </c>
      <c r="P120" s="29" t="str">
        <f ca="1" t="shared" si="42"/>
        <v>Erik Johanson 120</v>
      </c>
      <c r="Q120" s="29" t="str">
        <f ca="1" t="shared" si="43"/>
        <v>4.Projekteringsavtal</v>
      </c>
      <c r="R120" s="44" t="str">
        <f ca="1" t="shared" si="44"/>
        <v/>
      </c>
      <c r="S120" s="44" t="str">
        <f ca="1" t="shared" si="45"/>
        <v>x</v>
      </c>
      <c r="T120" s="44" t="str">
        <f ca="1" t="shared" si="46"/>
        <v/>
      </c>
      <c r="U120" s="15"/>
      <c r="V120" s="32"/>
      <c r="W120" s="48" t="str">
        <f ca="1" t="shared" si="47"/>
        <v>Ansluts till LN 20 kV</v>
      </c>
      <c r="X120" s="49" t="str">
        <f ca="1" t="shared" si="48"/>
        <v>Nej</v>
      </c>
      <c r="Y120" s="62" t="str">
        <f ca="1" t="shared" si="49"/>
        <v/>
      </c>
      <c r="Z120" s="62" t="str">
        <f ca="1" t="shared" si="50"/>
        <v/>
      </c>
      <c r="AA120" s="66"/>
      <c r="AB120" s="63" t="str">
        <f ca="1" t="shared" si="52"/>
        <v/>
      </c>
      <c r="AC120" s="72">
        <f ca="1">INDEX(Anslutningspunkt!$A$2:$A$180,RANDBETWEEN(2,180),1)</f>
        <v>223</v>
      </c>
      <c r="AD120" s="29"/>
      <c r="AE120" s="29" t="str">
        <f ca="1" t="shared" si="51"/>
        <v>Regionnät</v>
      </c>
      <c r="AF120" s="78"/>
      <c r="AG120" s="100"/>
      <c r="AH120" s="122"/>
      <c r="AI120" s="102"/>
      <c r="AM120" s="6">
        <f ca="1">VLOOKUP(AC120,Anslutningspunkt!A:B,2,0)+RANDBETWEEN(-10000,10000)</f>
        <v>7692671.698</v>
      </c>
      <c r="AN120" s="6">
        <f ca="1">VLOOKUP(AC120,Anslutningspunkt!A:C,3,0)+RANDBETWEEN(-10000,10000)</f>
        <v>847244.195</v>
      </c>
      <c r="AP120" s="6" t="str">
        <f ca="1" t="shared" si="53"/>
        <v>Nyanslutning</v>
      </c>
      <c r="AQ120" s="6" t="str">
        <f ca="1" t="shared" si="54"/>
        <v>Konsumtion</v>
      </c>
      <c r="AX120" s="30">
        <f ca="1" t="shared" si="55"/>
        <v>44431.4679446447</v>
      </c>
      <c r="AZ120" s="30">
        <f ca="1">IF(SUM(IF({"4.Projekteringsavtal","5.Anslutningsavtal","6.Nätavtal"}=Q120,1,0))&gt;0,EDATE(AX120,RANDBETWEEN(0,6)),"")</f>
        <v>44462</v>
      </c>
      <c r="BB120" s="20" t="str">
        <f ca="1">IF(SUM(IF({"5.Anslutningsavtal","6.Nätavtal"}=Q120,1,0))&gt;0,EDATE(AZ120,RANDBETWEEN(0,3)),"")</f>
        <v/>
      </c>
      <c r="BD120" s="20" t="str">
        <f ca="1" t="shared" si="56"/>
        <v/>
      </c>
    </row>
    <row r="121" s="6" customFormat="1" ht="12.75" customHeight="1" spans="1:56">
      <c r="A121" s="32" t="s">
        <v>65</v>
      </c>
      <c r="B121" s="30">
        <f ca="1" t="shared" si="29"/>
        <v>44419</v>
      </c>
      <c r="C121" s="31">
        <f ca="1" t="shared" si="30"/>
        <v>44979</v>
      </c>
      <c r="D121" s="29" t="str">
        <f t="shared" si="31"/>
        <v>Project 4121</v>
      </c>
      <c r="E121" s="29" t="str">
        <f t="shared" si="32"/>
        <v>Company AB 5121</v>
      </c>
      <c r="F121" s="29" t="str">
        <f ca="1" t="shared" si="33"/>
        <v>Horndal</v>
      </c>
      <c r="G121" s="36">
        <f ca="1" t="shared" si="34"/>
        <v>33</v>
      </c>
      <c r="H121" s="37" t="str">
        <f ca="1" t="shared" si="35"/>
        <v/>
      </c>
      <c r="I121" s="29" t="str">
        <f ca="1" t="shared" si="36"/>
        <v>Nyanslutning</v>
      </c>
      <c r="J121" s="29" t="str">
        <f ca="1" t="shared" si="37"/>
        <v>Produktion</v>
      </c>
      <c r="K121" s="40">
        <f ca="1" t="shared" si="38"/>
        <v>400</v>
      </c>
      <c r="L121" s="40">
        <f ca="1" t="shared" si="39"/>
        <v>189</v>
      </c>
      <c r="M121" s="13"/>
      <c r="N121" s="29" t="str">
        <f ca="1" t="shared" si="40"/>
        <v>Anders Erikson 121</v>
      </c>
      <c r="O121" s="29" t="str">
        <f ca="1" t="shared" si="41"/>
        <v>Lars Johnson 121</v>
      </c>
      <c r="P121" s="29" t="str">
        <f ca="1" t="shared" si="42"/>
        <v>Sarah Anderson 121</v>
      </c>
      <c r="Q121" s="29" t="str">
        <f ca="1" t="shared" si="43"/>
        <v>2.Reservationsavtal</v>
      </c>
      <c r="R121" s="44" t="str">
        <f ca="1" t="shared" si="44"/>
        <v/>
      </c>
      <c r="S121" s="44" t="str">
        <f ca="1" t="shared" si="45"/>
        <v/>
      </c>
      <c r="T121" s="44" t="str">
        <f ca="1" t="shared" si="46"/>
        <v/>
      </c>
      <c r="U121" s="15"/>
      <c r="V121" s="32"/>
      <c r="W121" s="48" t="str">
        <f ca="1" t="shared" si="47"/>
        <v/>
      </c>
      <c r="X121" s="49" t="str">
        <f ca="1" t="shared" si="48"/>
        <v/>
      </c>
      <c r="Y121" s="62" t="str">
        <f ca="1" t="shared" si="49"/>
        <v/>
      </c>
      <c r="Z121" s="62" t="str">
        <f ca="1" t="shared" si="50"/>
        <v/>
      </c>
      <c r="AA121" s="66"/>
      <c r="AB121" s="63" t="str">
        <f ca="1" t="shared" si="52"/>
        <v/>
      </c>
      <c r="AC121" s="72">
        <f ca="1">INDEX(Anslutningspunkt!$A$2:$A$180,RANDBETWEEN(2,180),1)</f>
        <v>227</v>
      </c>
      <c r="AD121" s="29"/>
      <c r="AE121" s="29" t="str">
        <f ca="1" t="shared" si="51"/>
        <v>Stamnät</v>
      </c>
      <c r="AF121" s="78"/>
      <c r="AG121" s="100"/>
      <c r="AH121" s="122"/>
      <c r="AI121" s="102"/>
      <c r="AM121" s="6">
        <f ca="1">VLOOKUP(AC121,Anslutningspunkt!A:B,2,0)+RANDBETWEEN(-10000,10000)</f>
        <v>7666477.698</v>
      </c>
      <c r="AN121" s="6">
        <f ca="1">VLOOKUP(AC121,Anslutningspunkt!A:C,3,0)+RANDBETWEEN(-10000,10000)</f>
        <v>752979.195</v>
      </c>
      <c r="AP121" s="6" t="str">
        <f ca="1" t="shared" si="53"/>
        <v>Nyanslutning</v>
      </c>
      <c r="AQ121" s="6" t="str">
        <f ca="1" t="shared" si="54"/>
        <v>Produktion</v>
      </c>
      <c r="AX121" s="30">
        <f ca="1" t="shared" si="55"/>
        <v>44457.0566513578</v>
      </c>
      <c r="AZ121" s="30" t="str">
        <f ca="1">IF(SUM(IF({"4.Projekteringsavtal","5.Anslutningsavtal","6.Nätavtal"}=Q121,1,0))&gt;0,EDATE(AX121,RANDBETWEEN(0,6)),"")</f>
        <v/>
      </c>
      <c r="BB121" s="20" t="str">
        <f ca="1">IF(SUM(IF({"5.Anslutningsavtal","6.Nätavtal"}=Q121,1,0))&gt;0,EDATE(AZ121,RANDBETWEEN(0,3)),"")</f>
        <v/>
      </c>
      <c r="BD121" s="20" t="str">
        <f ca="1" t="shared" si="56"/>
        <v/>
      </c>
    </row>
    <row r="122" s="6" customFormat="1" ht="12.75" customHeight="1" spans="1:56">
      <c r="A122" s="32" t="s">
        <v>65</v>
      </c>
      <c r="B122" s="30">
        <f ca="1" t="shared" si="29"/>
        <v>43668</v>
      </c>
      <c r="C122" s="31">
        <f ca="1" t="shared" si="30"/>
        <v>45568</v>
      </c>
      <c r="D122" s="29" t="str">
        <f t="shared" si="31"/>
        <v>Project 4122</v>
      </c>
      <c r="E122" s="29" t="str">
        <f t="shared" si="32"/>
        <v>Company AB 5122</v>
      </c>
      <c r="F122" s="29" t="str">
        <f ca="1" t="shared" si="33"/>
        <v>Huddinge</v>
      </c>
      <c r="G122" s="36">
        <f ca="1" t="shared" si="34"/>
        <v>31</v>
      </c>
      <c r="H122" s="37" t="str">
        <f ca="1" t="shared" si="35"/>
        <v>Nej</v>
      </c>
      <c r="I122" s="29" t="str">
        <f ca="1" t="shared" si="36"/>
        <v>Utökning</v>
      </c>
      <c r="J122" s="29" t="str">
        <f ca="1" t="shared" si="37"/>
        <v>Produktion</v>
      </c>
      <c r="K122" s="40">
        <f ca="1" t="shared" si="38"/>
        <v>250</v>
      </c>
      <c r="L122" s="40">
        <f ca="1" t="shared" si="39"/>
        <v>96</v>
      </c>
      <c r="M122" s="13"/>
      <c r="N122" s="29" t="str">
        <f ca="1" t="shared" si="40"/>
        <v>Sarah Anderson 122</v>
      </c>
      <c r="O122" s="29" t="str">
        <f ca="1" t="shared" si="41"/>
        <v>Anders Erikson 122</v>
      </c>
      <c r="P122" s="29" t="str">
        <f ca="1" t="shared" si="42"/>
        <v>Anders Erikson 122</v>
      </c>
      <c r="Q122" s="29" t="str">
        <f ca="1" t="shared" si="43"/>
        <v>4.Projekteringsavtal</v>
      </c>
      <c r="R122" s="44" t="str">
        <f ca="1" t="shared" si="44"/>
        <v>N/A</v>
      </c>
      <c r="S122" s="44" t="str">
        <f ca="1" t="shared" si="45"/>
        <v>x</v>
      </c>
      <c r="T122" s="44" t="str">
        <f ca="1" t="shared" si="46"/>
        <v/>
      </c>
      <c r="U122" s="15"/>
      <c r="V122" s="32"/>
      <c r="W122" s="48" t="str">
        <f ca="1" t="shared" si="47"/>
        <v/>
      </c>
      <c r="X122" s="49" t="str">
        <f ca="1" t="shared" si="48"/>
        <v>Nej</v>
      </c>
      <c r="Y122" s="62" t="str">
        <f ca="1" t="shared" si="49"/>
        <v/>
      </c>
      <c r="Z122" s="62" t="str">
        <f ca="1" t="shared" si="50"/>
        <v/>
      </c>
      <c r="AA122" s="66"/>
      <c r="AB122" s="63" t="str">
        <f ca="1" t="shared" si="52"/>
        <v/>
      </c>
      <c r="AC122" s="72">
        <f ca="1">INDEX(Anslutningspunkt!$A$2:$A$180,RANDBETWEEN(2,180),1)</f>
        <v>176</v>
      </c>
      <c r="AD122" s="29"/>
      <c r="AE122" s="29" t="str">
        <f ca="1" t="shared" si="51"/>
        <v/>
      </c>
      <c r="AF122" s="78"/>
      <c r="AG122" s="100"/>
      <c r="AH122" s="122"/>
      <c r="AI122" s="102"/>
      <c r="AM122" s="6">
        <f ca="1">VLOOKUP(AC122,Anslutningspunkt!A:B,2,0)+RANDBETWEEN(-10000,10000)</f>
        <v>7569095.698</v>
      </c>
      <c r="AN122" s="6">
        <f ca="1">VLOOKUP(AC122,Anslutningspunkt!A:C,3,0)+RANDBETWEEN(-10000,10000)</f>
        <v>775350.195</v>
      </c>
      <c r="AP122" s="6" t="str">
        <f ca="1" t="shared" si="53"/>
        <v>Utökning</v>
      </c>
      <c r="AQ122" s="6" t="str">
        <f ca="1" t="shared" si="54"/>
        <v>Produktion</v>
      </c>
      <c r="AX122" s="30">
        <f ca="1" t="shared" si="55"/>
        <v>45100.2125391299</v>
      </c>
      <c r="AZ122" s="30">
        <f ca="1">IF(SUM(IF({"4.Projekteringsavtal","5.Anslutningsavtal","6.Nätavtal"}=Q122,1,0))&gt;0,EDATE(AX122,RANDBETWEEN(0,6)),"")</f>
        <v>45100</v>
      </c>
      <c r="BB122" s="20" t="str">
        <f ca="1">IF(SUM(IF({"5.Anslutningsavtal","6.Nätavtal"}=Q122,1,0))&gt;0,EDATE(AZ122,RANDBETWEEN(0,3)),"")</f>
        <v/>
      </c>
      <c r="BD122" s="20" t="str">
        <f ca="1" t="shared" si="56"/>
        <v/>
      </c>
    </row>
    <row r="123" s="6" customFormat="1" ht="12.75" customHeight="1" spans="1:56">
      <c r="A123" s="32" t="s">
        <v>65</v>
      </c>
      <c r="B123" s="30">
        <f ca="1" t="shared" si="29"/>
        <v>43430</v>
      </c>
      <c r="C123" s="31">
        <f ca="1" t="shared" si="30"/>
        <v>43452</v>
      </c>
      <c r="D123" s="29" t="str">
        <f t="shared" si="31"/>
        <v>Project 4123</v>
      </c>
      <c r="E123" s="29" t="str">
        <f t="shared" si="32"/>
        <v>Company AB 5123</v>
      </c>
      <c r="F123" s="29" t="str">
        <f ca="1" t="shared" si="33"/>
        <v>Enköping</v>
      </c>
      <c r="G123" s="36">
        <f ca="1" t="shared" si="34"/>
        <v>35</v>
      </c>
      <c r="H123" s="37" t="str">
        <f ca="1" t="shared" si="35"/>
        <v>Nej</v>
      </c>
      <c r="I123" s="29" t="str">
        <f ca="1" t="shared" si="36"/>
        <v>Utökning</v>
      </c>
      <c r="J123" s="29" t="str">
        <f ca="1" t="shared" si="37"/>
        <v>Produktion</v>
      </c>
      <c r="K123" s="40">
        <f ca="1" t="shared" si="38"/>
        <v>370</v>
      </c>
      <c r="L123" s="40">
        <f ca="1" t="shared" si="39"/>
        <v>233</v>
      </c>
      <c r="M123" s="13"/>
      <c r="N123" s="29" t="str">
        <f ca="1" t="shared" si="40"/>
        <v>Anders Erikson 123</v>
      </c>
      <c r="O123" s="29" t="str">
        <f ca="1" t="shared" si="41"/>
        <v>Lars Johnson 123</v>
      </c>
      <c r="P123" s="29" t="str">
        <f ca="1" t="shared" si="42"/>
        <v>Lars Johnson 123</v>
      </c>
      <c r="Q123" s="29" t="str">
        <f ca="1" t="shared" si="43"/>
        <v>6.Nätavtal</v>
      </c>
      <c r="R123" s="44" t="str">
        <f ca="1" t="shared" si="44"/>
        <v>n</v>
      </c>
      <c r="S123" s="44" t="str">
        <f ca="1" t="shared" si="45"/>
        <v>x</v>
      </c>
      <c r="T123" s="44" t="str">
        <f ca="1" t="shared" si="46"/>
        <v/>
      </c>
      <c r="U123" s="15"/>
      <c r="V123" s="32"/>
      <c r="W123" s="48" t="str">
        <f ca="1" t="shared" si="47"/>
        <v/>
      </c>
      <c r="X123" s="49" t="str">
        <f ca="1" t="shared" si="48"/>
        <v>Ja</v>
      </c>
      <c r="Y123" s="62">
        <f ca="1" t="shared" si="49"/>
        <v>45517</v>
      </c>
      <c r="Z123" s="62">
        <f ca="1" t="shared" si="50"/>
        <v>43502</v>
      </c>
      <c r="AA123" s="66"/>
      <c r="AB123" s="63" t="str">
        <f ca="1" t="shared" si="52"/>
        <v/>
      </c>
      <c r="AC123" s="72">
        <f ca="1">INDEX(Anslutningspunkt!$A$2:$A$180,RANDBETWEEN(2,180),1)</f>
        <v>159</v>
      </c>
      <c r="AD123" s="29"/>
      <c r="AE123" s="29" t="str">
        <f ca="1" t="shared" si="51"/>
        <v/>
      </c>
      <c r="AF123" s="78"/>
      <c r="AG123" s="100"/>
      <c r="AH123" s="122"/>
      <c r="AI123" s="102"/>
      <c r="AM123" s="6">
        <f ca="1">VLOOKUP(AC123,Anslutningspunkt!A:B,2,0)+RANDBETWEEN(-10000,10000)</f>
        <v>7715376.698</v>
      </c>
      <c r="AN123" s="6">
        <f ca="1">VLOOKUP(AC123,Anslutningspunkt!A:C,3,0)+RANDBETWEEN(-10000,10000)</f>
        <v>791141.195</v>
      </c>
      <c r="AP123" s="6" t="str">
        <f ca="1" t="shared" si="53"/>
        <v>Utökning</v>
      </c>
      <c r="AQ123" s="6" t="str">
        <f ca="1" t="shared" si="54"/>
        <v>Produktion</v>
      </c>
      <c r="AX123" s="30">
        <f ca="1" t="shared" si="55"/>
        <v>43432.3817714358</v>
      </c>
      <c r="AZ123" s="30">
        <f ca="1">IF(SUM(IF({"4.Projekteringsavtal","5.Anslutningsavtal","6.Nätavtal"}=Q123,1,0))&gt;0,EDATE(AX123,RANDBETWEEN(0,6)),"")</f>
        <v>43493</v>
      </c>
      <c r="BB123" s="20">
        <f ca="1">IF(SUM(IF({"5.Anslutningsavtal","6.Nätavtal"}=Q123,1,0))&gt;0,EDATE(AZ123,RANDBETWEEN(0,3)),"")</f>
        <v>43583</v>
      </c>
      <c r="BD123" s="20">
        <f ca="1" t="shared" si="56"/>
        <v>43644</v>
      </c>
    </row>
    <row r="124" s="6" customFormat="1" ht="12.75" customHeight="1" spans="1:56">
      <c r="A124" s="33" t="s">
        <v>65</v>
      </c>
      <c r="B124" s="30">
        <f ca="1" t="shared" si="29"/>
        <v>43261</v>
      </c>
      <c r="C124" s="31">
        <f ca="1" t="shared" si="30"/>
        <v>45522</v>
      </c>
      <c r="D124" s="29" t="str">
        <f t="shared" si="31"/>
        <v>Project 4124</v>
      </c>
      <c r="E124" s="29" t="str">
        <f t="shared" si="32"/>
        <v>Company AB 5124</v>
      </c>
      <c r="F124" s="29" t="str">
        <f ca="1" t="shared" si="33"/>
        <v>Kungsör</v>
      </c>
      <c r="G124" s="36">
        <f ca="1" t="shared" si="34"/>
        <v>33</v>
      </c>
      <c r="H124" s="37" t="str">
        <f ca="1" t="shared" si="35"/>
        <v>Nej</v>
      </c>
      <c r="I124" s="29" t="str">
        <f ca="1" t="shared" si="36"/>
        <v>Flytt</v>
      </c>
      <c r="J124" s="29" t="str">
        <f ca="1" t="shared" si="37"/>
        <v>Produktion</v>
      </c>
      <c r="K124" s="40">
        <f ca="1" t="shared" si="38"/>
        <v>160</v>
      </c>
      <c r="L124" s="40">
        <f ca="1" t="shared" si="39"/>
        <v>53</v>
      </c>
      <c r="M124" s="40"/>
      <c r="N124" s="29" t="str">
        <f ca="1" t="shared" si="40"/>
        <v>Lars Johnson 124</v>
      </c>
      <c r="O124" s="29" t="str">
        <f ca="1" t="shared" si="41"/>
        <v>Anders Erikson 124</v>
      </c>
      <c r="P124" s="29" t="str">
        <f ca="1" t="shared" si="42"/>
        <v>Sarah Anderson 124</v>
      </c>
      <c r="Q124" s="29" t="str">
        <f ca="1" t="shared" si="43"/>
        <v>1.Anslutningsmöjlighet</v>
      </c>
      <c r="R124" s="44" t="str">
        <f ca="1" t="shared" si="44"/>
        <v/>
      </c>
      <c r="S124" s="44" t="str">
        <f ca="1" t="shared" si="45"/>
        <v>x</v>
      </c>
      <c r="T124" s="44" t="str">
        <f ca="1" t="shared" si="46"/>
        <v/>
      </c>
      <c r="U124" s="50"/>
      <c r="V124" s="32"/>
      <c r="W124" s="48" t="str">
        <f ca="1" t="shared" si="47"/>
        <v>Reservationsavtal ska tecknas</v>
      </c>
      <c r="X124" s="49" t="str">
        <f ca="1" t="shared" si="48"/>
        <v>Ja</v>
      </c>
      <c r="Y124" s="62">
        <f ca="1" t="shared" si="49"/>
        <v>45570</v>
      </c>
      <c r="Z124" s="62">
        <f ca="1" t="shared" si="50"/>
        <v>45540</v>
      </c>
      <c r="AA124" s="32"/>
      <c r="AB124" s="63" t="str">
        <f ca="1" t="shared" si="52"/>
        <v/>
      </c>
      <c r="AC124" s="72">
        <f ca="1">INDEX(Anslutningspunkt!$A$2:$A$180,RANDBETWEEN(2,180),1)</f>
        <v>301</v>
      </c>
      <c r="AD124" s="29"/>
      <c r="AE124" s="29" t="str">
        <f ca="1" t="shared" si="51"/>
        <v>Regionnät</v>
      </c>
      <c r="AF124" s="74"/>
      <c r="AG124" s="92"/>
      <c r="AH124" s="50"/>
      <c r="AI124" s="91"/>
      <c r="AM124" s="6">
        <f ca="1">VLOOKUP(AC124,Anslutningspunkt!A:B,2,0)+RANDBETWEEN(-10000,10000)</f>
        <v>7759780.698</v>
      </c>
      <c r="AN124" s="6">
        <f ca="1">VLOOKUP(AC124,Anslutningspunkt!A:C,3,0)+RANDBETWEEN(-10000,10000)</f>
        <v>782814.195</v>
      </c>
      <c r="AP124" s="6" t="str">
        <f ca="1" t="shared" si="53"/>
        <v>Flytt</v>
      </c>
      <c r="AQ124" s="6" t="str">
        <f ca="1" t="shared" si="54"/>
        <v>Produktion</v>
      </c>
      <c r="AX124" s="30" t="str">
        <f ca="1" t="shared" si="55"/>
        <v/>
      </c>
      <c r="AZ124" s="30" t="str">
        <f ca="1">IF(SUM(IF({"4.Projekteringsavtal","5.Anslutningsavtal","6.Nätavtal"}=Q124,1,0))&gt;0,EDATE(AX124,RANDBETWEEN(0,6)),"")</f>
        <v/>
      </c>
      <c r="BB124" s="20" t="str">
        <f ca="1">IF(SUM(IF({"5.Anslutningsavtal","6.Nätavtal"}=Q124,1,0))&gt;0,EDATE(AZ124,RANDBETWEEN(0,3)),"")</f>
        <v/>
      </c>
      <c r="BD124" s="20" t="str">
        <f ca="1" t="shared" si="56"/>
        <v/>
      </c>
    </row>
    <row r="125" s="6" customFormat="1" ht="12.75" customHeight="1" spans="1:56">
      <c r="A125" s="33" t="s">
        <v>65</v>
      </c>
      <c r="B125" s="30">
        <f ca="1" t="shared" si="29"/>
        <v>43909</v>
      </c>
      <c r="C125" s="31">
        <f ca="1" t="shared" si="30"/>
        <v>45132</v>
      </c>
      <c r="D125" s="29" t="str">
        <f t="shared" si="31"/>
        <v>Project 4125</v>
      </c>
      <c r="E125" s="29" t="str">
        <f t="shared" si="32"/>
        <v>Company AB 5125</v>
      </c>
      <c r="F125" s="29" t="str">
        <f ca="1" t="shared" si="33"/>
        <v>Uppsala</v>
      </c>
      <c r="G125" s="36">
        <f ca="1" t="shared" si="34"/>
        <v>37</v>
      </c>
      <c r="H125" s="37" t="str">
        <f ca="1" t="shared" si="35"/>
        <v/>
      </c>
      <c r="I125" s="29" t="str">
        <f ca="1" t="shared" si="36"/>
        <v>Flytt</v>
      </c>
      <c r="J125" s="29" t="str">
        <f ca="1" t="shared" si="37"/>
        <v>Konsumtion</v>
      </c>
      <c r="K125" s="40">
        <f ca="1" t="shared" si="38"/>
        <v>550</v>
      </c>
      <c r="L125" s="40">
        <f ca="1" t="shared" si="39"/>
        <v>21</v>
      </c>
      <c r="M125" s="40"/>
      <c r="N125" s="29" t="str">
        <f ca="1" t="shared" si="40"/>
        <v>Erik Johanson 125</v>
      </c>
      <c r="O125" s="29" t="str">
        <f ca="1" t="shared" si="41"/>
        <v>Sarah Anderson 125</v>
      </c>
      <c r="P125" s="29" t="str">
        <f ca="1" t="shared" si="42"/>
        <v>Sarah Anderson 125</v>
      </c>
      <c r="Q125" s="29" t="str">
        <f ca="1" t="shared" si="43"/>
        <v>4.Projekteringsavtal</v>
      </c>
      <c r="R125" s="44" t="str">
        <f ca="1" t="shared" si="44"/>
        <v>Ja</v>
      </c>
      <c r="S125" s="44" t="str">
        <f ca="1" t="shared" si="45"/>
        <v>x</v>
      </c>
      <c r="T125" s="44" t="str">
        <f ca="1" t="shared" si="46"/>
        <v/>
      </c>
      <c r="U125" s="50"/>
      <c r="V125" s="32"/>
      <c r="W125" s="48" t="str">
        <f ca="1" t="shared" si="47"/>
        <v/>
      </c>
      <c r="X125" s="49" t="str">
        <f ca="1" t="shared" si="48"/>
        <v>Ja</v>
      </c>
      <c r="Y125" s="62">
        <f ca="1" t="shared" si="49"/>
        <v>45517</v>
      </c>
      <c r="Z125" s="62">
        <f ca="1" t="shared" si="50"/>
        <v>45451</v>
      </c>
      <c r="AA125" s="32"/>
      <c r="AB125" s="63" t="str">
        <f ca="1" t="shared" si="52"/>
        <v/>
      </c>
      <c r="AC125" s="72">
        <f ca="1">INDEX(Anslutningspunkt!$A$2:$A$180,RANDBETWEEN(2,180),1)</f>
        <v>86</v>
      </c>
      <c r="AD125" s="29"/>
      <c r="AE125" s="29" t="str">
        <f ca="1" t="shared" si="51"/>
        <v>Regionnät</v>
      </c>
      <c r="AF125" s="74"/>
      <c r="AG125" s="92"/>
      <c r="AH125" s="50"/>
      <c r="AI125" s="91"/>
      <c r="AM125" s="6">
        <f ca="1">VLOOKUP(AC125,Anslutningspunkt!A:B,2,0)+RANDBETWEEN(-10000,10000)</f>
        <v>7767393.698</v>
      </c>
      <c r="AN125" s="6">
        <f ca="1">VLOOKUP(AC125,Anslutningspunkt!A:C,3,0)+RANDBETWEEN(-10000,10000)</f>
        <v>835805.195</v>
      </c>
      <c r="AP125" s="6" t="str">
        <f ca="1" t="shared" si="53"/>
        <v>Flytt</v>
      </c>
      <c r="AQ125" s="6" t="str">
        <f ca="1" t="shared" si="54"/>
        <v>Konsumtion</v>
      </c>
      <c r="AX125" s="30">
        <f ca="1" t="shared" si="55"/>
        <v>44208.7838557632</v>
      </c>
      <c r="AZ125" s="30">
        <f ca="1">IF(SUM(IF({"4.Projekteringsavtal","5.Anslutningsavtal","6.Nätavtal"}=Q125,1,0))&gt;0,EDATE(AX125,RANDBETWEEN(0,6)),"")</f>
        <v>44298</v>
      </c>
      <c r="BB125" s="20" t="str">
        <f ca="1">IF(SUM(IF({"5.Anslutningsavtal","6.Nätavtal"}=Q125,1,0))&gt;0,EDATE(AZ125,RANDBETWEEN(0,3)),"")</f>
        <v/>
      </c>
      <c r="BD125" s="20" t="str">
        <f ca="1" t="shared" si="56"/>
        <v/>
      </c>
    </row>
    <row r="126" s="6" customFormat="1" ht="12.75" customHeight="1" spans="1:56">
      <c r="A126" s="33" t="s">
        <v>65</v>
      </c>
      <c r="B126" s="30">
        <f ca="1" t="shared" si="29"/>
        <v>43169</v>
      </c>
      <c r="C126" s="31">
        <f ca="1" t="shared" si="30"/>
        <v>43871</v>
      </c>
      <c r="D126" s="29" t="str">
        <f t="shared" si="31"/>
        <v>Project 4126</v>
      </c>
      <c r="E126" s="29" t="str">
        <f t="shared" si="32"/>
        <v>Company AB 5126</v>
      </c>
      <c r="F126" s="29" t="str">
        <f ca="1" t="shared" si="33"/>
        <v>Norberg</v>
      </c>
      <c r="G126" s="36">
        <f ca="1" t="shared" si="34"/>
        <v>32</v>
      </c>
      <c r="H126" s="37" t="str">
        <f ca="1" t="shared" si="35"/>
        <v>Nej</v>
      </c>
      <c r="I126" s="29" t="str">
        <f ca="1" t="shared" si="36"/>
        <v>Flytt</v>
      </c>
      <c r="J126" s="29" t="str">
        <f ca="1" t="shared" si="37"/>
        <v>Konsumtion</v>
      </c>
      <c r="K126" s="40">
        <f ca="1" t="shared" si="38"/>
        <v>80</v>
      </c>
      <c r="L126" s="40">
        <f ca="1" t="shared" si="39"/>
        <v>32</v>
      </c>
      <c r="M126" s="40"/>
      <c r="N126" s="29" t="str">
        <f ca="1" t="shared" si="40"/>
        <v>Sarah Anderson 126</v>
      </c>
      <c r="O126" s="29" t="str">
        <f ca="1" t="shared" si="41"/>
        <v>Lars Johnson 126</v>
      </c>
      <c r="P126" s="29" t="str">
        <f ca="1" t="shared" si="42"/>
        <v>Erik Johanson 126</v>
      </c>
      <c r="Q126" s="29" t="str">
        <f ca="1" t="shared" si="43"/>
        <v>2.Reservationsavtal</v>
      </c>
      <c r="R126" s="44" t="str">
        <f ca="1" t="shared" si="44"/>
        <v>nej</v>
      </c>
      <c r="S126" s="44" t="str">
        <f ca="1" t="shared" si="45"/>
        <v/>
      </c>
      <c r="T126" s="44" t="str">
        <f ca="1" t="shared" si="46"/>
        <v/>
      </c>
      <c r="U126" s="50"/>
      <c r="V126" s="32"/>
      <c r="W126" s="48" t="str">
        <f ca="1" t="shared" si="47"/>
        <v>Länk</v>
      </c>
      <c r="X126" s="49" t="str">
        <f ca="1" t="shared" si="48"/>
        <v>Ja</v>
      </c>
      <c r="Y126" s="62">
        <f ca="1" t="shared" si="49"/>
        <v>45341</v>
      </c>
      <c r="Z126" s="62">
        <f ca="1" t="shared" si="50"/>
        <v>43989</v>
      </c>
      <c r="AA126" s="32"/>
      <c r="AB126" s="63" t="str">
        <f ca="1" t="shared" si="52"/>
        <v/>
      </c>
      <c r="AC126" s="72">
        <f ca="1">INDEX(Anslutningspunkt!$A$2:$A$180,RANDBETWEEN(2,180),1)</f>
        <v>41</v>
      </c>
      <c r="AD126" s="29"/>
      <c r="AE126" s="29" t="str">
        <f ca="1" t="shared" si="51"/>
        <v>Regionnät</v>
      </c>
      <c r="AF126" s="74"/>
      <c r="AG126" s="92"/>
      <c r="AH126" s="50"/>
      <c r="AI126" s="91"/>
      <c r="AM126" s="6">
        <f ca="1">VLOOKUP(AC126,Anslutningspunkt!A:B,2,0)+RANDBETWEEN(-10000,10000)</f>
        <v>7739389.698</v>
      </c>
      <c r="AN126" s="6">
        <f ca="1">VLOOKUP(AC126,Anslutningspunkt!A:C,3,0)+RANDBETWEEN(-10000,10000)</f>
        <v>691278.195</v>
      </c>
      <c r="AP126" s="6" t="str">
        <f ca="1" t="shared" si="53"/>
        <v>Flytt</v>
      </c>
      <c r="AQ126" s="6" t="str">
        <f ca="1" t="shared" si="54"/>
        <v>Konsumtion</v>
      </c>
      <c r="AX126" s="30">
        <f ca="1" t="shared" si="55"/>
        <v>43428.4647880037</v>
      </c>
      <c r="AZ126" s="30" t="str">
        <f ca="1">IF(SUM(IF({"4.Projekteringsavtal","5.Anslutningsavtal","6.Nätavtal"}=Q126,1,0))&gt;0,EDATE(AX126,RANDBETWEEN(0,6)),"")</f>
        <v/>
      </c>
      <c r="BB126" s="20" t="str">
        <f ca="1">IF(SUM(IF({"5.Anslutningsavtal","6.Nätavtal"}=Q126,1,0))&gt;0,EDATE(AZ126,RANDBETWEEN(0,3)),"")</f>
        <v/>
      </c>
      <c r="BD126" s="20" t="str">
        <f ca="1" t="shared" si="56"/>
        <v/>
      </c>
    </row>
    <row r="127" s="6" customFormat="1" ht="12.75" customHeight="1" spans="1:56">
      <c r="A127" s="32" t="s">
        <v>65</v>
      </c>
      <c r="B127" s="30">
        <f ca="1" t="shared" si="29"/>
        <v>44764</v>
      </c>
      <c r="C127" s="31">
        <f ca="1" t="shared" si="30"/>
        <v>44881</v>
      </c>
      <c r="D127" s="29" t="str">
        <f t="shared" si="31"/>
        <v>Project 4127</v>
      </c>
      <c r="E127" s="29" t="str">
        <f t="shared" si="32"/>
        <v>Company AB 5127</v>
      </c>
      <c r="F127" s="29" t="str">
        <f ca="1" t="shared" si="33"/>
        <v>Trosa</v>
      </c>
      <c r="G127" s="36">
        <f ca="1" t="shared" si="34"/>
        <v>37</v>
      </c>
      <c r="H127" s="37" t="str">
        <f ca="1" t="shared" si="35"/>
        <v/>
      </c>
      <c r="I127" s="29" t="str">
        <f ca="1" t="shared" si="36"/>
        <v>Flytt</v>
      </c>
      <c r="J127" s="29" t="str">
        <f ca="1" t="shared" si="37"/>
        <v>Produktion</v>
      </c>
      <c r="K127" s="40">
        <f ca="1" t="shared" si="38"/>
        <v>120</v>
      </c>
      <c r="L127" s="40">
        <f ca="1" t="shared" si="39"/>
        <v>32</v>
      </c>
      <c r="M127" s="13"/>
      <c r="N127" s="29" t="str">
        <f ca="1" t="shared" si="40"/>
        <v>Anders Erikson 127</v>
      </c>
      <c r="O127" s="29" t="str">
        <f ca="1" t="shared" si="41"/>
        <v>Anders Erikson 127</v>
      </c>
      <c r="P127" s="29" t="str">
        <f ca="1" t="shared" si="42"/>
        <v>Sarah Anderson 127</v>
      </c>
      <c r="Q127" s="29" t="str">
        <f ca="1" t="shared" si="43"/>
        <v>6.Nätavtal</v>
      </c>
      <c r="R127" s="44" t="str">
        <f ca="1" t="shared" si="44"/>
        <v>n</v>
      </c>
      <c r="S127" s="44" t="str">
        <f ca="1" t="shared" si="45"/>
        <v/>
      </c>
      <c r="T127" s="44" t="str">
        <f ca="1" t="shared" si="46"/>
        <v/>
      </c>
      <c r="U127" s="15"/>
      <c r="V127" s="32"/>
      <c r="W127" s="48" t="str">
        <f ca="1" t="shared" si="47"/>
        <v>Länk</v>
      </c>
      <c r="X127" s="49" t="str">
        <f ca="1" t="shared" si="48"/>
        <v/>
      </c>
      <c r="Y127" s="62" t="str">
        <f ca="1" t="shared" si="49"/>
        <v/>
      </c>
      <c r="Z127" s="62" t="str">
        <f ca="1" t="shared" si="50"/>
        <v/>
      </c>
      <c r="AA127" s="66"/>
      <c r="AB127" s="63" t="str">
        <f ca="1" t="shared" si="52"/>
        <v/>
      </c>
      <c r="AC127" s="72">
        <f ca="1">INDEX(Anslutningspunkt!$A$2:$A$180,RANDBETWEEN(2,180),1)</f>
        <v>197</v>
      </c>
      <c r="AD127" s="29"/>
      <c r="AE127" s="29" t="str">
        <f ca="1" t="shared" si="51"/>
        <v>Stamnät</v>
      </c>
      <c r="AF127" s="78"/>
      <c r="AG127" s="100"/>
      <c r="AH127" s="122"/>
      <c r="AI127" s="102"/>
      <c r="AM127" s="6">
        <f ca="1">VLOOKUP(AC127,Anslutningspunkt!A:B,2,0)+RANDBETWEEN(-10000,10000)</f>
        <v>7657335.698</v>
      </c>
      <c r="AN127" s="6">
        <f ca="1">VLOOKUP(AC127,Anslutningspunkt!A:C,3,0)+RANDBETWEEN(-10000,10000)</f>
        <v>679867.195</v>
      </c>
      <c r="AP127" s="6" t="str">
        <f ca="1" t="shared" si="53"/>
        <v>Flytt</v>
      </c>
      <c r="AQ127" s="6" t="str">
        <f ca="1" t="shared" si="54"/>
        <v>Produktion</v>
      </c>
      <c r="AX127" s="30">
        <f ca="1" t="shared" si="55"/>
        <v>44766.9761949775</v>
      </c>
      <c r="AZ127" s="30">
        <f ca="1">IF(SUM(IF({"4.Projekteringsavtal","5.Anslutningsavtal","6.Nätavtal"}=Q127,1,0))&gt;0,EDATE(AX127,RANDBETWEEN(0,6)),"")</f>
        <v>44828</v>
      </c>
      <c r="BB127" s="20">
        <f ca="1">IF(SUM(IF({"5.Anslutningsavtal","6.Nätavtal"}=Q127,1,0))&gt;0,EDATE(AZ127,RANDBETWEEN(0,3)),"")</f>
        <v>44919</v>
      </c>
      <c r="BD127" s="20">
        <f ca="1" t="shared" si="56"/>
        <v>44950</v>
      </c>
    </row>
    <row r="128" s="6" customFormat="1" ht="12.75" customHeight="1" spans="1:56">
      <c r="A128" s="32" t="s">
        <v>68</v>
      </c>
      <c r="B128" s="30">
        <f ca="1" t="shared" si="29"/>
        <v>43903</v>
      </c>
      <c r="C128" s="31">
        <f ca="1" t="shared" si="30"/>
        <v>44636</v>
      </c>
      <c r="D128" s="29" t="str">
        <f t="shared" si="31"/>
        <v>Project 4128</v>
      </c>
      <c r="E128" s="29" t="str">
        <f t="shared" si="32"/>
        <v>Company AB 5128</v>
      </c>
      <c r="F128" s="29" t="str">
        <f ca="1" t="shared" si="33"/>
        <v>Upplands Vsäby</v>
      </c>
      <c r="G128" s="36">
        <f ca="1" t="shared" si="34"/>
        <v>38</v>
      </c>
      <c r="H128" s="37" t="str">
        <f ca="1" t="shared" si="35"/>
        <v>Ja</v>
      </c>
      <c r="I128" s="29" t="str">
        <f ca="1" t="shared" si="36"/>
        <v>Flytt</v>
      </c>
      <c r="J128" s="29" t="str">
        <f ca="1" t="shared" si="37"/>
        <v>Produktion</v>
      </c>
      <c r="K128" s="40">
        <f ca="1" t="shared" si="38"/>
        <v>300</v>
      </c>
      <c r="L128" s="40">
        <f ca="1" t="shared" si="39"/>
        <v>264</v>
      </c>
      <c r="M128" s="13"/>
      <c r="N128" s="29" t="str">
        <f ca="1" t="shared" si="40"/>
        <v>Lars Johnson 128</v>
      </c>
      <c r="O128" s="29" t="str">
        <f ca="1" t="shared" si="41"/>
        <v>Sarah Anderson 128</v>
      </c>
      <c r="P128" s="29" t="str">
        <f ca="1" t="shared" si="42"/>
        <v>Anders Erikson 128</v>
      </c>
      <c r="Q128" s="29" t="str">
        <f ca="1" t="shared" si="43"/>
        <v>1.Anslutningsmöjlighet</v>
      </c>
      <c r="R128" s="44" t="str">
        <f ca="1" t="shared" si="44"/>
        <v>?</v>
      </c>
      <c r="S128" s="44" t="str">
        <f ca="1" t="shared" si="45"/>
        <v/>
      </c>
      <c r="T128" s="44" t="str">
        <f ca="1" t="shared" si="46"/>
        <v/>
      </c>
      <c r="U128" s="15"/>
      <c r="V128" s="32"/>
      <c r="W128" s="48" t="str">
        <f ca="1" t="shared" si="47"/>
        <v>Reservationsavtal ska tecknas</v>
      </c>
      <c r="X128" s="49" t="str">
        <f ca="1" t="shared" si="48"/>
        <v>Ja</v>
      </c>
      <c r="Y128" s="62">
        <f ca="1" t="shared" si="49"/>
        <v>45400</v>
      </c>
      <c r="Z128" s="62">
        <f ca="1" t="shared" si="50"/>
        <v>45120</v>
      </c>
      <c r="AA128" s="66"/>
      <c r="AB128" s="63">
        <f ca="1" t="shared" si="52"/>
        <v>44024.7723017834</v>
      </c>
      <c r="AC128" s="72">
        <f ca="1">INDEX(Anslutningspunkt!$A$2:$A$180,RANDBETWEEN(2,180),1)</f>
        <v>170</v>
      </c>
      <c r="AD128" s="29"/>
      <c r="AE128" s="29" t="str">
        <f ca="1" t="shared" si="51"/>
        <v>Stamnät</v>
      </c>
      <c r="AF128" s="78"/>
      <c r="AG128" s="100"/>
      <c r="AH128" s="122"/>
      <c r="AI128" s="102"/>
      <c r="AM128" s="6">
        <f ca="1">VLOOKUP(AC128,Anslutningspunkt!A:B,2,0)+RANDBETWEEN(-10000,10000)</f>
        <v>7727320.698</v>
      </c>
      <c r="AN128" s="6">
        <f ca="1">VLOOKUP(AC128,Anslutningspunkt!A:C,3,0)+RANDBETWEEN(-10000,10000)</f>
        <v>647000.195</v>
      </c>
      <c r="AP128" s="6" t="str">
        <f ca="1" t="shared" si="53"/>
        <v>Flytt</v>
      </c>
      <c r="AQ128" s="6" t="str">
        <f ca="1" t="shared" si="54"/>
        <v>Produktion</v>
      </c>
      <c r="AX128" s="30" t="str">
        <f ca="1" t="shared" si="55"/>
        <v/>
      </c>
      <c r="AZ128" s="30" t="str">
        <f ca="1">IF(SUM(IF({"4.Projekteringsavtal","5.Anslutningsavtal","6.Nätavtal"}=Q128,1,0))&gt;0,EDATE(AX128,RANDBETWEEN(0,6)),"")</f>
        <v/>
      </c>
      <c r="BB128" s="20" t="str">
        <f ca="1">IF(SUM(IF({"5.Anslutningsavtal","6.Nätavtal"}=Q128,1,0))&gt;0,EDATE(AZ128,RANDBETWEEN(0,3)),"")</f>
        <v/>
      </c>
      <c r="BD128" s="20" t="str">
        <f ca="1" t="shared" si="56"/>
        <v/>
      </c>
    </row>
    <row r="129" s="6" customFormat="1" ht="12.75" customHeight="1" spans="1:56">
      <c r="A129" s="32" t="s">
        <v>65</v>
      </c>
      <c r="B129" s="30">
        <f ca="1" t="shared" si="29"/>
        <v>43975</v>
      </c>
      <c r="C129" s="31">
        <f ca="1" t="shared" si="30"/>
        <v>45165</v>
      </c>
      <c r="D129" s="29" t="str">
        <f t="shared" si="31"/>
        <v>Project 4129</v>
      </c>
      <c r="E129" s="29" t="str">
        <f t="shared" si="32"/>
        <v>Company AB 5129</v>
      </c>
      <c r="F129" s="29" t="str">
        <f ca="1" t="shared" si="33"/>
        <v>Trosa</v>
      </c>
      <c r="G129" s="36">
        <f ca="1" t="shared" si="34"/>
        <v>32</v>
      </c>
      <c r="H129" s="37" t="str">
        <f ca="1" t="shared" si="35"/>
        <v>Nej</v>
      </c>
      <c r="I129" s="29" t="str">
        <f ca="1" t="shared" si="36"/>
        <v>Nyanslutning</v>
      </c>
      <c r="J129" s="29" t="str">
        <f ca="1" t="shared" si="37"/>
        <v>Konsumtion</v>
      </c>
      <c r="K129" s="40">
        <f ca="1" t="shared" si="38"/>
        <v>220</v>
      </c>
      <c r="L129" s="40">
        <f ca="1" t="shared" si="39"/>
        <v>80</v>
      </c>
      <c r="M129" s="13"/>
      <c r="N129" s="29" t="str">
        <f ca="1" t="shared" si="40"/>
        <v>Erik Johanson 129</v>
      </c>
      <c r="O129" s="29" t="str">
        <f ca="1" t="shared" si="41"/>
        <v>Erik Johanson 129</v>
      </c>
      <c r="P129" s="29" t="str">
        <f ca="1" t="shared" si="42"/>
        <v>Anders Erikson 129</v>
      </c>
      <c r="Q129" s="29" t="str">
        <f ca="1" t="shared" si="43"/>
        <v>4.Projekteringsavtal</v>
      </c>
      <c r="R129" s="44" t="str">
        <f ca="1" t="shared" si="44"/>
        <v>nej</v>
      </c>
      <c r="S129" s="44" t="str">
        <f ca="1" t="shared" si="45"/>
        <v/>
      </c>
      <c r="T129" s="44" t="str">
        <f ca="1" t="shared" si="46"/>
        <v/>
      </c>
      <c r="U129" s="15"/>
      <c r="V129" s="32"/>
      <c r="W129" s="48" t="str">
        <f ca="1" t="shared" si="47"/>
        <v/>
      </c>
      <c r="X129" s="49" t="str">
        <f ca="1" t="shared" si="48"/>
        <v/>
      </c>
      <c r="Y129" s="62" t="str">
        <f ca="1" t="shared" si="49"/>
        <v/>
      </c>
      <c r="Z129" s="62" t="str">
        <f ca="1" t="shared" si="50"/>
        <v/>
      </c>
      <c r="AA129" s="66"/>
      <c r="AB129" s="63" t="str">
        <f ca="1" t="shared" si="52"/>
        <v/>
      </c>
      <c r="AC129" s="72">
        <f ca="1">INDEX(Anslutningspunkt!$A$2:$A$180,RANDBETWEEN(2,180),1)</f>
        <v>192</v>
      </c>
      <c r="AD129" s="29"/>
      <c r="AE129" s="29" t="str">
        <f ca="1" t="shared" si="51"/>
        <v>Regionnät</v>
      </c>
      <c r="AF129" s="78"/>
      <c r="AG129" s="100"/>
      <c r="AH129" s="123"/>
      <c r="AI129" s="102"/>
      <c r="AM129" s="6">
        <f ca="1">VLOOKUP(AC129,Anslutningspunkt!A:B,2,0)+RANDBETWEEN(-10000,10000)</f>
        <v>7640637.698</v>
      </c>
      <c r="AN129" s="6">
        <f ca="1">VLOOKUP(AC129,Anslutningspunkt!A:C,3,0)+RANDBETWEEN(-10000,10000)</f>
        <v>767275.195</v>
      </c>
      <c r="AP129" s="6" t="str">
        <f ca="1" t="shared" si="53"/>
        <v>Nyanslutning</v>
      </c>
      <c r="AQ129" s="6" t="str">
        <f ca="1" t="shared" si="54"/>
        <v>Konsumtion</v>
      </c>
      <c r="AX129" s="30">
        <f ca="1" t="shared" si="55"/>
        <v>44623.9164826296</v>
      </c>
      <c r="AZ129" s="30">
        <f ca="1">IF(SUM(IF({"4.Projekteringsavtal","5.Anslutningsavtal","6.Nätavtal"}=Q129,1,0))&gt;0,EDATE(AX129,RANDBETWEEN(0,6)),"")</f>
        <v>44745</v>
      </c>
      <c r="BB129" s="20" t="str">
        <f ca="1">IF(SUM(IF({"5.Anslutningsavtal","6.Nätavtal"}=Q129,1,0))&gt;0,EDATE(AZ129,RANDBETWEEN(0,3)),"")</f>
        <v/>
      </c>
      <c r="BD129" s="20" t="str">
        <f ca="1" t="shared" si="56"/>
        <v/>
      </c>
    </row>
    <row r="130" s="6" customFormat="1" ht="12.75" customHeight="1" spans="1:56">
      <c r="A130" s="32" t="s">
        <v>65</v>
      </c>
      <c r="B130" s="30">
        <f ca="1" t="shared" si="29"/>
        <v>43194</v>
      </c>
      <c r="C130" s="31">
        <f ca="1" t="shared" si="30"/>
        <v>43821</v>
      </c>
      <c r="D130" s="29" t="str">
        <f t="shared" si="31"/>
        <v>Project 4130</v>
      </c>
      <c r="E130" s="29" t="str">
        <f t="shared" si="32"/>
        <v>Company AB 5130</v>
      </c>
      <c r="F130" s="29" t="str">
        <f ca="1" t="shared" si="33"/>
        <v>Heby</v>
      </c>
      <c r="G130" s="36">
        <f ca="1" t="shared" si="34"/>
        <v>38</v>
      </c>
      <c r="H130" s="37" t="str">
        <f ca="1" t="shared" si="35"/>
        <v/>
      </c>
      <c r="I130" s="29" t="str">
        <f ca="1" t="shared" si="36"/>
        <v>Nyanslutning</v>
      </c>
      <c r="J130" s="29" t="str">
        <f ca="1" t="shared" si="37"/>
        <v>Konsumtion</v>
      </c>
      <c r="K130" s="40">
        <f ca="1" t="shared" si="38"/>
        <v>60</v>
      </c>
      <c r="L130" s="40">
        <f ca="1" t="shared" si="39"/>
        <v>9</v>
      </c>
      <c r="M130" s="13"/>
      <c r="N130" s="29" t="str">
        <f ca="1" t="shared" si="40"/>
        <v>Sarah Anderson 130</v>
      </c>
      <c r="O130" s="29" t="str">
        <f ca="1" t="shared" si="41"/>
        <v>Anders Erikson 130</v>
      </c>
      <c r="P130" s="29" t="str">
        <f ca="1" t="shared" si="42"/>
        <v>Erik Johanson 130</v>
      </c>
      <c r="Q130" s="29" t="str">
        <f ca="1" t="shared" si="43"/>
        <v>2.Reservationsavtal</v>
      </c>
      <c r="R130" s="44" t="str">
        <f ca="1" t="shared" si="44"/>
        <v>nej</v>
      </c>
      <c r="S130" s="44" t="str">
        <f ca="1" t="shared" si="45"/>
        <v/>
      </c>
      <c r="T130" s="44" t="str">
        <f ca="1" t="shared" si="46"/>
        <v/>
      </c>
      <c r="U130" s="15"/>
      <c r="V130" s="32"/>
      <c r="W130" s="48" t="str">
        <f ca="1" t="shared" si="47"/>
        <v>Länk</v>
      </c>
      <c r="X130" s="49" t="str">
        <f ca="1" t="shared" si="48"/>
        <v>Nej</v>
      </c>
      <c r="Y130" s="62" t="str">
        <f ca="1" t="shared" si="49"/>
        <v/>
      </c>
      <c r="Z130" s="62" t="str">
        <f ca="1" t="shared" si="50"/>
        <v/>
      </c>
      <c r="AA130" s="66"/>
      <c r="AB130" s="63" t="str">
        <f ca="1" t="shared" si="52"/>
        <v/>
      </c>
      <c r="AC130" s="72">
        <f ca="1">INDEX(Anslutningspunkt!$A$2:$A$180,RANDBETWEEN(2,180),1)</f>
        <v>150</v>
      </c>
      <c r="AD130" s="29"/>
      <c r="AE130" s="29" t="str">
        <f ca="1" t="shared" si="51"/>
        <v/>
      </c>
      <c r="AF130" s="78"/>
      <c r="AG130" s="100"/>
      <c r="AH130" s="122"/>
      <c r="AI130" s="102"/>
      <c r="AM130" s="6">
        <f ca="1">VLOOKUP(AC130,Anslutningspunkt!A:B,2,0)+RANDBETWEEN(-10000,10000)</f>
        <v>7713857.698</v>
      </c>
      <c r="AN130" s="6">
        <f ca="1">VLOOKUP(AC130,Anslutningspunkt!A:C,3,0)+RANDBETWEEN(-10000,10000)</f>
        <v>674048.195</v>
      </c>
      <c r="AP130" s="6" t="str">
        <f ca="1" t="shared" si="53"/>
        <v>Nyanslutning</v>
      </c>
      <c r="AQ130" s="6" t="str">
        <f ca="1" t="shared" si="54"/>
        <v>Konsumtion</v>
      </c>
      <c r="AX130" s="30">
        <f ca="1" t="shared" si="55"/>
        <v>43331.5806736563</v>
      </c>
      <c r="AZ130" s="30" t="str">
        <f ca="1">IF(SUM(IF({"4.Projekteringsavtal","5.Anslutningsavtal","6.Nätavtal"}=Q130,1,0))&gt;0,EDATE(AX130,RANDBETWEEN(0,6)),"")</f>
        <v/>
      </c>
      <c r="BB130" s="20" t="str">
        <f ca="1">IF(SUM(IF({"5.Anslutningsavtal","6.Nätavtal"}=Q130,1,0))&gt;0,EDATE(AZ130,RANDBETWEEN(0,3)),"")</f>
        <v/>
      </c>
      <c r="BD130" s="20" t="str">
        <f ca="1" t="shared" si="56"/>
        <v/>
      </c>
    </row>
    <row r="131" s="6" customFormat="1" ht="12.75" customHeight="1" spans="1:56">
      <c r="A131" s="32" t="s">
        <v>65</v>
      </c>
      <c r="B131" s="30">
        <f ca="1" t="shared" si="29"/>
        <v>43114</v>
      </c>
      <c r="C131" s="31">
        <f ca="1" t="shared" si="30"/>
        <v>43542</v>
      </c>
      <c r="D131" s="29" t="str">
        <f t="shared" si="31"/>
        <v>Project 4131</v>
      </c>
      <c r="E131" s="29" t="str">
        <f t="shared" si="32"/>
        <v>Company AB 5131</v>
      </c>
      <c r="F131" s="29" t="str">
        <f ca="1" t="shared" si="33"/>
        <v>Strängnäs</v>
      </c>
      <c r="G131" s="36">
        <f ca="1" t="shared" si="34"/>
        <v>33</v>
      </c>
      <c r="H131" s="37" t="str">
        <f ca="1" t="shared" si="35"/>
        <v>Ja</v>
      </c>
      <c r="I131" s="29" t="str">
        <f ca="1" t="shared" si="36"/>
        <v>Flytt</v>
      </c>
      <c r="J131" s="29" t="str">
        <f ca="1" t="shared" si="37"/>
        <v>Konsumtion</v>
      </c>
      <c r="K131" s="40">
        <f ca="1" t="shared" si="38"/>
        <v>280</v>
      </c>
      <c r="L131" s="40">
        <f ca="1" t="shared" si="39"/>
        <v>232</v>
      </c>
      <c r="M131" s="13"/>
      <c r="N131" s="29" t="str">
        <f ca="1" t="shared" si="40"/>
        <v>Anders Erikson 131</v>
      </c>
      <c r="O131" s="29" t="str">
        <f ca="1" t="shared" si="41"/>
        <v>Sarah Anderson 131</v>
      </c>
      <c r="P131" s="29" t="str">
        <f ca="1" t="shared" si="42"/>
        <v>Erik Johanson 131</v>
      </c>
      <c r="Q131" s="29" t="str">
        <f ca="1" t="shared" si="43"/>
        <v>6.Nätavtal</v>
      </c>
      <c r="R131" s="44" t="str">
        <f ca="1" t="shared" si="44"/>
        <v>Ja</v>
      </c>
      <c r="S131" s="44" t="str">
        <f ca="1" t="shared" si="45"/>
        <v>x</v>
      </c>
      <c r="T131" s="44" t="str">
        <f ca="1" t="shared" si="46"/>
        <v>x</v>
      </c>
      <c r="U131" s="15"/>
      <c r="V131" s="32"/>
      <c r="W131" s="48" t="str">
        <f ca="1" t="shared" si="47"/>
        <v/>
      </c>
      <c r="X131" s="49" t="str">
        <f ca="1" t="shared" si="48"/>
        <v>Nej</v>
      </c>
      <c r="Y131" s="62" t="str">
        <f ca="1" t="shared" si="49"/>
        <v/>
      </c>
      <c r="Z131" s="62" t="str">
        <f ca="1" t="shared" si="50"/>
        <v/>
      </c>
      <c r="AA131" s="66"/>
      <c r="AB131" s="63" t="str">
        <f ca="1" t="shared" si="52"/>
        <v/>
      </c>
      <c r="AC131" s="72">
        <f ca="1">INDEX(Anslutningspunkt!$A$2:$A$180,RANDBETWEEN(2,180),1)</f>
        <v>236</v>
      </c>
      <c r="AD131" s="29"/>
      <c r="AE131" s="29" t="str">
        <f ca="1" t="shared" si="51"/>
        <v>Stamnät Regionnät</v>
      </c>
      <c r="AF131" s="78"/>
      <c r="AG131" s="100"/>
      <c r="AH131" s="122"/>
      <c r="AI131" s="102"/>
      <c r="AM131" s="6">
        <f ca="1">VLOOKUP(AC131,Anslutningspunkt!A:B,2,0)+RANDBETWEEN(-10000,10000)</f>
        <v>7650260.698</v>
      </c>
      <c r="AN131" s="6">
        <f ca="1">VLOOKUP(AC131,Anslutningspunkt!A:C,3,0)+RANDBETWEEN(-10000,10000)</f>
        <v>737371.195</v>
      </c>
      <c r="AP131" s="6" t="str">
        <f ca="1" t="shared" si="53"/>
        <v>Flytt</v>
      </c>
      <c r="AQ131" s="6" t="str">
        <f ca="1" t="shared" si="54"/>
        <v>Konsumtion</v>
      </c>
      <c r="AX131" s="30">
        <f ca="1" t="shared" si="55"/>
        <v>43193.4134980883</v>
      </c>
      <c r="AZ131" s="30">
        <f ca="1">IF(SUM(IF({"4.Projekteringsavtal","5.Anslutningsavtal","6.Nätavtal"}=Q131,1,0))&gt;0,EDATE(AX131,RANDBETWEEN(0,6)),"")</f>
        <v>43223</v>
      </c>
      <c r="BB131" s="20">
        <f ca="1">IF(SUM(IF({"5.Anslutningsavtal","6.Nätavtal"}=Q131,1,0))&gt;0,EDATE(AZ131,RANDBETWEEN(0,3)),"")</f>
        <v>43223</v>
      </c>
      <c r="BD131" s="20">
        <f ca="1" t="shared" si="56"/>
        <v>43315</v>
      </c>
    </row>
    <row r="132" s="6" customFormat="1" ht="12.75" customHeight="1" spans="1:56">
      <c r="A132" s="32" t="s">
        <v>65</v>
      </c>
      <c r="B132" s="30">
        <f ca="1" t="shared" ref="B132:B195" si="57">RANDBETWEEN(DATE(2018,1,1),DATE(2022,10,20))</f>
        <v>44563</v>
      </c>
      <c r="C132" s="31">
        <f ca="1" t="shared" ref="C132:C195" si="58">RANDBETWEEN(B132,DATE(2024,10,20))</f>
        <v>45136</v>
      </c>
      <c r="D132" s="29" t="str">
        <f t="shared" ref="D132:D195" si="59">_xlfn.CONCAT("Project ",COLUMN(D132),ROW(D132))</f>
        <v>Project 4132</v>
      </c>
      <c r="E132" s="29" t="str">
        <f t="shared" ref="E132:E195" si="60">_xlfn.CONCAT("Company AB ",COLUMN(E132),ROW(E132))</f>
        <v>Company AB 5132</v>
      </c>
      <c r="F132" s="29" t="str">
        <f ca="1" t="shared" ref="F132:F195" si="61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Arboga</v>
      </c>
      <c r="G132" s="36">
        <f ca="1" t="shared" ref="G132:G195" si="62">RANDBETWEEN(30,38)</f>
        <v>33</v>
      </c>
      <c r="H132" s="37" t="str">
        <f ca="1" t="shared" ref="H132:H195" si="63">CHOOSE(RANDBETWEEN(1,3),"Ja","Nej","")</f>
        <v>Ja</v>
      </c>
      <c r="I132" s="29" t="str">
        <f ca="1" t="shared" ref="I132:I195" si="64">CHOOSE(RANDBETWEEN(1,3),"Nyanslutning","Utökning","Flytt")</f>
        <v>Utökning</v>
      </c>
      <c r="J132" s="29" t="str">
        <f ca="1" t="shared" ref="J132:J195" si="65">CHOOSE(RANDBETWEEN(1,2),"Produktion","Konsumtion")</f>
        <v>Konsumtion</v>
      </c>
      <c r="K132" s="40">
        <f ca="1" t="shared" ref="K132:K195" si="66">RANDBETWEEN(1,60)*10</f>
        <v>600</v>
      </c>
      <c r="L132" s="40">
        <f ca="1" t="shared" ref="L132:L195" si="67">RANDBETWEEN(1,K132)</f>
        <v>5</v>
      </c>
      <c r="M132" s="13"/>
      <c r="N132" s="29" t="str">
        <f ca="1" t="shared" ref="N132:N195" si="68">_xlfn.CONCAT(CHOOSE(RANDBETWEEN(1,4),"Anders Erikson","Erik Johanson","Sarah Anderson","Lars Johnson")," ",ROW(N132))</f>
        <v>Erik Johanson 132</v>
      </c>
      <c r="O132" s="29" t="str">
        <f ca="1" t="shared" ref="O132:O195" si="69">_xlfn.CONCAT(CHOOSE(RANDBETWEEN(1,4),"Anders Erikson","Erik Johanson","Sarah Anderson","Lars Johnson")," ",ROW(O132))</f>
        <v>Lars Johnson 132</v>
      </c>
      <c r="P132" s="29" t="str">
        <f ca="1" t="shared" ref="P132:P195" si="70">_xlfn.CONCAT(CHOOSE(RANDBETWEEN(1,4),"Anders Erikson","Erik Johanson","Sarah Anderson","Lars Johnson")," ",ROW(P132))</f>
        <v>Anders Erikson 132</v>
      </c>
      <c r="Q132" s="29" t="str">
        <f ca="1" t="shared" ref="Q132:Q195" si="71">CHOOSE(RANDBETWEEN(1,5),"5.Anslutningsavtal","4.Projekteringsavtal","6.Nätavtal","2.Reservationsavtal","1.Anslutningsmöjlighet")</f>
        <v>4.Projekteringsavtal</v>
      </c>
      <c r="R132" s="44" t="str">
        <f ca="1" t="shared" ref="R132:R195" si="72">CHOOSE(RANDBETWEEN(1,8),"Ja","","","","n","nej","?","N/A")</f>
        <v>n</v>
      </c>
      <c r="S132" s="44" t="str">
        <f ca="1" t="shared" ref="S132:S195" si="73">CHOOSE(RANDBETWEEN(1,3),"x","","")</f>
        <v>x</v>
      </c>
      <c r="T132" s="44" t="str">
        <f ca="1" t="shared" ref="T132:T195" si="74">CHOOSE(RANDBETWEEN(1,4),"x","","","")</f>
        <v>x</v>
      </c>
      <c r="U132" s="15"/>
      <c r="V132" s="32"/>
      <c r="W132" s="48" t="str">
        <f ca="1" t="shared" ref="W132:W195" si="75">CHOOSE(RANDBETWEEN(1,7),"Länk","","","","","Ansluts till LN 20 kV","Reservationsavtal ska tecknas")</f>
        <v/>
      </c>
      <c r="X132" s="49" t="str">
        <f ca="1" t="shared" ref="X132:X195" si="76">CHOOSE(RANDBETWEEN(1,4),"Ja","Ja","Nej","")</f>
        <v/>
      </c>
      <c r="Y132" s="62" t="str">
        <f ca="1" t="shared" ref="Y132:Y195" si="77">IF(Z132&lt;&gt;"",RANDBETWEEN(Z132,DATE(2024,10,20)),"")</f>
        <v/>
      </c>
      <c r="Z132" s="62" t="str">
        <f ca="1" t="shared" ref="Z132:Z195" si="78">IF(X132="Ja",RANDBETWEEN(C132,DATE(2024,10,20)),"")</f>
        <v/>
      </c>
      <c r="AA132" s="66"/>
      <c r="AB132" s="63" t="str">
        <f ca="1" t="shared" si="52"/>
        <v/>
      </c>
      <c r="AC132" s="72">
        <f ca="1">INDEX(Anslutningspunkt!$A$2:$A$180,RANDBETWEEN(2,180),1)</f>
        <v>51</v>
      </c>
      <c r="AD132" s="29"/>
      <c r="AE132" s="29" t="str">
        <f ca="1" t="shared" ref="AE132:AE195" si="79">CHOOSE(RANDBETWEEN(1,4),"Regionnät","Stamnät Regionnät","Stamnät","")</f>
        <v/>
      </c>
      <c r="AF132" s="78"/>
      <c r="AG132" s="100"/>
      <c r="AH132" s="122"/>
      <c r="AI132" s="102"/>
      <c r="AM132" s="6">
        <f ca="1">VLOOKUP(AC132,Anslutningspunkt!A:B,2,0)+RANDBETWEEN(-10000,10000)</f>
        <v>7709732.698</v>
      </c>
      <c r="AN132" s="6">
        <f ca="1">VLOOKUP(AC132,Anslutningspunkt!A:C,3,0)+RANDBETWEEN(-10000,10000)</f>
        <v>824193.195</v>
      </c>
      <c r="AP132" s="6" t="str">
        <f ca="1" t="shared" si="53"/>
        <v>Utökning</v>
      </c>
      <c r="AQ132" s="6" t="str">
        <f ca="1" t="shared" si="54"/>
        <v>Konsumtion</v>
      </c>
      <c r="AX132" s="30">
        <f ca="1" t="shared" si="55"/>
        <v>45158.9467619141</v>
      </c>
      <c r="AZ132" s="30">
        <f ca="1">IF(SUM(IF({"4.Projekteringsavtal","5.Anslutningsavtal","6.Nätavtal"}=Q132,1,0))&gt;0,EDATE(AX132,RANDBETWEEN(0,6)),"")</f>
        <v>45311</v>
      </c>
      <c r="BB132" s="20" t="str">
        <f ca="1">IF(SUM(IF({"5.Anslutningsavtal","6.Nätavtal"}=Q132,1,0))&gt;0,EDATE(AZ132,RANDBETWEEN(0,3)),"")</f>
        <v/>
      </c>
      <c r="BD132" s="20" t="str">
        <f ca="1" t="shared" si="56"/>
        <v/>
      </c>
    </row>
    <row r="133" s="6" customFormat="1" ht="12.75" customHeight="1" spans="1:56">
      <c r="A133" s="32" t="s">
        <v>65</v>
      </c>
      <c r="B133" s="30">
        <f ca="1" t="shared" si="57"/>
        <v>44122</v>
      </c>
      <c r="C133" s="31">
        <f ca="1" t="shared" si="58"/>
        <v>45110</v>
      </c>
      <c r="D133" s="29" t="str">
        <f t="shared" si="59"/>
        <v>Project 4133</v>
      </c>
      <c r="E133" s="29" t="str">
        <f t="shared" si="60"/>
        <v>Company AB 5133</v>
      </c>
      <c r="F133" s="29" t="str">
        <f ca="1" t="shared" si="61"/>
        <v>Upplands Väsby</v>
      </c>
      <c r="G133" s="36">
        <f ca="1" t="shared" si="62"/>
        <v>30</v>
      </c>
      <c r="H133" s="37" t="str">
        <f ca="1" t="shared" si="63"/>
        <v>Ja</v>
      </c>
      <c r="I133" s="29" t="str">
        <f ca="1" t="shared" si="64"/>
        <v>Utökning</v>
      </c>
      <c r="J133" s="29" t="str">
        <f ca="1" t="shared" si="65"/>
        <v>Produktion</v>
      </c>
      <c r="K133" s="40">
        <f ca="1" t="shared" si="66"/>
        <v>500</v>
      </c>
      <c r="L133" s="40">
        <f ca="1" t="shared" si="67"/>
        <v>284</v>
      </c>
      <c r="M133" s="13"/>
      <c r="N133" s="29" t="str">
        <f ca="1" t="shared" si="68"/>
        <v>Erik Johanson 133</v>
      </c>
      <c r="O133" s="29" t="str">
        <f ca="1" t="shared" si="69"/>
        <v>Erik Johanson 133</v>
      </c>
      <c r="P133" s="29" t="str">
        <f ca="1" t="shared" si="70"/>
        <v>Anders Erikson 133</v>
      </c>
      <c r="Q133" s="29" t="str">
        <f ca="1" t="shared" si="71"/>
        <v>1.Anslutningsmöjlighet</v>
      </c>
      <c r="R133" s="44" t="str">
        <f ca="1" t="shared" si="72"/>
        <v/>
      </c>
      <c r="S133" s="44" t="str">
        <f ca="1" t="shared" si="73"/>
        <v/>
      </c>
      <c r="T133" s="44" t="str">
        <f ca="1" t="shared" si="74"/>
        <v/>
      </c>
      <c r="U133" s="15"/>
      <c r="V133" s="32"/>
      <c r="W133" s="48" t="str">
        <f ca="1" t="shared" si="75"/>
        <v/>
      </c>
      <c r="X133" s="49" t="str">
        <f ca="1" t="shared" si="76"/>
        <v>Ja</v>
      </c>
      <c r="Y133" s="62">
        <f ca="1" t="shared" si="77"/>
        <v>45341</v>
      </c>
      <c r="Z133" s="62">
        <f ca="1" t="shared" si="78"/>
        <v>45241</v>
      </c>
      <c r="AA133" s="66"/>
      <c r="AB133" s="63" t="str">
        <f ca="1" t="shared" ref="AB133:AB196" si="80">IF(Q133="1.Anslutningsmöjlighet",IF(RAND()*10&lt;3,B133+RAND()*(EDATE(C133,1)-B133),""),"")</f>
        <v/>
      </c>
      <c r="AC133" s="72">
        <f ca="1">INDEX(Anslutningspunkt!$A$2:$A$180,RANDBETWEEN(2,180),1)</f>
        <v>188</v>
      </c>
      <c r="AD133" s="29"/>
      <c r="AE133" s="29" t="str">
        <f ca="1" t="shared" si="79"/>
        <v/>
      </c>
      <c r="AF133" s="78"/>
      <c r="AG133" s="100"/>
      <c r="AH133" s="122"/>
      <c r="AI133" s="102"/>
      <c r="AM133" s="6">
        <f ca="1">VLOOKUP(AC133,Anslutningspunkt!A:B,2,0)+RANDBETWEEN(-10000,10000)</f>
        <v>7657932.698</v>
      </c>
      <c r="AN133" s="6">
        <f ca="1">VLOOKUP(AC133,Anslutningspunkt!A:C,3,0)+RANDBETWEEN(-10000,10000)</f>
        <v>820568.195</v>
      </c>
      <c r="AP133" s="6" t="str">
        <f ca="1" t="shared" ref="AP133:AP196" si="81">I133</f>
        <v>Utökning</v>
      </c>
      <c r="AQ133" s="6" t="str">
        <f ca="1" t="shared" ref="AQ133:AQ196" si="82">J133</f>
        <v>Produktion</v>
      </c>
      <c r="AX133" s="30" t="str">
        <f ca="1" t="shared" ref="AX133:AX196" si="83">IF(Q133&lt;&gt;"1.Anslutningsmöjlighet",B133+RAND()*(EDATE(C133,1)-B133),"")</f>
        <v/>
      </c>
      <c r="AZ133" s="30" t="str">
        <f ca="1">IF(SUM(IF({"4.Projekteringsavtal","5.Anslutningsavtal","6.Nätavtal"}=Q133,1,0))&gt;0,EDATE(AX133,RANDBETWEEN(0,6)),"")</f>
        <v/>
      </c>
      <c r="BB133" s="20" t="str">
        <f ca="1">IF(SUM(IF({"5.Anslutningsavtal","6.Nätavtal"}=Q133,1,0))&gt;0,EDATE(AZ133,RANDBETWEEN(0,3)),"")</f>
        <v/>
      </c>
      <c r="BD133" s="20" t="str">
        <f ca="1" t="shared" ref="BD133:BD196" si="84">IF("6.Nätavtal"=Q133,EDATE(BB133,RANDBETWEEN(0,3)),"")</f>
        <v/>
      </c>
    </row>
    <row r="134" s="6" customFormat="1" ht="12.75" customHeight="1" spans="1:56">
      <c r="A134" s="32" t="s">
        <v>65</v>
      </c>
      <c r="B134" s="30">
        <f ca="1" t="shared" si="57"/>
        <v>44663</v>
      </c>
      <c r="C134" s="31">
        <f ca="1" t="shared" si="58"/>
        <v>45271</v>
      </c>
      <c r="D134" s="29" t="str">
        <f t="shared" si="59"/>
        <v>Project 4134</v>
      </c>
      <c r="E134" s="29" t="str">
        <f t="shared" si="60"/>
        <v>Company AB 5134</v>
      </c>
      <c r="F134" s="29" t="str">
        <f ca="1" t="shared" si="61"/>
        <v>Vingåker</v>
      </c>
      <c r="G134" s="36">
        <f ca="1" t="shared" si="62"/>
        <v>33</v>
      </c>
      <c r="H134" s="37" t="str">
        <f ca="1" t="shared" si="63"/>
        <v>Nej</v>
      </c>
      <c r="I134" s="29" t="str">
        <f ca="1" t="shared" si="64"/>
        <v>Nyanslutning</v>
      </c>
      <c r="J134" s="29" t="str">
        <f ca="1" t="shared" si="65"/>
        <v>Produktion</v>
      </c>
      <c r="K134" s="40">
        <f ca="1" t="shared" si="66"/>
        <v>380</v>
      </c>
      <c r="L134" s="40">
        <f ca="1" t="shared" si="67"/>
        <v>123</v>
      </c>
      <c r="M134" s="116"/>
      <c r="N134" s="29" t="str">
        <f ca="1" t="shared" si="68"/>
        <v>Anders Erikson 134</v>
      </c>
      <c r="O134" s="29" t="str">
        <f ca="1" t="shared" si="69"/>
        <v>Anders Erikson 134</v>
      </c>
      <c r="P134" s="29" t="str">
        <f ca="1" t="shared" si="70"/>
        <v>Lars Johnson 134</v>
      </c>
      <c r="Q134" s="29" t="str">
        <f ca="1" t="shared" si="71"/>
        <v>2.Reservationsavtal</v>
      </c>
      <c r="R134" s="44" t="str">
        <f ca="1" t="shared" si="72"/>
        <v>N/A</v>
      </c>
      <c r="S134" s="44" t="str">
        <f ca="1" t="shared" si="73"/>
        <v>x</v>
      </c>
      <c r="T134" s="44" t="str">
        <f ca="1" t="shared" si="74"/>
        <v/>
      </c>
      <c r="U134" s="15"/>
      <c r="V134" s="32"/>
      <c r="W134" s="48" t="str">
        <f ca="1" t="shared" si="75"/>
        <v/>
      </c>
      <c r="X134" s="49" t="str">
        <f ca="1" t="shared" si="76"/>
        <v>Ja</v>
      </c>
      <c r="Y134" s="62">
        <f ca="1" t="shared" si="77"/>
        <v>45539</v>
      </c>
      <c r="Z134" s="62">
        <f ca="1" t="shared" si="78"/>
        <v>45531</v>
      </c>
      <c r="AA134" s="66"/>
      <c r="AB134" s="63" t="str">
        <f ca="1" t="shared" si="80"/>
        <v/>
      </c>
      <c r="AC134" s="72">
        <f ca="1">INDEX(Anslutningspunkt!$A$2:$A$180,RANDBETWEEN(2,180),1)</f>
        <v>247</v>
      </c>
      <c r="AD134" s="29"/>
      <c r="AE134" s="29" t="str">
        <f ca="1" t="shared" si="79"/>
        <v/>
      </c>
      <c r="AF134" s="78"/>
      <c r="AG134" s="100"/>
      <c r="AH134" s="123"/>
      <c r="AI134" s="125"/>
      <c r="AM134" s="6">
        <f ca="1">VLOOKUP(AC134,Anslutningspunkt!A:B,2,0)+RANDBETWEEN(-10000,10000)</f>
        <v>7718080.698</v>
      </c>
      <c r="AN134" s="6">
        <f ca="1">VLOOKUP(AC134,Anslutningspunkt!A:C,3,0)+RANDBETWEEN(-10000,10000)</f>
        <v>716633.195</v>
      </c>
      <c r="AP134" s="6" t="str">
        <f ca="1" t="shared" si="81"/>
        <v>Nyanslutning</v>
      </c>
      <c r="AQ134" s="6" t="str">
        <f ca="1" t="shared" si="82"/>
        <v>Produktion</v>
      </c>
      <c r="AX134" s="30">
        <f ca="1" t="shared" si="83"/>
        <v>45241.8810575583</v>
      </c>
      <c r="AZ134" s="30" t="str">
        <f ca="1">IF(SUM(IF({"4.Projekteringsavtal","5.Anslutningsavtal","6.Nätavtal"}=Q134,1,0))&gt;0,EDATE(AX134,RANDBETWEEN(0,6)),"")</f>
        <v/>
      </c>
      <c r="BB134" s="20" t="str">
        <f ca="1">IF(SUM(IF({"5.Anslutningsavtal","6.Nätavtal"}=Q134,1,0))&gt;0,EDATE(AZ134,RANDBETWEEN(0,3)),"")</f>
        <v/>
      </c>
      <c r="BD134" s="20" t="str">
        <f ca="1" t="shared" si="84"/>
        <v/>
      </c>
    </row>
    <row r="135" s="6" customFormat="1" ht="12.75" customHeight="1" spans="1:56">
      <c r="A135" s="32" t="s">
        <v>65</v>
      </c>
      <c r="B135" s="30">
        <f ca="1" t="shared" si="57"/>
        <v>43518</v>
      </c>
      <c r="C135" s="31">
        <f ca="1" t="shared" si="58"/>
        <v>43739</v>
      </c>
      <c r="D135" s="29" t="str">
        <f t="shared" si="59"/>
        <v>Project 4135</v>
      </c>
      <c r="E135" s="29" t="str">
        <f t="shared" si="60"/>
        <v>Company AB 5135</v>
      </c>
      <c r="F135" s="29" t="str">
        <f ca="1" t="shared" si="61"/>
        <v>Stockholm</v>
      </c>
      <c r="G135" s="36">
        <f ca="1" t="shared" si="62"/>
        <v>31</v>
      </c>
      <c r="H135" s="37" t="str">
        <f ca="1" t="shared" si="63"/>
        <v>Nej</v>
      </c>
      <c r="I135" s="29" t="str">
        <f ca="1" t="shared" si="64"/>
        <v>Nyanslutning</v>
      </c>
      <c r="J135" s="29" t="str">
        <f ca="1" t="shared" si="65"/>
        <v>Produktion</v>
      </c>
      <c r="K135" s="40">
        <f ca="1" t="shared" si="66"/>
        <v>130</v>
      </c>
      <c r="L135" s="40">
        <f ca="1" t="shared" si="67"/>
        <v>94</v>
      </c>
      <c r="M135" s="13"/>
      <c r="N135" s="29" t="str">
        <f ca="1" t="shared" si="68"/>
        <v>Anders Erikson 135</v>
      </c>
      <c r="O135" s="29" t="str">
        <f ca="1" t="shared" si="69"/>
        <v>Anders Erikson 135</v>
      </c>
      <c r="P135" s="29" t="str">
        <f ca="1" t="shared" si="70"/>
        <v>Sarah Anderson 135</v>
      </c>
      <c r="Q135" s="29" t="str">
        <f ca="1" t="shared" si="71"/>
        <v>1.Anslutningsmöjlighet</v>
      </c>
      <c r="R135" s="44" t="str">
        <f ca="1" t="shared" si="72"/>
        <v>N/A</v>
      </c>
      <c r="S135" s="44" t="str">
        <f ca="1" t="shared" si="73"/>
        <v>x</v>
      </c>
      <c r="T135" s="44" t="str">
        <f ca="1" t="shared" si="74"/>
        <v>x</v>
      </c>
      <c r="U135" s="15"/>
      <c r="V135" s="32"/>
      <c r="W135" s="48" t="str">
        <f ca="1" t="shared" si="75"/>
        <v/>
      </c>
      <c r="X135" s="49" t="str">
        <f ca="1" t="shared" si="76"/>
        <v>Ja</v>
      </c>
      <c r="Y135" s="62">
        <f ca="1" t="shared" si="77"/>
        <v>45111</v>
      </c>
      <c r="Z135" s="62">
        <f ca="1" t="shared" si="78"/>
        <v>44998</v>
      </c>
      <c r="AA135" s="66"/>
      <c r="AB135" s="63" t="str">
        <f ca="1" t="shared" si="80"/>
        <v/>
      </c>
      <c r="AC135" s="72">
        <f ca="1">INDEX(Anslutningspunkt!$A$2:$A$180,RANDBETWEEN(2,180),1)</f>
        <v>305</v>
      </c>
      <c r="AD135" s="29"/>
      <c r="AE135" s="29" t="str">
        <f ca="1" t="shared" si="79"/>
        <v>Regionnät</v>
      </c>
      <c r="AF135" s="78"/>
      <c r="AG135" s="121"/>
      <c r="AH135" s="122"/>
      <c r="AI135" s="102"/>
      <c r="AM135" s="6">
        <f ca="1">VLOOKUP(AC135,Anslutningspunkt!A:B,2,0)+RANDBETWEEN(-10000,10000)</f>
        <v>7658554.698</v>
      </c>
      <c r="AN135" s="6">
        <f ca="1">VLOOKUP(AC135,Anslutningspunkt!A:C,3,0)+RANDBETWEEN(-10000,10000)</f>
        <v>846567.195</v>
      </c>
      <c r="AP135" s="6" t="str">
        <f ca="1" t="shared" si="81"/>
        <v>Nyanslutning</v>
      </c>
      <c r="AQ135" s="6" t="str">
        <f ca="1" t="shared" si="82"/>
        <v>Produktion</v>
      </c>
      <c r="AX135" s="30" t="str">
        <f ca="1" t="shared" si="83"/>
        <v/>
      </c>
      <c r="AZ135" s="30" t="str">
        <f ca="1">IF(SUM(IF({"4.Projekteringsavtal","5.Anslutningsavtal","6.Nätavtal"}=Q135,1,0))&gt;0,EDATE(AX135,RANDBETWEEN(0,6)),"")</f>
        <v/>
      </c>
      <c r="BB135" s="20" t="str">
        <f ca="1">IF(SUM(IF({"5.Anslutningsavtal","6.Nätavtal"}=Q135,1,0))&gt;0,EDATE(AZ135,RANDBETWEEN(0,3)),"")</f>
        <v/>
      </c>
      <c r="BD135" s="20" t="str">
        <f ca="1" t="shared" si="84"/>
        <v/>
      </c>
    </row>
    <row r="136" s="6" customFormat="1" ht="12.75" customHeight="1" spans="1:56">
      <c r="A136" s="32" t="s">
        <v>65</v>
      </c>
      <c r="B136" s="30">
        <f ca="1" t="shared" si="57"/>
        <v>44477</v>
      </c>
      <c r="C136" s="31">
        <f ca="1" t="shared" si="58"/>
        <v>45009</v>
      </c>
      <c r="D136" s="29" t="str">
        <f t="shared" si="59"/>
        <v>Project 4136</v>
      </c>
      <c r="E136" s="29" t="str">
        <f t="shared" si="60"/>
        <v>Company AB 5136</v>
      </c>
      <c r="F136" s="29" t="str">
        <f ca="1" t="shared" si="61"/>
        <v>Ludvika</v>
      </c>
      <c r="G136" s="36">
        <f ca="1" t="shared" si="62"/>
        <v>34</v>
      </c>
      <c r="H136" s="37" t="str">
        <f ca="1" t="shared" si="63"/>
        <v>Nej</v>
      </c>
      <c r="I136" s="29" t="str">
        <f ca="1" t="shared" si="64"/>
        <v>Utökning</v>
      </c>
      <c r="J136" s="29" t="str">
        <f ca="1" t="shared" si="65"/>
        <v>Produktion</v>
      </c>
      <c r="K136" s="40">
        <f ca="1" t="shared" si="66"/>
        <v>530</v>
      </c>
      <c r="L136" s="40">
        <f ca="1" t="shared" si="67"/>
        <v>208</v>
      </c>
      <c r="M136" s="13"/>
      <c r="N136" s="29" t="str">
        <f ca="1" t="shared" si="68"/>
        <v>Erik Johanson 136</v>
      </c>
      <c r="O136" s="29" t="str">
        <f ca="1" t="shared" si="69"/>
        <v>Lars Johnson 136</v>
      </c>
      <c r="P136" s="29" t="str">
        <f ca="1" t="shared" si="70"/>
        <v>Lars Johnson 136</v>
      </c>
      <c r="Q136" s="29" t="str">
        <f ca="1" t="shared" si="71"/>
        <v>6.Nätavtal</v>
      </c>
      <c r="R136" s="44" t="str">
        <f ca="1" t="shared" si="72"/>
        <v>n</v>
      </c>
      <c r="S136" s="44" t="str">
        <f ca="1" t="shared" si="73"/>
        <v/>
      </c>
      <c r="T136" s="44" t="str">
        <f ca="1" t="shared" si="74"/>
        <v/>
      </c>
      <c r="U136" s="15"/>
      <c r="V136" s="32"/>
      <c r="W136" s="48" t="str">
        <f ca="1" t="shared" si="75"/>
        <v>Länk</v>
      </c>
      <c r="X136" s="49" t="str">
        <f ca="1" t="shared" si="76"/>
        <v>Ja</v>
      </c>
      <c r="Y136" s="62">
        <f ca="1" t="shared" si="77"/>
        <v>45230</v>
      </c>
      <c r="Z136" s="62">
        <f ca="1" t="shared" si="78"/>
        <v>45160</v>
      </c>
      <c r="AA136" s="66"/>
      <c r="AB136" s="63" t="str">
        <f ca="1" t="shared" si="80"/>
        <v/>
      </c>
      <c r="AC136" s="72">
        <f ca="1">INDEX(Anslutningspunkt!$A$2:$A$180,RANDBETWEEN(2,180),1)</f>
        <v>3</v>
      </c>
      <c r="AD136" s="29"/>
      <c r="AE136" s="29" t="str">
        <f ca="1" t="shared" si="79"/>
        <v>Stamnät Regionnät</v>
      </c>
      <c r="AF136" s="78"/>
      <c r="AG136" s="121"/>
      <c r="AH136" s="122"/>
      <c r="AI136" s="102"/>
      <c r="AM136" s="6">
        <f ca="1">VLOOKUP(AC136,Anslutningspunkt!A:B,2,0)+RANDBETWEEN(-10000,10000)</f>
        <v>6536560.206</v>
      </c>
      <c r="AN136" s="6">
        <f ca="1">VLOOKUP(AC136,Anslutningspunkt!A:C,3,0)+RANDBETWEEN(-10000,10000)</f>
        <v>725845.519</v>
      </c>
      <c r="AP136" s="6" t="str">
        <f ca="1" t="shared" si="81"/>
        <v>Utökning</v>
      </c>
      <c r="AQ136" s="6" t="str">
        <f ca="1" t="shared" si="82"/>
        <v>Produktion</v>
      </c>
      <c r="AX136" s="30">
        <f ca="1" t="shared" si="83"/>
        <v>44953.7899689563</v>
      </c>
      <c r="AZ136" s="30">
        <f ca="1">IF(SUM(IF({"4.Projekteringsavtal","5.Anslutningsavtal","6.Nätavtal"}=Q136,1,0))&gt;0,EDATE(AX136,RANDBETWEEN(0,6)),"")</f>
        <v>45134</v>
      </c>
      <c r="BB136" s="20">
        <f ca="1">IF(SUM(IF({"5.Anslutningsavtal","6.Nätavtal"}=Q136,1,0))&gt;0,EDATE(AZ136,RANDBETWEEN(0,3)),"")</f>
        <v>45226</v>
      </c>
      <c r="BD136" s="20">
        <f ca="1" t="shared" si="84"/>
        <v>45318</v>
      </c>
    </row>
    <row r="137" s="6" customFormat="1" ht="12.75" customHeight="1" spans="1:56">
      <c r="A137" s="32" t="s">
        <v>65</v>
      </c>
      <c r="B137" s="30">
        <f ca="1" t="shared" si="57"/>
        <v>43235</v>
      </c>
      <c r="C137" s="31">
        <f ca="1" t="shared" si="58"/>
        <v>44296</v>
      </c>
      <c r="D137" s="29" t="str">
        <f t="shared" si="59"/>
        <v>Project 4137</v>
      </c>
      <c r="E137" s="29" t="str">
        <f t="shared" si="60"/>
        <v>Company AB 5137</v>
      </c>
      <c r="F137" s="29" t="str">
        <f ca="1" t="shared" si="61"/>
        <v>Upplans Bro</v>
      </c>
      <c r="G137" s="36">
        <f ca="1" t="shared" si="62"/>
        <v>32</v>
      </c>
      <c r="H137" s="37" t="str">
        <f ca="1" t="shared" si="63"/>
        <v/>
      </c>
      <c r="I137" s="29" t="str">
        <f ca="1" t="shared" si="64"/>
        <v>Nyanslutning</v>
      </c>
      <c r="J137" s="29" t="str">
        <f ca="1" t="shared" si="65"/>
        <v>Produktion</v>
      </c>
      <c r="K137" s="40">
        <f ca="1" t="shared" si="66"/>
        <v>460</v>
      </c>
      <c r="L137" s="40">
        <f ca="1" t="shared" si="67"/>
        <v>454</v>
      </c>
      <c r="M137" s="13"/>
      <c r="N137" s="29" t="str">
        <f ca="1" t="shared" si="68"/>
        <v>Anders Erikson 137</v>
      </c>
      <c r="O137" s="29" t="str">
        <f ca="1" t="shared" si="69"/>
        <v>Erik Johanson 137</v>
      </c>
      <c r="P137" s="29" t="str">
        <f ca="1" t="shared" si="70"/>
        <v>Erik Johanson 137</v>
      </c>
      <c r="Q137" s="29" t="str">
        <f ca="1" t="shared" si="71"/>
        <v>2.Reservationsavtal</v>
      </c>
      <c r="R137" s="44" t="str">
        <f ca="1" t="shared" si="72"/>
        <v>?</v>
      </c>
      <c r="S137" s="44" t="str">
        <f ca="1" t="shared" si="73"/>
        <v>x</v>
      </c>
      <c r="T137" s="44" t="str">
        <f ca="1" t="shared" si="74"/>
        <v/>
      </c>
      <c r="U137" s="15"/>
      <c r="V137" s="32"/>
      <c r="W137" s="48" t="str">
        <f ca="1" t="shared" si="75"/>
        <v/>
      </c>
      <c r="X137" s="49" t="str">
        <f ca="1" t="shared" si="76"/>
        <v>Ja</v>
      </c>
      <c r="Y137" s="62">
        <f ca="1" t="shared" si="77"/>
        <v>45580</v>
      </c>
      <c r="Z137" s="62">
        <f ca="1" t="shared" si="78"/>
        <v>45477</v>
      </c>
      <c r="AA137" s="66"/>
      <c r="AB137" s="63" t="str">
        <f ca="1" t="shared" si="80"/>
        <v/>
      </c>
      <c r="AC137" s="72">
        <f ca="1">INDEX(Anslutningspunkt!$A$2:$A$180,RANDBETWEEN(2,180),1)</f>
        <v>40</v>
      </c>
      <c r="AD137" s="29"/>
      <c r="AE137" s="29" t="str">
        <f ca="1" t="shared" si="79"/>
        <v/>
      </c>
      <c r="AF137" s="78"/>
      <c r="AG137" s="100"/>
      <c r="AH137" s="123"/>
      <c r="AI137" s="102"/>
      <c r="AM137" s="6">
        <f ca="1">VLOOKUP(AC137,Anslutningspunkt!A:B,2,0)+RANDBETWEEN(-10000,10000)</f>
        <v>7594124.698</v>
      </c>
      <c r="AN137" s="6">
        <f ca="1">VLOOKUP(AC137,Anslutningspunkt!A:C,3,0)+RANDBETWEEN(-10000,10000)</f>
        <v>828411.195</v>
      </c>
      <c r="AP137" s="6" t="str">
        <f ca="1" t="shared" si="81"/>
        <v>Nyanslutning</v>
      </c>
      <c r="AQ137" s="6" t="str">
        <f ca="1" t="shared" si="82"/>
        <v>Produktion</v>
      </c>
      <c r="AX137" s="30">
        <f ca="1" t="shared" si="83"/>
        <v>43800.3105695941</v>
      </c>
      <c r="AZ137" s="30" t="str">
        <f ca="1">IF(SUM(IF({"4.Projekteringsavtal","5.Anslutningsavtal","6.Nätavtal"}=Q137,1,0))&gt;0,EDATE(AX137,RANDBETWEEN(0,6)),"")</f>
        <v/>
      </c>
      <c r="BB137" s="20" t="str">
        <f ca="1">IF(SUM(IF({"5.Anslutningsavtal","6.Nätavtal"}=Q137,1,0))&gt;0,EDATE(AZ137,RANDBETWEEN(0,3)),"")</f>
        <v/>
      </c>
      <c r="BD137" s="20" t="str">
        <f ca="1" t="shared" si="84"/>
        <v/>
      </c>
    </row>
    <row r="138" s="6" customFormat="1" ht="12.75" customHeight="1" spans="1:56">
      <c r="A138" s="32" t="s">
        <v>65</v>
      </c>
      <c r="B138" s="30">
        <f ca="1" t="shared" si="57"/>
        <v>44464</v>
      </c>
      <c r="C138" s="31">
        <f ca="1" t="shared" si="58"/>
        <v>45496</v>
      </c>
      <c r="D138" s="29" t="str">
        <f t="shared" si="59"/>
        <v>Project 4138</v>
      </c>
      <c r="E138" s="29" t="str">
        <f t="shared" si="60"/>
        <v>Company AB 5138</v>
      </c>
      <c r="F138" s="29" t="str">
        <f ca="1" t="shared" si="61"/>
        <v>Sigtuna</v>
      </c>
      <c r="G138" s="36">
        <f ca="1" t="shared" si="62"/>
        <v>35</v>
      </c>
      <c r="H138" s="37" t="str">
        <f ca="1" t="shared" si="63"/>
        <v>Nej</v>
      </c>
      <c r="I138" s="29" t="str">
        <f ca="1" t="shared" si="64"/>
        <v>Nyanslutning</v>
      </c>
      <c r="J138" s="29" t="str">
        <f ca="1" t="shared" si="65"/>
        <v>Konsumtion</v>
      </c>
      <c r="K138" s="40">
        <f ca="1" t="shared" si="66"/>
        <v>110</v>
      </c>
      <c r="L138" s="40">
        <f ca="1" t="shared" si="67"/>
        <v>44</v>
      </c>
      <c r="M138" s="13"/>
      <c r="N138" s="29" t="str">
        <f ca="1" t="shared" si="68"/>
        <v>Erik Johanson 138</v>
      </c>
      <c r="O138" s="29" t="str">
        <f ca="1" t="shared" si="69"/>
        <v>Anders Erikson 138</v>
      </c>
      <c r="P138" s="29" t="str">
        <f ca="1" t="shared" si="70"/>
        <v>Lars Johnson 138</v>
      </c>
      <c r="Q138" s="29" t="str">
        <f ca="1" t="shared" si="71"/>
        <v>1.Anslutningsmöjlighet</v>
      </c>
      <c r="R138" s="44" t="str">
        <f ca="1" t="shared" si="72"/>
        <v>nej</v>
      </c>
      <c r="S138" s="44" t="str">
        <f ca="1" t="shared" si="73"/>
        <v/>
      </c>
      <c r="T138" s="44" t="str">
        <f ca="1" t="shared" si="74"/>
        <v/>
      </c>
      <c r="U138" s="15"/>
      <c r="V138" s="32"/>
      <c r="W138" s="48" t="str">
        <f ca="1" t="shared" si="75"/>
        <v/>
      </c>
      <c r="X138" s="49" t="str">
        <f ca="1" t="shared" si="76"/>
        <v>Ja</v>
      </c>
      <c r="Y138" s="62">
        <f ca="1" t="shared" si="77"/>
        <v>45527</v>
      </c>
      <c r="Z138" s="62">
        <f ca="1" t="shared" si="78"/>
        <v>45526</v>
      </c>
      <c r="AA138" s="66"/>
      <c r="AB138" s="63" t="str">
        <f ca="1" t="shared" si="80"/>
        <v/>
      </c>
      <c r="AC138" s="72">
        <f ca="1">INDEX(Anslutningspunkt!$A$2:$A$180,RANDBETWEEN(2,180),1)</f>
        <v>86</v>
      </c>
      <c r="AD138" s="29"/>
      <c r="AE138" s="29" t="str">
        <f ca="1" t="shared" si="79"/>
        <v>Stamnät</v>
      </c>
      <c r="AF138" s="78"/>
      <c r="AG138" s="100"/>
      <c r="AH138" s="122"/>
      <c r="AI138" s="102"/>
      <c r="AM138" s="6">
        <f ca="1">VLOOKUP(AC138,Anslutningspunkt!A:B,2,0)+RANDBETWEEN(-10000,10000)</f>
        <v>7754385.698</v>
      </c>
      <c r="AN138" s="6">
        <f ca="1">VLOOKUP(AC138,Anslutningspunkt!A:C,3,0)+RANDBETWEEN(-10000,10000)</f>
        <v>822088.195</v>
      </c>
      <c r="AP138" s="6" t="str">
        <f ca="1" t="shared" si="81"/>
        <v>Nyanslutning</v>
      </c>
      <c r="AQ138" s="6" t="str">
        <f ca="1" t="shared" si="82"/>
        <v>Konsumtion</v>
      </c>
      <c r="AX138" s="30" t="str">
        <f ca="1" t="shared" si="83"/>
        <v/>
      </c>
      <c r="AZ138" s="30" t="str">
        <f ca="1">IF(SUM(IF({"4.Projekteringsavtal","5.Anslutningsavtal","6.Nätavtal"}=Q138,1,0))&gt;0,EDATE(AX138,RANDBETWEEN(0,6)),"")</f>
        <v/>
      </c>
      <c r="BB138" s="20" t="str">
        <f ca="1">IF(SUM(IF({"5.Anslutningsavtal","6.Nätavtal"}=Q138,1,0))&gt;0,EDATE(AZ138,RANDBETWEEN(0,3)),"")</f>
        <v/>
      </c>
      <c r="BD138" s="20" t="str">
        <f ca="1" t="shared" si="84"/>
        <v/>
      </c>
    </row>
    <row r="139" s="6" customFormat="1" ht="12.75" customHeight="1" spans="1:56">
      <c r="A139" s="32" t="s">
        <v>65</v>
      </c>
      <c r="B139" s="30">
        <f ca="1" t="shared" si="57"/>
        <v>44305</v>
      </c>
      <c r="C139" s="31">
        <f ca="1" t="shared" si="58"/>
        <v>44863</v>
      </c>
      <c r="D139" s="29" t="str">
        <f t="shared" si="59"/>
        <v>Project 4139</v>
      </c>
      <c r="E139" s="29" t="str">
        <f t="shared" si="60"/>
        <v>Company AB 5139</v>
      </c>
      <c r="F139" s="29" t="str">
        <f ca="1" t="shared" si="61"/>
        <v>Upplands Bro</v>
      </c>
      <c r="G139" s="36">
        <f ca="1" t="shared" si="62"/>
        <v>37</v>
      </c>
      <c r="H139" s="37" t="str">
        <f ca="1" t="shared" si="63"/>
        <v/>
      </c>
      <c r="I139" s="29" t="str">
        <f ca="1" t="shared" si="64"/>
        <v>Flytt</v>
      </c>
      <c r="J139" s="29" t="str">
        <f ca="1" t="shared" si="65"/>
        <v>Produktion</v>
      </c>
      <c r="K139" s="40">
        <f ca="1" t="shared" si="66"/>
        <v>390</v>
      </c>
      <c r="L139" s="40">
        <f ca="1" t="shared" si="67"/>
        <v>123</v>
      </c>
      <c r="M139" s="13"/>
      <c r="N139" s="29" t="str">
        <f ca="1" t="shared" si="68"/>
        <v>Lars Johnson 139</v>
      </c>
      <c r="O139" s="29" t="str">
        <f ca="1" t="shared" si="69"/>
        <v>Anders Erikson 139</v>
      </c>
      <c r="P139" s="29" t="str">
        <f ca="1" t="shared" si="70"/>
        <v>Sarah Anderson 139</v>
      </c>
      <c r="Q139" s="29" t="str">
        <f ca="1" t="shared" si="71"/>
        <v>5.Anslutningsavtal</v>
      </c>
      <c r="R139" s="44" t="str">
        <f ca="1" t="shared" si="72"/>
        <v/>
      </c>
      <c r="S139" s="44" t="str">
        <f ca="1" t="shared" si="73"/>
        <v/>
      </c>
      <c r="T139" s="44" t="str">
        <f ca="1" t="shared" si="74"/>
        <v/>
      </c>
      <c r="U139" s="15"/>
      <c r="V139" s="32"/>
      <c r="W139" s="48" t="str">
        <f ca="1" t="shared" si="75"/>
        <v/>
      </c>
      <c r="X139" s="49" t="str">
        <f ca="1" t="shared" si="76"/>
        <v>Ja</v>
      </c>
      <c r="Y139" s="62">
        <f ca="1" t="shared" si="77"/>
        <v>45504</v>
      </c>
      <c r="Z139" s="62">
        <f ca="1" t="shared" si="78"/>
        <v>45401</v>
      </c>
      <c r="AA139" s="66"/>
      <c r="AB139" s="63" t="str">
        <f ca="1" t="shared" si="80"/>
        <v/>
      </c>
      <c r="AC139" s="72">
        <f ca="1">INDEX(Anslutningspunkt!$A$2:$A$180,RANDBETWEEN(2,180),1)</f>
        <v>38</v>
      </c>
      <c r="AD139" s="29"/>
      <c r="AE139" s="29" t="str">
        <f ca="1" t="shared" si="79"/>
        <v>Regionnät</v>
      </c>
      <c r="AF139" s="78"/>
      <c r="AG139" s="100"/>
      <c r="AH139" s="122"/>
      <c r="AI139" s="102"/>
      <c r="AM139" s="6">
        <f ca="1">VLOOKUP(AC139,Anslutningspunkt!A:B,2,0)+RANDBETWEEN(-10000,10000)</f>
        <v>7667235.698</v>
      </c>
      <c r="AN139" s="6">
        <f ca="1">VLOOKUP(AC139,Anslutningspunkt!A:C,3,0)+RANDBETWEEN(-10000,10000)</f>
        <v>713124.195</v>
      </c>
      <c r="AP139" s="6" t="str">
        <f ca="1" t="shared" si="81"/>
        <v>Flytt</v>
      </c>
      <c r="AQ139" s="6" t="str">
        <f ca="1" t="shared" si="82"/>
        <v>Produktion</v>
      </c>
      <c r="AX139" s="30">
        <f ca="1" t="shared" si="83"/>
        <v>44888.0221928049</v>
      </c>
      <c r="AZ139" s="30">
        <f ca="1">IF(SUM(IF({"4.Projekteringsavtal","5.Anslutningsavtal","6.Nätavtal"}=Q139,1,0))&gt;0,EDATE(AX139,RANDBETWEEN(0,6)),"")</f>
        <v>44980</v>
      </c>
      <c r="BB139" s="20">
        <f ca="1">IF(SUM(IF({"5.Anslutningsavtal","6.Nätavtal"}=Q139,1,0))&gt;0,EDATE(AZ139,RANDBETWEEN(0,3)),"")</f>
        <v>45039</v>
      </c>
      <c r="BD139" s="20" t="str">
        <f ca="1" t="shared" si="84"/>
        <v/>
      </c>
    </row>
    <row r="140" s="6" customFormat="1" ht="12.75" customHeight="1" spans="1:56">
      <c r="A140" s="32" t="s">
        <v>65</v>
      </c>
      <c r="B140" s="30">
        <f ca="1" t="shared" si="57"/>
        <v>44758</v>
      </c>
      <c r="C140" s="31">
        <f ca="1" t="shared" si="58"/>
        <v>44917</v>
      </c>
      <c r="D140" s="29" t="str">
        <f t="shared" si="59"/>
        <v>Project 4140</v>
      </c>
      <c r="E140" s="29" t="str">
        <f t="shared" si="60"/>
        <v>Company AB 5140</v>
      </c>
      <c r="F140" s="29" t="str">
        <f ca="1" t="shared" si="61"/>
        <v>Älvkarleby</v>
      </c>
      <c r="G140" s="36">
        <f ca="1" t="shared" si="62"/>
        <v>37</v>
      </c>
      <c r="H140" s="37" t="str">
        <f ca="1" t="shared" si="63"/>
        <v/>
      </c>
      <c r="I140" s="29" t="str">
        <f ca="1" t="shared" si="64"/>
        <v>Flytt</v>
      </c>
      <c r="J140" s="29" t="str">
        <f ca="1" t="shared" si="65"/>
        <v>Konsumtion</v>
      </c>
      <c r="K140" s="40">
        <f ca="1" t="shared" si="66"/>
        <v>30</v>
      </c>
      <c r="L140" s="40">
        <f ca="1" t="shared" si="67"/>
        <v>12</v>
      </c>
      <c r="M140" s="13"/>
      <c r="N140" s="29" t="str">
        <f ca="1" t="shared" si="68"/>
        <v>Sarah Anderson 140</v>
      </c>
      <c r="O140" s="29" t="str">
        <f ca="1" t="shared" si="69"/>
        <v>Anders Erikson 140</v>
      </c>
      <c r="P140" s="29" t="str">
        <f ca="1" t="shared" si="70"/>
        <v>Lars Johnson 140</v>
      </c>
      <c r="Q140" s="29" t="str">
        <f ca="1" t="shared" si="71"/>
        <v>1.Anslutningsmöjlighet</v>
      </c>
      <c r="R140" s="44" t="str">
        <f ca="1" t="shared" si="72"/>
        <v>nej</v>
      </c>
      <c r="S140" s="44" t="str">
        <f ca="1" t="shared" si="73"/>
        <v/>
      </c>
      <c r="T140" s="44" t="str">
        <f ca="1" t="shared" si="74"/>
        <v>x</v>
      </c>
      <c r="U140" s="15"/>
      <c r="V140" s="32"/>
      <c r="W140" s="48" t="str">
        <f ca="1" t="shared" si="75"/>
        <v/>
      </c>
      <c r="X140" s="49" t="str">
        <f ca="1" t="shared" si="76"/>
        <v>Ja</v>
      </c>
      <c r="Y140" s="62">
        <f ca="1" t="shared" si="77"/>
        <v>45340</v>
      </c>
      <c r="Z140" s="62">
        <f ca="1" t="shared" si="78"/>
        <v>45223</v>
      </c>
      <c r="AA140" s="66"/>
      <c r="AB140" s="63">
        <f ca="1" t="shared" si="80"/>
        <v>44829.0725976236</v>
      </c>
      <c r="AC140" s="72">
        <f ca="1">INDEX(Anslutningspunkt!$A$2:$A$180,RANDBETWEEN(2,180),1)</f>
        <v>318</v>
      </c>
      <c r="AD140" s="29"/>
      <c r="AE140" s="29" t="str">
        <f ca="1" t="shared" si="79"/>
        <v>Stamnät Regionnät</v>
      </c>
      <c r="AF140" s="78"/>
      <c r="AG140" s="100"/>
      <c r="AH140" s="122"/>
      <c r="AI140" s="102"/>
      <c r="AM140" s="6">
        <f ca="1">VLOOKUP(AC140,Anslutningspunkt!A:B,2,0)+RANDBETWEEN(-10000,10000)</f>
        <v>7687927.698</v>
      </c>
      <c r="AN140" s="6">
        <f ca="1">VLOOKUP(AC140,Anslutningspunkt!A:C,3,0)+RANDBETWEEN(-10000,10000)</f>
        <v>691446.195</v>
      </c>
      <c r="AP140" s="6" t="str">
        <f ca="1" t="shared" si="81"/>
        <v>Flytt</v>
      </c>
      <c r="AQ140" s="6" t="str">
        <f ca="1" t="shared" si="82"/>
        <v>Konsumtion</v>
      </c>
      <c r="AX140" s="30" t="str">
        <f ca="1" t="shared" si="83"/>
        <v/>
      </c>
      <c r="AZ140" s="30" t="str">
        <f ca="1">IF(SUM(IF({"4.Projekteringsavtal","5.Anslutningsavtal","6.Nätavtal"}=Q140,1,0))&gt;0,EDATE(AX140,RANDBETWEEN(0,6)),"")</f>
        <v/>
      </c>
      <c r="BB140" s="20" t="str">
        <f ca="1">IF(SUM(IF({"5.Anslutningsavtal","6.Nätavtal"}=Q140,1,0))&gt;0,EDATE(AZ140,RANDBETWEEN(0,3)),"")</f>
        <v/>
      </c>
      <c r="BD140" s="20" t="str">
        <f ca="1" t="shared" si="84"/>
        <v/>
      </c>
    </row>
    <row r="141" s="6" customFormat="1" ht="12.75" customHeight="1" spans="1:56">
      <c r="A141" s="32" t="s">
        <v>65</v>
      </c>
      <c r="B141" s="30">
        <f ca="1" t="shared" si="57"/>
        <v>44734</v>
      </c>
      <c r="C141" s="31">
        <f ca="1" t="shared" si="58"/>
        <v>45562</v>
      </c>
      <c r="D141" s="29" t="str">
        <f t="shared" si="59"/>
        <v>Project 4141</v>
      </c>
      <c r="E141" s="29" t="str">
        <f t="shared" si="60"/>
        <v>Company AB 5141</v>
      </c>
      <c r="F141" s="29" t="str">
        <f ca="1" t="shared" si="61"/>
        <v>Falun</v>
      </c>
      <c r="G141" s="36">
        <f ca="1" t="shared" si="62"/>
        <v>31</v>
      </c>
      <c r="H141" s="37" t="str">
        <f ca="1" t="shared" si="63"/>
        <v>Ja</v>
      </c>
      <c r="I141" s="29" t="str">
        <f ca="1" t="shared" si="64"/>
        <v>Flytt</v>
      </c>
      <c r="J141" s="29" t="str">
        <f ca="1" t="shared" si="65"/>
        <v>Konsumtion</v>
      </c>
      <c r="K141" s="40">
        <f ca="1" t="shared" si="66"/>
        <v>190</v>
      </c>
      <c r="L141" s="40">
        <f ca="1" t="shared" si="67"/>
        <v>126</v>
      </c>
      <c r="M141" s="13"/>
      <c r="N141" s="29" t="str">
        <f ca="1" t="shared" si="68"/>
        <v>Anders Erikson 141</v>
      </c>
      <c r="O141" s="29" t="str">
        <f ca="1" t="shared" si="69"/>
        <v>Erik Johanson 141</v>
      </c>
      <c r="P141" s="29" t="str">
        <f ca="1" t="shared" si="70"/>
        <v>Erik Johanson 141</v>
      </c>
      <c r="Q141" s="29" t="str">
        <f ca="1" t="shared" si="71"/>
        <v>5.Anslutningsavtal</v>
      </c>
      <c r="R141" s="44" t="str">
        <f ca="1" t="shared" si="72"/>
        <v/>
      </c>
      <c r="S141" s="44" t="str">
        <f ca="1" t="shared" si="73"/>
        <v>x</v>
      </c>
      <c r="T141" s="44" t="str">
        <f ca="1" t="shared" si="74"/>
        <v>x</v>
      </c>
      <c r="U141" s="15"/>
      <c r="V141" s="32"/>
      <c r="W141" s="48" t="str">
        <f ca="1" t="shared" si="75"/>
        <v>Reservationsavtal ska tecknas</v>
      </c>
      <c r="X141" s="49" t="str">
        <f ca="1" t="shared" si="76"/>
        <v>Ja</v>
      </c>
      <c r="Y141" s="62">
        <f ca="1" t="shared" si="77"/>
        <v>45583</v>
      </c>
      <c r="Z141" s="62">
        <f ca="1" t="shared" si="78"/>
        <v>45579</v>
      </c>
      <c r="AA141" s="66"/>
      <c r="AB141" s="63" t="str">
        <f ca="1" t="shared" si="80"/>
        <v/>
      </c>
      <c r="AC141" s="72">
        <f ca="1">INDEX(Anslutningspunkt!$A$2:$A$180,RANDBETWEEN(2,180),1)</f>
        <v>5</v>
      </c>
      <c r="AD141" s="29"/>
      <c r="AE141" s="29" t="str">
        <f ca="1" t="shared" si="79"/>
        <v>Stamnät</v>
      </c>
      <c r="AF141" s="78"/>
      <c r="AG141" s="121"/>
      <c r="AH141" s="122"/>
      <c r="AI141" s="102"/>
      <c r="AM141" s="6">
        <f ca="1">VLOOKUP(AC141,Anslutningspunkt!A:B,2,0)+RANDBETWEEN(-10000,10000)</f>
        <v>7617818.698</v>
      </c>
      <c r="AN141" s="6">
        <f ca="1">VLOOKUP(AC141,Anslutningspunkt!A:C,3,0)+RANDBETWEEN(-10000,10000)</f>
        <v>828881.195</v>
      </c>
      <c r="AP141" s="6" t="str">
        <f ca="1" t="shared" si="81"/>
        <v>Flytt</v>
      </c>
      <c r="AQ141" s="6" t="str">
        <f ca="1" t="shared" si="82"/>
        <v>Konsumtion</v>
      </c>
      <c r="AX141" s="30">
        <f ca="1" t="shared" si="83"/>
        <v>44821.9237817717</v>
      </c>
      <c r="AZ141" s="30">
        <f ca="1">IF(SUM(IF({"4.Projekteringsavtal","5.Anslutningsavtal","6.Nätavtal"}=Q141,1,0))&gt;0,EDATE(AX141,RANDBETWEEN(0,6)),"")</f>
        <v>44851</v>
      </c>
      <c r="BB141" s="20">
        <f ca="1">IF(SUM(IF({"5.Anslutningsavtal","6.Nätavtal"}=Q141,1,0))&gt;0,EDATE(AZ141,RANDBETWEEN(0,3)),"")</f>
        <v>44882</v>
      </c>
      <c r="BD141" s="20" t="str">
        <f ca="1" t="shared" si="84"/>
        <v/>
      </c>
    </row>
    <row r="142" s="6" customFormat="1" ht="12.75" customHeight="1" spans="1:56">
      <c r="A142" s="32" t="s">
        <v>65</v>
      </c>
      <c r="B142" s="30">
        <f ca="1" t="shared" si="57"/>
        <v>43585</v>
      </c>
      <c r="C142" s="31">
        <f ca="1" t="shared" si="58"/>
        <v>45099</v>
      </c>
      <c r="D142" s="29" t="str">
        <f t="shared" si="59"/>
        <v>Project 4142</v>
      </c>
      <c r="E142" s="29" t="str">
        <f t="shared" si="60"/>
        <v>Company AB 5142</v>
      </c>
      <c r="F142" s="29" t="str">
        <f ca="1" t="shared" si="61"/>
        <v>Huddinge</v>
      </c>
      <c r="G142" s="36">
        <f ca="1" t="shared" si="62"/>
        <v>36</v>
      </c>
      <c r="H142" s="37" t="str">
        <f ca="1" t="shared" si="63"/>
        <v>Nej</v>
      </c>
      <c r="I142" s="29" t="str">
        <f ca="1" t="shared" si="64"/>
        <v>Utökning</v>
      </c>
      <c r="J142" s="29" t="str">
        <f ca="1" t="shared" si="65"/>
        <v>Produktion</v>
      </c>
      <c r="K142" s="40">
        <f ca="1" t="shared" si="66"/>
        <v>270</v>
      </c>
      <c r="L142" s="40">
        <f ca="1" t="shared" si="67"/>
        <v>32</v>
      </c>
      <c r="M142" s="13"/>
      <c r="N142" s="29" t="str">
        <f ca="1" t="shared" si="68"/>
        <v>Anders Erikson 142</v>
      </c>
      <c r="O142" s="29" t="str">
        <f ca="1" t="shared" si="69"/>
        <v>Erik Johanson 142</v>
      </c>
      <c r="P142" s="29" t="str">
        <f ca="1" t="shared" si="70"/>
        <v>Lars Johnson 142</v>
      </c>
      <c r="Q142" s="29" t="str">
        <f ca="1" t="shared" si="71"/>
        <v>2.Reservationsavtal</v>
      </c>
      <c r="R142" s="44" t="str">
        <f ca="1" t="shared" si="72"/>
        <v/>
      </c>
      <c r="S142" s="44" t="str">
        <f ca="1" t="shared" si="73"/>
        <v/>
      </c>
      <c r="T142" s="44" t="str">
        <f ca="1" t="shared" si="74"/>
        <v/>
      </c>
      <c r="U142" s="15"/>
      <c r="V142" s="32"/>
      <c r="W142" s="48" t="str">
        <f ca="1" t="shared" si="75"/>
        <v/>
      </c>
      <c r="X142" s="49" t="str">
        <f ca="1" t="shared" si="76"/>
        <v/>
      </c>
      <c r="Y142" s="62" t="str">
        <f ca="1" t="shared" si="77"/>
        <v/>
      </c>
      <c r="Z142" s="62" t="str">
        <f ca="1" t="shared" si="78"/>
        <v/>
      </c>
      <c r="AA142" s="66"/>
      <c r="AB142" s="63" t="str">
        <f ca="1" t="shared" si="80"/>
        <v/>
      </c>
      <c r="AC142" s="72">
        <f ca="1">INDEX(Anslutningspunkt!$A$2:$A$180,RANDBETWEEN(2,180),1)</f>
        <v>315</v>
      </c>
      <c r="AD142" s="29"/>
      <c r="AE142" s="29" t="str">
        <f ca="1" t="shared" si="79"/>
        <v>Stamnät Regionnät</v>
      </c>
      <c r="AF142" s="78"/>
      <c r="AG142" s="121"/>
      <c r="AH142" s="122"/>
      <c r="AI142" s="102"/>
      <c r="AM142" s="6">
        <f ca="1">VLOOKUP(AC142,Anslutningspunkt!A:B,2,0)+RANDBETWEEN(-10000,10000)</f>
        <v>7593404.698</v>
      </c>
      <c r="AN142" s="6">
        <f ca="1">VLOOKUP(AC142,Anslutningspunkt!A:C,3,0)+RANDBETWEEN(-10000,10000)</f>
        <v>823171.195</v>
      </c>
      <c r="AP142" s="6" t="str">
        <f ca="1" t="shared" si="81"/>
        <v>Utökning</v>
      </c>
      <c r="AQ142" s="6" t="str">
        <f ca="1" t="shared" si="82"/>
        <v>Produktion</v>
      </c>
      <c r="AX142" s="30">
        <f ca="1" t="shared" si="83"/>
        <v>43982.2263424397</v>
      </c>
      <c r="AZ142" s="30" t="str">
        <f ca="1">IF(SUM(IF({"4.Projekteringsavtal","5.Anslutningsavtal","6.Nätavtal"}=Q142,1,0))&gt;0,EDATE(AX142,RANDBETWEEN(0,6)),"")</f>
        <v/>
      </c>
      <c r="BB142" s="20" t="str">
        <f ca="1">IF(SUM(IF({"5.Anslutningsavtal","6.Nätavtal"}=Q142,1,0))&gt;0,EDATE(AZ142,RANDBETWEEN(0,3)),"")</f>
        <v/>
      </c>
      <c r="BD142" s="20" t="str">
        <f ca="1" t="shared" si="84"/>
        <v/>
      </c>
    </row>
    <row r="143" s="6" customFormat="1" ht="12.75" customHeight="1" spans="1:56">
      <c r="A143" s="32" t="s">
        <v>65</v>
      </c>
      <c r="B143" s="30">
        <f ca="1" t="shared" si="57"/>
        <v>43765</v>
      </c>
      <c r="C143" s="31">
        <f ca="1" t="shared" si="58"/>
        <v>43791</v>
      </c>
      <c r="D143" s="29" t="str">
        <f t="shared" si="59"/>
        <v>Project 4143</v>
      </c>
      <c r="E143" s="29" t="str">
        <f t="shared" si="60"/>
        <v>Company AB 5143</v>
      </c>
      <c r="F143" s="29" t="str">
        <f ca="1" t="shared" si="61"/>
        <v>Avesta</v>
      </c>
      <c r="G143" s="36">
        <f ca="1" t="shared" si="62"/>
        <v>33</v>
      </c>
      <c r="H143" s="37" t="str">
        <f ca="1" t="shared" si="63"/>
        <v/>
      </c>
      <c r="I143" s="29" t="str">
        <f ca="1" t="shared" si="64"/>
        <v>Flytt</v>
      </c>
      <c r="J143" s="29" t="str">
        <f ca="1" t="shared" si="65"/>
        <v>Konsumtion</v>
      </c>
      <c r="K143" s="40">
        <f ca="1" t="shared" si="66"/>
        <v>340</v>
      </c>
      <c r="L143" s="40">
        <f ca="1" t="shared" si="67"/>
        <v>303</v>
      </c>
      <c r="M143" s="13"/>
      <c r="N143" s="29" t="str">
        <f ca="1" t="shared" si="68"/>
        <v>Sarah Anderson 143</v>
      </c>
      <c r="O143" s="29" t="str">
        <f ca="1" t="shared" si="69"/>
        <v>Erik Johanson 143</v>
      </c>
      <c r="P143" s="29" t="str">
        <f ca="1" t="shared" si="70"/>
        <v>Sarah Anderson 143</v>
      </c>
      <c r="Q143" s="29" t="str">
        <f ca="1" t="shared" si="71"/>
        <v>4.Projekteringsavtal</v>
      </c>
      <c r="R143" s="44" t="str">
        <f ca="1" t="shared" si="72"/>
        <v/>
      </c>
      <c r="S143" s="44" t="str">
        <f ca="1" t="shared" si="73"/>
        <v>x</v>
      </c>
      <c r="T143" s="44" t="str">
        <f ca="1" t="shared" si="74"/>
        <v/>
      </c>
      <c r="U143" s="15"/>
      <c r="V143" s="32"/>
      <c r="W143" s="48" t="str">
        <f ca="1" t="shared" si="75"/>
        <v>Länk</v>
      </c>
      <c r="X143" s="49" t="str">
        <f ca="1" t="shared" si="76"/>
        <v>Ja</v>
      </c>
      <c r="Y143" s="62">
        <f ca="1" t="shared" si="77"/>
        <v>45425</v>
      </c>
      <c r="Z143" s="62">
        <f ca="1" t="shared" si="78"/>
        <v>45343</v>
      </c>
      <c r="AA143" s="66"/>
      <c r="AB143" s="63" t="str">
        <f ca="1" t="shared" si="80"/>
        <v/>
      </c>
      <c r="AC143" s="72">
        <f ca="1">INDEX(Anslutningspunkt!$A$2:$A$180,RANDBETWEEN(2,180),1)</f>
        <v>246</v>
      </c>
      <c r="AD143" s="29"/>
      <c r="AE143" s="29" t="str">
        <f ca="1" t="shared" si="79"/>
        <v>Stamnät</v>
      </c>
      <c r="AF143" s="78"/>
      <c r="AG143" s="121"/>
      <c r="AH143" s="122"/>
      <c r="AI143" s="102"/>
      <c r="AM143" s="6">
        <f ca="1">VLOOKUP(AC143,Anslutningspunkt!A:B,2,0)+RANDBETWEEN(-10000,10000)</f>
        <v>6728455.311</v>
      </c>
      <c r="AN143" s="6">
        <f ca="1">VLOOKUP(AC143,Anslutningspunkt!A:C,3,0)+RANDBETWEEN(-10000,10000)</f>
        <v>459215.44</v>
      </c>
      <c r="AP143" s="6" t="str">
        <f ca="1" t="shared" si="81"/>
        <v>Flytt</v>
      </c>
      <c r="AQ143" s="6" t="str">
        <f ca="1" t="shared" si="82"/>
        <v>Konsumtion</v>
      </c>
      <c r="AX143" s="30">
        <f ca="1" t="shared" si="83"/>
        <v>43800.7924729013</v>
      </c>
      <c r="AZ143" s="30">
        <f ca="1">IF(SUM(IF({"4.Projekteringsavtal","5.Anslutningsavtal","6.Nätavtal"}=Q143,1,0))&gt;0,EDATE(AX143,RANDBETWEEN(0,6)),"")</f>
        <v>43862</v>
      </c>
      <c r="BB143" s="20" t="str">
        <f ca="1">IF(SUM(IF({"5.Anslutningsavtal","6.Nätavtal"}=Q143,1,0))&gt;0,EDATE(AZ143,RANDBETWEEN(0,3)),"")</f>
        <v/>
      </c>
      <c r="BD143" s="20" t="str">
        <f ca="1" t="shared" si="84"/>
        <v/>
      </c>
    </row>
    <row r="144" s="6" customFormat="1" ht="12.75" customHeight="1" spans="1:56">
      <c r="A144" s="32" t="s">
        <v>65</v>
      </c>
      <c r="B144" s="30">
        <f ca="1" t="shared" si="57"/>
        <v>44017</v>
      </c>
      <c r="C144" s="31">
        <f ca="1" t="shared" si="58"/>
        <v>44832</v>
      </c>
      <c r="D144" s="29" t="str">
        <f t="shared" si="59"/>
        <v>Project 4144</v>
      </c>
      <c r="E144" s="29" t="str">
        <f t="shared" si="60"/>
        <v>Company AB 5144</v>
      </c>
      <c r="F144" s="29" t="str">
        <f ca="1" t="shared" si="61"/>
        <v>Enköping</v>
      </c>
      <c r="G144" s="36">
        <f ca="1" t="shared" si="62"/>
        <v>35</v>
      </c>
      <c r="H144" s="37" t="str">
        <f ca="1" t="shared" si="63"/>
        <v>Nej</v>
      </c>
      <c r="I144" s="29" t="str">
        <f ca="1" t="shared" si="64"/>
        <v>Utökning</v>
      </c>
      <c r="J144" s="29" t="str">
        <f ca="1" t="shared" si="65"/>
        <v>Produktion</v>
      </c>
      <c r="K144" s="40">
        <f ca="1" t="shared" si="66"/>
        <v>40</v>
      </c>
      <c r="L144" s="40">
        <f ca="1" t="shared" si="67"/>
        <v>14</v>
      </c>
      <c r="M144" s="13"/>
      <c r="N144" s="29" t="str">
        <f ca="1" t="shared" si="68"/>
        <v>Sarah Anderson 144</v>
      </c>
      <c r="O144" s="29" t="str">
        <f ca="1" t="shared" si="69"/>
        <v>Sarah Anderson 144</v>
      </c>
      <c r="P144" s="29" t="str">
        <f ca="1" t="shared" si="70"/>
        <v>Erik Johanson 144</v>
      </c>
      <c r="Q144" s="29" t="str">
        <f ca="1" t="shared" si="71"/>
        <v>5.Anslutningsavtal</v>
      </c>
      <c r="R144" s="44" t="str">
        <f ca="1" t="shared" si="72"/>
        <v>n</v>
      </c>
      <c r="S144" s="44" t="str">
        <f ca="1" t="shared" si="73"/>
        <v/>
      </c>
      <c r="T144" s="44" t="str">
        <f ca="1" t="shared" si="74"/>
        <v/>
      </c>
      <c r="U144" s="15"/>
      <c r="V144" s="32"/>
      <c r="W144" s="48" t="str">
        <f ca="1" t="shared" si="75"/>
        <v>Reservationsavtal ska tecknas</v>
      </c>
      <c r="X144" s="49" t="str">
        <f ca="1" t="shared" si="76"/>
        <v>Ja</v>
      </c>
      <c r="Y144" s="62">
        <f ca="1" t="shared" si="77"/>
        <v>45523</v>
      </c>
      <c r="Z144" s="62">
        <f ca="1" t="shared" si="78"/>
        <v>45138</v>
      </c>
      <c r="AA144" s="66"/>
      <c r="AB144" s="63" t="str">
        <f ca="1" t="shared" si="80"/>
        <v/>
      </c>
      <c r="AC144" s="72">
        <f ca="1">INDEX(Anslutningspunkt!$A$2:$A$180,RANDBETWEEN(2,180),1)</f>
        <v>143</v>
      </c>
      <c r="AD144" s="29"/>
      <c r="AE144" s="29" t="str">
        <f ca="1" t="shared" si="79"/>
        <v>Stamnät</v>
      </c>
      <c r="AF144" s="78"/>
      <c r="AG144" s="121"/>
      <c r="AH144" s="122"/>
      <c r="AI144" s="102"/>
      <c r="AM144" s="6">
        <f ca="1">VLOOKUP(AC144,Anslutningspunkt!A:B,2,0)+RANDBETWEEN(-10000,10000)</f>
        <v>7742523.698</v>
      </c>
      <c r="AN144" s="6">
        <f ca="1">VLOOKUP(AC144,Anslutningspunkt!A:C,3,0)+RANDBETWEEN(-10000,10000)</f>
        <v>743628.195</v>
      </c>
      <c r="AP144" s="6" t="str">
        <f ca="1" t="shared" si="81"/>
        <v>Utökning</v>
      </c>
      <c r="AQ144" s="6" t="str">
        <f ca="1" t="shared" si="82"/>
        <v>Produktion</v>
      </c>
      <c r="AX144" s="30">
        <f ca="1" t="shared" si="83"/>
        <v>44660.5584018072</v>
      </c>
      <c r="AZ144" s="30">
        <f ca="1">IF(SUM(IF({"4.Projekteringsavtal","5.Anslutningsavtal","6.Nätavtal"}=Q144,1,0))&gt;0,EDATE(AX144,RANDBETWEEN(0,6)),"")</f>
        <v>44782</v>
      </c>
      <c r="BB144" s="20">
        <f ca="1">IF(SUM(IF({"5.Anslutningsavtal","6.Nätavtal"}=Q144,1,0))&gt;0,EDATE(AZ144,RANDBETWEEN(0,3)),"")</f>
        <v>44843</v>
      </c>
      <c r="BD144" s="20" t="str">
        <f ca="1" t="shared" si="84"/>
        <v/>
      </c>
    </row>
    <row r="145" s="6" customFormat="1" ht="12.75" customHeight="1" spans="1:56">
      <c r="A145" s="32" t="s">
        <v>65</v>
      </c>
      <c r="B145" s="30">
        <f ca="1" t="shared" si="57"/>
        <v>43144</v>
      </c>
      <c r="C145" s="31">
        <f ca="1" t="shared" si="58"/>
        <v>43618</v>
      </c>
      <c r="D145" s="29" t="str">
        <f t="shared" si="59"/>
        <v>Project 4145</v>
      </c>
      <c r="E145" s="29" t="str">
        <f t="shared" si="60"/>
        <v>Company AB 5145</v>
      </c>
      <c r="F145" s="29" t="str">
        <f ca="1" t="shared" si="61"/>
        <v>Lindesberg</v>
      </c>
      <c r="G145" s="36">
        <f ca="1" t="shared" si="62"/>
        <v>33</v>
      </c>
      <c r="H145" s="37" t="str">
        <f ca="1" t="shared" si="63"/>
        <v/>
      </c>
      <c r="I145" s="29" t="str">
        <f ca="1" t="shared" si="64"/>
        <v>Flytt</v>
      </c>
      <c r="J145" s="29" t="str">
        <f ca="1" t="shared" si="65"/>
        <v>Produktion</v>
      </c>
      <c r="K145" s="40">
        <f ca="1" t="shared" si="66"/>
        <v>310</v>
      </c>
      <c r="L145" s="40">
        <f ca="1" t="shared" si="67"/>
        <v>86</v>
      </c>
      <c r="M145" s="13"/>
      <c r="N145" s="29" t="str">
        <f ca="1" t="shared" si="68"/>
        <v>Lars Johnson 145</v>
      </c>
      <c r="O145" s="29" t="str">
        <f ca="1" t="shared" si="69"/>
        <v>Erik Johanson 145</v>
      </c>
      <c r="P145" s="29" t="str">
        <f ca="1" t="shared" si="70"/>
        <v>Anders Erikson 145</v>
      </c>
      <c r="Q145" s="29" t="str">
        <f ca="1" t="shared" si="71"/>
        <v>4.Projekteringsavtal</v>
      </c>
      <c r="R145" s="44" t="str">
        <f ca="1" t="shared" si="72"/>
        <v>nej</v>
      </c>
      <c r="S145" s="44" t="str">
        <f ca="1" t="shared" si="73"/>
        <v/>
      </c>
      <c r="T145" s="44" t="str">
        <f ca="1" t="shared" si="74"/>
        <v/>
      </c>
      <c r="U145" s="15"/>
      <c r="V145" s="32"/>
      <c r="W145" s="48" t="str">
        <f ca="1" t="shared" si="75"/>
        <v/>
      </c>
      <c r="X145" s="49" t="str">
        <f ca="1" t="shared" si="76"/>
        <v>Ja</v>
      </c>
      <c r="Y145" s="62">
        <f ca="1" t="shared" si="77"/>
        <v>45139</v>
      </c>
      <c r="Z145" s="62">
        <f ca="1" t="shared" si="78"/>
        <v>44796</v>
      </c>
      <c r="AA145" s="66"/>
      <c r="AB145" s="63" t="str">
        <f ca="1" t="shared" si="80"/>
        <v/>
      </c>
      <c r="AC145" s="72">
        <f ca="1">INDEX(Anslutningspunkt!$A$2:$A$180,RANDBETWEEN(2,180),1)</f>
        <v>141</v>
      </c>
      <c r="AD145" s="29"/>
      <c r="AE145" s="29" t="str">
        <f ca="1" t="shared" si="79"/>
        <v>Stamnät</v>
      </c>
      <c r="AF145" s="78"/>
      <c r="AG145" s="121"/>
      <c r="AH145" s="122"/>
      <c r="AI145" s="122"/>
      <c r="AM145" s="6">
        <f ca="1">VLOOKUP(AC145,Anslutningspunkt!A:B,2,0)+RANDBETWEEN(-10000,10000)</f>
        <v>7564334.698</v>
      </c>
      <c r="AN145" s="6">
        <f ca="1">VLOOKUP(AC145,Anslutningspunkt!A:C,3,0)+RANDBETWEEN(-10000,10000)</f>
        <v>684249.195</v>
      </c>
      <c r="AP145" s="6" t="str">
        <f ca="1" t="shared" si="81"/>
        <v>Flytt</v>
      </c>
      <c r="AQ145" s="6" t="str">
        <f ca="1" t="shared" si="82"/>
        <v>Produktion</v>
      </c>
      <c r="AX145" s="30">
        <f ca="1" t="shared" si="83"/>
        <v>43599.0688071409</v>
      </c>
      <c r="AZ145" s="30">
        <f ca="1">IF(SUM(IF({"4.Projekteringsavtal","5.Anslutningsavtal","6.Nätavtal"}=Q145,1,0))&gt;0,EDATE(AX145,RANDBETWEEN(0,6)),"")</f>
        <v>43630</v>
      </c>
      <c r="BB145" s="20" t="str">
        <f ca="1">IF(SUM(IF({"5.Anslutningsavtal","6.Nätavtal"}=Q145,1,0))&gt;0,EDATE(AZ145,RANDBETWEEN(0,3)),"")</f>
        <v/>
      </c>
      <c r="BD145" s="20" t="str">
        <f ca="1" t="shared" si="84"/>
        <v/>
      </c>
    </row>
    <row r="146" s="6" customFormat="1" ht="12.75" customHeight="1" spans="1:56">
      <c r="A146" s="33" t="s">
        <v>65</v>
      </c>
      <c r="B146" s="30">
        <f ca="1" t="shared" si="57"/>
        <v>44290</v>
      </c>
      <c r="C146" s="31">
        <f ca="1" t="shared" si="58"/>
        <v>44829</v>
      </c>
      <c r="D146" s="29" t="str">
        <f t="shared" si="59"/>
        <v>Project 4146</v>
      </c>
      <c r="E146" s="29" t="str">
        <f t="shared" si="60"/>
        <v>Company AB 5146</v>
      </c>
      <c r="F146" s="29" t="str">
        <f ca="1" t="shared" si="61"/>
        <v>Långshyttan</v>
      </c>
      <c r="G146" s="36">
        <f ca="1" t="shared" si="62"/>
        <v>33</v>
      </c>
      <c r="H146" s="37" t="str">
        <f ca="1" t="shared" si="63"/>
        <v>Ja</v>
      </c>
      <c r="I146" s="29" t="str">
        <f ca="1" t="shared" si="64"/>
        <v>Flytt</v>
      </c>
      <c r="J146" s="29" t="str">
        <f ca="1" t="shared" si="65"/>
        <v>Konsumtion</v>
      </c>
      <c r="K146" s="40">
        <f ca="1" t="shared" si="66"/>
        <v>500</v>
      </c>
      <c r="L146" s="40">
        <f ca="1" t="shared" si="67"/>
        <v>258</v>
      </c>
      <c r="M146" s="13"/>
      <c r="N146" s="29" t="str">
        <f ca="1" t="shared" si="68"/>
        <v>Lars Johnson 146</v>
      </c>
      <c r="O146" s="29" t="str">
        <f ca="1" t="shared" si="69"/>
        <v>Lars Johnson 146</v>
      </c>
      <c r="P146" s="29" t="str">
        <f ca="1" t="shared" si="70"/>
        <v>Anders Erikson 146</v>
      </c>
      <c r="Q146" s="29" t="str">
        <f ca="1" t="shared" si="71"/>
        <v>2.Reservationsavtal</v>
      </c>
      <c r="R146" s="44" t="str">
        <f ca="1" t="shared" si="72"/>
        <v>n</v>
      </c>
      <c r="S146" s="44" t="str">
        <f ca="1" t="shared" si="73"/>
        <v/>
      </c>
      <c r="T146" s="44" t="str">
        <f ca="1" t="shared" si="74"/>
        <v>x</v>
      </c>
      <c r="U146" s="15"/>
      <c r="V146" s="32"/>
      <c r="W146" s="48" t="str">
        <f ca="1" t="shared" si="75"/>
        <v/>
      </c>
      <c r="X146" s="49" t="str">
        <f ca="1" t="shared" si="76"/>
        <v>Ja</v>
      </c>
      <c r="Y146" s="62">
        <f ca="1" t="shared" si="77"/>
        <v>45556</v>
      </c>
      <c r="Z146" s="62">
        <f ca="1" t="shared" si="78"/>
        <v>45511</v>
      </c>
      <c r="AA146" s="66"/>
      <c r="AB146" s="63" t="str">
        <f ca="1" t="shared" si="80"/>
        <v/>
      </c>
      <c r="AC146" s="72">
        <f ca="1">INDEX(Anslutningspunkt!$A$2:$A$180,RANDBETWEEN(2,180),1)</f>
        <v>194</v>
      </c>
      <c r="AD146" s="29"/>
      <c r="AE146" s="29" t="str">
        <f ca="1" t="shared" si="79"/>
        <v>Stamnät Regionnät</v>
      </c>
      <c r="AF146" s="78"/>
      <c r="AG146" s="121"/>
      <c r="AH146" s="122"/>
      <c r="AI146" s="102"/>
      <c r="AM146" s="6">
        <f ca="1">VLOOKUP(AC146,Anslutningspunkt!A:B,2,0)+RANDBETWEEN(-10000,10000)</f>
        <v>7659867.698</v>
      </c>
      <c r="AN146" s="6">
        <f ca="1">VLOOKUP(AC146,Anslutningspunkt!A:C,3,0)+RANDBETWEEN(-10000,10000)</f>
        <v>782345.195</v>
      </c>
      <c r="AP146" s="6" t="str">
        <f ca="1" t="shared" si="81"/>
        <v>Flytt</v>
      </c>
      <c r="AQ146" s="6" t="str">
        <f ca="1" t="shared" si="82"/>
        <v>Konsumtion</v>
      </c>
      <c r="AX146" s="30">
        <f ca="1" t="shared" si="83"/>
        <v>44804.8092278816</v>
      </c>
      <c r="AZ146" s="30" t="str">
        <f ca="1">IF(SUM(IF({"4.Projekteringsavtal","5.Anslutningsavtal","6.Nätavtal"}=Q146,1,0))&gt;0,EDATE(AX146,RANDBETWEEN(0,6)),"")</f>
        <v/>
      </c>
      <c r="BB146" s="20" t="str">
        <f ca="1">IF(SUM(IF({"5.Anslutningsavtal","6.Nätavtal"}=Q146,1,0))&gt;0,EDATE(AZ146,RANDBETWEEN(0,3)),"")</f>
        <v/>
      </c>
      <c r="BD146" s="20" t="str">
        <f ca="1" t="shared" si="84"/>
        <v/>
      </c>
    </row>
    <row r="147" s="6" customFormat="1" ht="12.75" customHeight="1" spans="1:56">
      <c r="A147" s="32" t="s">
        <v>65</v>
      </c>
      <c r="B147" s="30">
        <f ca="1" t="shared" si="57"/>
        <v>44804</v>
      </c>
      <c r="C147" s="31">
        <f ca="1" t="shared" si="58"/>
        <v>44903</v>
      </c>
      <c r="D147" s="29" t="str">
        <f t="shared" si="59"/>
        <v>Project 4147</v>
      </c>
      <c r="E147" s="29" t="str">
        <f t="shared" si="60"/>
        <v>Company AB 5147</v>
      </c>
      <c r="F147" s="29" t="str">
        <f ca="1" t="shared" si="61"/>
        <v>Arboga</v>
      </c>
      <c r="G147" s="36">
        <f ca="1" t="shared" si="62"/>
        <v>37</v>
      </c>
      <c r="H147" s="37" t="str">
        <f ca="1" t="shared" si="63"/>
        <v/>
      </c>
      <c r="I147" s="29" t="str">
        <f ca="1" t="shared" si="64"/>
        <v>Nyanslutning</v>
      </c>
      <c r="J147" s="29" t="str">
        <f ca="1" t="shared" si="65"/>
        <v>Produktion</v>
      </c>
      <c r="K147" s="40">
        <f ca="1" t="shared" si="66"/>
        <v>420</v>
      </c>
      <c r="L147" s="40">
        <f ca="1" t="shared" si="67"/>
        <v>215</v>
      </c>
      <c r="M147" s="13"/>
      <c r="N147" s="29" t="str">
        <f ca="1" t="shared" si="68"/>
        <v>Erik Johanson 147</v>
      </c>
      <c r="O147" s="29" t="str">
        <f ca="1" t="shared" si="69"/>
        <v>Anders Erikson 147</v>
      </c>
      <c r="P147" s="29" t="str">
        <f ca="1" t="shared" si="70"/>
        <v>Anders Erikson 147</v>
      </c>
      <c r="Q147" s="29" t="str">
        <f ca="1" t="shared" si="71"/>
        <v>6.Nätavtal</v>
      </c>
      <c r="R147" s="44" t="str">
        <f ca="1" t="shared" si="72"/>
        <v>?</v>
      </c>
      <c r="S147" s="44" t="str">
        <f ca="1" t="shared" si="73"/>
        <v/>
      </c>
      <c r="T147" s="44" t="str">
        <f ca="1" t="shared" si="74"/>
        <v/>
      </c>
      <c r="U147" s="15"/>
      <c r="V147" s="32"/>
      <c r="W147" s="48" t="str">
        <f ca="1" t="shared" si="75"/>
        <v>Ansluts till LN 20 kV</v>
      </c>
      <c r="X147" s="49" t="str">
        <f ca="1" t="shared" si="76"/>
        <v>Ja</v>
      </c>
      <c r="Y147" s="62">
        <f ca="1" t="shared" si="77"/>
        <v>45577</v>
      </c>
      <c r="Z147" s="62">
        <f ca="1" t="shared" si="78"/>
        <v>45523</v>
      </c>
      <c r="AA147" s="66"/>
      <c r="AB147" s="63" t="str">
        <f ca="1" t="shared" si="80"/>
        <v/>
      </c>
      <c r="AC147" s="72">
        <f ca="1">INDEX(Anslutningspunkt!$A$2:$A$180,RANDBETWEEN(2,180),1)</f>
        <v>7</v>
      </c>
      <c r="AD147" s="29"/>
      <c r="AE147" s="29" t="str">
        <f ca="1" t="shared" si="79"/>
        <v>Stamnät</v>
      </c>
      <c r="AF147" s="78"/>
      <c r="AG147" s="121"/>
      <c r="AH147" s="123"/>
      <c r="AI147" s="102"/>
      <c r="AM147" s="6">
        <f ca="1">VLOOKUP(AC147,Anslutningspunkt!A:B,2,0)+RANDBETWEEN(-10000,10000)</f>
        <v>7634301.698</v>
      </c>
      <c r="AN147" s="6">
        <f ca="1">VLOOKUP(AC147,Anslutningspunkt!A:C,3,0)+RANDBETWEEN(-10000,10000)</f>
        <v>704530.195</v>
      </c>
      <c r="AP147" s="6" t="str">
        <f ca="1" t="shared" si="81"/>
        <v>Nyanslutning</v>
      </c>
      <c r="AQ147" s="6" t="str">
        <f ca="1" t="shared" si="82"/>
        <v>Produktion</v>
      </c>
      <c r="AX147" s="30">
        <f ca="1" t="shared" si="83"/>
        <v>44867.4232247543</v>
      </c>
      <c r="AZ147" s="30">
        <f ca="1">IF(SUM(IF({"4.Projekteringsavtal","5.Anslutningsavtal","6.Nätavtal"}=Q147,1,0))&gt;0,EDATE(AX147,RANDBETWEEN(0,6)),"")</f>
        <v>44867</v>
      </c>
      <c r="BB147" s="20">
        <f ca="1">IF(SUM(IF({"5.Anslutningsavtal","6.Nätavtal"}=Q147,1,0))&gt;0,EDATE(AZ147,RANDBETWEEN(0,3)),"")</f>
        <v>44928</v>
      </c>
      <c r="BD147" s="20">
        <f ca="1" t="shared" si="84"/>
        <v>44928</v>
      </c>
    </row>
    <row r="148" s="6" customFormat="1" ht="12.75" customHeight="1" spans="1:56">
      <c r="A148" s="32" t="s">
        <v>65</v>
      </c>
      <c r="B148" s="30">
        <f ca="1" t="shared" si="57"/>
        <v>44419</v>
      </c>
      <c r="C148" s="31">
        <f ca="1" t="shared" si="58"/>
        <v>45474</v>
      </c>
      <c r="D148" s="29" t="str">
        <f t="shared" si="59"/>
        <v>Project 4148</v>
      </c>
      <c r="E148" s="29" t="str">
        <f t="shared" si="60"/>
        <v>Company AB 5148</v>
      </c>
      <c r="F148" s="29" t="str">
        <f ca="1" t="shared" si="61"/>
        <v>Arboga</v>
      </c>
      <c r="G148" s="36">
        <f ca="1" t="shared" si="62"/>
        <v>32</v>
      </c>
      <c r="H148" s="37" t="str">
        <f ca="1" t="shared" si="63"/>
        <v>Nej</v>
      </c>
      <c r="I148" s="29" t="str">
        <f ca="1" t="shared" si="64"/>
        <v>Utökning</v>
      </c>
      <c r="J148" s="29" t="str">
        <f ca="1" t="shared" si="65"/>
        <v>Konsumtion</v>
      </c>
      <c r="K148" s="40">
        <f ca="1" t="shared" si="66"/>
        <v>240</v>
      </c>
      <c r="L148" s="40">
        <f ca="1" t="shared" si="67"/>
        <v>58</v>
      </c>
      <c r="M148" s="13"/>
      <c r="N148" s="29" t="str">
        <f ca="1" t="shared" si="68"/>
        <v>Erik Johanson 148</v>
      </c>
      <c r="O148" s="29" t="str">
        <f ca="1" t="shared" si="69"/>
        <v>Anders Erikson 148</v>
      </c>
      <c r="P148" s="29" t="str">
        <f ca="1" t="shared" si="70"/>
        <v>Sarah Anderson 148</v>
      </c>
      <c r="Q148" s="29" t="str">
        <f ca="1" t="shared" si="71"/>
        <v>4.Projekteringsavtal</v>
      </c>
      <c r="R148" s="44" t="str">
        <f ca="1" t="shared" si="72"/>
        <v>n</v>
      </c>
      <c r="S148" s="44" t="str">
        <f ca="1" t="shared" si="73"/>
        <v/>
      </c>
      <c r="T148" s="44" t="str">
        <f ca="1" t="shared" si="74"/>
        <v/>
      </c>
      <c r="U148" s="15"/>
      <c r="V148" s="32"/>
      <c r="W148" s="48" t="str">
        <f ca="1" t="shared" si="75"/>
        <v/>
      </c>
      <c r="X148" s="49" t="str">
        <f ca="1" t="shared" si="76"/>
        <v>Ja</v>
      </c>
      <c r="Y148" s="62">
        <f ca="1" t="shared" si="77"/>
        <v>45519</v>
      </c>
      <c r="Z148" s="62">
        <f ca="1" t="shared" si="78"/>
        <v>45496</v>
      </c>
      <c r="AA148" s="66"/>
      <c r="AB148" s="63" t="str">
        <f ca="1" t="shared" si="80"/>
        <v/>
      </c>
      <c r="AC148" s="72">
        <f ca="1">INDEX(Anslutningspunkt!$A$2:$A$180,RANDBETWEEN(2,180),1)</f>
        <v>315</v>
      </c>
      <c r="AD148" s="29"/>
      <c r="AE148" s="29" t="str">
        <f ca="1" t="shared" si="79"/>
        <v>Regionnät</v>
      </c>
      <c r="AF148" s="78"/>
      <c r="AG148" s="121"/>
      <c r="AH148" s="122"/>
      <c r="AI148" s="102"/>
      <c r="AM148" s="6">
        <f ca="1">VLOOKUP(AC148,Anslutningspunkt!A:B,2,0)+RANDBETWEEN(-10000,10000)</f>
        <v>7590151.698</v>
      </c>
      <c r="AN148" s="6">
        <f ca="1">VLOOKUP(AC148,Anslutningspunkt!A:C,3,0)+RANDBETWEEN(-10000,10000)</f>
        <v>817278.195</v>
      </c>
      <c r="AP148" s="6" t="str">
        <f ca="1" t="shared" si="81"/>
        <v>Utökning</v>
      </c>
      <c r="AQ148" s="6" t="str">
        <f ca="1" t="shared" si="82"/>
        <v>Konsumtion</v>
      </c>
      <c r="AX148" s="30">
        <f ca="1" t="shared" si="83"/>
        <v>44743.8477302161</v>
      </c>
      <c r="AZ148" s="30">
        <f ca="1">IF(SUM(IF({"4.Projekteringsavtal","5.Anslutningsavtal","6.Nätavtal"}=Q148,1,0))&gt;0,EDATE(AX148,RANDBETWEEN(0,6)),"")</f>
        <v>44743</v>
      </c>
      <c r="BB148" s="20" t="str">
        <f ca="1">IF(SUM(IF({"5.Anslutningsavtal","6.Nätavtal"}=Q148,1,0))&gt;0,EDATE(AZ148,RANDBETWEEN(0,3)),"")</f>
        <v/>
      </c>
      <c r="BD148" s="20" t="str">
        <f ca="1" t="shared" si="84"/>
        <v/>
      </c>
    </row>
    <row r="149" s="6" customFormat="1" ht="12.75" customHeight="1" spans="1:56">
      <c r="A149" s="32" t="s">
        <v>65</v>
      </c>
      <c r="B149" s="30">
        <f ca="1" t="shared" si="57"/>
        <v>43261</v>
      </c>
      <c r="C149" s="31">
        <f ca="1" t="shared" si="58"/>
        <v>45532</v>
      </c>
      <c r="D149" s="29" t="str">
        <f t="shared" si="59"/>
        <v>Project 4149</v>
      </c>
      <c r="E149" s="29" t="str">
        <f t="shared" si="60"/>
        <v>Company AB 5149</v>
      </c>
      <c r="F149" s="29" t="str">
        <f ca="1" t="shared" si="61"/>
        <v>Botkyrka</v>
      </c>
      <c r="G149" s="36">
        <f ca="1" t="shared" si="62"/>
        <v>34</v>
      </c>
      <c r="H149" s="37" t="str">
        <f ca="1" t="shared" si="63"/>
        <v/>
      </c>
      <c r="I149" s="29" t="str">
        <f ca="1" t="shared" si="64"/>
        <v>Flytt</v>
      </c>
      <c r="J149" s="29" t="str">
        <f ca="1" t="shared" si="65"/>
        <v>Konsumtion</v>
      </c>
      <c r="K149" s="40">
        <f ca="1" t="shared" si="66"/>
        <v>420</v>
      </c>
      <c r="L149" s="40">
        <f ca="1" t="shared" si="67"/>
        <v>404</v>
      </c>
      <c r="M149" s="13"/>
      <c r="N149" s="29" t="str">
        <f ca="1" t="shared" si="68"/>
        <v>Sarah Anderson 149</v>
      </c>
      <c r="O149" s="29" t="str">
        <f ca="1" t="shared" si="69"/>
        <v>Lars Johnson 149</v>
      </c>
      <c r="P149" s="29" t="str">
        <f ca="1" t="shared" si="70"/>
        <v>Sarah Anderson 149</v>
      </c>
      <c r="Q149" s="29" t="str">
        <f ca="1" t="shared" si="71"/>
        <v>2.Reservationsavtal</v>
      </c>
      <c r="R149" s="44" t="str">
        <f ca="1" t="shared" si="72"/>
        <v/>
      </c>
      <c r="S149" s="44" t="str">
        <f ca="1" t="shared" si="73"/>
        <v/>
      </c>
      <c r="T149" s="44" t="str">
        <f ca="1" t="shared" si="74"/>
        <v/>
      </c>
      <c r="U149" s="15"/>
      <c r="V149" s="32"/>
      <c r="W149" s="48" t="str">
        <f ca="1" t="shared" si="75"/>
        <v>Ansluts till LN 20 kV</v>
      </c>
      <c r="X149" s="49" t="str">
        <f ca="1" t="shared" si="76"/>
        <v/>
      </c>
      <c r="Y149" s="62" t="str">
        <f ca="1" t="shared" si="77"/>
        <v/>
      </c>
      <c r="Z149" s="62" t="str">
        <f ca="1" t="shared" si="78"/>
        <v/>
      </c>
      <c r="AA149" s="66"/>
      <c r="AB149" s="63" t="str">
        <f ca="1" t="shared" si="80"/>
        <v/>
      </c>
      <c r="AC149" s="72">
        <f ca="1">INDEX(Anslutningspunkt!$A$2:$A$180,RANDBETWEEN(2,180),1)</f>
        <v>150</v>
      </c>
      <c r="AD149" s="29"/>
      <c r="AE149" s="29" t="str">
        <f ca="1" t="shared" si="79"/>
        <v>Regionnät</v>
      </c>
      <c r="AF149" s="78"/>
      <c r="AG149" s="121"/>
      <c r="AH149" s="122"/>
      <c r="AI149" s="126"/>
      <c r="AM149" s="6">
        <f ca="1">VLOOKUP(AC149,Anslutningspunkt!A:B,2,0)+RANDBETWEEN(-10000,10000)</f>
        <v>7697316.698</v>
      </c>
      <c r="AN149" s="6">
        <f ca="1">VLOOKUP(AC149,Anslutningspunkt!A:C,3,0)+RANDBETWEEN(-10000,10000)</f>
        <v>674067.195</v>
      </c>
      <c r="AP149" s="6" t="str">
        <f ca="1" t="shared" si="81"/>
        <v>Flytt</v>
      </c>
      <c r="AQ149" s="6" t="str">
        <f ca="1" t="shared" si="82"/>
        <v>Konsumtion</v>
      </c>
      <c r="AX149" s="30">
        <f ca="1" t="shared" si="83"/>
        <v>43515.1420418628</v>
      </c>
      <c r="AZ149" s="30" t="str">
        <f ca="1">IF(SUM(IF({"4.Projekteringsavtal","5.Anslutningsavtal","6.Nätavtal"}=Q149,1,0))&gt;0,EDATE(AX149,RANDBETWEEN(0,6)),"")</f>
        <v/>
      </c>
      <c r="BB149" s="20" t="str">
        <f ca="1">IF(SUM(IF({"5.Anslutningsavtal","6.Nätavtal"}=Q149,1,0))&gt;0,EDATE(AZ149,RANDBETWEEN(0,3)),"")</f>
        <v/>
      </c>
      <c r="BD149" s="20" t="str">
        <f ca="1" t="shared" si="84"/>
        <v/>
      </c>
    </row>
    <row r="150" s="6" customFormat="1" ht="12.75" customHeight="1" spans="1:56">
      <c r="A150" s="32" t="s">
        <v>65</v>
      </c>
      <c r="B150" s="30">
        <f ca="1" t="shared" si="57"/>
        <v>44008</v>
      </c>
      <c r="C150" s="31">
        <f ca="1" t="shared" si="58"/>
        <v>45500</v>
      </c>
      <c r="D150" s="29" t="str">
        <f t="shared" si="59"/>
        <v>Project 4150</v>
      </c>
      <c r="E150" s="29" t="str">
        <f t="shared" si="60"/>
        <v>Company AB 5150</v>
      </c>
      <c r="F150" s="29" t="str">
        <f ca="1" t="shared" si="61"/>
        <v>Horndal</v>
      </c>
      <c r="G150" s="36">
        <f ca="1" t="shared" si="62"/>
        <v>37</v>
      </c>
      <c r="H150" s="37" t="str">
        <f ca="1" t="shared" si="63"/>
        <v/>
      </c>
      <c r="I150" s="29" t="str">
        <f ca="1" t="shared" si="64"/>
        <v>Flytt</v>
      </c>
      <c r="J150" s="29" t="str">
        <f ca="1" t="shared" si="65"/>
        <v>Konsumtion</v>
      </c>
      <c r="K150" s="40">
        <f ca="1" t="shared" si="66"/>
        <v>120</v>
      </c>
      <c r="L150" s="40">
        <f ca="1" t="shared" si="67"/>
        <v>13</v>
      </c>
      <c r="M150" s="13"/>
      <c r="N150" s="29" t="str">
        <f ca="1" t="shared" si="68"/>
        <v>Erik Johanson 150</v>
      </c>
      <c r="O150" s="29" t="str">
        <f ca="1" t="shared" si="69"/>
        <v>Erik Johanson 150</v>
      </c>
      <c r="P150" s="29" t="str">
        <f ca="1" t="shared" si="70"/>
        <v>Sarah Anderson 150</v>
      </c>
      <c r="Q150" s="29" t="str">
        <f ca="1" t="shared" si="71"/>
        <v>5.Anslutningsavtal</v>
      </c>
      <c r="R150" s="44" t="str">
        <f ca="1" t="shared" si="72"/>
        <v>n</v>
      </c>
      <c r="S150" s="44" t="str">
        <f ca="1" t="shared" si="73"/>
        <v>x</v>
      </c>
      <c r="T150" s="44" t="str">
        <f ca="1" t="shared" si="74"/>
        <v/>
      </c>
      <c r="U150" s="15"/>
      <c r="V150" s="32"/>
      <c r="W150" s="48" t="str">
        <f ca="1" t="shared" si="75"/>
        <v>Länk</v>
      </c>
      <c r="X150" s="49" t="str">
        <f ca="1" t="shared" si="76"/>
        <v>Nej</v>
      </c>
      <c r="Y150" s="62" t="str">
        <f ca="1" t="shared" si="77"/>
        <v/>
      </c>
      <c r="Z150" s="62" t="str">
        <f ca="1" t="shared" si="78"/>
        <v/>
      </c>
      <c r="AA150" s="66"/>
      <c r="AB150" s="63" t="str">
        <f ca="1" t="shared" si="80"/>
        <v/>
      </c>
      <c r="AC150" s="72">
        <f ca="1">INDEX(Anslutningspunkt!$A$2:$A$180,RANDBETWEEN(2,180),1)</f>
        <v>120</v>
      </c>
      <c r="AD150" s="29"/>
      <c r="AE150" s="29" t="str">
        <f ca="1" t="shared" si="79"/>
        <v>Stamnät</v>
      </c>
      <c r="AF150" s="78"/>
      <c r="AG150" s="121"/>
      <c r="AH150" s="122"/>
      <c r="AI150" s="102"/>
      <c r="AM150" s="6">
        <f ca="1">VLOOKUP(AC150,Anslutningspunkt!A:B,2,0)+RANDBETWEEN(-10000,10000)</f>
        <v>7735974.698</v>
      </c>
      <c r="AN150" s="6">
        <f ca="1">VLOOKUP(AC150,Anslutningspunkt!A:C,3,0)+RANDBETWEEN(-10000,10000)</f>
        <v>725415.195</v>
      </c>
      <c r="AP150" s="6" t="str">
        <f ca="1" t="shared" si="81"/>
        <v>Flytt</v>
      </c>
      <c r="AQ150" s="6" t="str">
        <f ca="1" t="shared" si="82"/>
        <v>Konsumtion</v>
      </c>
      <c r="AX150" s="30">
        <f ca="1" t="shared" si="83"/>
        <v>44294.0679376732</v>
      </c>
      <c r="AZ150" s="30">
        <f ca="1">IF(SUM(IF({"4.Projekteringsavtal","5.Anslutningsavtal","6.Nätavtal"}=Q150,1,0))&gt;0,EDATE(AX150,RANDBETWEEN(0,6)),"")</f>
        <v>44477</v>
      </c>
      <c r="BB150" s="20">
        <f ca="1">IF(SUM(IF({"5.Anslutningsavtal","6.Nätavtal"}=Q150,1,0))&gt;0,EDATE(AZ150,RANDBETWEEN(0,3)),"")</f>
        <v>44508</v>
      </c>
      <c r="BD150" s="20" t="str">
        <f ca="1" t="shared" si="84"/>
        <v/>
      </c>
    </row>
    <row r="151" s="6" customFormat="1" ht="12.75" customHeight="1" spans="1:56">
      <c r="A151" s="32" t="s">
        <v>65</v>
      </c>
      <c r="B151" s="30">
        <f ca="1" t="shared" si="57"/>
        <v>43360</v>
      </c>
      <c r="C151" s="31">
        <f ca="1" t="shared" si="58"/>
        <v>43645</v>
      </c>
      <c r="D151" s="29" t="str">
        <f t="shared" si="59"/>
        <v>Project 4151</v>
      </c>
      <c r="E151" s="29" t="str">
        <f t="shared" si="60"/>
        <v>Company AB 5151</v>
      </c>
      <c r="F151" s="29" t="str">
        <f ca="1" t="shared" si="61"/>
        <v>Västerås</v>
      </c>
      <c r="G151" s="36">
        <f ca="1" t="shared" si="62"/>
        <v>32</v>
      </c>
      <c r="H151" s="37" t="str">
        <f ca="1" t="shared" si="63"/>
        <v/>
      </c>
      <c r="I151" s="29" t="str">
        <f ca="1" t="shared" si="64"/>
        <v>Utökning</v>
      </c>
      <c r="J151" s="29" t="str">
        <f ca="1" t="shared" si="65"/>
        <v>Produktion</v>
      </c>
      <c r="K151" s="40">
        <f ca="1" t="shared" si="66"/>
        <v>230</v>
      </c>
      <c r="L151" s="40">
        <f ca="1" t="shared" si="67"/>
        <v>197</v>
      </c>
      <c r="M151" s="13"/>
      <c r="N151" s="29" t="str">
        <f ca="1" t="shared" si="68"/>
        <v>Anders Erikson 151</v>
      </c>
      <c r="O151" s="29" t="str">
        <f ca="1" t="shared" si="69"/>
        <v>Sarah Anderson 151</v>
      </c>
      <c r="P151" s="29" t="str">
        <f ca="1" t="shared" si="70"/>
        <v>Sarah Anderson 151</v>
      </c>
      <c r="Q151" s="29" t="str">
        <f ca="1" t="shared" si="71"/>
        <v>5.Anslutningsavtal</v>
      </c>
      <c r="R151" s="44" t="str">
        <f ca="1" t="shared" si="72"/>
        <v>?</v>
      </c>
      <c r="S151" s="44" t="str">
        <f ca="1" t="shared" si="73"/>
        <v/>
      </c>
      <c r="T151" s="44" t="str">
        <f ca="1" t="shared" si="74"/>
        <v>x</v>
      </c>
      <c r="U151" s="15"/>
      <c r="V151" s="32"/>
      <c r="W151" s="48" t="str">
        <f ca="1" t="shared" si="75"/>
        <v/>
      </c>
      <c r="X151" s="49" t="str">
        <f ca="1" t="shared" si="76"/>
        <v>Ja</v>
      </c>
      <c r="Y151" s="62">
        <f ca="1" t="shared" si="77"/>
        <v>44370</v>
      </c>
      <c r="Z151" s="62">
        <f ca="1" t="shared" si="78"/>
        <v>43665</v>
      </c>
      <c r="AA151" s="66"/>
      <c r="AB151" s="63" t="str">
        <f ca="1" t="shared" si="80"/>
        <v/>
      </c>
      <c r="AC151" s="72">
        <f ca="1">INDEX(Anslutningspunkt!$A$2:$A$180,RANDBETWEEN(2,180),1)</f>
        <v>110</v>
      </c>
      <c r="AD151" s="29"/>
      <c r="AE151" s="29" t="str">
        <f ca="1" t="shared" si="79"/>
        <v/>
      </c>
      <c r="AF151" s="78"/>
      <c r="AG151" s="121"/>
      <c r="AH151" s="122"/>
      <c r="AI151" s="102"/>
      <c r="AM151" s="6">
        <f ca="1">VLOOKUP(AC151,Anslutningspunkt!A:B,2,0)+RANDBETWEEN(-10000,10000)</f>
        <v>7626965.698</v>
      </c>
      <c r="AN151" s="6">
        <f ca="1">VLOOKUP(AC151,Anslutningspunkt!A:C,3,0)+RANDBETWEEN(-10000,10000)</f>
        <v>674370.195</v>
      </c>
      <c r="AP151" s="6" t="str">
        <f ca="1" t="shared" si="81"/>
        <v>Utökning</v>
      </c>
      <c r="AQ151" s="6" t="str">
        <f ca="1" t="shared" si="82"/>
        <v>Produktion</v>
      </c>
      <c r="AX151" s="30">
        <f ca="1" t="shared" si="83"/>
        <v>43626.7659425706</v>
      </c>
      <c r="AZ151" s="30">
        <f ca="1">IF(SUM(IF({"4.Projekteringsavtal","5.Anslutningsavtal","6.Nätavtal"}=Q151,1,0))&gt;0,EDATE(AX151,RANDBETWEEN(0,6)),"")</f>
        <v>43656</v>
      </c>
      <c r="BB151" s="20">
        <f ca="1">IF(SUM(IF({"5.Anslutningsavtal","6.Nätavtal"}=Q151,1,0))&gt;0,EDATE(AZ151,RANDBETWEEN(0,3)),"")</f>
        <v>43718</v>
      </c>
      <c r="BD151" s="20" t="str">
        <f ca="1" t="shared" si="84"/>
        <v/>
      </c>
    </row>
    <row r="152" s="6" customFormat="1" ht="12.75" customHeight="1" spans="1:56">
      <c r="A152" s="32" t="s">
        <v>65</v>
      </c>
      <c r="B152" s="30">
        <f ca="1" t="shared" si="57"/>
        <v>43518</v>
      </c>
      <c r="C152" s="31">
        <f ca="1" t="shared" si="58"/>
        <v>45374</v>
      </c>
      <c r="D152" s="29" t="str">
        <f t="shared" si="59"/>
        <v>Project 4152</v>
      </c>
      <c r="E152" s="29" t="str">
        <f t="shared" si="60"/>
        <v>Company AB 5152</v>
      </c>
      <c r="F152" s="29" t="str">
        <f ca="1" t="shared" si="61"/>
        <v>Nynäshamn</v>
      </c>
      <c r="G152" s="36">
        <f ca="1" t="shared" si="62"/>
        <v>37</v>
      </c>
      <c r="H152" s="37" t="str">
        <f ca="1" t="shared" si="63"/>
        <v>Ja</v>
      </c>
      <c r="I152" s="29" t="str">
        <f ca="1" t="shared" si="64"/>
        <v>Flytt</v>
      </c>
      <c r="J152" s="29" t="str">
        <f ca="1" t="shared" si="65"/>
        <v>Produktion</v>
      </c>
      <c r="K152" s="40">
        <f ca="1" t="shared" si="66"/>
        <v>300</v>
      </c>
      <c r="L152" s="40">
        <f ca="1" t="shared" si="67"/>
        <v>258</v>
      </c>
      <c r="M152" s="13"/>
      <c r="N152" s="29" t="str">
        <f ca="1" t="shared" si="68"/>
        <v>Erik Johanson 152</v>
      </c>
      <c r="O152" s="29" t="str">
        <f ca="1" t="shared" si="69"/>
        <v>Anders Erikson 152</v>
      </c>
      <c r="P152" s="29" t="str">
        <f ca="1" t="shared" si="70"/>
        <v>Lars Johnson 152</v>
      </c>
      <c r="Q152" s="29" t="str">
        <f ca="1" t="shared" si="71"/>
        <v>1.Anslutningsmöjlighet</v>
      </c>
      <c r="R152" s="44" t="str">
        <f ca="1" t="shared" si="72"/>
        <v>N/A</v>
      </c>
      <c r="S152" s="44" t="str">
        <f ca="1" t="shared" si="73"/>
        <v>x</v>
      </c>
      <c r="T152" s="44" t="str">
        <f ca="1" t="shared" si="74"/>
        <v>x</v>
      </c>
      <c r="U152" s="15"/>
      <c r="V152" s="32"/>
      <c r="W152" s="48" t="str">
        <f ca="1" t="shared" si="75"/>
        <v>Reservationsavtal ska tecknas</v>
      </c>
      <c r="X152" s="49" t="str">
        <f ca="1" t="shared" si="76"/>
        <v>Ja</v>
      </c>
      <c r="Y152" s="62">
        <f ca="1" t="shared" si="77"/>
        <v>45531</v>
      </c>
      <c r="Z152" s="62">
        <f ca="1" t="shared" si="78"/>
        <v>45421</v>
      </c>
      <c r="AA152" s="66"/>
      <c r="AB152" s="63" t="str">
        <f ca="1" t="shared" si="80"/>
        <v/>
      </c>
      <c r="AC152" s="72">
        <f ca="1">INDEX(Anslutningspunkt!$A$2:$A$180,RANDBETWEEN(2,180),1)</f>
        <v>35</v>
      </c>
      <c r="AD152" s="29"/>
      <c r="AE152" s="29" t="str">
        <f ca="1" t="shared" si="79"/>
        <v>Regionnät</v>
      </c>
      <c r="AF152" s="78"/>
      <c r="AG152" s="121"/>
      <c r="AH152" s="122"/>
      <c r="AI152" s="122"/>
      <c r="AM152" s="6">
        <f ca="1">VLOOKUP(AC152,Anslutningspunkt!A:B,2,0)+RANDBETWEEN(-10000,10000)</f>
        <v>7669827.698</v>
      </c>
      <c r="AN152" s="6">
        <f ca="1">VLOOKUP(AC152,Anslutningspunkt!A:C,3,0)+RANDBETWEEN(-10000,10000)</f>
        <v>784944.195</v>
      </c>
      <c r="AP152" s="6" t="str">
        <f ca="1" t="shared" si="81"/>
        <v>Flytt</v>
      </c>
      <c r="AQ152" s="6" t="str">
        <f ca="1" t="shared" si="82"/>
        <v>Produktion</v>
      </c>
      <c r="AX152" s="30" t="str">
        <f ca="1" t="shared" si="83"/>
        <v/>
      </c>
      <c r="AZ152" s="30" t="str">
        <f ca="1">IF(SUM(IF({"4.Projekteringsavtal","5.Anslutningsavtal","6.Nätavtal"}=Q152,1,0))&gt;0,EDATE(AX152,RANDBETWEEN(0,6)),"")</f>
        <v/>
      </c>
      <c r="BB152" s="20" t="str">
        <f ca="1">IF(SUM(IF({"5.Anslutningsavtal","6.Nätavtal"}=Q152,1,0))&gt;0,EDATE(AZ152,RANDBETWEEN(0,3)),"")</f>
        <v/>
      </c>
      <c r="BD152" s="20" t="str">
        <f ca="1" t="shared" si="84"/>
        <v/>
      </c>
    </row>
    <row r="153" s="6" customFormat="1" ht="12.75" customHeight="1" spans="1:56">
      <c r="A153" s="32" t="s">
        <v>65</v>
      </c>
      <c r="B153" s="30">
        <f ca="1" t="shared" si="57"/>
        <v>44097</v>
      </c>
      <c r="C153" s="31">
        <f ca="1" t="shared" si="58"/>
        <v>44355</v>
      </c>
      <c r="D153" s="29" t="str">
        <f t="shared" si="59"/>
        <v>Project 4153</v>
      </c>
      <c r="E153" s="29" t="str">
        <f t="shared" si="60"/>
        <v>Company AB 5153</v>
      </c>
      <c r="F153" s="29" t="str">
        <f ca="1" t="shared" si="61"/>
        <v>Surahamar</v>
      </c>
      <c r="G153" s="36">
        <f ca="1" t="shared" si="62"/>
        <v>35</v>
      </c>
      <c r="H153" s="37" t="str">
        <f ca="1" t="shared" si="63"/>
        <v>Ja</v>
      </c>
      <c r="I153" s="29" t="str">
        <f ca="1" t="shared" si="64"/>
        <v>Flytt</v>
      </c>
      <c r="J153" s="29" t="str">
        <f ca="1" t="shared" si="65"/>
        <v>Konsumtion</v>
      </c>
      <c r="K153" s="40">
        <f ca="1" t="shared" si="66"/>
        <v>480</v>
      </c>
      <c r="L153" s="40">
        <f ca="1" t="shared" si="67"/>
        <v>218</v>
      </c>
      <c r="M153" s="13"/>
      <c r="N153" s="29" t="str">
        <f ca="1" t="shared" si="68"/>
        <v>Lars Johnson 153</v>
      </c>
      <c r="O153" s="29" t="str">
        <f ca="1" t="shared" si="69"/>
        <v>Sarah Anderson 153</v>
      </c>
      <c r="P153" s="29" t="str">
        <f ca="1" t="shared" si="70"/>
        <v>Erik Johanson 153</v>
      </c>
      <c r="Q153" s="29" t="str">
        <f ca="1" t="shared" si="71"/>
        <v>6.Nätavtal</v>
      </c>
      <c r="R153" s="44" t="str">
        <f ca="1" t="shared" si="72"/>
        <v>nej</v>
      </c>
      <c r="S153" s="44" t="str">
        <f ca="1" t="shared" si="73"/>
        <v>x</v>
      </c>
      <c r="T153" s="44" t="str">
        <f ca="1" t="shared" si="74"/>
        <v/>
      </c>
      <c r="U153" s="15"/>
      <c r="V153" s="32"/>
      <c r="W153" s="48" t="str">
        <f ca="1" t="shared" si="75"/>
        <v/>
      </c>
      <c r="X153" s="49" t="str">
        <f ca="1" t="shared" si="76"/>
        <v>Ja</v>
      </c>
      <c r="Y153" s="62">
        <f ca="1" t="shared" si="77"/>
        <v>45584</v>
      </c>
      <c r="Z153" s="62">
        <f ca="1" t="shared" si="78"/>
        <v>45577</v>
      </c>
      <c r="AA153" s="66"/>
      <c r="AB153" s="63" t="str">
        <f ca="1" t="shared" si="80"/>
        <v/>
      </c>
      <c r="AC153" s="72">
        <f ca="1">INDEX(Anslutningspunkt!$A$2:$A$180,RANDBETWEEN(2,180),1)</f>
        <v>241</v>
      </c>
      <c r="AD153" s="29"/>
      <c r="AE153" s="29" t="str">
        <f ca="1" t="shared" si="79"/>
        <v/>
      </c>
      <c r="AF153" s="78"/>
      <c r="AG153" s="121"/>
      <c r="AH153" s="122"/>
      <c r="AI153" s="102"/>
      <c r="AM153" s="6">
        <f ca="1">VLOOKUP(AC153,Anslutningspunkt!A:B,2,0)+RANDBETWEEN(-10000,10000)</f>
        <v>7588310.698</v>
      </c>
      <c r="AN153" s="6">
        <f ca="1">VLOOKUP(AC153,Anslutningspunkt!A:C,3,0)+RANDBETWEEN(-10000,10000)</f>
        <v>775283.195</v>
      </c>
      <c r="AP153" s="6" t="str">
        <f ca="1" t="shared" si="81"/>
        <v>Flytt</v>
      </c>
      <c r="AQ153" s="6" t="str">
        <f ca="1" t="shared" si="82"/>
        <v>Konsumtion</v>
      </c>
      <c r="AX153" s="30">
        <f ca="1" t="shared" si="83"/>
        <v>44246.1040801125</v>
      </c>
      <c r="AZ153" s="30">
        <f ca="1">IF(SUM(IF({"4.Projekteringsavtal","5.Anslutningsavtal","6.Nätavtal"}=Q153,1,0))&gt;0,EDATE(AX153,RANDBETWEEN(0,6)),"")</f>
        <v>44246</v>
      </c>
      <c r="BB153" s="20">
        <f ca="1">IF(SUM(IF({"5.Anslutningsavtal","6.Nätavtal"}=Q153,1,0))&gt;0,EDATE(AZ153,RANDBETWEEN(0,3)),"")</f>
        <v>44305</v>
      </c>
      <c r="BD153" s="20">
        <f ca="1" t="shared" si="84"/>
        <v>44396</v>
      </c>
    </row>
    <row r="154" s="6" customFormat="1" ht="12.75" customHeight="1" spans="1:56">
      <c r="A154" s="32" t="s">
        <v>65</v>
      </c>
      <c r="B154" s="30">
        <f ca="1" t="shared" si="57"/>
        <v>44810</v>
      </c>
      <c r="C154" s="31">
        <f ca="1" t="shared" si="58"/>
        <v>45327</v>
      </c>
      <c r="D154" s="29" t="str">
        <f t="shared" si="59"/>
        <v>Project 4154</v>
      </c>
      <c r="E154" s="29" t="str">
        <f t="shared" si="60"/>
        <v>Company AB 5154</v>
      </c>
      <c r="F154" s="29" t="str">
        <f ca="1" t="shared" si="61"/>
        <v>Lindesberg</v>
      </c>
      <c r="G154" s="36">
        <f ca="1" t="shared" si="62"/>
        <v>37</v>
      </c>
      <c r="H154" s="37" t="str">
        <f ca="1" t="shared" si="63"/>
        <v/>
      </c>
      <c r="I154" s="29" t="str">
        <f ca="1" t="shared" si="64"/>
        <v>Utökning</v>
      </c>
      <c r="J154" s="29" t="str">
        <f ca="1" t="shared" si="65"/>
        <v>Konsumtion</v>
      </c>
      <c r="K154" s="40">
        <f ca="1" t="shared" si="66"/>
        <v>50</v>
      </c>
      <c r="L154" s="40">
        <f ca="1" t="shared" si="67"/>
        <v>50</v>
      </c>
      <c r="M154" s="116"/>
      <c r="N154" s="29" t="str">
        <f ca="1" t="shared" si="68"/>
        <v>Erik Johanson 154</v>
      </c>
      <c r="O154" s="29" t="str">
        <f ca="1" t="shared" si="69"/>
        <v>Erik Johanson 154</v>
      </c>
      <c r="P154" s="29" t="str">
        <f ca="1" t="shared" si="70"/>
        <v>Sarah Anderson 154</v>
      </c>
      <c r="Q154" s="29" t="str">
        <f ca="1" t="shared" si="71"/>
        <v>1.Anslutningsmöjlighet</v>
      </c>
      <c r="R154" s="44" t="str">
        <f ca="1" t="shared" si="72"/>
        <v>Ja</v>
      </c>
      <c r="S154" s="44" t="str">
        <f ca="1" t="shared" si="73"/>
        <v/>
      </c>
      <c r="T154" s="44" t="str">
        <f ca="1" t="shared" si="74"/>
        <v/>
      </c>
      <c r="U154" s="15"/>
      <c r="V154" s="32"/>
      <c r="W154" s="48" t="str">
        <f ca="1" t="shared" si="75"/>
        <v>Ansluts till LN 20 kV</v>
      </c>
      <c r="X154" s="49" t="str">
        <f ca="1" t="shared" si="76"/>
        <v>Ja</v>
      </c>
      <c r="Y154" s="62">
        <f ca="1" t="shared" si="77"/>
        <v>45525</v>
      </c>
      <c r="Z154" s="62">
        <f ca="1" t="shared" si="78"/>
        <v>45519</v>
      </c>
      <c r="AA154" s="66"/>
      <c r="AB154" s="63" t="str">
        <f ca="1" t="shared" si="80"/>
        <v/>
      </c>
      <c r="AC154" s="72">
        <f ca="1">INDEX(Anslutningspunkt!$A$2:$A$180,RANDBETWEEN(2,180),1)</f>
        <v>39</v>
      </c>
      <c r="AD154" s="29"/>
      <c r="AE154" s="29" t="str">
        <f ca="1" t="shared" si="79"/>
        <v>Stamnät Regionnät</v>
      </c>
      <c r="AF154" s="78"/>
      <c r="AG154" s="121"/>
      <c r="AH154" s="123"/>
      <c r="AI154" s="125"/>
      <c r="AM154" s="6">
        <f ca="1">VLOOKUP(AC154,Anslutningspunkt!A:B,2,0)+RANDBETWEEN(-10000,10000)</f>
        <v>7663149.698</v>
      </c>
      <c r="AN154" s="6">
        <f ca="1">VLOOKUP(AC154,Anslutningspunkt!A:C,3,0)+RANDBETWEEN(-10000,10000)</f>
        <v>794843.195</v>
      </c>
      <c r="AP154" s="6" t="str">
        <f ca="1" t="shared" si="81"/>
        <v>Utökning</v>
      </c>
      <c r="AQ154" s="6" t="str">
        <f ca="1" t="shared" si="82"/>
        <v>Konsumtion</v>
      </c>
      <c r="AX154" s="30" t="str">
        <f ca="1" t="shared" si="83"/>
        <v/>
      </c>
      <c r="AZ154" s="30" t="str">
        <f ca="1">IF(SUM(IF({"4.Projekteringsavtal","5.Anslutningsavtal","6.Nätavtal"}=Q154,1,0))&gt;0,EDATE(AX154,RANDBETWEEN(0,6)),"")</f>
        <v/>
      </c>
      <c r="BB154" s="20" t="str">
        <f ca="1">IF(SUM(IF({"5.Anslutningsavtal","6.Nätavtal"}=Q154,1,0))&gt;0,EDATE(AZ154,RANDBETWEEN(0,3)),"")</f>
        <v/>
      </c>
      <c r="BD154" s="20" t="str">
        <f ca="1" t="shared" si="84"/>
        <v/>
      </c>
    </row>
    <row r="155" s="6" customFormat="1" ht="12.75" customHeight="1" spans="1:56">
      <c r="A155" s="32" t="s">
        <v>65</v>
      </c>
      <c r="B155" s="30">
        <f ca="1" t="shared" si="57"/>
        <v>43844</v>
      </c>
      <c r="C155" s="31">
        <f ca="1" t="shared" si="58"/>
        <v>44945</v>
      </c>
      <c r="D155" s="29" t="str">
        <f t="shared" si="59"/>
        <v>Project 4155</v>
      </c>
      <c r="E155" s="29" t="str">
        <f t="shared" si="60"/>
        <v>Company AB 5155</v>
      </c>
      <c r="F155" s="29" t="str">
        <f ca="1" t="shared" si="61"/>
        <v>Upplands Bro</v>
      </c>
      <c r="G155" s="36">
        <f ca="1" t="shared" si="62"/>
        <v>37</v>
      </c>
      <c r="H155" s="37" t="str">
        <f ca="1" t="shared" si="63"/>
        <v>Ja</v>
      </c>
      <c r="I155" s="29" t="str">
        <f ca="1" t="shared" si="64"/>
        <v>Nyanslutning</v>
      </c>
      <c r="J155" s="29" t="str">
        <f ca="1" t="shared" si="65"/>
        <v>Produktion</v>
      </c>
      <c r="K155" s="40">
        <f ca="1" t="shared" si="66"/>
        <v>160</v>
      </c>
      <c r="L155" s="40">
        <f ca="1" t="shared" si="67"/>
        <v>103</v>
      </c>
      <c r="M155" s="13"/>
      <c r="N155" s="29" t="str">
        <f ca="1" t="shared" si="68"/>
        <v>Anders Erikson 155</v>
      </c>
      <c r="O155" s="29" t="str">
        <f ca="1" t="shared" si="69"/>
        <v>Erik Johanson 155</v>
      </c>
      <c r="P155" s="29" t="str">
        <f ca="1" t="shared" si="70"/>
        <v>Lars Johnson 155</v>
      </c>
      <c r="Q155" s="29" t="str">
        <f ca="1" t="shared" si="71"/>
        <v>2.Reservationsavtal</v>
      </c>
      <c r="R155" s="44" t="str">
        <f ca="1" t="shared" si="72"/>
        <v/>
      </c>
      <c r="S155" s="44" t="str">
        <f ca="1" t="shared" si="73"/>
        <v>x</v>
      </c>
      <c r="T155" s="44" t="str">
        <f ca="1" t="shared" si="74"/>
        <v/>
      </c>
      <c r="U155" s="15"/>
      <c r="V155" s="32"/>
      <c r="W155" s="48" t="str">
        <f ca="1" t="shared" si="75"/>
        <v>Ansluts till LN 20 kV</v>
      </c>
      <c r="X155" s="49" t="str">
        <f ca="1" t="shared" si="76"/>
        <v>Nej</v>
      </c>
      <c r="Y155" s="62" t="str">
        <f ca="1" t="shared" si="77"/>
        <v/>
      </c>
      <c r="Z155" s="62" t="str">
        <f ca="1" t="shared" si="78"/>
        <v/>
      </c>
      <c r="AA155" s="66"/>
      <c r="AB155" s="63" t="str">
        <f ca="1" t="shared" si="80"/>
        <v/>
      </c>
      <c r="AC155" s="72">
        <f ca="1">INDEX(Anslutningspunkt!$A$2:$A$180,RANDBETWEEN(2,180),1)</f>
        <v>195</v>
      </c>
      <c r="AD155" s="29"/>
      <c r="AE155" s="29" t="str">
        <f ca="1" t="shared" si="79"/>
        <v>Regionnät</v>
      </c>
      <c r="AF155" s="78"/>
      <c r="AG155" s="121"/>
      <c r="AH155" s="122"/>
      <c r="AI155" s="102"/>
      <c r="AM155" s="6">
        <f ca="1">VLOOKUP(AC155,Anslutningspunkt!A:B,2,0)+RANDBETWEEN(-10000,10000)</f>
        <v>7667322.698</v>
      </c>
      <c r="AN155" s="6">
        <f ca="1">VLOOKUP(AC155,Anslutningspunkt!A:C,3,0)+RANDBETWEEN(-10000,10000)</f>
        <v>725279.195</v>
      </c>
      <c r="AP155" s="6" t="str">
        <f ca="1" t="shared" si="81"/>
        <v>Nyanslutning</v>
      </c>
      <c r="AQ155" s="6" t="str">
        <f ca="1" t="shared" si="82"/>
        <v>Produktion</v>
      </c>
      <c r="AX155" s="30">
        <f ca="1" t="shared" si="83"/>
        <v>44675.7333875244</v>
      </c>
      <c r="AZ155" s="30" t="str">
        <f ca="1">IF(SUM(IF({"4.Projekteringsavtal","5.Anslutningsavtal","6.Nätavtal"}=Q155,1,0))&gt;0,EDATE(AX155,RANDBETWEEN(0,6)),"")</f>
        <v/>
      </c>
      <c r="BB155" s="20" t="str">
        <f ca="1">IF(SUM(IF({"5.Anslutningsavtal","6.Nätavtal"}=Q155,1,0))&gt;0,EDATE(AZ155,RANDBETWEEN(0,3)),"")</f>
        <v/>
      </c>
      <c r="BD155" s="20" t="str">
        <f ca="1" t="shared" si="84"/>
        <v/>
      </c>
    </row>
    <row r="156" s="6" customFormat="1" ht="12.75" customHeight="1" spans="1:56">
      <c r="A156" s="32" t="s">
        <v>65</v>
      </c>
      <c r="B156" s="30">
        <f ca="1" t="shared" si="57"/>
        <v>43660</v>
      </c>
      <c r="C156" s="31">
        <f ca="1" t="shared" si="58"/>
        <v>44671</v>
      </c>
      <c r="D156" s="29" t="str">
        <f t="shared" si="59"/>
        <v>Project 4156</v>
      </c>
      <c r="E156" s="29" t="str">
        <f t="shared" si="60"/>
        <v>Company AB 5156</v>
      </c>
      <c r="F156" s="29" t="str">
        <f ca="1" t="shared" si="61"/>
        <v>Ludvika</v>
      </c>
      <c r="G156" s="36">
        <f ca="1" t="shared" si="62"/>
        <v>31</v>
      </c>
      <c r="H156" s="37" t="str">
        <f ca="1" t="shared" si="63"/>
        <v>Ja</v>
      </c>
      <c r="I156" s="29" t="str">
        <f ca="1" t="shared" si="64"/>
        <v>Flytt</v>
      </c>
      <c r="J156" s="29" t="str">
        <f ca="1" t="shared" si="65"/>
        <v>Konsumtion</v>
      </c>
      <c r="K156" s="40">
        <f ca="1" t="shared" si="66"/>
        <v>70</v>
      </c>
      <c r="L156" s="40">
        <f ca="1" t="shared" si="67"/>
        <v>51</v>
      </c>
      <c r="M156" s="13"/>
      <c r="N156" s="29" t="str">
        <f ca="1" t="shared" si="68"/>
        <v>Anders Erikson 156</v>
      </c>
      <c r="O156" s="29" t="str">
        <f ca="1" t="shared" si="69"/>
        <v>Anders Erikson 156</v>
      </c>
      <c r="P156" s="29" t="str">
        <f ca="1" t="shared" si="70"/>
        <v>Erik Johanson 156</v>
      </c>
      <c r="Q156" s="29" t="str">
        <f ca="1" t="shared" si="71"/>
        <v>2.Reservationsavtal</v>
      </c>
      <c r="R156" s="44" t="str">
        <f ca="1" t="shared" si="72"/>
        <v/>
      </c>
      <c r="S156" s="44" t="str">
        <f ca="1" t="shared" si="73"/>
        <v>x</v>
      </c>
      <c r="T156" s="44" t="str">
        <f ca="1" t="shared" si="74"/>
        <v/>
      </c>
      <c r="U156" s="15"/>
      <c r="V156" s="32"/>
      <c r="W156" s="48" t="str">
        <f ca="1" t="shared" si="75"/>
        <v>Reservationsavtal ska tecknas</v>
      </c>
      <c r="X156" s="49" t="str">
        <f ca="1" t="shared" si="76"/>
        <v/>
      </c>
      <c r="Y156" s="62" t="str">
        <f ca="1" t="shared" si="77"/>
        <v/>
      </c>
      <c r="Z156" s="62" t="str">
        <f ca="1" t="shared" si="78"/>
        <v/>
      </c>
      <c r="AA156" s="66"/>
      <c r="AB156" s="63" t="str">
        <f ca="1" t="shared" si="80"/>
        <v/>
      </c>
      <c r="AC156" s="72">
        <f ca="1">INDEX(Anslutningspunkt!$A$2:$A$180,RANDBETWEEN(2,180),1)</f>
        <v>38</v>
      </c>
      <c r="AD156" s="29"/>
      <c r="AE156" s="29" t="str">
        <f ca="1" t="shared" si="79"/>
        <v>Regionnät</v>
      </c>
      <c r="AF156" s="78"/>
      <c r="AG156" s="121"/>
      <c r="AH156" s="122"/>
      <c r="AI156" s="122"/>
      <c r="AM156" s="6">
        <f ca="1">VLOOKUP(AC156,Anslutningspunkt!A:B,2,0)+RANDBETWEEN(-10000,10000)</f>
        <v>7678823.698</v>
      </c>
      <c r="AN156" s="6">
        <f ca="1">VLOOKUP(AC156,Anslutningspunkt!A:C,3,0)+RANDBETWEEN(-10000,10000)</f>
        <v>711408.195</v>
      </c>
      <c r="AP156" s="6" t="str">
        <f ca="1" t="shared" si="81"/>
        <v>Flytt</v>
      </c>
      <c r="AQ156" s="6" t="str">
        <f ca="1" t="shared" si="82"/>
        <v>Konsumtion</v>
      </c>
      <c r="AX156" s="30">
        <f ca="1" t="shared" si="83"/>
        <v>43827.2123264852</v>
      </c>
      <c r="AZ156" s="30" t="str">
        <f ca="1">IF(SUM(IF({"4.Projekteringsavtal","5.Anslutningsavtal","6.Nätavtal"}=Q156,1,0))&gt;0,EDATE(AX156,RANDBETWEEN(0,6)),"")</f>
        <v/>
      </c>
      <c r="BB156" s="20" t="str">
        <f ca="1">IF(SUM(IF({"5.Anslutningsavtal","6.Nätavtal"}=Q156,1,0))&gt;0,EDATE(AZ156,RANDBETWEEN(0,3)),"")</f>
        <v/>
      </c>
      <c r="BD156" s="20" t="str">
        <f ca="1" t="shared" si="84"/>
        <v/>
      </c>
    </row>
    <row r="157" s="6" customFormat="1" ht="12.75" customHeight="1" spans="1:56">
      <c r="A157" s="32" t="s">
        <v>65</v>
      </c>
      <c r="B157" s="30">
        <f ca="1" t="shared" si="57"/>
        <v>43838</v>
      </c>
      <c r="C157" s="31">
        <f ca="1" t="shared" si="58"/>
        <v>43890</v>
      </c>
      <c r="D157" s="29" t="str">
        <f t="shared" si="59"/>
        <v>Project 4157</v>
      </c>
      <c r="E157" s="29" t="str">
        <f t="shared" si="60"/>
        <v>Company AB 5157</v>
      </c>
      <c r="F157" s="29" t="str">
        <f ca="1" t="shared" si="61"/>
        <v>Surahamar</v>
      </c>
      <c r="G157" s="36">
        <f ca="1" t="shared" si="62"/>
        <v>36</v>
      </c>
      <c r="H157" s="37" t="str">
        <f ca="1" t="shared" si="63"/>
        <v>Ja</v>
      </c>
      <c r="I157" s="29" t="str">
        <f ca="1" t="shared" si="64"/>
        <v>Nyanslutning</v>
      </c>
      <c r="J157" s="29" t="str">
        <f ca="1" t="shared" si="65"/>
        <v>Produktion</v>
      </c>
      <c r="K157" s="40">
        <f ca="1" t="shared" si="66"/>
        <v>20</v>
      </c>
      <c r="L157" s="40">
        <f ca="1" t="shared" si="67"/>
        <v>11</v>
      </c>
      <c r="M157" s="13"/>
      <c r="N157" s="29" t="str">
        <f ca="1" t="shared" si="68"/>
        <v>Lars Johnson 157</v>
      </c>
      <c r="O157" s="29" t="str">
        <f ca="1" t="shared" si="69"/>
        <v>Erik Johanson 157</v>
      </c>
      <c r="P157" s="29" t="str">
        <f ca="1" t="shared" si="70"/>
        <v>Erik Johanson 157</v>
      </c>
      <c r="Q157" s="29" t="str">
        <f ca="1" t="shared" si="71"/>
        <v>6.Nätavtal</v>
      </c>
      <c r="R157" s="44" t="str">
        <f ca="1" t="shared" si="72"/>
        <v/>
      </c>
      <c r="S157" s="44" t="str">
        <f ca="1" t="shared" si="73"/>
        <v>x</v>
      </c>
      <c r="T157" s="44" t="str">
        <f ca="1" t="shared" si="74"/>
        <v/>
      </c>
      <c r="U157" s="15"/>
      <c r="V157" s="32"/>
      <c r="W157" s="48" t="str">
        <f ca="1" t="shared" si="75"/>
        <v>Länk</v>
      </c>
      <c r="X157" s="49" t="str">
        <f ca="1" t="shared" si="76"/>
        <v>Nej</v>
      </c>
      <c r="Y157" s="62" t="str">
        <f ca="1" t="shared" si="77"/>
        <v/>
      </c>
      <c r="Z157" s="62" t="str">
        <f ca="1" t="shared" si="78"/>
        <v/>
      </c>
      <c r="AA157" s="66"/>
      <c r="AB157" s="63" t="str">
        <f ca="1" t="shared" si="80"/>
        <v/>
      </c>
      <c r="AC157" s="72">
        <f ca="1">INDEX(Anslutningspunkt!$A$2:$A$180,RANDBETWEEN(2,180),1)</f>
        <v>224</v>
      </c>
      <c r="AD157" s="29"/>
      <c r="AE157" s="29" t="str">
        <f ca="1" t="shared" si="79"/>
        <v>Stamnät</v>
      </c>
      <c r="AF157" s="78"/>
      <c r="AG157" s="121"/>
      <c r="AH157" s="122"/>
      <c r="AI157" s="126"/>
      <c r="AM157" s="6">
        <f ca="1">VLOOKUP(AC157,Anslutningspunkt!A:B,2,0)+RANDBETWEEN(-10000,10000)</f>
        <v>7594642.698</v>
      </c>
      <c r="AN157" s="6">
        <f ca="1">VLOOKUP(AC157,Anslutningspunkt!A:C,3,0)+RANDBETWEEN(-10000,10000)</f>
        <v>657321.195</v>
      </c>
      <c r="AP157" s="6" t="str">
        <f ca="1" t="shared" si="81"/>
        <v>Nyanslutning</v>
      </c>
      <c r="AQ157" s="6" t="str">
        <f ca="1" t="shared" si="82"/>
        <v>Produktion</v>
      </c>
      <c r="AX157" s="30">
        <f ca="1" t="shared" si="83"/>
        <v>43912.8313994139</v>
      </c>
      <c r="AZ157" s="30">
        <f ca="1">IF(SUM(IF({"4.Projekteringsavtal","5.Anslutningsavtal","6.Nätavtal"}=Q157,1,0))&gt;0,EDATE(AX157,RANDBETWEEN(0,6)),"")</f>
        <v>44065</v>
      </c>
      <c r="BB157" s="20">
        <f ca="1">IF(SUM(IF({"5.Anslutningsavtal","6.Nätavtal"}=Q157,1,0))&gt;0,EDATE(AZ157,RANDBETWEEN(0,3)),"")</f>
        <v>44157</v>
      </c>
      <c r="BD157" s="20">
        <f ca="1" t="shared" si="84"/>
        <v>44187</v>
      </c>
    </row>
    <row r="158" s="6" customFormat="1" ht="14.25" customHeight="1" spans="1:56">
      <c r="A158" s="32" t="s">
        <v>65</v>
      </c>
      <c r="B158" s="30">
        <f ca="1" t="shared" si="57"/>
        <v>43188</v>
      </c>
      <c r="C158" s="31">
        <f ca="1" t="shared" si="58"/>
        <v>44443</v>
      </c>
      <c r="D158" s="29" t="str">
        <f t="shared" si="59"/>
        <v>Project 4158</v>
      </c>
      <c r="E158" s="29" t="str">
        <f t="shared" si="60"/>
        <v>Company AB 5158</v>
      </c>
      <c r="F158" s="29" t="str">
        <f ca="1" t="shared" si="61"/>
        <v>Västerås</v>
      </c>
      <c r="G158" s="36">
        <f ca="1" t="shared" si="62"/>
        <v>31</v>
      </c>
      <c r="H158" s="37" t="str">
        <f ca="1" t="shared" si="63"/>
        <v/>
      </c>
      <c r="I158" s="29" t="str">
        <f ca="1" t="shared" si="64"/>
        <v>Flytt</v>
      </c>
      <c r="J158" s="29" t="str">
        <f ca="1" t="shared" si="65"/>
        <v>Produktion</v>
      </c>
      <c r="K158" s="40">
        <f ca="1" t="shared" si="66"/>
        <v>370</v>
      </c>
      <c r="L158" s="40">
        <f ca="1" t="shared" si="67"/>
        <v>339</v>
      </c>
      <c r="M158" s="13"/>
      <c r="N158" s="29" t="str">
        <f ca="1" t="shared" si="68"/>
        <v>Erik Johanson 158</v>
      </c>
      <c r="O158" s="29" t="str">
        <f ca="1" t="shared" si="69"/>
        <v>Erik Johanson 158</v>
      </c>
      <c r="P158" s="29" t="str">
        <f ca="1" t="shared" si="70"/>
        <v>Sarah Anderson 158</v>
      </c>
      <c r="Q158" s="29" t="str">
        <f ca="1" t="shared" si="71"/>
        <v>2.Reservationsavtal</v>
      </c>
      <c r="R158" s="44" t="str">
        <f ca="1" t="shared" si="72"/>
        <v>nej</v>
      </c>
      <c r="S158" s="44" t="str">
        <f ca="1" t="shared" si="73"/>
        <v>x</v>
      </c>
      <c r="T158" s="44" t="str">
        <f ca="1" t="shared" si="74"/>
        <v/>
      </c>
      <c r="U158" s="15"/>
      <c r="V158" s="32"/>
      <c r="W158" s="48" t="str">
        <f ca="1" t="shared" si="75"/>
        <v/>
      </c>
      <c r="X158" s="49" t="str">
        <f ca="1" t="shared" si="76"/>
        <v>Ja</v>
      </c>
      <c r="Y158" s="62">
        <f ca="1" t="shared" si="77"/>
        <v>45571</v>
      </c>
      <c r="Z158" s="62">
        <f ca="1" t="shared" si="78"/>
        <v>44956</v>
      </c>
      <c r="AA158" s="66"/>
      <c r="AB158" s="63" t="str">
        <f ca="1" t="shared" si="80"/>
        <v/>
      </c>
      <c r="AC158" s="72">
        <f ca="1">INDEX(Anslutningspunkt!$A$2:$A$180,RANDBETWEEN(2,180),1)</f>
        <v>64</v>
      </c>
      <c r="AD158" s="29"/>
      <c r="AE158" s="29" t="str">
        <f ca="1" t="shared" si="79"/>
        <v>Stamnät Regionnät</v>
      </c>
      <c r="AF158" s="78"/>
      <c r="AG158" s="121"/>
      <c r="AH158" s="122"/>
      <c r="AI158" s="122"/>
      <c r="AM158" s="6">
        <f ca="1">VLOOKUP(AC158,Anslutningspunkt!A:B,2,0)+RANDBETWEEN(-10000,10000)</f>
        <v>7598337.698</v>
      </c>
      <c r="AN158" s="6">
        <f ca="1">VLOOKUP(AC158,Anslutningspunkt!A:C,3,0)+RANDBETWEEN(-10000,10000)</f>
        <v>742504.195</v>
      </c>
      <c r="AP158" s="6" t="str">
        <f ca="1" t="shared" si="81"/>
        <v>Flytt</v>
      </c>
      <c r="AQ158" s="6" t="str">
        <f ca="1" t="shared" si="82"/>
        <v>Produktion</v>
      </c>
      <c r="AX158" s="30">
        <f ca="1" t="shared" si="83"/>
        <v>43356.1480983947</v>
      </c>
      <c r="AZ158" s="30" t="str">
        <f ca="1">IF(SUM(IF({"4.Projekteringsavtal","5.Anslutningsavtal","6.Nätavtal"}=Q158,1,0))&gt;0,EDATE(AX158,RANDBETWEEN(0,6)),"")</f>
        <v/>
      </c>
      <c r="BB158" s="20" t="str">
        <f ca="1">IF(SUM(IF({"5.Anslutningsavtal","6.Nätavtal"}=Q158,1,0))&gt;0,EDATE(AZ158,RANDBETWEEN(0,3)),"")</f>
        <v/>
      </c>
      <c r="BD158" s="20" t="str">
        <f ca="1" t="shared" si="84"/>
        <v/>
      </c>
    </row>
    <row r="159" s="6" customFormat="1" ht="12.75" customHeight="1" spans="1:56">
      <c r="A159" s="32" t="s">
        <v>68</v>
      </c>
      <c r="B159" s="30">
        <f ca="1" t="shared" si="57"/>
        <v>43232</v>
      </c>
      <c r="C159" s="31">
        <f ca="1" t="shared" si="58"/>
        <v>45565</v>
      </c>
      <c r="D159" s="29" t="str">
        <f t="shared" si="59"/>
        <v>Project 4159</v>
      </c>
      <c r="E159" s="29" t="str">
        <f t="shared" si="60"/>
        <v>Company AB 5159</v>
      </c>
      <c r="F159" s="29" t="str">
        <f ca="1" t="shared" si="61"/>
        <v>Upplans Bro</v>
      </c>
      <c r="G159" s="36">
        <f ca="1" t="shared" si="62"/>
        <v>37</v>
      </c>
      <c r="H159" s="37" t="str">
        <f ca="1" t="shared" si="63"/>
        <v>Nej</v>
      </c>
      <c r="I159" s="29" t="str">
        <f ca="1" t="shared" si="64"/>
        <v>Nyanslutning</v>
      </c>
      <c r="J159" s="29" t="str">
        <f ca="1" t="shared" si="65"/>
        <v>Konsumtion</v>
      </c>
      <c r="K159" s="40">
        <f ca="1" t="shared" si="66"/>
        <v>160</v>
      </c>
      <c r="L159" s="40">
        <f ca="1" t="shared" si="67"/>
        <v>20</v>
      </c>
      <c r="M159" s="13"/>
      <c r="N159" s="29" t="str">
        <f ca="1" t="shared" si="68"/>
        <v>Lars Johnson 159</v>
      </c>
      <c r="O159" s="29" t="str">
        <f ca="1" t="shared" si="69"/>
        <v>Lars Johnson 159</v>
      </c>
      <c r="P159" s="29" t="str">
        <f ca="1" t="shared" si="70"/>
        <v>Erik Johanson 159</v>
      </c>
      <c r="Q159" s="29" t="str">
        <f ca="1" t="shared" si="71"/>
        <v>1.Anslutningsmöjlighet</v>
      </c>
      <c r="R159" s="44" t="str">
        <f ca="1" t="shared" si="72"/>
        <v>N/A</v>
      </c>
      <c r="S159" s="44" t="str">
        <f ca="1" t="shared" si="73"/>
        <v/>
      </c>
      <c r="T159" s="44" t="str">
        <f ca="1" t="shared" si="74"/>
        <v>x</v>
      </c>
      <c r="U159" s="15"/>
      <c r="V159" s="32"/>
      <c r="W159" s="48" t="str">
        <f ca="1" t="shared" si="75"/>
        <v/>
      </c>
      <c r="X159" s="49" t="str">
        <f ca="1" t="shared" si="76"/>
        <v>Nej</v>
      </c>
      <c r="Y159" s="62" t="str">
        <f ca="1" t="shared" si="77"/>
        <v/>
      </c>
      <c r="Z159" s="62" t="str">
        <f ca="1" t="shared" si="78"/>
        <v/>
      </c>
      <c r="AA159" s="66"/>
      <c r="AB159" s="63">
        <f ca="1" t="shared" si="80"/>
        <v>44824.285188567</v>
      </c>
      <c r="AC159" s="72">
        <f ca="1">INDEX(Anslutningspunkt!$A$2:$A$180,RANDBETWEEN(2,180),1)</f>
        <v>49</v>
      </c>
      <c r="AD159" s="29"/>
      <c r="AE159" s="29" t="str">
        <f ca="1" t="shared" si="79"/>
        <v/>
      </c>
      <c r="AF159" s="78"/>
      <c r="AG159" s="121"/>
      <c r="AH159" s="122"/>
      <c r="AI159" s="122"/>
      <c r="AM159" s="6">
        <f ca="1">VLOOKUP(AC159,Anslutningspunkt!A:B,2,0)+RANDBETWEEN(-10000,10000)</f>
        <v>7756569.698</v>
      </c>
      <c r="AN159" s="6">
        <f ca="1">VLOOKUP(AC159,Anslutningspunkt!A:C,3,0)+RANDBETWEEN(-10000,10000)</f>
        <v>740512.195</v>
      </c>
      <c r="AP159" s="6" t="str">
        <f ca="1" t="shared" si="81"/>
        <v>Nyanslutning</v>
      </c>
      <c r="AQ159" s="6" t="str">
        <f ca="1" t="shared" si="82"/>
        <v>Konsumtion</v>
      </c>
      <c r="AX159" s="30" t="str">
        <f ca="1" t="shared" si="83"/>
        <v/>
      </c>
      <c r="AZ159" s="30" t="str">
        <f ca="1">IF(SUM(IF({"4.Projekteringsavtal","5.Anslutningsavtal","6.Nätavtal"}=Q159,1,0))&gt;0,EDATE(AX159,RANDBETWEEN(0,6)),"")</f>
        <v/>
      </c>
      <c r="BB159" s="20" t="str">
        <f ca="1">IF(SUM(IF({"5.Anslutningsavtal","6.Nätavtal"}=Q159,1,0))&gt;0,EDATE(AZ159,RANDBETWEEN(0,3)),"")</f>
        <v/>
      </c>
      <c r="BD159" s="20" t="str">
        <f ca="1" t="shared" si="84"/>
        <v/>
      </c>
    </row>
    <row r="160" s="6" customFormat="1" ht="12.75" customHeight="1" spans="1:56">
      <c r="A160" s="32" t="s">
        <v>65</v>
      </c>
      <c r="B160" s="30">
        <f ca="1" t="shared" si="57"/>
        <v>44730</v>
      </c>
      <c r="C160" s="31">
        <f ca="1" t="shared" si="58"/>
        <v>44954</v>
      </c>
      <c r="D160" s="29" t="str">
        <f t="shared" si="59"/>
        <v>Project 4160</v>
      </c>
      <c r="E160" s="29" t="str">
        <f t="shared" si="60"/>
        <v>Company AB 5160</v>
      </c>
      <c r="F160" s="29" t="str">
        <f ca="1" t="shared" si="61"/>
        <v>Litslunda</v>
      </c>
      <c r="G160" s="36">
        <f ca="1" t="shared" si="62"/>
        <v>35</v>
      </c>
      <c r="H160" s="37" t="str">
        <f ca="1" t="shared" si="63"/>
        <v>Nej</v>
      </c>
      <c r="I160" s="29" t="str">
        <f ca="1" t="shared" si="64"/>
        <v>Nyanslutning</v>
      </c>
      <c r="J160" s="29" t="str">
        <f ca="1" t="shared" si="65"/>
        <v>Konsumtion</v>
      </c>
      <c r="K160" s="40">
        <f ca="1" t="shared" si="66"/>
        <v>420</v>
      </c>
      <c r="L160" s="40">
        <f ca="1" t="shared" si="67"/>
        <v>9</v>
      </c>
      <c r="M160" s="13"/>
      <c r="N160" s="29" t="str">
        <f ca="1" t="shared" si="68"/>
        <v>Sarah Anderson 160</v>
      </c>
      <c r="O160" s="29" t="str">
        <f ca="1" t="shared" si="69"/>
        <v>Anders Erikson 160</v>
      </c>
      <c r="P160" s="29" t="str">
        <f ca="1" t="shared" si="70"/>
        <v>Lars Johnson 160</v>
      </c>
      <c r="Q160" s="29" t="str">
        <f ca="1" t="shared" si="71"/>
        <v>1.Anslutningsmöjlighet</v>
      </c>
      <c r="R160" s="44" t="str">
        <f ca="1" t="shared" si="72"/>
        <v>?</v>
      </c>
      <c r="S160" s="44" t="str">
        <f ca="1" t="shared" si="73"/>
        <v>x</v>
      </c>
      <c r="T160" s="44" t="str">
        <f ca="1" t="shared" si="74"/>
        <v>x</v>
      </c>
      <c r="U160" s="15"/>
      <c r="V160" s="32"/>
      <c r="W160" s="48" t="str">
        <f ca="1" t="shared" si="75"/>
        <v>Ansluts till LN 20 kV</v>
      </c>
      <c r="X160" s="49" t="str">
        <f ca="1" t="shared" si="76"/>
        <v>Ja</v>
      </c>
      <c r="Y160" s="62">
        <f ca="1" t="shared" si="77"/>
        <v>45351</v>
      </c>
      <c r="Z160" s="62">
        <f ca="1" t="shared" si="78"/>
        <v>45325</v>
      </c>
      <c r="AA160" s="66"/>
      <c r="AB160" s="63" t="str">
        <f ca="1" t="shared" si="80"/>
        <v/>
      </c>
      <c r="AC160" s="72">
        <f ca="1">INDEX(Anslutningspunkt!$A$2:$A$180,RANDBETWEEN(2,180),1)</f>
        <v>197</v>
      </c>
      <c r="AD160" s="29"/>
      <c r="AE160" s="29" t="str">
        <f ca="1" t="shared" si="79"/>
        <v/>
      </c>
      <c r="AF160" s="78"/>
      <c r="AG160" s="121"/>
      <c r="AH160" s="122"/>
      <c r="AI160" s="126"/>
      <c r="AM160" s="6">
        <f ca="1">VLOOKUP(AC160,Anslutningspunkt!A:B,2,0)+RANDBETWEEN(-10000,10000)</f>
        <v>7654770.698</v>
      </c>
      <c r="AN160" s="6">
        <f ca="1">VLOOKUP(AC160,Anslutningspunkt!A:C,3,0)+RANDBETWEEN(-10000,10000)</f>
        <v>692398.195</v>
      </c>
      <c r="AP160" s="6" t="str">
        <f ca="1" t="shared" si="81"/>
        <v>Nyanslutning</v>
      </c>
      <c r="AQ160" s="6" t="str">
        <f ca="1" t="shared" si="82"/>
        <v>Konsumtion</v>
      </c>
      <c r="AX160" s="30" t="str">
        <f ca="1" t="shared" si="83"/>
        <v/>
      </c>
      <c r="AZ160" s="30" t="str">
        <f ca="1">IF(SUM(IF({"4.Projekteringsavtal","5.Anslutningsavtal","6.Nätavtal"}=Q160,1,0))&gt;0,EDATE(AX160,RANDBETWEEN(0,6)),"")</f>
        <v/>
      </c>
      <c r="BB160" s="20" t="str">
        <f ca="1">IF(SUM(IF({"5.Anslutningsavtal","6.Nätavtal"}=Q160,1,0))&gt;0,EDATE(AZ160,RANDBETWEEN(0,3)),"")</f>
        <v/>
      </c>
      <c r="BD160" s="20" t="str">
        <f ca="1" t="shared" si="84"/>
        <v/>
      </c>
    </row>
    <row r="161" s="6" customFormat="1" ht="12.75" customHeight="1" spans="1:56">
      <c r="A161" s="32" t="s">
        <v>65</v>
      </c>
      <c r="B161" s="30">
        <f ca="1" t="shared" si="57"/>
        <v>44067</v>
      </c>
      <c r="C161" s="31">
        <f ca="1" t="shared" si="58"/>
        <v>45378</v>
      </c>
      <c r="D161" s="29" t="str">
        <f t="shared" si="59"/>
        <v>Project 4161</v>
      </c>
      <c r="E161" s="29" t="str">
        <f t="shared" si="60"/>
        <v>Company AB 5161</v>
      </c>
      <c r="F161" s="29" t="str">
        <f ca="1" t="shared" si="61"/>
        <v>Botkyrka</v>
      </c>
      <c r="G161" s="36">
        <f ca="1" t="shared" si="62"/>
        <v>35</v>
      </c>
      <c r="H161" s="37" t="str">
        <f ca="1" t="shared" si="63"/>
        <v>Nej</v>
      </c>
      <c r="I161" s="29" t="str">
        <f ca="1" t="shared" si="64"/>
        <v>Nyanslutning</v>
      </c>
      <c r="J161" s="29" t="str">
        <f ca="1" t="shared" si="65"/>
        <v>Konsumtion</v>
      </c>
      <c r="K161" s="40">
        <f ca="1" t="shared" si="66"/>
        <v>460</v>
      </c>
      <c r="L161" s="40">
        <f ca="1" t="shared" si="67"/>
        <v>80</v>
      </c>
      <c r="M161" s="13"/>
      <c r="N161" s="29" t="str">
        <f ca="1" t="shared" si="68"/>
        <v>Lars Johnson 161</v>
      </c>
      <c r="O161" s="29" t="str">
        <f ca="1" t="shared" si="69"/>
        <v>Erik Johanson 161</v>
      </c>
      <c r="P161" s="29" t="str">
        <f ca="1" t="shared" si="70"/>
        <v>Anders Erikson 161</v>
      </c>
      <c r="Q161" s="29" t="str">
        <f ca="1" t="shared" si="71"/>
        <v>1.Anslutningsmöjlighet</v>
      </c>
      <c r="R161" s="44" t="str">
        <f ca="1" t="shared" si="72"/>
        <v>n</v>
      </c>
      <c r="S161" s="44" t="str">
        <f ca="1" t="shared" si="73"/>
        <v/>
      </c>
      <c r="T161" s="44" t="str">
        <f ca="1" t="shared" si="74"/>
        <v/>
      </c>
      <c r="U161" s="15"/>
      <c r="V161" s="32"/>
      <c r="W161" s="48" t="str">
        <f ca="1" t="shared" si="75"/>
        <v/>
      </c>
      <c r="X161" s="49" t="str">
        <f ca="1" t="shared" si="76"/>
        <v/>
      </c>
      <c r="Y161" s="62" t="str">
        <f ca="1" t="shared" si="77"/>
        <v/>
      </c>
      <c r="Z161" s="62" t="str">
        <f ca="1" t="shared" si="78"/>
        <v/>
      </c>
      <c r="AA161" s="66"/>
      <c r="AB161" s="63" t="str">
        <f ca="1" t="shared" si="80"/>
        <v/>
      </c>
      <c r="AC161" s="72">
        <f ca="1">INDEX(Anslutningspunkt!$A$2:$A$180,RANDBETWEEN(2,180),1)</f>
        <v>49</v>
      </c>
      <c r="AD161" s="29"/>
      <c r="AE161" s="29" t="str">
        <f ca="1" t="shared" si="79"/>
        <v>Stamnät Regionnät</v>
      </c>
      <c r="AF161" s="78"/>
      <c r="AG161" s="121"/>
      <c r="AH161" s="122"/>
      <c r="AI161" s="122"/>
      <c r="AM161" s="6">
        <f ca="1">VLOOKUP(AC161,Anslutningspunkt!A:B,2,0)+RANDBETWEEN(-10000,10000)</f>
        <v>7751245.698</v>
      </c>
      <c r="AN161" s="6">
        <f ca="1">VLOOKUP(AC161,Anslutningspunkt!A:C,3,0)+RANDBETWEEN(-10000,10000)</f>
        <v>732753.195</v>
      </c>
      <c r="AP161" s="6" t="str">
        <f ca="1" t="shared" si="81"/>
        <v>Nyanslutning</v>
      </c>
      <c r="AQ161" s="6" t="str">
        <f ca="1" t="shared" si="82"/>
        <v>Konsumtion</v>
      </c>
      <c r="AX161" s="30" t="str">
        <f ca="1" t="shared" si="83"/>
        <v/>
      </c>
      <c r="AZ161" s="30" t="str">
        <f ca="1">IF(SUM(IF({"4.Projekteringsavtal","5.Anslutningsavtal","6.Nätavtal"}=Q161,1,0))&gt;0,EDATE(AX161,RANDBETWEEN(0,6)),"")</f>
        <v/>
      </c>
      <c r="BB161" s="20" t="str">
        <f ca="1">IF(SUM(IF({"5.Anslutningsavtal","6.Nätavtal"}=Q161,1,0))&gt;0,EDATE(AZ161,RANDBETWEEN(0,3)),"")</f>
        <v/>
      </c>
      <c r="BD161" s="20" t="str">
        <f ca="1" t="shared" si="84"/>
        <v/>
      </c>
    </row>
    <row r="162" s="6" customFormat="1" ht="12.75" customHeight="1" spans="1:56">
      <c r="A162" s="32" t="s">
        <v>65</v>
      </c>
      <c r="B162" s="30">
        <f ca="1" t="shared" si="57"/>
        <v>44170</v>
      </c>
      <c r="C162" s="31">
        <f ca="1" t="shared" si="58"/>
        <v>44457</v>
      </c>
      <c r="D162" s="29" t="str">
        <f t="shared" si="59"/>
        <v>Project 4162</v>
      </c>
      <c r="E162" s="29" t="str">
        <f t="shared" si="60"/>
        <v>Company AB 5162</v>
      </c>
      <c r="F162" s="29" t="str">
        <f ca="1" t="shared" si="61"/>
        <v>Köping</v>
      </c>
      <c r="G162" s="36">
        <f ca="1" t="shared" si="62"/>
        <v>37</v>
      </c>
      <c r="H162" s="37" t="str">
        <f ca="1" t="shared" si="63"/>
        <v/>
      </c>
      <c r="I162" s="29" t="str">
        <f ca="1" t="shared" si="64"/>
        <v>Nyanslutning</v>
      </c>
      <c r="J162" s="29" t="str">
        <f ca="1" t="shared" si="65"/>
        <v>Produktion</v>
      </c>
      <c r="K162" s="40">
        <f ca="1" t="shared" si="66"/>
        <v>280</v>
      </c>
      <c r="L162" s="40">
        <f ca="1" t="shared" si="67"/>
        <v>53</v>
      </c>
      <c r="M162" s="13"/>
      <c r="N162" s="29" t="str">
        <f ca="1" t="shared" si="68"/>
        <v>Erik Johanson 162</v>
      </c>
      <c r="O162" s="29" t="str">
        <f ca="1" t="shared" si="69"/>
        <v>Lars Johnson 162</v>
      </c>
      <c r="P162" s="29" t="str">
        <f ca="1" t="shared" si="70"/>
        <v>Lars Johnson 162</v>
      </c>
      <c r="Q162" s="29" t="str">
        <f ca="1" t="shared" si="71"/>
        <v>6.Nätavtal</v>
      </c>
      <c r="R162" s="44" t="str">
        <f ca="1" t="shared" si="72"/>
        <v>n</v>
      </c>
      <c r="S162" s="44" t="str">
        <f ca="1" t="shared" si="73"/>
        <v>x</v>
      </c>
      <c r="T162" s="44" t="str">
        <f ca="1" t="shared" si="74"/>
        <v/>
      </c>
      <c r="U162" s="15"/>
      <c r="V162" s="32"/>
      <c r="W162" s="48" t="str">
        <f ca="1" t="shared" si="75"/>
        <v>Länk</v>
      </c>
      <c r="X162" s="49" t="str">
        <f ca="1" t="shared" si="76"/>
        <v>Ja</v>
      </c>
      <c r="Y162" s="62">
        <f ca="1" t="shared" si="77"/>
        <v>45530</v>
      </c>
      <c r="Z162" s="62">
        <f ca="1" t="shared" si="78"/>
        <v>44659</v>
      </c>
      <c r="AA162" s="66"/>
      <c r="AB162" s="63" t="str">
        <f ca="1" t="shared" si="80"/>
        <v/>
      </c>
      <c r="AC162" s="72">
        <f ca="1">INDEX(Anslutningspunkt!$A$2:$A$180,RANDBETWEEN(2,180),1)</f>
        <v>213</v>
      </c>
      <c r="AD162" s="29"/>
      <c r="AE162" s="29" t="str">
        <f ca="1" t="shared" si="79"/>
        <v>Stamnät Regionnät</v>
      </c>
      <c r="AF162" s="78"/>
      <c r="AG162" s="121"/>
      <c r="AH162" s="123"/>
      <c r="AI162" s="122"/>
      <c r="AM162" s="6">
        <f ca="1">VLOOKUP(AC162,Anslutningspunkt!A:B,2,0)+RANDBETWEEN(-10000,10000)</f>
        <v>7672881.698</v>
      </c>
      <c r="AN162" s="6">
        <f ca="1">VLOOKUP(AC162,Anslutningspunkt!A:C,3,0)+RANDBETWEEN(-10000,10000)</f>
        <v>818404.195</v>
      </c>
      <c r="AP162" s="6" t="str">
        <f ca="1" t="shared" si="81"/>
        <v>Nyanslutning</v>
      </c>
      <c r="AQ162" s="6" t="str">
        <f ca="1" t="shared" si="82"/>
        <v>Produktion</v>
      </c>
      <c r="AX162" s="30">
        <f ca="1" t="shared" si="83"/>
        <v>44220.0309814327</v>
      </c>
      <c r="AZ162" s="30">
        <f ca="1">IF(SUM(IF({"4.Projekteringsavtal","5.Anslutningsavtal","6.Nätavtal"}=Q162,1,0))&gt;0,EDATE(AX162,RANDBETWEEN(0,6)),"")</f>
        <v>44251</v>
      </c>
      <c r="BB162" s="20">
        <f ca="1">IF(SUM(IF({"5.Anslutningsavtal","6.Nätavtal"}=Q162,1,0))&gt;0,EDATE(AZ162,RANDBETWEEN(0,3)),"")</f>
        <v>44279</v>
      </c>
      <c r="BD162" s="20">
        <f ca="1" t="shared" si="84"/>
        <v>44279</v>
      </c>
    </row>
    <row r="163" s="6" customFormat="1" ht="12.75" customHeight="1" spans="1:56">
      <c r="A163" s="32" t="s">
        <v>65</v>
      </c>
      <c r="B163" s="30">
        <f ca="1" t="shared" si="57"/>
        <v>44395</v>
      </c>
      <c r="C163" s="31">
        <f ca="1" t="shared" si="58"/>
        <v>44866</v>
      </c>
      <c r="D163" s="29" t="str">
        <f t="shared" si="59"/>
        <v>Project 4163</v>
      </c>
      <c r="E163" s="29" t="str">
        <f t="shared" si="60"/>
        <v>Company AB 5163</v>
      </c>
      <c r="F163" s="29" t="str">
        <f ca="1" t="shared" si="61"/>
        <v>Litslunda</v>
      </c>
      <c r="G163" s="36">
        <f ca="1" t="shared" si="62"/>
        <v>34</v>
      </c>
      <c r="H163" s="37" t="str">
        <f ca="1" t="shared" si="63"/>
        <v>Ja</v>
      </c>
      <c r="I163" s="29" t="str">
        <f ca="1" t="shared" si="64"/>
        <v>Flytt</v>
      </c>
      <c r="J163" s="29" t="str">
        <f ca="1" t="shared" si="65"/>
        <v>Produktion</v>
      </c>
      <c r="K163" s="40">
        <f ca="1" t="shared" si="66"/>
        <v>340</v>
      </c>
      <c r="L163" s="40">
        <f ca="1" t="shared" si="67"/>
        <v>101</v>
      </c>
      <c r="M163" s="13"/>
      <c r="N163" s="29" t="str">
        <f ca="1" t="shared" si="68"/>
        <v>Anders Erikson 163</v>
      </c>
      <c r="O163" s="29" t="str">
        <f ca="1" t="shared" si="69"/>
        <v>Anders Erikson 163</v>
      </c>
      <c r="P163" s="29" t="str">
        <f ca="1" t="shared" si="70"/>
        <v>Sarah Anderson 163</v>
      </c>
      <c r="Q163" s="29" t="str">
        <f ca="1" t="shared" si="71"/>
        <v>4.Projekteringsavtal</v>
      </c>
      <c r="R163" s="44" t="str">
        <f ca="1" t="shared" si="72"/>
        <v>N/A</v>
      </c>
      <c r="S163" s="44" t="str">
        <f ca="1" t="shared" si="73"/>
        <v/>
      </c>
      <c r="T163" s="44" t="str">
        <f ca="1" t="shared" si="74"/>
        <v/>
      </c>
      <c r="U163" s="15"/>
      <c r="V163" s="32"/>
      <c r="W163" s="48" t="str">
        <f ca="1" t="shared" si="75"/>
        <v>Reservationsavtal ska tecknas</v>
      </c>
      <c r="X163" s="49" t="str">
        <f ca="1" t="shared" si="76"/>
        <v>Nej</v>
      </c>
      <c r="Y163" s="62" t="str">
        <f ca="1" t="shared" si="77"/>
        <v/>
      </c>
      <c r="Z163" s="62" t="str">
        <f ca="1" t="shared" si="78"/>
        <v/>
      </c>
      <c r="AA163" s="66"/>
      <c r="AB163" s="63" t="str">
        <f ca="1" t="shared" si="80"/>
        <v/>
      </c>
      <c r="AC163" s="72">
        <f ca="1">INDEX(Anslutningspunkt!$A$2:$A$180,RANDBETWEEN(2,180),1)</f>
        <v>111</v>
      </c>
      <c r="AD163" s="29"/>
      <c r="AE163" s="29" t="str">
        <f ca="1" t="shared" si="79"/>
        <v>Stamnät</v>
      </c>
      <c r="AF163" s="78"/>
      <c r="AG163" s="121"/>
      <c r="AH163" s="122"/>
      <c r="AI163" s="122"/>
      <c r="AM163" s="6">
        <f ca="1">VLOOKUP(AC163,Anslutningspunkt!A:B,2,0)+RANDBETWEEN(-10000,10000)</f>
        <v>7611299.698</v>
      </c>
      <c r="AN163" s="6">
        <f ca="1">VLOOKUP(AC163,Anslutningspunkt!A:C,3,0)+RANDBETWEEN(-10000,10000)</f>
        <v>795768.195</v>
      </c>
      <c r="AP163" s="6" t="str">
        <f ca="1" t="shared" si="81"/>
        <v>Flytt</v>
      </c>
      <c r="AQ163" s="6" t="str">
        <f ca="1" t="shared" si="82"/>
        <v>Produktion</v>
      </c>
      <c r="AX163" s="30">
        <f ca="1" t="shared" si="83"/>
        <v>44853.0828829343</v>
      </c>
      <c r="AZ163" s="30">
        <f ca="1">IF(SUM(IF({"4.Projekteringsavtal","5.Anslutningsavtal","6.Nätavtal"}=Q163,1,0))&gt;0,EDATE(AX163,RANDBETWEEN(0,6)),"")</f>
        <v>44976</v>
      </c>
      <c r="BB163" s="20" t="str">
        <f ca="1">IF(SUM(IF({"5.Anslutningsavtal","6.Nätavtal"}=Q163,1,0))&gt;0,EDATE(AZ163,RANDBETWEEN(0,3)),"")</f>
        <v/>
      </c>
      <c r="BD163" s="20" t="str">
        <f ca="1" t="shared" si="84"/>
        <v/>
      </c>
    </row>
    <row r="164" s="6" customFormat="1" ht="12.75" customHeight="1" spans="1:56">
      <c r="A164" s="32" t="s">
        <v>65</v>
      </c>
      <c r="B164" s="30">
        <f ca="1" t="shared" si="57"/>
        <v>43360</v>
      </c>
      <c r="C164" s="31">
        <f ca="1" t="shared" si="58"/>
        <v>43392</v>
      </c>
      <c r="D164" s="29" t="str">
        <f t="shared" si="59"/>
        <v>Project 4164</v>
      </c>
      <c r="E164" s="29" t="str">
        <f t="shared" si="60"/>
        <v>Company AB 5164</v>
      </c>
      <c r="F164" s="29" t="str">
        <f ca="1" t="shared" si="61"/>
        <v>Vallentuna</v>
      </c>
      <c r="G164" s="36">
        <f ca="1" t="shared" si="62"/>
        <v>31</v>
      </c>
      <c r="H164" s="37" t="str">
        <f ca="1" t="shared" si="63"/>
        <v>Ja</v>
      </c>
      <c r="I164" s="29" t="str">
        <f ca="1" t="shared" si="64"/>
        <v>Flytt</v>
      </c>
      <c r="J164" s="29" t="str">
        <f ca="1" t="shared" si="65"/>
        <v>Produktion</v>
      </c>
      <c r="K164" s="40">
        <f ca="1" t="shared" si="66"/>
        <v>10</v>
      </c>
      <c r="L164" s="40">
        <f ca="1" t="shared" si="67"/>
        <v>3</v>
      </c>
      <c r="M164" s="13"/>
      <c r="N164" s="29" t="str">
        <f ca="1" t="shared" si="68"/>
        <v>Sarah Anderson 164</v>
      </c>
      <c r="O164" s="29" t="str">
        <f ca="1" t="shared" si="69"/>
        <v>Lars Johnson 164</v>
      </c>
      <c r="P164" s="29" t="str">
        <f ca="1" t="shared" si="70"/>
        <v>Erik Johanson 164</v>
      </c>
      <c r="Q164" s="29" t="str">
        <f ca="1" t="shared" si="71"/>
        <v>4.Projekteringsavtal</v>
      </c>
      <c r="R164" s="44" t="str">
        <f ca="1" t="shared" si="72"/>
        <v>Ja</v>
      </c>
      <c r="S164" s="44" t="str">
        <f ca="1" t="shared" si="73"/>
        <v/>
      </c>
      <c r="T164" s="44" t="str">
        <f ca="1" t="shared" si="74"/>
        <v>x</v>
      </c>
      <c r="U164" s="15"/>
      <c r="V164" s="32"/>
      <c r="W164" s="48" t="str">
        <f ca="1" t="shared" si="75"/>
        <v>Reservationsavtal ska tecknas</v>
      </c>
      <c r="X164" s="49" t="str">
        <f ca="1" t="shared" si="76"/>
        <v>Ja</v>
      </c>
      <c r="Y164" s="62">
        <f ca="1" t="shared" si="77"/>
        <v>44038</v>
      </c>
      <c r="Z164" s="62">
        <f ca="1" t="shared" si="78"/>
        <v>43552</v>
      </c>
      <c r="AA164" s="66"/>
      <c r="AB164" s="63" t="str">
        <f ca="1" t="shared" si="80"/>
        <v/>
      </c>
      <c r="AC164" s="72">
        <f ca="1">INDEX(Anslutningspunkt!$A$2:$A$180,RANDBETWEEN(2,180),1)</f>
        <v>181</v>
      </c>
      <c r="AD164" s="29"/>
      <c r="AE164" s="29" t="str">
        <f ca="1" t="shared" si="79"/>
        <v>Regionnät</v>
      </c>
      <c r="AF164" s="78"/>
      <c r="AG164" s="121"/>
      <c r="AH164" s="122"/>
      <c r="AI164" s="126"/>
      <c r="AM164" s="6">
        <f ca="1">VLOOKUP(AC164,Anslutningspunkt!A:B,2,0)+RANDBETWEEN(-10000,10000)</f>
        <v>7711155.698</v>
      </c>
      <c r="AN164" s="6">
        <f ca="1">VLOOKUP(AC164,Anslutningspunkt!A:C,3,0)+RANDBETWEEN(-10000,10000)</f>
        <v>670632.195</v>
      </c>
      <c r="AP164" s="6" t="str">
        <f ca="1" t="shared" si="81"/>
        <v>Flytt</v>
      </c>
      <c r="AQ164" s="6" t="str">
        <f ca="1" t="shared" si="82"/>
        <v>Produktion</v>
      </c>
      <c r="AX164" s="30">
        <f ca="1" t="shared" si="83"/>
        <v>43370.6915615411</v>
      </c>
      <c r="AZ164" s="30">
        <f ca="1">IF(SUM(IF({"4.Projekteringsavtal","5.Anslutningsavtal","6.Nätavtal"}=Q164,1,0))&gt;0,EDATE(AX164,RANDBETWEEN(0,6)),"")</f>
        <v>43400</v>
      </c>
      <c r="BB164" s="20" t="str">
        <f ca="1">IF(SUM(IF({"5.Anslutningsavtal","6.Nätavtal"}=Q164,1,0))&gt;0,EDATE(AZ164,RANDBETWEEN(0,3)),"")</f>
        <v/>
      </c>
      <c r="BD164" s="20" t="str">
        <f ca="1" t="shared" si="84"/>
        <v/>
      </c>
    </row>
    <row r="165" s="6" customFormat="1" ht="12.75" customHeight="1" spans="1:56">
      <c r="A165" s="32" t="s">
        <v>65</v>
      </c>
      <c r="B165" s="30">
        <f ca="1" t="shared" si="57"/>
        <v>44304</v>
      </c>
      <c r="C165" s="31">
        <f ca="1" t="shared" si="58"/>
        <v>45125</v>
      </c>
      <c r="D165" s="29" t="str">
        <f t="shared" si="59"/>
        <v>Project 4165</v>
      </c>
      <c r="E165" s="29" t="str">
        <f t="shared" si="60"/>
        <v>Company AB 5165</v>
      </c>
      <c r="F165" s="29" t="str">
        <f ca="1" t="shared" si="61"/>
        <v>Hofors</v>
      </c>
      <c r="G165" s="36">
        <f ca="1" t="shared" si="62"/>
        <v>32</v>
      </c>
      <c r="H165" s="37" t="str">
        <f ca="1" t="shared" si="63"/>
        <v/>
      </c>
      <c r="I165" s="29" t="str">
        <f ca="1" t="shared" si="64"/>
        <v>Utökning</v>
      </c>
      <c r="J165" s="29" t="str">
        <f ca="1" t="shared" si="65"/>
        <v>Produktion</v>
      </c>
      <c r="K165" s="40">
        <f ca="1" t="shared" si="66"/>
        <v>600</v>
      </c>
      <c r="L165" s="40">
        <f ca="1" t="shared" si="67"/>
        <v>547</v>
      </c>
      <c r="M165" s="13"/>
      <c r="N165" s="29" t="str">
        <f ca="1" t="shared" si="68"/>
        <v>Erik Johanson 165</v>
      </c>
      <c r="O165" s="29" t="str">
        <f ca="1" t="shared" si="69"/>
        <v>Anders Erikson 165</v>
      </c>
      <c r="P165" s="29" t="str">
        <f ca="1" t="shared" si="70"/>
        <v>Sarah Anderson 165</v>
      </c>
      <c r="Q165" s="29" t="str">
        <f ca="1" t="shared" si="71"/>
        <v>4.Projekteringsavtal</v>
      </c>
      <c r="R165" s="44" t="str">
        <f ca="1" t="shared" si="72"/>
        <v>nej</v>
      </c>
      <c r="S165" s="44" t="str">
        <f ca="1" t="shared" si="73"/>
        <v/>
      </c>
      <c r="T165" s="44" t="str">
        <f ca="1" t="shared" si="74"/>
        <v/>
      </c>
      <c r="U165" s="15"/>
      <c r="V165" s="32"/>
      <c r="W165" s="48" t="str">
        <f ca="1" t="shared" si="75"/>
        <v>Länk</v>
      </c>
      <c r="X165" s="49" t="str">
        <f ca="1" t="shared" si="76"/>
        <v>Nej</v>
      </c>
      <c r="Y165" s="62" t="str">
        <f ca="1" t="shared" si="77"/>
        <v/>
      </c>
      <c r="Z165" s="62" t="str">
        <f ca="1" t="shared" si="78"/>
        <v/>
      </c>
      <c r="AA165" s="66"/>
      <c r="AB165" s="63" t="str">
        <f ca="1" t="shared" si="80"/>
        <v/>
      </c>
      <c r="AC165" s="72">
        <f ca="1">INDEX(Anslutningspunkt!$A$2:$A$180,RANDBETWEEN(2,180),1)</f>
        <v>147</v>
      </c>
      <c r="AD165" s="29"/>
      <c r="AE165" s="29" t="str">
        <f ca="1" t="shared" si="79"/>
        <v>Stamnät Regionnät</v>
      </c>
      <c r="AF165" s="78"/>
      <c r="AG165" s="121"/>
      <c r="AH165" s="122"/>
      <c r="AI165" s="126"/>
      <c r="AM165" s="6">
        <f ca="1">VLOOKUP(AC165,Anslutningspunkt!A:B,2,0)+RANDBETWEEN(-10000,10000)</f>
        <v>7586614.698</v>
      </c>
      <c r="AN165" s="6">
        <f ca="1">VLOOKUP(AC165,Anslutningspunkt!A:C,3,0)+RANDBETWEEN(-10000,10000)</f>
        <v>809457.195</v>
      </c>
      <c r="AP165" s="6" t="str">
        <f ca="1" t="shared" si="81"/>
        <v>Utökning</v>
      </c>
      <c r="AQ165" s="6" t="str">
        <f ca="1" t="shared" si="82"/>
        <v>Produktion</v>
      </c>
      <c r="AX165" s="30">
        <f ca="1" t="shared" si="83"/>
        <v>44514.3667333336</v>
      </c>
      <c r="AZ165" s="30">
        <f ca="1">IF(SUM(IF({"4.Projekteringsavtal","5.Anslutningsavtal","6.Nätavtal"}=Q165,1,0))&gt;0,EDATE(AX165,RANDBETWEEN(0,6)),"")</f>
        <v>44514</v>
      </c>
      <c r="BB165" s="20" t="str">
        <f ca="1">IF(SUM(IF({"5.Anslutningsavtal","6.Nätavtal"}=Q165,1,0))&gt;0,EDATE(AZ165,RANDBETWEEN(0,3)),"")</f>
        <v/>
      </c>
      <c r="BD165" s="20" t="str">
        <f ca="1" t="shared" si="84"/>
        <v/>
      </c>
    </row>
    <row r="166" s="6" customFormat="1" ht="12.75" customHeight="1" spans="1:56">
      <c r="A166" s="32" t="s">
        <v>65</v>
      </c>
      <c r="B166" s="30">
        <f ca="1" t="shared" si="57"/>
        <v>44451</v>
      </c>
      <c r="C166" s="31">
        <f ca="1" t="shared" si="58"/>
        <v>45052</v>
      </c>
      <c r="D166" s="29" t="str">
        <f t="shared" si="59"/>
        <v>Project 4166</v>
      </c>
      <c r="E166" s="29" t="str">
        <f t="shared" si="60"/>
        <v>Company AB 5166</v>
      </c>
      <c r="F166" s="29" t="str">
        <f ca="1" t="shared" si="61"/>
        <v>Stockholm</v>
      </c>
      <c r="G166" s="36">
        <f ca="1" t="shared" si="62"/>
        <v>34</v>
      </c>
      <c r="H166" s="37" t="str">
        <f ca="1" t="shared" si="63"/>
        <v>Nej</v>
      </c>
      <c r="I166" s="29" t="str">
        <f ca="1" t="shared" si="64"/>
        <v>Utökning</v>
      </c>
      <c r="J166" s="29" t="str">
        <f ca="1" t="shared" si="65"/>
        <v>Konsumtion</v>
      </c>
      <c r="K166" s="40">
        <f ca="1" t="shared" si="66"/>
        <v>310</v>
      </c>
      <c r="L166" s="40">
        <f ca="1" t="shared" si="67"/>
        <v>89</v>
      </c>
      <c r="M166" s="13"/>
      <c r="N166" s="29" t="str">
        <f ca="1" t="shared" si="68"/>
        <v>Lars Johnson 166</v>
      </c>
      <c r="O166" s="29" t="str">
        <f ca="1" t="shared" si="69"/>
        <v>Anders Erikson 166</v>
      </c>
      <c r="P166" s="29" t="str">
        <f ca="1" t="shared" si="70"/>
        <v>Erik Johanson 166</v>
      </c>
      <c r="Q166" s="29" t="str">
        <f ca="1" t="shared" si="71"/>
        <v>1.Anslutningsmöjlighet</v>
      </c>
      <c r="R166" s="44" t="str">
        <f ca="1" t="shared" si="72"/>
        <v/>
      </c>
      <c r="S166" s="44" t="str">
        <f ca="1" t="shared" si="73"/>
        <v>x</v>
      </c>
      <c r="T166" s="44" t="str">
        <f ca="1" t="shared" si="74"/>
        <v/>
      </c>
      <c r="U166" s="15"/>
      <c r="V166" s="32"/>
      <c r="W166" s="48" t="str">
        <f ca="1" t="shared" si="75"/>
        <v/>
      </c>
      <c r="X166" s="49" t="str">
        <f ca="1" t="shared" si="76"/>
        <v>Ja</v>
      </c>
      <c r="Y166" s="62">
        <f ca="1" t="shared" si="77"/>
        <v>45382</v>
      </c>
      <c r="Z166" s="62">
        <f ca="1" t="shared" si="78"/>
        <v>45323</v>
      </c>
      <c r="AA166" s="66"/>
      <c r="AB166" s="63">
        <f ca="1" t="shared" si="80"/>
        <v>45065.6773688178</v>
      </c>
      <c r="AC166" s="72">
        <f ca="1">INDEX(Anslutningspunkt!$A$2:$A$180,RANDBETWEEN(2,180),1)</f>
        <v>71</v>
      </c>
      <c r="AD166" s="29"/>
      <c r="AE166" s="29" t="str">
        <f ca="1" t="shared" si="79"/>
        <v/>
      </c>
      <c r="AF166" s="78"/>
      <c r="AG166" s="121"/>
      <c r="AH166" s="123"/>
      <c r="AI166" s="126"/>
      <c r="AM166" s="6">
        <f ca="1">VLOOKUP(AC166,Anslutningspunkt!A:B,2,0)+RANDBETWEEN(-10000,10000)</f>
        <v>7594635.698</v>
      </c>
      <c r="AN166" s="6">
        <f ca="1">VLOOKUP(AC166,Anslutningspunkt!A:C,3,0)+RANDBETWEEN(-10000,10000)</f>
        <v>840720.195</v>
      </c>
      <c r="AP166" s="6" t="str">
        <f ca="1" t="shared" si="81"/>
        <v>Utökning</v>
      </c>
      <c r="AQ166" s="6" t="str">
        <f ca="1" t="shared" si="82"/>
        <v>Konsumtion</v>
      </c>
      <c r="AX166" s="30" t="str">
        <f ca="1" t="shared" si="83"/>
        <v/>
      </c>
      <c r="AZ166" s="30" t="str">
        <f ca="1">IF(SUM(IF({"4.Projekteringsavtal","5.Anslutningsavtal","6.Nätavtal"}=Q166,1,0))&gt;0,EDATE(AX166,RANDBETWEEN(0,6)),"")</f>
        <v/>
      </c>
      <c r="BB166" s="20" t="str">
        <f ca="1">IF(SUM(IF({"5.Anslutningsavtal","6.Nätavtal"}=Q166,1,0))&gt;0,EDATE(AZ166,RANDBETWEEN(0,3)),"")</f>
        <v/>
      </c>
      <c r="BD166" s="20" t="str">
        <f ca="1" t="shared" si="84"/>
        <v/>
      </c>
    </row>
    <row r="167" s="6" customFormat="1" ht="12.75" customHeight="1" spans="1:56">
      <c r="A167" s="32" t="s">
        <v>68</v>
      </c>
      <c r="B167" s="30">
        <f ca="1" t="shared" si="57"/>
        <v>44081</v>
      </c>
      <c r="C167" s="31">
        <f ca="1" t="shared" si="58"/>
        <v>44719</v>
      </c>
      <c r="D167" s="29" t="str">
        <f t="shared" si="59"/>
        <v>Project 4167</v>
      </c>
      <c r="E167" s="29" t="str">
        <f t="shared" si="60"/>
        <v>Company AB 5167</v>
      </c>
      <c r="F167" s="29" t="str">
        <f ca="1" t="shared" si="61"/>
        <v>Norrtälje</v>
      </c>
      <c r="G167" s="36">
        <f ca="1" t="shared" si="62"/>
        <v>38</v>
      </c>
      <c r="H167" s="37" t="str">
        <f ca="1" t="shared" si="63"/>
        <v/>
      </c>
      <c r="I167" s="29" t="str">
        <f ca="1" t="shared" si="64"/>
        <v>Flytt</v>
      </c>
      <c r="J167" s="29" t="str">
        <f ca="1" t="shared" si="65"/>
        <v>Produktion</v>
      </c>
      <c r="K167" s="40">
        <f ca="1" t="shared" si="66"/>
        <v>270</v>
      </c>
      <c r="L167" s="40">
        <f ca="1" t="shared" si="67"/>
        <v>97</v>
      </c>
      <c r="M167" s="13"/>
      <c r="N167" s="29" t="str">
        <f ca="1" t="shared" si="68"/>
        <v>Sarah Anderson 167</v>
      </c>
      <c r="O167" s="29" t="str">
        <f ca="1" t="shared" si="69"/>
        <v>Erik Johanson 167</v>
      </c>
      <c r="P167" s="29" t="str">
        <f ca="1" t="shared" si="70"/>
        <v>Lars Johnson 167</v>
      </c>
      <c r="Q167" s="29" t="str">
        <f ca="1" t="shared" si="71"/>
        <v>6.Nätavtal</v>
      </c>
      <c r="R167" s="44" t="str">
        <f ca="1" t="shared" si="72"/>
        <v>?</v>
      </c>
      <c r="S167" s="44" t="str">
        <f ca="1" t="shared" si="73"/>
        <v>x</v>
      </c>
      <c r="T167" s="44" t="str">
        <f ca="1" t="shared" si="74"/>
        <v/>
      </c>
      <c r="U167" s="15"/>
      <c r="V167" s="32"/>
      <c r="W167" s="48" t="str">
        <f ca="1" t="shared" si="75"/>
        <v/>
      </c>
      <c r="X167" s="49" t="str">
        <f ca="1" t="shared" si="76"/>
        <v>Nej</v>
      </c>
      <c r="Y167" s="62" t="str">
        <f ca="1" t="shared" si="77"/>
        <v/>
      </c>
      <c r="Z167" s="62" t="str">
        <f ca="1" t="shared" si="78"/>
        <v/>
      </c>
      <c r="AA167" s="66"/>
      <c r="AB167" s="63" t="str">
        <f ca="1" t="shared" si="80"/>
        <v/>
      </c>
      <c r="AC167" s="72">
        <f ca="1">INDEX(Anslutningspunkt!$A$2:$A$180,RANDBETWEEN(2,180),1)</f>
        <v>144</v>
      </c>
      <c r="AD167" s="29"/>
      <c r="AE167" s="29" t="str">
        <f ca="1" t="shared" si="79"/>
        <v>Stamnät</v>
      </c>
      <c r="AF167" s="78"/>
      <c r="AG167" s="121"/>
      <c r="AH167" s="122"/>
      <c r="AI167" s="122"/>
      <c r="AM167" s="6">
        <f ca="1">VLOOKUP(AC167,Anslutningspunkt!A:B,2,0)+RANDBETWEEN(-10000,10000)</f>
        <v>7619595.698</v>
      </c>
      <c r="AN167" s="6">
        <f ca="1">VLOOKUP(AC167,Anslutningspunkt!A:C,3,0)+RANDBETWEEN(-10000,10000)</f>
        <v>668455.195</v>
      </c>
      <c r="AP167" s="6" t="str">
        <f ca="1" t="shared" si="81"/>
        <v>Flytt</v>
      </c>
      <c r="AQ167" s="6" t="str">
        <f ca="1" t="shared" si="82"/>
        <v>Produktion</v>
      </c>
      <c r="AX167" s="30">
        <f ca="1" t="shared" si="83"/>
        <v>44162.3403769854</v>
      </c>
      <c r="AZ167" s="30">
        <f ca="1">IF(SUM(IF({"4.Projekteringsavtal","5.Anslutningsavtal","6.Nätavtal"}=Q167,1,0))&gt;0,EDATE(AX167,RANDBETWEEN(0,6)),"")</f>
        <v>44162</v>
      </c>
      <c r="BB167" s="20">
        <f ca="1">IF(SUM(IF({"5.Anslutningsavtal","6.Nätavtal"}=Q167,1,0))&gt;0,EDATE(AZ167,RANDBETWEEN(0,3)),"")</f>
        <v>44162</v>
      </c>
      <c r="BD167" s="20">
        <f ca="1" t="shared" si="84"/>
        <v>44223</v>
      </c>
    </row>
    <row r="168" s="6" customFormat="1" ht="12.75" customHeight="1" spans="1:56">
      <c r="A168" s="32" t="s">
        <v>65</v>
      </c>
      <c r="B168" s="30">
        <f ca="1" t="shared" si="57"/>
        <v>44212</v>
      </c>
      <c r="C168" s="31">
        <f ca="1" t="shared" si="58"/>
        <v>44572</v>
      </c>
      <c r="D168" s="29" t="str">
        <f t="shared" si="59"/>
        <v>Project 4168</v>
      </c>
      <c r="E168" s="29" t="str">
        <f t="shared" si="60"/>
        <v>Company AB 5168</v>
      </c>
      <c r="F168" s="29" t="str">
        <f ca="1" t="shared" si="61"/>
        <v>Gävle/Sandviken</v>
      </c>
      <c r="G168" s="36">
        <f ca="1" t="shared" si="62"/>
        <v>34</v>
      </c>
      <c r="H168" s="37" t="str">
        <f ca="1" t="shared" si="63"/>
        <v/>
      </c>
      <c r="I168" s="29" t="str">
        <f ca="1" t="shared" si="64"/>
        <v>Flytt</v>
      </c>
      <c r="J168" s="29" t="str">
        <f ca="1" t="shared" si="65"/>
        <v>Produktion</v>
      </c>
      <c r="K168" s="40">
        <f ca="1" t="shared" si="66"/>
        <v>600</v>
      </c>
      <c r="L168" s="40">
        <f ca="1" t="shared" si="67"/>
        <v>405</v>
      </c>
      <c r="M168" s="13"/>
      <c r="N168" s="29" t="str">
        <f ca="1" t="shared" si="68"/>
        <v>Sarah Anderson 168</v>
      </c>
      <c r="O168" s="29" t="str">
        <f ca="1" t="shared" si="69"/>
        <v>Erik Johanson 168</v>
      </c>
      <c r="P168" s="29" t="str">
        <f ca="1" t="shared" si="70"/>
        <v>Anders Erikson 168</v>
      </c>
      <c r="Q168" s="29" t="str">
        <f ca="1" t="shared" si="71"/>
        <v>6.Nätavtal</v>
      </c>
      <c r="R168" s="44" t="str">
        <f ca="1" t="shared" si="72"/>
        <v/>
      </c>
      <c r="S168" s="44" t="str">
        <f ca="1" t="shared" si="73"/>
        <v/>
      </c>
      <c r="T168" s="44" t="str">
        <f ca="1" t="shared" si="74"/>
        <v/>
      </c>
      <c r="U168" s="15"/>
      <c r="V168" s="32"/>
      <c r="W168" s="48" t="str">
        <f ca="1" t="shared" si="75"/>
        <v>Länk</v>
      </c>
      <c r="X168" s="49" t="str">
        <f ca="1" t="shared" si="76"/>
        <v/>
      </c>
      <c r="Y168" s="62" t="str">
        <f ca="1" t="shared" si="77"/>
        <v/>
      </c>
      <c r="Z168" s="62" t="str">
        <f ca="1" t="shared" si="78"/>
        <v/>
      </c>
      <c r="AA168" s="66"/>
      <c r="AB168" s="63" t="str">
        <f ca="1" t="shared" si="80"/>
        <v/>
      </c>
      <c r="AC168" s="72">
        <f ca="1">INDEX(Anslutningspunkt!$A$2:$A$180,RANDBETWEEN(2,180),1)</f>
        <v>101</v>
      </c>
      <c r="AD168" s="29"/>
      <c r="AE168" s="29" t="str">
        <f ca="1" t="shared" si="79"/>
        <v>Stamnät Regionnät</v>
      </c>
      <c r="AF168" s="78"/>
      <c r="AG168" s="121"/>
      <c r="AH168" s="122"/>
      <c r="AI168" s="126"/>
      <c r="AM168" s="6">
        <f ca="1">VLOOKUP(AC168,Anslutningspunkt!A:B,2,0)+RANDBETWEEN(-10000,10000)</f>
        <v>7578056.698</v>
      </c>
      <c r="AN168" s="6">
        <f ca="1">VLOOKUP(AC168,Anslutningspunkt!A:C,3,0)+RANDBETWEEN(-10000,10000)</f>
        <v>724248.195</v>
      </c>
      <c r="AP168" s="6" t="str">
        <f ca="1" t="shared" si="81"/>
        <v>Flytt</v>
      </c>
      <c r="AQ168" s="6" t="str">
        <f ca="1" t="shared" si="82"/>
        <v>Produktion</v>
      </c>
      <c r="AX168" s="30">
        <f ca="1" t="shared" si="83"/>
        <v>44414.4209557462</v>
      </c>
      <c r="AZ168" s="30">
        <f ca="1">IF(SUM(IF({"4.Projekteringsavtal","5.Anslutningsavtal","6.Nätavtal"}=Q168,1,0))&gt;0,EDATE(AX168,RANDBETWEEN(0,6)),"")</f>
        <v>44475</v>
      </c>
      <c r="BB168" s="20">
        <f ca="1">IF(SUM(IF({"5.Anslutningsavtal","6.Nätavtal"}=Q168,1,0))&gt;0,EDATE(AZ168,RANDBETWEEN(0,3)),"")</f>
        <v>44475</v>
      </c>
      <c r="BD168" s="20">
        <f ca="1" t="shared" si="84"/>
        <v>44506</v>
      </c>
    </row>
    <row r="169" s="6" customFormat="1" ht="12.75" customHeight="1" spans="1:56">
      <c r="A169" s="32" t="s">
        <v>65</v>
      </c>
      <c r="B169" s="30">
        <f ca="1" t="shared" si="57"/>
        <v>43232</v>
      </c>
      <c r="C169" s="31">
        <f ca="1" t="shared" si="58"/>
        <v>43923</v>
      </c>
      <c r="D169" s="29" t="str">
        <f t="shared" si="59"/>
        <v>Project 4169</v>
      </c>
      <c r="E169" s="29" t="str">
        <f t="shared" si="60"/>
        <v>Company AB 5169</v>
      </c>
      <c r="F169" s="29" t="str">
        <f ca="1" t="shared" si="61"/>
        <v>Horndal</v>
      </c>
      <c r="G169" s="36">
        <f ca="1" t="shared" si="62"/>
        <v>31</v>
      </c>
      <c r="H169" s="37" t="str">
        <f ca="1" t="shared" si="63"/>
        <v>Ja</v>
      </c>
      <c r="I169" s="29" t="str">
        <f ca="1" t="shared" si="64"/>
        <v>Utökning</v>
      </c>
      <c r="J169" s="29" t="str">
        <f ca="1" t="shared" si="65"/>
        <v>Produktion</v>
      </c>
      <c r="K169" s="40">
        <f ca="1" t="shared" si="66"/>
        <v>160</v>
      </c>
      <c r="L169" s="40">
        <f ca="1" t="shared" si="67"/>
        <v>158</v>
      </c>
      <c r="M169" s="13"/>
      <c r="N169" s="29" t="str">
        <f ca="1" t="shared" si="68"/>
        <v>Sarah Anderson 169</v>
      </c>
      <c r="O169" s="29" t="str">
        <f ca="1" t="shared" si="69"/>
        <v>Lars Johnson 169</v>
      </c>
      <c r="P169" s="29" t="str">
        <f ca="1" t="shared" si="70"/>
        <v>Erik Johanson 169</v>
      </c>
      <c r="Q169" s="29" t="str">
        <f ca="1" t="shared" si="71"/>
        <v>2.Reservationsavtal</v>
      </c>
      <c r="R169" s="44" t="str">
        <f ca="1" t="shared" si="72"/>
        <v>n</v>
      </c>
      <c r="S169" s="44" t="str">
        <f ca="1" t="shared" si="73"/>
        <v/>
      </c>
      <c r="T169" s="44" t="str">
        <f ca="1" t="shared" si="74"/>
        <v/>
      </c>
      <c r="U169" s="15"/>
      <c r="V169" s="32"/>
      <c r="W169" s="48" t="str">
        <f ca="1" t="shared" si="75"/>
        <v/>
      </c>
      <c r="X169" s="49" t="str">
        <f ca="1" t="shared" si="76"/>
        <v>Ja</v>
      </c>
      <c r="Y169" s="62">
        <f ca="1" t="shared" si="77"/>
        <v>45414</v>
      </c>
      <c r="Z169" s="62">
        <f ca="1" t="shared" si="78"/>
        <v>44705</v>
      </c>
      <c r="AA169" s="66"/>
      <c r="AB169" s="63" t="str">
        <f ca="1" t="shared" si="80"/>
        <v/>
      </c>
      <c r="AC169" s="72">
        <f ca="1">INDEX(Anslutningspunkt!$A$2:$A$180,RANDBETWEEN(2,180),1)</f>
        <v>43</v>
      </c>
      <c r="AD169" s="29"/>
      <c r="AE169" s="29" t="str">
        <f ca="1" t="shared" si="79"/>
        <v>Stamnät</v>
      </c>
      <c r="AF169" s="78"/>
      <c r="AG169" s="121"/>
      <c r="AH169" s="122"/>
      <c r="AI169" s="126"/>
      <c r="AM169" s="6">
        <f ca="1">VLOOKUP(AC169,Anslutningspunkt!A:B,2,0)+RANDBETWEEN(-10000,10000)</f>
        <v>7602909.698</v>
      </c>
      <c r="AN169" s="6">
        <f ca="1">VLOOKUP(AC169,Anslutningspunkt!A:C,3,0)+RANDBETWEEN(-10000,10000)</f>
        <v>818113.195</v>
      </c>
      <c r="AP169" s="6" t="str">
        <f ca="1" t="shared" si="81"/>
        <v>Utökning</v>
      </c>
      <c r="AQ169" s="6" t="str">
        <f ca="1" t="shared" si="82"/>
        <v>Produktion</v>
      </c>
      <c r="AX169" s="30">
        <f ca="1" t="shared" si="83"/>
        <v>43536.4611060423</v>
      </c>
      <c r="AZ169" s="30" t="str">
        <f ca="1">IF(SUM(IF({"4.Projekteringsavtal","5.Anslutningsavtal","6.Nätavtal"}=Q169,1,0))&gt;0,EDATE(AX169,RANDBETWEEN(0,6)),"")</f>
        <v/>
      </c>
      <c r="BB169" s="20" t="str">
        <f ca="1">IF(SUM(IF({"5.Anslutningsavtal","6.Nätavtal"}=Q169,1,0))&gt;0,EDATE(AZ169,RANDBETWEEN(0,3)),"")</f>
        <v/>
      </c>
      <c r="BD169" s="20" t="str">
        <f ca="1" t="shared" si="84"/>
        <v/>
      </c>
    </row>
    <row r="170" s="6" customFormat="1" ht="12.75" customHeight="1" spans="1:56">
      <c r="A170" s="32" t="s">
        <v>65</v>
      </c>
      <c r="B170" s="30">
        <f ca="1" t="shared" si="57"/>
        <v>43535</v>
      </c>
      <c r="C170" s="31">
        <f ca="1" t="shared" si="58"/>
        <v>45427</v>
      </c>
      <c r="D170" s="29" t="str">
        <f t="shared" si="59"/>
        <v>Project 4170</v>
      </c>
      <c r="E170" s="29" t="str">
        <f t="shared" si="60"/>
        <v>Company AB 5170</v>
      </c>
      <c r="F170" s="29" t="str">
        <f ca="1" t="shared" si="61"/>
        <v>Hedemora</v>
      </c>
      <c r="G170" s="36">
        <f ca="1" t="shared" si="62"/>
        <v>34</v>
      </c>
      <c r="H170" s="37" t="str">
        <f ca="1" t="shared" si="63"/>
        <v>Nej</v>
      </c>
      <c r="I170" s="29" t="str">
        <f ca="1" t="shared" si="64"/>
        <v>Nyanslutning</v>
      </c>
      <c r="J170" s="29" t="str">
        <f ca="1" t="shared" si="65"/>
        <v>Produktion</v>
      </c>
      <c r="K170" s="40">
        <f ca="1" t="shared" si="66"/>
        <v>270</v>
      </c>
      <c r="L170" s="40">
        <f ca="1" t="shared" si="67"/>
        <v>93</v>
      </c>
      <c r="M170" s="13"/>
      <c r="N170" s="29" t="str">
        <f ca="1" t="shared" si="68"/>
        <v>Anders Erikson 170</v>
      </c>
      <c r="O170" s="29" t="str">
        <f ca="1" t="shared" si="69"/>
        <v>Lars Johnson 170</v>
      </c>
      <c r="P170" s="29" t="str">
        <f ca="1" t="shared" si="70"/>
        <v>Anders Erikson 170</v>
      </c>
      <c r="Q170" s="29" t="str">
        <f ca="1" t="shared" si="71"/>
        <v>1.Anslutningsmöjlighet</v>
      </c>
      <c r="R170" s="44" t="str">
        <f ca="1" t="shared" si="72"/>
        <v>Ja</v>
      </c>
      <c r="S170" s="44" t="str">
        <f ca="1" t="shared" si="73"/>
        <v/>
      </c>
      <c r="T170" s="44" t="str">
        <f ca="1" t="shared" si="74"/>
        <v/>
      </c>
      <c r="U170" s="15"/>
      <c r="V170" s="32"/>
      <c r="W170" s="48" t="str">
        <f ca="1" t="shared" si="75"/>
        <v/>
      </c>
      <c r="X170" s="49" t="str">
        <f ca="1" t="shared" si="76"/>
        <v>Ja</v>
      </c>
      <c r="Y170" s="62">
        <f ca="1" t="shared" si="77"/>
        <v>45556</v>
      </c>
      <c r="Z170" s="62">
        <f ca="1" t="shared" si="78"/>
        <v>45505</v>
      </c>
      <c r="AA170" s="66"/>
      <c r="AB170" s="63">
        <f ca="1" t="shared" si="80"/>
        <v>44275.0526768801</v>
      </c>
      <c r="AC170" s="72">
        <f ca="1">INDEX(Anslutningspunkt!$A$2:$A$180,RANDBETWEEN(2,180),1)</f>
        <v>305</v>
      </c>
      <c r="AD170" s="29"/>
      <c r="AE170" s="29" t="str">
        <f ca="1" t="shared" si="79"/>
        <v>Stamnät</v>
      </c>
      <c r="AF170" s="78"/>
      <c r="AG170" s="121"/>
      <c r="AH170" s="122"/>
      <c r="AI170" s="126"/>
      <c r="AM170" s="6">
        <f ca="1">VLOOKUP(AC170,Anslutningspunkt!A:B,2,0)+RANDBETWEEN(-10000,10000)</f>
        <v>7651124.698</v>
      </c>
      <c r="AN170" s="6">
        <f ca="1">VLOOKUP(AC170,Anslutningspunkt!A:C,3,0)+RANDBETWEEN(-10000,10000)</f>
        <v>844287.195</v>
      </c>
      <c r="AP170" s="6" t="str">
        <f ca="1" t="shared" si="81"/>
        <v>Nyanslutning</v>
      </c>
      <c r="AQ170" s="6" t="str">
        <f ca="1" t="shared" si="82"/>
        <v>Produktion</v>
      </c>
      <c r="AX170" s="30" t="str">
        <f ca="1" t="shared" si="83"/>
        <v/>
      </c>
      <c r="AZ170" s="30" t="str">
        <f ca="1">IF(SUM(IF({"4.Projekteringsavtal","5.Anslutningsavtal","6.Nätavtal"}=Q170,1,0))&gt;0,EDATE(AX170,RANDBETWEEN(0,6)),"")</f>
        <v/>
      </c>
      <c r="BB170" s="20" t="str">
        <f ca="1">IF(SUM(IF({"5.Anslutningsavtal","6.Nätavtal"}=Q170,1,0))&gt;0,EDATE(AZ170,RANDBETWEEN(0,3)),"")</f>
        <v/>
      </c>
      <c r="BD170" s="20" t="str">
        <f ca="1" t="shared" si="84"/>
        <v/>
      </c>
    </row>
    <row r="171" s="6" customFormat="1" ht="12.75" customHeight="1" spans="1:56">
      <c r="A171" s="32" t="s">
        <v>65</v>
      </c>
      <c r="B171" s="30">
        <f ca="1" t="shared" si="57"/>
        <v>43113</v>
      </c>
      <c r="C171" s="31">
        <f ca="1" t="shared" si="58"/>
        <v>44018</v>
      </c>
      <c r="D171" s="29" t="str">
        <f t="shared" si="59"/>
        <v>Project 4171</v>
      </c>
      <c r="E171" s="29" t="str">
        <f t="shared" si="60"/>
        <v>Company AB 5171</v>
      </c>
      <c r="F171" s="29" t="str">
        <f ca="1" t="shared" si="61"/>
        <v>Västerås</v>
      </c>
      <c r="G171" s="36">
        <f ca="1" t="shared" si="62"/>
        <v>31</v>
      </c>
      <c r="H171" s="37" t="str">
        <f ca="1" t="shared" si="63"/>
        <v/>
      </c>
      <c r="I171" s="29" t="str">
        <f ca="1" t="shared" si="64"/>
        <v>Flytt</v>
      </c>
      <c r="J171" s="29" t="str">
        <f ca="1" t="shared" si="65"/>
        <v>Produktion</v>
      </c>
      <c r="K171" s="40">
        <f ca="1" t="shared" si="66"/>
        <v>410</v>
      </c>
      <c r="L171" s="40">
        <f ca="1" t="shared" si="67"/>
        <v>408</v>
      </c>
      <c r="M171" s="13"/>
      <c r="N171" s="29" t="str">
        <f ca="1" t="shared" si="68"/>
        <v>Anders Erikson 171</v>
      </c>
      <c r="O171" s="29" t="str">
        <f ca="1" t="shared" si="69"/>
        <v>Erik Johanson 171</v>
      </c>
      <c r="P171" s="29" t="str">
        <f ca="1" t="shared" si="70"/>
        <v>Anders Erikson 171</v>
      </c>
      <c r="Q171" s="29" t="str">
        <f ca="1" t="shared" si="71"/>
        <v>4.Projekteringsavtal</v>
      </c>
      <c r="R171" s="44" t="str">
        <f ca="1" t="shared" si="72"/>
        <v>N/A</v>
      </c>
      <c r="S171" s="44" t="str">
        <f ca="1" t="shared" si="73"/>
        <v/>
      </c>
      <c r="T171" s="44" t="str">
        <f ca="1" t="shared" si="74"/>
        <v/>
      </c>
      <c r="U171" s="15"/>
      <c r="V171" s="32"/>
      <c r="W171" s="48" t="str">
        <f ca="1" t="shared" si="75"/>
        <v>Länk</v>
      </c>
      <c r="X171" s="49" t="str">
        <f ca="1" t="shared" si="76"/>
        <v>Ja</v>
      </c>
      <c r="Y171" s="62">
        <f ca="1" t="shared" si="77"/>
        <v>44527</v>
      </c>
      <c r="Z171" s="62">
        <f ca="1" t="shared" si="78"/>
        <v>44087</v>
      </c>
      <c r="AA171" s="66"/>
      <c r="AB171" s="63" t="str">
        <f ca="1" t="shared" si="80"/>
        <v/>
      </c>
      <c r="AC171" s="72">
        <f ca="1">INDEX(Anslutningspunkt!$A$2:$A$180,RANDBETWEEN(2,180),1)</f>
        <v>64</v>
      </c>
      <c r="AD171" s="29"/>
      <c r="AE171" s="29" t="str">
        <f ca="1" t="shared" si="79"/>
        <v/>
      </c>
      <c r="AF171" s="78"/>
      <c r="AG171" s="121"/>
      <c r="AH171" s="122"/>
      <c r="AI171" s="126"/>
      <c r="AM171" s="6">
        <f ca="1">VLOOKUP(AC171,Anslutningspunkt!A:B,2,0)+RANDBETWEEN(-10000,10000)</f>
        <v>7603396.698</v>
      </c>
      <c r="AN171" s="6">
        <f ca="1">VLOOKUP(AC171,Anslutningspunkt!A:C,3,0)+RANDBETWEEN(-10000,10000)</f>
        <v>749262.195</v>
      </c>
      <c r="AP171" s="6" t="str">
        <f ca="1" t="shared" si="81"/>
        <v>Flytt</v>
      </c>
      <c r="AQ171" s="6" t="str">
        <f ca="1" t="shared" si="82"/>
        <v>Produktion</v>
      </c>
      <c r="AX171" s="30">
        <f ca="1" t="shared" si="83"/>
        <v>43212.2286531029</v>
      </c>
      <c r="AZ171" s="30">
        <f ca="1">IF(SUM(IF({"4.Projekteringsavtal","5.Anslutningsavtal","6.Nätavtal"}=Q171,1,0))&gt;0,EDATE(AX171,RANDBETWEEN(0,6)),"")</f>
        <v>43242</v>
      </c>
      <c r="BB171" s="20" t="str">
        <f ca="1">IF(SUM(IF({"5.Anslutningsavtal","6.Nätavtal"}=Q171,1,0))&gt;0,EDATE(AZ171,RANDBETWEEN(0,3)),"")</f>
        <v/>
      </c>
      <c r="BD171" s="20" t="str">
        <f ca="1" t="shared" si="84"/>
        <v/>
      </c>
    </row>
    <row r="172" s="6" customFormat="1" ht="12.75" customHeight="1" spans="1:56">
      <c r="A172" s="32" t="s">
        <v>65</v>
      </c>
      <c r="B172" s="30">
        <f ca="1" t="shared" si="57"/>
        <v>43911</v>
      </c>
      <c r="C172" s="31">
        <f ca="1" t="shared" si="58"/>
        <v>44325</v>
      </c>
      <c r="D172" s="29" t="str">
        <f t="shared" si="59"/>
        <v>Project 4172</v>
      </c>
      <c r="E172" s="29" t="str">
        <f t="shared" si="60"/>
        <v>Company AB 5172</v>
      </c>
      <c r="F172" s="29" t="str">
        <f ca="1" t="shared" si="61"/>
        <v>Surahamar</v>
      </c>
      <c r="G172" s="36">
        <f ca="1" t="shared" si="62"/>
        <v>35</v>
      </c>
      <c r="H172" s="37" t="str">
        <f ca="1" t="shared" si="63"/>
        <v>Nej</v>
      </c>
      <c r="I172" s="29" t="str">
        <f ca="1" t="shared" si="64"/>
        <v>Utökning</v>
      </c>
      <c r="J172" s="29" t="str">
        <f ca="1" t="shared" si="65"/>
        <v>Produktion</v>
      </c>
      <c r="K172" s="40">
        <f ca="1" t="shared" si="66"/>
        <v>10</v>
      </c>
      <c r="L172" s="40">
        <f ca="1" t="shared" si="67"/>
        <v>3</v>
      </c>
      <c r="M172" s="13"/>
      <c r="N172" s="29" t="str">
        <f ca="1" t="shared" si="68"/>
        <v>Anders Erikson 172</v>
      </c>
      <c r="O172" s="29" t="str">
        <f ca="1" t="shared" si="69"/>
        <v>Anders Erikson 172</v>
      </c>
      <c r="P172" s="29" t="str">
        <f ca="1" t="shared" si="70"/>
        <v>Erik Johanson 172</v>
      </c>
      <c r="Q172" s="29" t="str">
        <f ca="1" t="shared" si="71"/>
        <v>2.Reservationsavtal</v>
      </c>
      <c r="R172" s="44" t="str">
        <f ca="1" t="shared" si="72"/>
        <v>nej</v>
      </c>
      <c r="S172" s="44" t="str">
        <f ca="1" t="shared" si="73"/>
        <v/>
      </c>
      <c r="T172" s="44" t="str">
        <f ca="1" t="shared" si="74"/>
        <v>x</v>
      </c>
      <c r="U172" s="15"/>
      <c r="V172" s="32"/>
      <c r="W172" s="48" t="str">
        <f ca="1" t="shared" si="75"/>
        <v/>
      </c>
      <c r="X172" s="49" t="str">
        <f ca="1" t="shared" si="76"/>
        <v>Ja</v>
      </c>
      <c r="Y172" s="62">
        <f ca="1" t="shared" si="77"/>
        <v>45117</v>
      </c>
      <c r="Z172" s="62">
        <f ca="1" t="shared" si="78"/>
        <v>45032</v>
      </c>
      <c r="AA172" s="66"/>
      <c r="AB172" s="63" t="str">
        <f ca="1" t="shared" si="80"/>
        <v/>
      </c>
      <c r="AC172" s="72">
        <f ca="1">INDEX(Anslutningspunkt!$A$2:$A$180,RANDBETWEEN(2,180),1)</f>
        <v>75</v>
      </c>
      <c r="AD172" s="29"/>
      <c r="AE172" s="29" t="str">
        <f ca="1" t="shared" si="79"/>
        <v>Stamnät</v>
      </c>
      <c r="AF172" s="78"/>
      <c r="AG172" s="121"/>
      <c r="AH172" s="122"/>
      <c r="AI172" s="122"/>
      <c r="AM172" s="6">
        <f ca="1">VLOOKUP(AC172,Anslutningspunkt!A:B,2,0)+RANDBETWEEN(-10000,10000)</f>
        <v>6298955.707</v>
      </c>
      <c r="AN172" s="6">
        <f ca="1">VLOOKUP(AC172,Anslutningspunkt!A:C,3,0)+RANDBETWEEN(-10000,10000)</f>
        <v>731909.054</v>
      </c>
      <c r="AP172" s="6" t="str">
        <f ca="1" t="shared" si="81"/>
        <v>Utökning</v>
      </c>
      <c r="AQ172" s="6" t="str">
        <f ca="1" t="shared" si="82"/>
        <v>Produktion</v>
      </c>
      <c r="AX172" s="30">
        <f ca="1" t="shared" si="83"/>
        <v>44042.9765951068</v>
      </c>
      <c r="AZ172" s="30" t="str">
        <f ca="1">IF(SUM(IF({"4.Projekteringsavtal","5.Anslutningsavtal","6.Nätavtal"}=Q172,1,0))&gt;0,EDATE(AX172,RANDBETWEEN(0,6)),"")</f>
        <v/>
      </c>
      <c r="BB172" s="20" t="str">
        <f ca="1">IF(SUM(IF({"5.Anslutningsavtal","6.Nätavtal"}=Q172,1,0))&gt;0,EDATE(AZ172,RANDBETWEEN(0,3)),"")</f>
        <v/>
      </c>
      <c r="BD172" s="20" t="str">
        <f ca="1" t="shared" si="84"/>
        <v/>
      </c>
    </row>
    <row r="173" s="6" customFormat="1" ht="12.75" customHeight="1" spans="1:56">
      <c r="A173" s="32" t="s">
        <v>65</v>
      </c>
      <c r="B173" s="30">
        <f ca="1" t="shared" si="57"/>
        <v>44170</v>
      </c>
      <c r="C173" s="31">
        <f ca="1" t="shared" si="58"/>
        <v>45335</v>
      </c>
      <c r="D173" s="29" t="str">
        <f t="shared" si="59"/>
        <v>Project 4173</v>
      </c>
      <c r="E173" s="29" t="str">
        <f t="shared" si="60"/>
        <v>Company AB 5173</v>
      </c>
      <c r="F173" s="29" t="str">
        <f ca="1" t="shared" si="61"/>
        <v>Västerås</v>
      </c>
      <c r="G173" s="36">
        <f ca="1" t="shared" si="62"/>
        <v>37</v>
      </c>
      <c r="H173" s="37" t="str">
        <f ca="1" t="shared" si="63"/>
        <v>Ja</v>
      </c>
      <c r="I173" s="29" t="str">
        <f ca="1" t="shared" si="64"/>
        <v>Nyanslutning</v>
      </c>
      <c r="J173" s="29" t="str">
        <f ca="1" t="shared" si="65"/>
        <v>Konsumtion</v>
      </c>
      <c r="K173" s="40">
        <f ca="1" t="shared" si="66"/>
        <v>560</v>
      </c>
      <c r="L173" s="40">
        <f ca="1" t="shared" si="67"/>
        <v>357</v>
      </c>
      <c r="M173" s="13"/>
      <c r="N173" s="29" t="str">
        <f ca="1" t="shared" si="68"/>
        <v>Lars Johnson 173</v>
      </c>
      <c r="O173" s="29" t="str">
        <f ca="1" t="shared" si="69"/>
        <v>Erik Johanson 173</v>
      </c>
      <c r="P173" s="29" t="str">
        <f ca="1" t="shared" si="70"/>
        <v>Anders Erikson 173</v>
      </c>
      <c r="Q173" s="29" t="str">
        <f ca="1" t="shared" si="71"/>
        <v>6.Nätavtal</v>
      </c>
      <c r="R173" s="44" t="str">
        <f ca="1" t="shared" si="72"/>
        <v/>
      </c>
      <c r="S173" s="44" t="str">
        <f ca="1" t="shared" si="73"/>
        <v>x</v>
      </c>
      <c r="T173" s="44" t="str">
        <f ca="1" t="shared" si="74"/>
        <v/>
      </c>
      <c r="U173" s="15"/>
      <c r="V173" s="32"/>
      <c r="W173" s="48" t="str">
        <f ca="1" t="shared" si="75"/>
        <v>Länk</v>
      </c>
      <c r="X173" s="49" t="str">
        <f ca="1" t="shared" si="76"/>
        <v>Ja</v>
      </c>
      <c r="Y173" s="62">
        <f ca="1" t="shared" si="77"/>
        <v>45507</v>
      </c>
      <c r="Z173" s="62">
        <f ca="1" t="shared" si="78"/>
        <v>45504</v>
      </c>
      <c r="AA173" s="66"/>
      <c r="AB173" s="63" t="str">
        <f ca="1" t="shared" si="80"/>
        <v/>
      </c>
      <c r="AC173" s="72">
        <f ca="1">INDEX(Anslutningspunkt!$A$2:$A$180,RANDBETWEEN(2,180),1)</f>
        <v>314</v>
      </c>
      <c r="AD173" s="29"/>
      <c r="AE173" s="29" t="str">
        <f ca="1" t="shared" si="79"/>
        <v>Stamnät</v>
      </c>
      <c r="AF173" s="78"/>
      <c r="AG173" s="121"/>
      <c r="AH173" s="122"/>
      <c r="AI173" s="126"/>
      <c r="AM173" s="6">
        <f ca="1">VLOOKUP(AC173,Anslutningspunkt!A:B,2,0)+RANDBETWEEN(-10000,10000)</f>
        <v>7608740.698</v>
      </c>
      <c r="AN173" s="6">
        <f ca="1">VLOOKUP(AC173,Anslutningspunkt!A:C,3,0)+RANDBETWEEN(-10000,10000)</f>
        <v>724911.195</v>
      </c>
      <c r="AP173" s="6" t="str">
        <f ca="1" t="shared" si="81"/>
        <v>Nyanslutning</v>
      </c>
      <c r="AQ173" s="6" t="str">
        <f ca="1" t="shared" si="82"/>
        <v>Konsumtion</v>
      </c>
      <c r="AX173" s="30">
        <f ca="1" t="shared" si="83"/>
        <v>44637.2308351847</v>
      </c>
      <c r="AZ173" s="30">
        <f ca="1">IF(SUM(IF({"4.Projekteringsavtal","5.Anslutningsavtal","6.Nätavtal"}=Q173,1,0))&gt;0,EDATE(AX173,RANDBETWEEN(0,6)),"")</f>
        <v>44698</v>
      </c>
      <c r="BB173" s="20">
        <f ca="1">IF(SUM(IF({"5.Anslutningsavtal","6.Nätavtal"}=Q173,1,0))&gt;0,EDATE(AZ173,RANDBETWEEN(0,3)),"")</f>
        <v>44729</v>
      </c>
      <c r="BD173" s="20">
        <f ca="1" t="shared" si="84"/>
        <v>44790</v>
      </c>
    </row>
    <row r="174" s="6" customFormat="1" spans="1:56">
      <c r="A174" s="32" t="s">
        <v>65</v>
      </c>
      <c r="B174" s="30">
        <f ca="1" t="shared" si="57"/>
        <v>43939</v>
      </c>
      <c r="C174" s="31">
        <f ca="1" t="shared" si="58"/>
        <v>44822</v>
      </c>
      <c r="D174" s="29" t="str">
        <f t="shared" si="59"/>
        <v>Project 4174</v>
      </c>
      <c r="E174" s="29" t="str">
        <f t="shared" si="60"/>
        <v>Company AB 5174</v>
      </c>
      <c r="F174" s="29" t="str">
        <f ca="1" t="shared" si="61"/>
        <v>Täby</v>
      </c>
      <c r="G174" s="36">
        <f ca="1" t="shared" si="62"/>
        <v>35</v>
      </c>
      <c r="H174" s="37" t="str">
        <f ca="1" t="shared" si="63"/>
        <v/>
      </c>
      <c r="I174" s="29" t="str">
        <f ca="1" t="shared" si="64"/>
        <v>Nyanslutning</v>
      </c>
      <c r="J174" s="29" t="str">
        <f ca="1" t="shared" si="65"/>
        <v>Konsumtion</v>
      </c>
      <c r="K174" s="40">
        <f ca="1" t="shared" si="66"/>
        <v>380</v>
      </c>
      <c r="L174" s="40">
        <f ca="1" t="shared" si="67"/>
        <v>17</v>
      </c>
      <c r="M174" s="13"/>
      <c r="N174" s="29" t="str">
        <f ca="1" t="shared" si="68"/>
        <v>Sarah Anderson 174</v>
      </c>
      <c r="O174" s="29" t="str">
        <f ca="1" t="shared" si="69"/>
        <v>Sarah Anderson 174</v>
      </c>
      <c r="P174" s="29" t="str">
        <f ca="1" t="shared" si="70"/>
        <v>Sarah Anderson 174</v>
      </c>
      <c r="Q174" s="29" t="str">
        <f ca="1" t="shared" si="71"/>
        <v>4.Projekteringsavtal</v>
      </c>
      <c r="R174" s="44" t="str">
        <f ca="1" t="shared" si="72"/>
        <v>N/A</v>
      </c>
      <c r="S174" s="44" t="str">
        <f ca="1" t="shared" si="73"/>
        <v/>
      </c>
      <c r="T174" s="44" t="str">
        <f ca="1" t="shared" si="74"/>
        <v/>
      </c>
      <c r="U174" s="15"/>
      <c r="V174" s="32"/>
      <c r="W174" s="48" t="str">
        <f ca="1" t="shared" si="75"/>
        <v>Reservationsavtal ska tecknas</v>
      </c>
      <c r="X174" s="49" t="str">
        <f ca="1" t="shared" si="76"/>
        <v>Ja</v>
      </c>
      <c r="Y174" s="62">
        <f ca="1" t="shared" si="77"/>
        <v>45523</v>
      </c>
      <c r="Z174" s="62">
        <f ca="1" t="shared" si="78"/>
        <v>45395</v>
      </c>
      <c r="AA174" s="66"/>
      <c r="AB174" s="63" t="str">
        <f ca="1" t="shared" si="80"/>
        <v/>
      </c>
      <c r="AC174" s="72">
        <f ca="1">INDEX(Anslutningspunkt!$A$2:$A$180,RANDBETWEEN(2,180),1)</f>
        <v>145</v>
      </c>
      <c r="AD174" s="29"/>
      <c r="AE174" s="29" t="str">
        <f ca="1" t="shared" si="79"/>
        <v>Regionnät</v>
      </c>
      <c r="AF174" s="78"/>
      <c r="AG174" s="121"/>
      <c r="AH174" s="122"/>
      <c r="AI174" s="126"/>
      <c r="AM174" s="6">
        <f ca="1">VLOOKUP(AC174,Anslutningspunkt!A:B,2,0)+RANDBETWEEN(-10000,10000)</f>
        <v>7706754.698</v>
      </c>
      <c r="AN174" s="6">
        <f ca="1">VLOOKUP(AC174,Anslutningspunkt!A:C,3,0)+RANDBETWEEN(-10000,10000)</f>
        <v>814546.195</v>
      </c>
      <c r="AP174" s="6" t="str">
        <f ca="1" t="shared" si="81"/>
        <v>Nyanslutning</v>
      </c>
      <c r="AQ174" s="6" t="str">
        <f ca="1" t="shared" si="82"/>
        <v>Konsumtion</v>
      </c>
      <c r="AX174" s="30">
        <f ca="1" t="shared" si="83"/>
        <v>44555.0826108233</v>
      </c>
      <c r="AZ174" s="30">
        <f ca="1">IF(SUM(IF({"4.Projekteringsavtal","5.Anslutningsavtal","6.Nätavtal"}=Q174,1,0))&gt;0,EDATE(AX174,RANDBETWEEN(0,6)),"")</f>
        <v>44737</v>
      </c>
      <c r="BB174" s="20" t="str">
        <f ca="1">IF(SUM(IF({"5.Anslutningsavtal","6.Nätavtal"}=Q174,1,0))&gt;0,EDATE(AZ174,RANDBETWEEN(0,3)),"")</f>
        <v/>
      </c>
      <c r="BD174" s="20" t="str">
        <f ca="1" t="shared" si="84"/>
        <v/>
      </c>
    </row>
    <row r="175" s="6" customFormat="1" ht="12.75" customHeight="1" spans="1:56">
      <c r="A175" s="32" t="s">
        <v>65</v>
      </c>
      <c r="B175" s="30">
        <f ca="1" t="shared" si="57"/>
        <v>44726</v>
      </c>
      <c r="C175" s="31">
        <f ca="1" t="shared" si="58"/>
        <v>45005</v>
      </c>
      <c r="D175" s="29" t="str">
        <f t="shared" si="59"/>
        <v>Project 4175</v>
      </c>
      <c r="E175" s="29" t="str">
        <f t="shared" si="60"/>
        <v>Company AB 5175</v>
      </c>
      <c r="F175" s="29" t="str">
        <f ca="1" t="shared" si="61"/>
        <v>Falun</v>
      </c>
      <c r="G175" s="36">
        <f ca="1" t="shared" si="62"/>
        <v>32</v>
      </c>
      <c r="H175" s="37" t="str">
        <f ca="1" t="shared" si="63"/>
        <v>Nej</v>
      </c>
      <c r="I175" s="29" t="str">
        <f ca="1" t="shared" si="64"/>
        <v>Flytt</v>
      </c>
      <c r="J175" s="29" t="str">
        <f ca="1" t="shared" si="65"/>
        <v>Produktion</v>
      </c>
      <c r="K175" s="40">
        <f ca="1" t="shared" si="66"/>
        <v>250</v>
      </c>
      <c r="L175" s="40">
        <f ca="1" t="shared" si="67"/>
        <v>150</v>
      </c>
      <c r="M175" s="13"/>
      <c r="N175" s="29" t="str">
        <f ca="1" t="shared" si="68"/>
        <v>Sarah Anderson 175</v>
      </c>
      <c r="O175" s="29" t="str">
        <f ca="1" t="shared" si="69"/>
        <v>Sarah Anderson 175</v>
      </c>
      <c r="P175" s="29" t="str">
        <f ca="1" t="shared" si="70"/>
        <v>Anders Erikson 175</v>
      </c>
      <c r="Q175" s="29" t="str">
        <f ca="1" t="shared" si="71"/>
        <v>2.Reservationsavtal</v>
      </c>
      <c r="R175" s="44" t="str">
        <f ca="1" t="shared" si="72"/>
        <v>n</v>
      </c>
      <c r="S175" s="44" t="str">
        <f ca="1" t="shared" si="73"/>
        <v/>
      </c>
      <c r="T175" s="44" t="str">
        <f ca="1" t="shared" si="74"/>
        <v/>
      </c>
      <c r="U175" s="15"/>
      <c r="V175" s="32"/>
      <c r="W175" s="48" t="str">
        <f ca="1" t="shared" si="75"/>
        <v/>
      </c>
      <c r="X175" s="49" t="str">
        <f ca="1" t="shared" si="76"/>
        <v>Ja</v>
      </c>
      <c r="Y175" s="62">
        <f ca="1" t="shared" si="77"/>
        <v>45548</v>
      </c>
      <c r="Z175" s="62">
        <f ca="1" t="shared" si="78"/>
        <v>45507</v>
      </c>
      <c r="AA175" s="66"/>
      <c r="AB175" s="63" t="str">
        <f ca="1" t="shared" si="80"/>
        <v/>
      </c>
      <c r="AC175" s="72">
        <f ca="1">INDEX(Anslutningspunkt!$A$2:$A$180,RANDBETWEEN(2,180),1)</f>
        <v>181</v>
      </c>
      <c r="AD175" s="29"/>
      <c r="AE175" s="29" t="str">
        <f ca="1" t="shared" si="79"/>
        <v/>
      </c>
      <c r="AF175" s="78"/>
      <c r="AG175" s="121"/>
      <c r="AH175" s="122"/>
      <c r="AI175" s="122"/>
      <c r="AM175" s="6">
        <f ca="1">VLOOKUP(AC175,Anslutningspunkt!A:B,2,0)+RANDBETWEEN(-10000,10000)</f>
        <v>7697621.698</v>
      </c>
      <c r="AN175" s="6">
        <f ca="1">VLOOKUP(AC175,Anslutningspunkt!A:C,3,0)+RANDBETWEEN(-10000,10000)</f>
        <v>667638.195</v>
      </c>
      <c r="AP175" s="6" t="str">
        <f ca="1" t="shared" si="81"/>
        <v>Flytt</v>
      </c>
      <c r="AQ175" s="6" t="str">
        <f ca="1" t="shared" si="82"/>
        <v>Produktion</v>
      </c>
      <c r="AX175" s="30">
        <f ca="1" t="shared" si="83"/>
        <v>44880.5135693408</v>
      </c>
      <c r="AZ175" s="30" t="str">
        <f ca="1">IF(SUM(IF({"4.Projekteringsavtal","5.Anslutningsavtal","6.Nätavtal"}=Q175,1,0))&gt;0,EDATE(AX175,RANDBETWEEN(0,6)),"")</f>
        <v/>
      </c>
      <c r="BB175" s="20" t="str">
        <f ca="1">IF(SUM(IF({"5.Anslutningsavtal","6.Nätavtal"}=Q175,1,0))&gt;0,EDATE(AZ175,RANDBETWEEN(0,3)),"")</f>
        <v/>
      </c>
      <c r="BD175" s="20" t="str">
        <f ca="1" t="shared" si="84"/>
        <v/>
      </c>
    </row>
    <row r="176" s="6" customFormat="1" spans="1:56">
      <c r="A176" s="32" t="s">
        <v>65</v>
      </c>
      <c r="B176" s="30">
        <f ca="1" t="shared" si="57"/>
        <v>44039</v>
      </c>
      <c r="C176" s="31">
        <f ca="1" t="shared" si="58"/>
        <v>45059</v>
      </c>
      <c r="D176" s="29" t="str">
        <f t="shared" si="59"/>
        <v>Project 4176</v>
      </c>
      <c r="E176" s="29" t="str">
        <f t="shared" si="60"/>
        <v>Company AB 5176</v>
      </c>
      <c r="F176" s="29" t="str">
        <f ca="1" t="shared" si="61"/>
        <v>Älvkarleby</v>
      </c>
      <c r="G176" s="36">
        <f ca="1" t="shared" si="62"/>
        <v>33</v>
      </c>
      <c r="H176" s="37" t="str">
        <f ca="1" t="shared" si="63"/>
        <v/>
      </c>
      <c r="I176" s="29" t="str">
        <f ca="1" t="shared" si="64"/>
        <v>Utökning</v>
      </c>
      <c r="J176" s="29" t="str">
        <f ca="1" t="shared" si="65"/>
        <v>Produktion</v>
      </c>
      <c r="K176" s="40">
        <f ca="1" t="shared" si="66"/>
        <v>160</v>
      </c>
      <c r="L176" s="40">
        <f ca="1" t="shared" si="67"/>
        <v>97</v>
      </c>
      <c r="M176" s="13"/>
      <c r="N176" s="29" t="str">
        <f ca="1" t="shared" si="68"/>
        <v>Lars Johnson 176</v>
      </c>
      <c r="O176" s="29" t="str">
        <f ca="1" t="shared" si="69"/>
        <v>Lars Johnson 176</v>
      </c>
      <c r="P176" s="29" t="str">
        <f ca="1" t="shared" si="70"/>
        <v>Erik Johanson 176</v>
      </c>
      <c r="Q176" s="29" t="str">
        <f ca="1" t="shared" si="71"/>
        <v>5.Anslutningsavtal</v>
      </c>
      <c r="R176" s="44" t="str">
        <f ca="1" t="shared" si="72"/>
        <v/>
      </c>
      <c r="S176" s="44" t="str">
        <f ca="1" t="shared" si="73"/>
        <v/>
      </c>
      <c r="T176" s="44" t="str">
        <f ca="1" t="shared" si="74"/>
        <v/>
      </c>
      <c r="U176" s="15"/>
      <c r="V176" s="32"/>
      <c r="W176" s="48" t="str">
        <f ca="1" t="shared" si="75"/>
        <v/>
      </c>
      <c r="X176" s="49" t="str">
        <f ca="1" t="shared" si="76"/>
        <v>Ja</v>
      </c>
      <c r="Y176" s="62">
        <f ca="1" t="shared" si="77"/>
        <v>45585</v>
      </c>
      <c r="Z176" s="62">
        <f ca="1" t="shared" si="78"/>
        <v>45524</v>
      </c>
      <c r="AA176" s="66"/>
      <c r="AB176" s="63" t="str">
        <f ca="1" t="shared" si="80"/>
        <v/>
      </c>
      <c r="AC176" s="72">
        <f ca="1">INDEX(Anslutningspunkt!$A$2:$A$180,RANDBETWEEN(2,180),1)</f>
        <v>312</v>
      </c>
      <c r="AD176" s="29"/>
      <c r="AE176" s="29" t="str">
        <f ca="1" t="shared" si="79"/>
        <v/>
      </c>
      <c r="AF176" s="78"/>
      <c r="AG176" s="121"/>
      <c r="AH176" s="122"/>
      <c r="AI176" s="122"/>
      <c r="AM176" s="6">
        <f ca="1">VLOOKUP(AC176,Anslutningspunkt!A:B,2,0)+RANDBETWEEN(-10000,10000)</f>
        <v>7764293.698</v>
      </c>
      <c r="AN176" s="6">
        <f ca="1">VLOOKUP(AC176,Anslutningspunkt!A:C,3,0)+RANDBETWEEN(-10000,10000)</f>
        <v>769280.195</v>
      </c>
      <c r="AP176" s="6" t="str">
        <f ca="1" t="shared" si="81"/>
        <v>Utökning</v>
      </c>
      <c r="AQ176" s="6" t="str">
        <f ca="1" t="shared" si="82"/>
        <v>Produktion</v>
      </c>
      <c r="AX176" s="30">
        <f ca="1" t="shared" si="83"/>
        <v>44575.9828073656</v>
      </c>
      <c r="AZ176" s="30">
        <f ca="1">IF(SUM(IF({"4.Projekteringsavtal","5.Anslutningsavtal","6.Nätavtal"}=Q176,1,0))&gt;0,EDATE(AX176,RANDBETWEEN(0,6)),"")</f>
        <v>44606</v>
      </c>
      <c r="BB176" s="20">
        <f ca="1">IF(SUM(IF({"5.Anslutningsavtal","6.Nätavtal"}=Q176,1,0))&gt;0,EDATE(AZ176,RANDBETWEEN(0,3)),"")</f>
        <v>44665</v>
      </c>
      <c r="BD176" s="20" t="str">
        <f ca="1" t="shared" si="84"/>
        <v/>
      </c>
    </row>
    <row r="177" s="6" customFormat="1" spans="1:56">
      <c r="A177" s="32" t="s">
        <v>65</v>
      </c>
      <c r="B177" s="30">
        <f ca="1" t="shared" si="57"/>
        <v>43374</v>
      </c>
      <c r="C177" s="31">
        <f ca="1" t="shared" si="58"/>
        <v>44894</v>
      </c>
      <c r="D177" s="29" t="str">
        <f t="shared" si="59"/>
        <v>Project 4177</v>
      </c>
      <c r="E177" s="29" t="str">
        <f t="shared" si="60"/>
        <v>Company AB 5177</v>
      </c>
      <c r="F177" s="29" t="str">
        <f ca="1" t="shared" si="61"/>
        <v>Järfälla</v>
      </c>
      <c r="G177" s="36">
        <f ca="1" t="shared" si="62"/>
        <v>31</v>
      </c>
      <c r="H177" s="37" t="str">
        <f ca="1" t="shared" si="63"/>
        <v>Ja</v>
      </c>
      <c r="I177" s="29" t="str">
        <f ca="1" t="shared" si="64"/>
        <v>Utökning</v>
      </c>
      <c r="J177" s="29" t="str">
        <f ca="1" t="shared" si="65"/>
        <v>Produktion</v>
      </c>
      <c r="K177" s="40">
        <f ca="1" t="shared" si="66"/>
        <v>490</v>
      </c>
      <c r="L177" s="40">
        <f ca="1" t="shared" si="67"/>
        <v>322</v>
      </c>
      <c r="M177" s="13"/>
      <c r="N177" s="29" t="str">
        <f ca="1" t="shared" si="68"/>
        <v>Erik Johanson 177</v>
      </c>
      <c r="O177" s="29" t="str">
        <f ca="1" t="shared" si="69"/>
        <v>Sarah Anderson 177</v>
      </c>
      <c r="P177" s="29" t="str">
        <f ca="1" t="shared" si="70"/>
        <v>Anders Erikson 177</v>
      </c>
      <c r="Q177" s="29" t="str">
        <f ca="1" t="shared" si="71"/>
        <v>2.Reservationsavtal</v>
      </c>
      <c r="R177" s="44" t="str">
        <f ca="1" t="shared" si="72"/>
        <v>nej</v>
      </c>
      <c r="S177" s="44" t="str">
        <f ca="1" t="shared" si="73"/>
        <v/>
      </c>
      <c r="T177" s="44" t="str">
        <f ca="1" t="shared" si="74"/>
        <v>x</v>
      </c>
      <c r="U177" s="15"/>
      <c r="V177" s="32"/>
      <c r="W177" s="48" t="str">
        <f ca="1" t="shared" si="75"/>
        <v>Reservationsavtal ska tecknas</v>
      </c>
      <c r="X177" s="49" t="str">
        <f ca="1" t="shared" si="76"/>
        <v>Ja</v>
      </c>
      <c r="Y177" s="62">
        <f ca="1" t="shared" si="77"/>
        <v>45231</v>
      </c>
      <c r="Z177" s="62">
        <f ca="1" t="shared" si="78"/>
        <v>45097</v>
      </c>
      <c r="AA177" s="66"/>
      <c r="AB177" s="63" t="str">
        <f ca="1" t="shared" si="80"/>
        <v/>
      </c>
      <c r="AC177" s="72">
        <f ca="1">INDEX(Anslutningspunkt!$A$2:$A$180,RANDBETWEEN(2,180),1)</f>
        <v>317</v>
      </c>
      <c r="AD177" s="29"/>
      <c r="AE177" s="29" t="str">
        <f ca="1" t="shared" si="79"/>
        <v>Regionnät</v>
      </c>
      <c r="AF177" s="78"/>
      <c r="AG177" s="121"/>
      <c r="AH177" s="122"/>
      <c r="AI177" s="102"/>
      <c r="AM177" s="6">
        <f ca="1">VLOOKUP(AC177,Anslutningspunkt!A:B,2,0)+RANDBETWEEN(-10000,10000)</f>
        <v>7693862.698</v>
      </c>
      <c r="AN177" s="6">
        <f ca="1">VLOOKUP(AC177,Anslutningspunkt!A:C,3,0)+RANDBETWEEN(-10000,10000)</f>
        <v>711866.195</v>
      </c>
      <c r="AP177" s="6" t="str">
        <f ca="1" t="shared" si="81"/>
        <v>Utökning</v>
      </c>
      <c r="AQ177" s="6" t="str">
        <f ca="1" t="shared" si="82"/>
        <v>Produktion</v>
      </c>
      <c r="AX177" s="30">
        <f ca="1" t="shared" si="83"/>
        <v>44520.8261971981</v>
      </c>
      <c r="AZ177" s="30" t="str">
        <f ca="1">IF(SUM(IF({"4.Projekteringsavtal","5.Anslutningsavtal","6.Nätavtal"}=Q177,1,0))&gt;0,EDATE(AX177,RANDBETWEEN(0,6)),"")</f>
        <v/>
      </c>
      <c r="BB177" s="20" t="str">
        <f ca="1">IF(SUM(IF({"5.Anslutningsavtal","6.Nätavtal"}=Q177,1,0))&gt;0,EDATE(AZ177,RANDBETWEEN(0,3)),"")</f>
        <v/>
      </c>
      <c r="BD177" s="20" t="str">
        <f ca="1" t="shared" si="84"/>
        <v/>
      </c>
    </row>
    <row r="178" s="6" customFormat="1" spans="1:56">
      <c r="A178" s="32" t="s">
        <v>65</v>
      </c>
      <c r="B178" s="30">
        <f ca="1" t="shared" si="57"/>
        <v>43285</v>
      </c>
      <c r="C178" s="31">
        <f ca="1" t="shared" si="58"/>
        <v>43835</v>
      </c>
      <c r="D178" s="29" t="str">
        <f t="shared" si="59"/>
        <v>Project 4178</v>
      </c>
      <c r="E178" s="29" t="str">
        <f t="shared" si="60"/>
        <v>Company AB 5178</v>
      </c>
      <c r="F178" s="29" t="str">
        <f ca="1" t="shared" si="61"/>
        <v>Uppsala</v>
      </c>
      <c r="G178" s="36">
        <f ca="1" t="shared" si="62"/>
        <v>36</v>
      </c>
      <c r="H178" s="37" t="str">
        <f ca="1" t="shared" si="63"/>
        <v/>
      </c>
      <c r="I178" s="29" t="str">
        <f ca="1" t="shared" si="64"/>
        <v>Utökning</v>
      </c>
      <c r="J178" s="29" t="str">
        <f ca="1" t="shared" si="65"/>
        <v>Produktion</v>
      </c>
      <c r="K178" s="40">
        <f ca="1" t="shared" si="66"/>
        <v>360</v>
      </c>
      <c r="L178" s="40">
        <f ca="1" t="shared" si="67"/>
        <v>170</v>
      </c>
      <c r="M178" s="13"/>
      <c r="N178" s="29" t="str">
        <f ca="1" t="shared" si="68"/>
        <v>Lars Johnson 178</v>
      </c>
      <c r="O178" s="29" t="str">
        <f ca="1" t="shared" si="69"/>
        <v>Sarah Anderson 178</v>
      </c>
      <c r="P178" s="29" t="str">
        <f ca="1" t="shared" si="70"/>
        <v>Erik Johanson 178</v>
      </c>
      <c r="Q178" s="29" t="str">
        <f ca="1" t="shared" si="71"/>
        <v>1.Anslutningsmöjlighet</v>
      </c>
      <c r="R178" s="44" t="str">
        <f ca="1" t="shared" si="72"/>
        <v/>
      </c>
      <c r="S178" s="44" t="str">
        <f ca="1" t="shared" si="73"/>
        <v/>
      </c>
      <c r="T178" s="44" t="str">
        <f ca="1" t="shared" si="74"/>
        <v>x</v>
      </c>
      <c r="U178" s="15"/>
      <c r="V178" s="32"/>
      <c r="W178" s="48" t="str">
        <f ca="1" t="shared" si="75"/>
        <v>Reservationsavtal ska tecknas</v>
      </c>
      <c r="X178" s="49" t="str">
        <f ca="1" t="shared" si="76"/>
        <v>Ja</v>
      </c>
      <c r="Y178" s="62">
        <f ca="1" t="shared" si="77"/>
        <v>45518</v>
      </c>
      <c r="Z178" s="62">
        <f ca="1" t="shared" si="78"/>
        <v>45424</v>
      </c>
      <c r="AA178" s="66"/>
      <c r="AB178" s="63" t="str">
        <f ca="1" t="shared" si="80"/>
        <v/>
      </c>
      <c r="AC178" s="72">
        <f ca="1">INDEX(Anslutningspunkt!$A$2:$A$180,RANDBETWEEN(2,180),1)</f>
        <v>42</v>
      </c>
      <c r="AD178" s="29"/>
      <c r="AE178" s="29" t="str">
        <f ca="1" t="shared" si="79"/>
        <v/>
      </c>
      <c r="AF178" s="78"/>
      <c r="AG178" s="121"/>
      <c r="AH178" s="122"/>
      <c r="AI178" s="122"/>
      <c r="AM178" s="6">
        <f ca="1">VLOOKUP(AC178,Anslutningspunkt!A:B,2,0)+RANDBETWEEN(-10000,10000)</f>
        <v>7633089.698</v>
      </c>
      <c r="AN178" s="6">
        <f ca="1">VLOOKUP(AC178,Anslutningspunkt!A:C,3,0)+RANDBETWEEN(-10000,10000)</f>
        <v>746616.195</v>
      </c>
      <c r="AP178" s="6" t="str">
        <f ca="1" t="shared" si="81"/>
        <v>Utökning</v>
      </c>
      <c r="AQ178" s="6" t="str">
        <f ca="1" t="shared" si="82"/>
        <v>Produktion</v>
      </c>
      <c r="AX178" s="30" t="str">
        <f ca="1" t="shared" si="83"/>
        <v/>
      </c>
      <c r="AZ178" s="30" t="str">
        <f ca="1">IF(SUM(IF({"4.Projekteringsavtal","5.Anslutningsavtal","6.Nätavtal"}=Q178,1,0))&gt;0,EDATE(AX178,RANDBETWEEN(0,6)),"")</f>
        <v/>
      </c>
      <c r="BB178" s="20" t="str">
        <f ca="1">IF(SUM(IF({"5.Anslutningsavtal","6.Nätavtal"}=Q178,1,0))&gt;0,EDATE(AZ178,RANDBETWEEN(0,3)),"")</f>
        <v/>
      </c>
      <c r="BD178" s="20" t="str">
        <f ca="1" t="shared" si="84"/>
        <v/>
      </c>
    </row>
    <row r="179" s="6" customFormat="1" ht="12.75" spans="1:56">
      <c r="A179" s="33" t="s">
        <v>65</v>
      </c>
      <c r="B179" s="30">
        <f ca="1" t="shared" si="57"/>
        <v>43423</v>
      </c>
      <c r="C179" s="31">
        <f ca="1" t="shared" si="58"/>
        <v>45421</v>
      </c>
      <c r="D179" s="29" t="str">
        <f t="shared" si="59"/>
        <v>Project 4179</v>
      </c>
      <c r="E179" s="29" t="str">
        <f t="shared" si="60"/>
        <v>Company AB 5179</v>
      </c>
      <c r="F179" s="29" t="str">
        <f ca="1" t="shared" si="61"/>
        <v>Enköping</v>
      </c>
      <c r="G179" s="36">
        <f ca="1" t="shared" si="62"/>
        <v>31</v>
      </c>
      <c r="H179" s="37" t="str">
        <f ca="1" t="shared" si="63"/>
        <v>Nej</v>
      </c>
      <c r="I179" s="29" t="str">
        <f ca="1" t="shared" si="64"/>
        <v>Nyanslutning</v>
      </c>
      <c r="J179" s="29" t="str">
        <f ca="1" t="shared" si="65"/>
        <v>Konsumtion</v>
      </c>
      <c r="K179" s="40">
        <f ca="1" t="shared" si="66"/>
        <v>140</v>
      </c>
      <c r="L179" s="40">
        <f ca="1" t="shared" si="67"/>
        <v>77</v>
      </c>
      <c r="M179" s="43"/>
      <c r="N179" s="29" t="str">
        <f ca="1" t="shared" si="68"/>
        <v>Lars Johnson 179</v>
      </c>
      <c r="O179" s="29" t="str">
        <f ca="1" t="shared" si="69"/>
        <v>Erik Johanson 179</v>
      </c>
      <c r="P179" s="29" t="str">
        <f ca="1" t="shared" si="70"/>
        <v>Lars Johnson 179</v>
      </c>
      <c r="Q179" s="29" t="str">
        <f ca="1" t="shared" si="71"/>
        <v>6.Nätavtal</v>
      </c>
      <c r="R179" s="44" t="str">
        <f ca="1" t="shared" si="72"/>
        <v>Ja</v>
      </c>
      <c r="S179" s="44" t="str">
        <f ca="1" t="shared" si="73"/>
        <v/>
      </c>
      <c r="T179" s="44" t="str">
        <f ca="1" t="shared" si="74"/>
        <v/>
      </c>
      <c r="U179" s="12"/>
      <c r="V179" s="33"/>
      <c r="W179" s="48" t="str">
        <f ca="1" t="shared" si="75"/>
        <v>Ansluts till LN 20 kV</v>
      </c>
      <c r="X179" s="49" t="str">
        <f ca="1" t="shared" si="76"/>
        <v>Ja</v>
      </c>
      <c r="Y179" s="62">
        <f ca="1" t="shared" si="77"/>
        <v>45543</v>
      </c>
      <c r="Z179" s="62">
        <f ca="1" t="shared" si="78"/>
        <v>45526</v>
      </c>
      <c r="AA179" s="33"/>
      <c r="AB179" s="63" t="str">
        <f ca="1" t="shared" si="80"/>
        <v/>
      </c>
      <c r="AC179" s="72">
        <f ca="1">INDEX(Anslutningspunkt!$A$2:$A$180,RANDBETWEEN(2,180),1)</f>
        <v>30</v>
      </c>
      <c r="AD179" s="29"/>
      <c r="AE179" s="29" t="str">
        <f ca="1" t="shared" si="79"/>
        <v>Stamnät Regionnät</v>
      </c>
      <c r="AF179" s="33"/>
      <c r="AG179" s="94"/>
      <c r="AH179" s="15"/>
      <c r="AI179" s="95"/>
      <c r="AM179" s="6">
        <f ca="1">VLOOKUP(AC179,Anslutningspunkt!A:B,2,0)+RANDBETWEEN(-10000,10000)</f>
        <v>6841659.345</v>
      </c>
      <c r="AN179" s="6">
        <f ca="1">VLOOKUP(AC179,Anslutningspunkt!A:C,3,0)+RANDBETWEEN(-10000,10000)</f>
        <v>697421.127</v>
      </c>
      <c r="AP179" s="6" t="str">
        <f ca="1" t="shared" si="81"/>
        <v>Nyanslutning</v>
      </c>
      <c r="AQ179" s="6" t="str">
        <f ca="1" t="shared" si="82"/>
        <v>Konsumtion</v>
      </c>
      <c r="AX179" s="30">
        <f ca="1" t="shared" si="83"/>
        <v>43953.7688625057</v>
      </c>
      <c r="AZ179" s="30">
        <f ca="1">IF(SUM(IF({"4.Projekteringsavtal","5.Anslutningsavtal","6.Nätavtal"}=Q179,1,0))&gt;0,EDATE(AX179,RANDBETWEEN(0,6)),"")</f>
        <v>44014</v>
      </c>
      <c r="BB179" s="20">
        <f ca="1">IF(SUM(IF({"5.Anslutningsavtal","6.Nätavtal"}=Q179,1,0))&gt;0,EDATE(AZ179,RANDBETWEEN(0,3)),"")</f>
        <v>44076</v>
      </c>
      <c r="BD179" s="20">
        <f ca="1" t="shared" si="84"/>
        <v>44076</v>
      </c>
    </row>
    <row r="180" s="6" customFormat="1" spans="1:56">
      <c r="A180" s="32" t="s">
        <v>65</v>
      </c>
      <c r="B180" s="30">
        <f ca="1" t="shared" si="57"/>
        <v>44418</v>
      </c>
      <c r="C180" s="31">
        <f ca="1" t="shared" si="58"/>
        <v>44761</v>
      </c>
      <c r="D180" s="29" t="str">
        <f t="shared" si="59"/>
        <v>Project 4180</v>
      </c>
      <c r="E180" s="29" t="str">
        <f t="shared" si="60"/>
        <v>Company AB 5180</v>
      </c>
      <c r="F180" s="29" t="str">
        <f ca="1" t="shared" si="61"/>
        <v>Huddinge</v>
      </c>
      <c r="G180" s="36">
        <f ca="1" t="shared" si="62"/>
        <v>31</v>
      </c>
      <c r="H180" s="37" t="str">
        <f ca="1" t="shared" si="63"/>
        <v/>
      </c>
      <c r="I180" s="29" t="str">
        <f ca="1" t="shared" si="64"/>
        <v>Nyanslutning</v>
      </c>
      <c r="J180" s="29" t="str">
        <f ca="1" t="shared" si="65"/>
        <v>Konsumtion</v>
      </c>
      <c r="K180" s="40">
        <f ca="1" t="shared" si="66"/>
        <v>30</v>
      </c>
      <c r="L180" s="40">
        <f ca="1" t="shared" si="67"/>
        <v>10</v>
      </c>
      <c r="M180" s="13"/>
      <c r="N180" s="29" t="str">
        <f ca="1" t="shared" si="68"/>
        <v>Lars Johnson 180</v>
      </c>
      <c r="O180" s="29" t="str">
        <f ca="1" t="shared" si="69"/>
        <v>Anders Erikson 180</v>
      </c>
      <c r="P180" s="29" t="str">
        <f ca="1" t="shared" si="70"/>
        <v>Sarah Anderson 180</v>
      </c>
      <c r="Q180" s="29" t="str">
        <f ca="1" t="shared" si="71"/>
        <v>2.Reservationsavtal</v>
      </c>
      <c r="R180" s="44" t="str">
        <f ca="1" t="shared" si="72"/>
        <v/>
      </c>
      <c r="S180" s="44" t="str">
        <f ca="1" t="shared" si="73"/>
        <v/>
      </c>
      <c r="T180" s="44" t="str">
        <f ca="1" t="shared" si="74"/>
        <v/>
      </c>
      <c r="U180" s="15"/>
      <c r="V180" s="32"/>
      <c r="W180" s="48" t="str">
        <f ca="1" t="shared" si="75"/>
        <v/>
      </c>
      <c r="X180" s="49" t="str">
        <f ca="1" t="shared" si="76"/>
        <v/>
      </c>
      <c r="Y180" s="62" t="str">
        <f ca="1" t="shared" si="77"/>
        <v/>
      </c>
      <c r="Z180" s="62" t="str">
        <f ca="1" t="shared" si="78"/>
        <v/>
      </c>
      <c r="AA180" s="66"/>
      <c r="AB180" s="63" t="str">
        <f ca="1" t="shared" si="80"/>
        <v/>
      </c>
      <c r="AC180" s="72">
        <f ca="1">INDEX(Anslutningspunkt!$A$2:$A$180,RANDBETWEEN(2,180),1)</f>
        <v>6</v>
      </c>
      <c r="AD180" s="29"/>
      <c r="AE180" s="29" t="str">
        <f ca="1" t="shared" si="79"/>
        <v>Regionnät</v>
      </c>
      <c r="AF180" s="78"/>
      <c r="AG180" s="121"/>
      <c r="AH180" s="122"/>
      <c r="AI180" s="126"/>
      <c r="AM180" s="6">
        <f ca="1">VLOOKUP(AC180,Anslutningspunkt!A:B,2,0)+RANDBETWEEN(-10000,10000)</f>
        <v>7637864.698</v>
      </c>
      <c r="AN180" s="6">
        <f ca="1">VLOOKUP(AC180,Anslutningspunkt!A:C,3,0)+RANDBETWEEN(-10000,10000)</f>
        <v>701604.195</v>
      </c>
      <c r="AP180" s="6" t="str">
        <f ca="1" t="shared" si="81"/>
        <v>Nyanslutning</v>
      </c>
      <c r="AQ180" s="6" t="str">
        <f ca="1" t="shared" si="82"/>
        <v>Konsumtion</v>
      </c>
      <c r="AX180" s="30">
        <f ca="1" t="shared" si="83"/>
        <v>44627.1804381965</v>
      </c>
      <c r="AZ180" s="30" t="str">
        <f ca="1">IF(SUM(IF({"4.Projekteringsavtal","5.Anslutningsavtal","6.Nätavtal"}=Q180,1,0))&gt;0,EDATE(AX180,RANDBETWEEN(0,6)),"")</f>
        <v/>
      </c>
      <c r="BB180" s="20" t="str">
        <f ca="1">IF(SUM(IF({"5.Anslutningsavtal","6.Nätavtal"}=Q180,1,0))&gt;0,EDATE(AZ180,RANDBETWEEN(0,3)),"")</f>
        <v/>
      </c>
      <c r="BD180" s="20" t="str">
        <f ca="1" t="shared" si="84"/>
        <v/>
      </c>
    </row>
    <row r="181" s="6" customFormat="1" spans="1:56">
      <c r="A181" s="32" t="s">
        <v>65</v>
      </c>
      <c r="B181" s="30">
        <f ca="1" t="shared" si="57"/>
        <v>44741</v>
      </c>
      <c r="C181" s="31">
        <f ca="1" t="shared" si="58"/>
        <v>44803</v>
      </c>
      <c r="D181" s="29" t="str">
        <f t="shared" si="59"/>
        <v>Project 4181</v>
      </c>
      <c r="E181" s="29" t="str">
        <f t="shared" si="60"/>
        <v>Company AB 5181</v>
      </c>
      <c r="F181" s="29" t="str">
        <f ca="1" t="shared" si="61"/>
        <v>Surahammar</v>
      </c>
      <c r="G181" s="36">
        <f ca="1" t="shared" si="62"/>
        <v>32</v>
      </c>
      <c r="H181" s="37" t="str">
        <f ca="1" t="shared" si="63"/>
        <v/>
      </c>
      <c r="I181" s="29" t="str">
        <f ca="1" t="shared" si="64"/>
        <v>Nyanslutning</v>
      </c>
      <c r="J181" s="29" t="str">
        <f ca="1" t="shared" si="65"/>
        <v>Konsumtion</v>
      </c>
      <c r="K181" s="40">
        <f ca="1" t="shared" si="66"/>
        <v>170</v>
      </c>
      <c r="L181" s="40">
        <f ca="1" t="shared" si="67"/>
        <v>49</v>
      </c>
      <c r="M181" s="13"/>
      <c r="N181" s="29" t="str">
        <f ca="1" t="shared" si="68"/>
        <v>Sarah Anderson 181</v>
      </c>
      <c r="O181" s="29" t="str">
        <f ca="1" t="shared" si="69"/>
        <v>Lars Johnson 181</v>
      </c>
      <c r="P181" s="29" t="str">
        <f ca="1" t="shared" si="70"/>
        <v>Erik Johanson 181</v>
      </c>
      <c r="Q181" s="29" t="str">
        <f ca="1" t="shared" si="71"/>
        <v>5.Anslutningsavtal</v>
      </c>
      <c r="R181" s="44" t="str">
        <f ca="1" t="shared" si="72"/>
        <v/>
      </c>
      <c r="S181" s="44" t="str">
        <f ca="1" t="shared" si="73"/>
        <v/>
      </c>
      <c r="T181" s="44" t="str">
        <f ca="1" t="shared" si="74"/>
        <v/>
      </c>
      <c r="U181" s="15"/>
      <c r="V181" s="32"/>
      <c r="W181" s="48" t="str">
        <f ca="1" t="shared" si="75"/>
        <v/>
      </c>
      <c r="X181" s="49" t="str">
        <f ca="1" t="shared" si="76"/>
        <v>Ja</v>
      </c>
      <c r="Y181" s="62">
        <f ca="1" t="shared" si="77"/>
        <v>44988</v>
      </c>
      <c r="Z181" s="62">
        <f ca="1" t="shared" si="78"/>
        <v>44975</v>
      </c>
      <c r="AA181" s="66"/>
      <c r="AB181" s="63" t="str">
        <f ca="1" t="shared" si="80"/>
        <v/>
      </c>
      <c r="AC181" s="72">
        <f ca="1">INDEX(Anslutningspunkt!$A$2:$A$180,RANDBETWEEN(2,180),1)</f>
        <v>196</v>
      </c>
      <c r="AD181" s="29"/>
      <c r="AE181" s="29" t="str">
        <f ca="1" t="shared" si="79"/>
        <v>Stamnät Regionnät</v>
      </c>
      <c r="AF181" s="78"/>
      <c r="AG181" s="121"/>
      <c r="AH181" s="122"/>
      <c r="AI181" s="122"/>
      <c r="AM181" s="6">
        <f ca="1">VLOOKUP(AC181,Anslutningspunkt!A:B,2,0)+RANDBETWEEN(-10000,10000)</f>
        <v>7743353.698</v>
      </c>
      <c r="AN181" s="6">
        <f ca="1">VLOOKUP(AC181,Anslutningspunkt!A:C,3,0)+RANDBETWEEN(-10000,10000)</f>
        <v>673362.195</v>
      </c>
      <c r="AP181" s="6" t="str">
        <f ca="1" t="shared" si="81"/>
        <v>Nyanslutning</v>
      </c>
      <c r="AQ181" s="6" t="str">
        <f ca="1" t="shared" si="82"/>
        <v>Konsumtion</v>
      </c>
      <c r="AX181" s="30">
        <f ca="1" t="shared" si="83"/>
        <v>44758.3564898527</v>
      </c>
      <c r="AZ181" s="30">
        <f ca="1">IF(SUM(IF({"4.Projekteringsavtal","5.Anslutningsavtal","6.Nätavtal"}=Q181,1,0))&gt;0,EDATE(AX181,RANDBETWEEN(0,6)),"")</f>
        <v>44850</v>
      </c>
      <c r="BB181" s="20">
        <f ca="1">IF(SUM(IF({"5.Anslutningsavtal","6.Nätavtal"}=Q181,1,0))&gt;0,EDATE(AZ181,RANDBETWEEN(0,3)),"")</f>
        <v>44850</v>
      </c>
      <c r="BD181" s="20" t="str">
        <f ca="1" t="shared" si="84"/>
        <v/>
      </c>
    </row>
    <row r="182" s="6" customFormat="1" spans="1:56">
      <c r="A182" s="32" t="s">
        <v>65</v>
      </c>
      <c r="B182" s="30">
        <f ca="1" t="shared" si="57"/>
        <v>43535</v>
      </c>
      <c r="C182" s="31">
        <f ca="1" t="shared" si="58"/>
        <v>43920</v>
      </c>
      <c r="D182" s="29" t="str">
        <f t="shared" si="59"/>
        <v>Project 4182</v>
      </c>
      <c r="E182" s="29" t="str">
        <f t="shared" si="60"/>
        <v>Company AB 5182</v>
      </c>
      <c r="F182" s="29" t="str">
        <f ca="1" t="shared" si="61"/>
        <v>Arboga</v>
      </c>
      <c r="G182" s="36">
        <f ca="1" t="shared" si="62"/>
        <v>32</v>
      </c>
      <c r="H182" s="37" t="str">
        <f ca="1" t="shared" si="63"/>
        <v>Nej</v>
      </c>
      <c r="I182" s="29" t="str">
        <f ca="1" t="shared" si="64"/>
        <v>Flytt</v>
      </c>
      <c r="J182" s="29" t="str">
        <f ca="1" t="shared" si="65"/>
        <v>Konsumtion</v>
      </c>
      <c r="K182" s="40">
        <f ca="1" t="shared" si="66"/>
        <v>580</v>
      </c>
      <c r="L182" s="40">
        <f ca="1" t="shared" si="67"/>
        <v>299</v>
      </c>
      <c r="M182" s="13"/>
      <c r="N182" s="29" t="str">
        <f ca="1" t="shared" si="68"/>
        <v>Lars Johnson 182</v>
      </c>
      <c r="O182" s="29" t="str">
        <f ca="1" t="shared" si="69"/>
        <v>Erik Johanson 182</v>
      </c>
      <c r="P182" s="29" t="str">
        <f ca="1" t="shared" si="70"/>
        <v>Anders Erikson 182</v>
      </c>
      <c r="Q182" s="29" t="str">
        <f ca="1" t="shared" si="71"/>
        <v>6.Nätavtal</v>
      </c>
      <c r="R182" s="44" t="str">
        <f ca="1" t="shared" si="72"/>
        <v>nej</v>
      </c>
      <c r="S182" s="44" t="str">
        <f ca="1" t="shared" si="73"/>
        <v/>
      </c>
      <c r="T182" s="44" t="str">
        <f ca="1" t="shared" si="74"/>
        <v>x</v>
      </c>
      <c r="U182" s="15"/>
      <c r="V182" s="32"/>
      <c r="W182" s="48" t="str">
        <f ca="1" t="shared" si="75"/>
        <v>Ansluts till LN 20 kV</v>
      </c>
      <c r="X182" s="49" t="str">
        <f ca="1" t="shared" si="76"/>
        <v>Ja</v>
      </c>
      <c r="Y182" s="62">
        <f ca="1" t="shared" si="77"/>
        <v>45509</v>
      </c>
      <c r="Z182" s="62">
        <f ca="1" t="shared" si="78"/>
        <v>45303</v>
      </c>
      <c r="AA182" s="66"/>
      <c r="AB182" s="63" t="str">
        <f ca="1" t="shared" si="80"/>
        <v/>
      </c>
      <c r="AC182" s="72">
        <f ca="1">INDEX(Anslutningspunkt!$A$2:$A$180,RANDBETWEEN(2,180),1)</f>
        <v>3</v>
      </c>
      <c r="AD182" s="29"/>
      <c r="AE182" s="29" t="str">
        <f ca="1" t="shared" si="79"/>
        <v/>
      </c>
      <c r="AF182" s="78"/>
      <c r="AG182" s="121"/>
      <c r="AH182" s="122"/>
      <c r="AI182" s="126"/>
      <c r="AM182" s="6">
        <f ca="1">VLOOKUP(AC182,Anslutningspunkt!A:B,2,0)+RANDBETWEEN(-10000,10000)</f>
        <v>6534277.206</v>
      </c>
      <c r="AN182" s="6">
        <f ca="1">VLOOKUP(AC182,Anslutningspunkt!A:C,3,0)+RANDBETWEEN(-10000,10000)</f>
        <v>736075.519</v>
      </c>
      <c r="AP182" s="6" t="str">
        <f ca="1" t="shared" si="81"/>
        <v>Flytt</v>
      </c>
      <c r="AQ182" s="6" t="str">
        <f ca="1" t="shared" si="82"/>
        <v>Konsumtion</v>
      </c>
      <c r="AX182" s="30">
        <f ca="1" t="shared" si="83"/>
        <v>43737.9505425662</v>
      </c>
      <c r="AZ182" s="30">
        <f ca="1">IF(SUM(IF({"4.Projekteringsavtal","5.Anslutningsavtal","6.Nätavtal"}=Q182,1,0))&gt;0,EDATE(AX182,RANDBETWEEN(0,6)),"")</f>
        <v>43767</v>
      </c>
      <c r="BB182" s="20">
        <f ca="1">IF(SUM(IF({"5.Anslutningsavtal","6.Nätavtal"}=Q182,1,0))&gt;0,EDATE(AZ182,RANDBETWEEN(0,3)),"")</f>
        <v>43859</v>
      </c>
      <c r="BD182" s="20">
        <f ca="1" t="shared" si="84"/>
        <v>43950</v>
      </c>
    </row>
    <row r="183" s="6" customFormat="1" spans="1:56">
      <c r="A183" s="32" t="s">
        <v>65</v>
      </c>
      <c r="B183" s="30">
        <f ca="1" t="shared" si="57"/>
        <v>43768</v>
      </c>
      <c r="C183" s="31">
        <f ca="1" t="shared" si="58"/>
        <v>45416</v>
      </c>
      <c r="D183" s="29" t="str">
        <f t="shared" si="59"/>
        <v>Project 4183</v>
      </c>
      <c r="E183" s="29" t="str">
        <f t="shared" si="60"/>
        <v>Company AB 5183</v>
      </c>
      <c r="F183" s="29" t="str">
        <f ca="1" t="shared" si="61"/>
        <v>Horndal</v>
      </c>
      <c r="G183" s="36">
        <f ca="1" t="shared" si="62"/>
        <v>36</v>
      </c>
      <c r="H183" s="37" t="str">
        <f ca="1" t="shared" si="63"/>
        <v/>
      </c>
      <c r="I183" s="29" t="str">
        <f ca="1" t="shared" si="64"/>
        <v>Utökning</v>
      </c>
      <c r="J183" s="29" t="str">
        <f ca="1" t="shared" si="65"/>
        <v>Konsumtion</v>
      </c>
      <c r="K183" s="40">
        <f ca="1" t="shared" si="66"/>
        <v>180</v>
      </c>
      <c r="L183" s="40">
        <f ca="1" t="shared" si="67"/>
        <v>155</v>
      </c>
      <c r="M183" s="13"/>
      <c r="N183" s="29" t="str">
        <f ca="1" t="shared" si="68"/>
        <v>Sarah Anderson 183</v>
      </c>
      <c r="O183" s="29" t="str">
        <f ca="1" t="shared" si="69"/>
        <v>Anders Erikson 183</v>
      </c>
      <c r="P183" s="29" t="str">
        <f ca="1" t="shared" si="70"/>
        <v>Erik Johanson 183</v>
      </c>
      <c r="Q183" s="29" t="str">
        <f ca="1" t="shared" si="71"/>
        <v>1.Anslutningsmöjlighet</v>
      </c>
      <c r="R183" s="44" t="str">
        <f ca="1" t="shared" si="72"/>
        <v>Ja</v>
      </c>
      <c r="S183" s="44" t="str">
        <f ca="1" t="shared" si="73"/>
        <v>x</v>
      </c>
      <c r="T183" s="44" t="str">
        <f ca="1" t="shared" si="74"/>
        <v/>
      </c>
      <c r="U183" s="15"/>
      <c r="V183" s="32"/>
      <c r="W183" s="48" t="str">
        <f ca="1" t="shared" si="75"/>
        <v/>
      </c>
      <c r="X183" s="49" t="str">
        <f ca="1" t="shared" si="76"/>
        <v>Ja</v>
      </c>
      <c r="Y183" s="62">
        <f ca="1" t="shared" si="77"/>
        <v>45505</v>
      </c>
      <c r="Z183" s="62">
        <f ca="1" t="shared" si="78"/>
        <v>45468</v>
      </c>
      <c r="AA183" s="66"/>
      <c r="AB183" s="63" t="str">
        <f ca="1" t="shared" si="80"/>
        <v/>
      </c>
      <c r="AC183" s="72">
        <f ca="1">INDEX(Anslutningspunkt!$A$2:$A$180,RANDBETWEEN(2,180),1)</f>
        <v>86</v>
      </c>
      <c r="AD183" s="29"/>
      <c r="AE183" s="29" t="str">
        <f ca="1" t="shared" si="79"/>
        <v/>
      </c>
      <c r="AF183" s="78"/>
      <c r="AG183" s="121"/>
      <c r="AH183" s="122"/>
      <c r="AI183" s="126"/>
      <c r="AM183" s="6">
        <f ca="1">VLOOKUP(AC183,Anslutningspunkt!A:B,2,0)+RANDBETWEEN(-10000,10000)</f>
        <v>7752256.698</v>
      </c>
      <c r="AN183" s="6">
        <f ca="1">VLOOKUP(AC183,Anslutningspunkt!A:C,3,0)+RANDBETWEEN(-10000,10000)</f>
        <v>827157.195</v>
      </c>
      <c r="AP183" s="6" t="str">
        <f ca="1" t="shared" si="81"/>
        <v>Utökning</v>
      </c>
      <c r="AQ183" s="6" t="str">
        <f ca="1" t="shared" si="82"/>
        <v>Konsumtion</v>
      </c>
      <c r="AX183" s="30" t="str">
        <f ca="1" t="shared" si="83"/>
        <v/>
      </c>
      <c r="AZ183" s="30" t="str">
        <f ca="1">IF(SUM(IF({"4.Projekteringsavtal","5.Anslutningsavtal","6.Nätavtal"}=Q183,1,0))&gt;0,EDATE(AX183,RANDBETWEEN(0,6)),"")</f>
        <v/>
      </c>
      <c r="BB183" s="20" t="str">
        <f ca="1">IF(SUM(IF({"5.Anslutningsavtal","6.Nätavtal"}=Q183,1,0))&gt;0,EDATE(AZ183,RANDBETWEEN(0,3)),"")</f>
        <v/>
      </c>
      <c r="BD183" s="20" t="str">
        <f ca="1" t="shared" si="84"/>
        <v/>
      </c>
    </row>
    <row r="184" s="6" customFormat="1" spans="1:56">
      <c r="A184" s="32" t="s">
        <v>65</v>
      </c>
      <c r="B184" s="30">
        <f ca="1" t="shared" si="57"/>
        <v>43768</v>
      </c>
      <c r="C184" s="31">
        <f ca="1" t="shared" si="58"/>
        <v>44507</v>
      </c>
      <c r="D184" s="29" t="str">
        <f t="shared" si="59"/>
        <v>Project 4184</v>
      </c>
      <c r="E184" s="29" t="str">
        <f t="shared" si="60"/>
        <v>Company AB 5184</v>
      </c>
      <c r="F184" s="29" t="str">
        <f ca="1" t="shared" si="61"/>
        <v>Tierp</v>
      </c>
      <c r="G184" s="36">
        <f ca="1" t="shared" si="62"/>
        <v>37</v>
      </c>
      <c r="H184" s="37" t="str">
        <f ca="1" t="shared" si="63"/>
        <v>Ja</v>
      </c>
      <c r="I184" s="29" t="str">
        <f ca="1" t="shared" si="64"/>
        <v>Utökning</v>
      </c>
      <c r="J184" s="29" t="str">
        <f ca="1" t="shared" si="65"/>
        <v>Produktion</v>
      </c>
      <c r="K184" s="40">
        <f ca="1" t="shared" si="66"/>
        <v>180</v>
      </c>
      <c r="L184" s="40">
        <f ca="1" t="shared" si="67"/>
        <v>121</v>
      </c>
      <c r="M184" s="13"/>
      <c r="N184" s="29" t="str">
        <f ca="1" t="shared" si="68"/>
        <v>Anders Erikson 184</v>
      </c>
      <c r="O184" s="29" t="str">
        <f ca="1" t="shared" si="69"/>
        <v>Lars Johnson 184</v>
      </c>
      <c r="P184" s="29" t="str">
        <f ca="1" t="shared" si="70"/>
        <v>Lars Johnson 184</v>
      </c>
      <c r="Q184" s="29" t="str">
        <f ca="1" t="shared" si="71"/>
        <v>6.Nätavtal</v>
      </c>
      <c r="R184" s="44" t="str">
        <f ca="1" t="shared" si="72"/>
        <v>?</v>
      </c>
      <c r="S184" s="44" t="str">
        <f ca="1" t="shared" si="73"/>
        <v>x</v>
      </c>
      <c r="T184" s="44" t="str">
        <f ca="1" t="shared" si="74"/>
        <v/>
      </c>
      <c r="U184" s="15"/>
      <c r="V184" s="32"/>
      <c r="W184" s="48" t="str">
        <f ca="1" t="shared" si="75"/>
        <v>Reservationsavtal ska tecknas</v>
      </c>
      <c r="X184" s="49" t="str">
        <f ca="1" t="shared" si="76"/>
        <v>Ja</v>
      </c>
      <c r="Y184" s="62">
        <f ca="1" t="shared" si="77"/>
        <v>45062</v>
      </c>
      <c r="Z184" s="62">
        <f ca="1" t="shared" si="78"/>
        <v>44972</v>
      </c>
      <c r="AA184" s="66"/>
      <c r="AB184" s="63" t="str">
        <f ca="1" t="shared" si="80"/>
        <v/>
      </c>
      <c r="AC184" s="72">
        <f ca="1">INDEX(Anslutningspunkt!$A$2:$A$180,RANDBETWEEN(2,180),1)</f>
        <v>37</v>
      </c>
      <c r="AD184" s="29"/>
      <c r="AE184" s="29" t="str">
        <f ca="1" t="shared" si="79"/>
        <v>Stamnät</v>
      </c>
      <c r="AF184" s="78"/>
      <c r="AG184" s="121"/>
      <c r="AH184" s="122"/>
      <c r="AI184" s="122"/>
      <c r="AM184" s="6">
        <f ca="1">VLOOKUP(AC184,Anslutningspunkt!A:B,2,0)+RANDBETWEEN(-10000,10000)</f>
        <v>7666499.698</v>
      </c>
      <c r="AN184" s="6">
        <f ca="1">VLOOKUP(AC184,Anslutningspunkt!A:C,3,0)+RANDBETWEEN(-10000,10000)</f>
        <v>813236.195</v>
      </c>
      <c r="AP184" s="6" t="str">
        <f ca="1" t="shared" si="81"/>
        <v>Utökning</v>
      </c>
      <c r="AQ184" s="6" t="str">
        <f ca="1" t="shared" si="82"/>
        <v>Produktion</v>
      </c>
      <c r="AX184" s="30">
        <f ca="1" t="shared" si="83"/>
        <v>43981.2922863689</v>
      </c>
      <c r="AZ184" s="30">
        <f ca="1">IF(SUM(IF({"4.Projekteringsavtal","5.Anslutningsavtal","6.Nätavtal"}=Q184,1,0))&gt;0,EDATE(AX184,RANDBETWEEN(0,6)),"")</f>
        <v>44012</v>
      </c>
      <c r="BB184" s="20">
        <f ca="1">IF(SUM(IF({"5.Anslutningsavtal","6.Nätavtal"}=Q184,1,0))&gt;0,EDATE(AZ184,RANDBETWEEN(0,3)),"")</f>
        <v>44104</v>
      </c>
      <c r="BD184" s="20">
        <f ca="1" t="shared" si="84"/>
        <v>44104</v>
      </c>
    </row>
    <row r="185" s="6" customFormat="1" spans="1:56">
      <c r="A185" s="32" t="s">
        <v>65</v>
      </c>
      <c r="B185" s="30">
        <f ca="1" t="shared" si="57"/>
        <v>43344</v>
      </c>
      <c r="C185" s="31">
        <f ca="1" t="shared" si="58"/>
        <v>45377</v>
      </c>
      <c r="D185" s="29" t="str">
        <f t="shared" si="59"/>
        <v>Project 4185</v>
      </c>
      <c r="E185" s="29" t="str">
        <f t="shared" si="60"/>
        <v>Company AB 5185</v>
      </c>
      <c r="F185" s="29" t="str">
        <f ca="1" t="shared" si="61"/>
        <v>Vallentuna</v>
      </c>
      <c r="G185" s="36">
        <f ca="1" t="shared" si="62"/>
        <v>36</v>
      </c>
      <c r="H185" s="37" t="str">
        <f ca="1" t="shared" si="63"/>
        <v>Ja</v>
      </c>
      <c r="I185" s="29" t="str">
        <f ca="1" t="shared" si="64"/>
        <v>Nyanslutning</v>
      </c>
      <c r="J185" s="29" t="str">
        <f ca="1" t="shared" si="65"/>
        <v>Produktion</v>
      </c>
      <c r="K185" s="40">
        <f ca="1" t="shared" si="66"/>
        <v>320</v>
      </c>
      <c r="L185" s="40">
        <f ca="1" t="shared" si="67"/>
        <v>207</v>
      </c>
      <c r="M185" s="13"/>
      <c r="N185" s="29" t="str">
        <f ca="1" t="shared" si="68"/>
        <v>Erik Johanson 185</v>
      </c>
      <c r="O185" s="29" t="str">
        <f ca="1" t="shared" si="69"/>
        <v>Erik Johanson 185</v>
      </c>
      <c r="P185" s="29" t="str">
        <f ca="1" t="shared" si="70"/>
        <v>Lars Johnson 185</v>
      </c>
      <c r="Q185" s="29" t="str">
        <f ca="1" t="shared" si="71"/>
        <v>1.Anslutningsmöjlighet</v>
      </c>
      <c r="R185" s="44" t="str">
        <f ca="1" t="shared" si="72"/>
        <v/>
      </c>
      <c r="S185" s="44" t="str">
        <f ca="1" t="shared" si="73"/>
        <v>x</v>
      </c>
      <c r="T185" s="44" t="str">
        <f ca="1" t="shared" si="74"/>
        <v/>
      </c>
      <c r="U185" s="15"/>
      <c r="V185" s="32"/>
      <c r="W185" s="48" t="str">
        <f ca="1" t="shared" si="75"/>
        <v/>
      </c>
      <c r="X185" s="49" t="str">
        <f ca="1" t="shared" si="76"/>
        <v/>
      </c>
      <c r="Y185" s="62" t="str">
        <f ca="1" t="shared" si="77"/>
        <v/>
      </c>
      <c r="Z185" s="62" t="str">
        <f ca="1" t="shared" si="78"/>
        <v/>
      </c>
      <c r="AA185" s="66"/>
      <c r="AB185" s="63" t="str">
        <f ca="1" t="shared" si="80"/>
        <v/>
      </c>
      <c r="AC185" s="72">
        <f ca="1">INDEX(Anslutningspunkt!$A$2:$A$180,RANDBETWEEN(2,180),1)</f>
        <v>173</v>
      </c>
      <c r="AD185" s="29"/>
      <c r="AE185" s="29" t="str">
        <f ca="1" t="shared" si="79"/>
        <v>Regionnät</v>
      </c>
      <c r="AF185" s="78"/>
      <c r="AG185" s="121"/>
      <c r="AH185" s="122"/>
      <c r="AI185" s="122"/>
      <c r="AM185" s="6">
        <f ca="1">VLOOKUP(AC185,Anslutningspunkt!A:B,2,0)+RANDBETWEEN(-10000,10000)</f>
        <v>7592447.698</v>
      </c>
      <c r="AN185" s="6">
        <f ca="1">VLOOKUP(AC185,Anslutningspunkt!A:C,3,0)+RANDBETWEEN(-10000,10000)</f>
        <v>751857.195</v>
      </c>
      <c r="AP185" s="6" t="str">
        <f ca="1" t="shared" si="81"/>
        <v>Nyanslutning</v>
      </c>
      <c r="AQ185" s="6" t="str">
        <f ca="1" t="shared" si="82"/>
        <v>Produktion</v>
      </c>
      <c r="AX185" s="30" t="str">
        <f ca="1" t="shared" si="83"/>
        <v/>
      </c>
      <c r="AZ185" s="30" t="str">
        <f ca="1">IF(SUM(IF({"4.Projekteringsavtal","5.Anslutningsavtal","6.Nätavtal"}=Q185,1,0))&gt;0,EDATE(AX185,RANDBETWEEN(0,6)),"")</f>
        <v/>
      </c>
      <c r="BB185" s="20" t="str">
        <f ca="1">IF(SUM(IF({"5.Anslutningsavtal","6.Nätavtal"}=Q185,1,0))&gt;0,EDATE(AZ185,RANDBETWEEN(0,3)),"")</f>
        <v/>
      </c>
      <c r="BD185" s="20" t="str">
        <f ca="1" t="shared" si="84"/>
        <v/>
      </c>
    </row>
    <row r="186" s="6" customFormat="1" ht="15" customHeight="1" spans="1:56">
      <c r="A186" s="32" t="s">
        <v>65</v>
      </c>
      <c r="B186" s="30">
        <f ca="1" t="shared" si="57"/>
        <v>43909</v>
      </c>
      <c r="C186" s="31">
        <f ca="1" t="shared" si="58"/>
        <v>45025</v>
      </c>
      <c r="D186" s="29" t="str">
        <f t="shared" si="59"/>
        <v>Project 4186</v>
      </c>
      <c r="E186" s="29" t="str">
        <f t="shared" si="60"/>
        <v>Company AB 5186</v>
      </c>
      <c r="F186" s="29" t="str">
        <f ca="1" t="shared" si="61"/>
        <v>Hallstahammar</v>
      </c>
      <c r="G186" s="36">
        <f ca="1" t="shared" si="62"/>
        <v>32</v>
      </c>
      <c r="H186" s="37" t="str">
        <f ca="1" t="shared" si="63"/>
        <v>Nej</v>
      </c>
      <c r="I186" s="29" t="str">
        <f ca="1" t="shared" si="64"/>
        <v>Nyanslutning</v>
      </c>
      <c r="J186" s="29" t="str">
        <f ca="1" t="shared" si="65"/>
        <v>Konsumtion</v>
      </c>
      <c r="K186" s="40">
        <f ca="1" t="shared" si="66"/>
        <v>550</v>
      </c>
      <c r="L186" s="40">
        <f ca="1" t="shared" si="67"/>
        <v>240</v>
      </c>
      <c r="M186" s="13"/>
      <c r="N186" s="29" t="str">
        <f ca="1" t="shared" si="68"/>
        <v>Erik Johanson 186</v>
      </c>
      <c r="O186" s="29" t="str">
        <f ca="1" t="shared" si="69"/>
        <v>Lars Johnson 186</v>
      </c>
      <c r="P186" s="29" t="str">
        <f ca="1" t="shared" si="70"/>
        <v>Anders Erikson 186</v>
      </c>
      <c r="Q186" s="29" t="str">
        <f ca="1" t="shared" si="71"/>
        <v>5.Anslutningsavtal</v>
      </c>
      <c r="R186" s="44" t="str">
        <f ca="1" t="shared" si="72"/>
        <v>N/A</v>
      </c>
      <c r="S186" s="44" t="str">
        <f ca="1" t="shared" si="73"/>
        <v/>
      </c>
      <c r="T186" s="44" t="str">
        <f ca="1" t="shared" si="74"/>
        <v/>
      </c>
      <c r="U186" s="15"/>
      <c r="V186" s="32"/>
      <c r="W186" s="48" t="str">
        <f ca="1" t="shared" si="75"/>
        <v>Länk</v>
      </c>
      <c r="X186" s="49" t="str">
        <f ca="1" t="shared" si="76"/>
        <v/>
      </c>
      <c r="Y186" s="62" t="str">
        <f ca="1" t="shared" si="77"/>
        <v/>
      </c>
      <c r="Z186" s="62" t="str">
        <f ca="1" t="shared" si="78"/>
        <v/>
      </c>
      <c r="AA186" s="66"/>
      <c r="AB186" s="63" t="str">
        <f ca="1" t="shared" si="80"/>
        <v/>
      </c>
      <c r="AC186" s="72">
        <f ca="1">INDEX(Anslutningspunkt!$A$2:$A$180,RANDBETWEEN(2,180),1)</f>
        <v>42</v>
      </c>
      <c r="AD186" s="29"/>
      <c r="AE186" s="29" t="str">
        <f ca="1" t="shared" si="79"/>
        <v>Stamnät Regionnät</v>
      </c>
      <c r="AF186" s="78"/>
      <c r="AG186" s="121"/>
      <c r="AH186" s="122"/>
      <c r="AI186" s="122"/>
      <c r="AM186" s="6">
        <f ca="1">VLOOKUP(AC186,Anslutningspunkt!A:B,2,0)+RANDBETWEEN(-10000,10000)</f>
        <v>7635574.698</v>
      </c>
      <c r="AN186" s="6">
        <f ca="1">VLOOKUP(AC186,Anslutningspunkt!A:C,3,0)+RANDBETWEEN(-10000,10000)</f>
        <v>748077.195</v>
      </c>
      <c r="AP186" s="6" t="str">
        <f ca="1" t="shared" si="81"/>
        <v>Nyanslutning</v>
      </c>
      <c r="AQ186" s="6" t="str">
        <f ca="1" t="shared" si="82"/>
        <v>Konsumtion</v>
      </c>
      <c r="AX186" s="30">
        <f ca="1" t="shared" si="83"/>
        <v>44208.7765944965</v>
      </c>
      <c r="AZ186" s="30">
        <f ca="1">IF(SUM(IF({"4.Projekteringsavtal","5.Anslutningsavtal","6.Nätavtal"}=Q186,1,0))&gt;0,EDATE(AX186,RANDBETWEEN(0,6)),"")</f>
        <v>44389</v>
      </c>
      <c r="BB186" s="20">
        <f ca="1">IF(SUM(IF({"5.Anslutningsavtal","6.Nätavtal"}=Q186,1,0))&gt;0,EDATE(AZ186,RANDBETWEEN(0,3)),"")</f>
        <v>44451</v>
      </c>
      <c r="BD186" s="20" t="str">
        <f ca="1" t="shared" si="84"/>
        <v/>
      </c>
    </row>
    <row r="187" s="6" customFormat="1" spans="1:56">
      <c r="A187" s="32" t="s">
        <v>65</v>
      </c>
      <c r="B187" s="30">
        <f ca="1" t="shared" si="57"/>
        <v>43159</v>
      </c>
      <c r="C187" s="31">
        <f ca="1" t="shared" si="58"/>
        <v>44368</v>
      </c>
      <c r="D187" s="29" t="str">
        <f t="shared" si="59"/>
        <v>Project 4187</v>
      </c>
      <c r="E187" s="29" t="str">
        <f t="shared" si="60"/>
        <v>Company AB 5187</v>
      </c>
      <c r="F187" s="29" t="str">
        <f ca="1" t="shared" si="61"/>
        <v>Surahammar</v>
      </c>
      <c r="G187" s="36">
        <f ca="1" t="shared" si="62"/>
        <v>32</v>
      </c>
      <c r="H187" s="37" t="str">
        <f ca="1" t="shared" si="63"/>
        <v>Nej</v>
      </c>
      <c r="I187" s="29" t="str">
        <f ca="1" t="shared" si="64"/>
        <v>Nyanslutning</v>
      </c>
      <c r="J187" s="29" t="str">
        <f ca="1" t="shared" si="65"/>
        <v>Produktion</v>
      </c>
      <c r="K187" s="40">
        <f ca="1" t="shared" si="66"/>
        <v>250</v>
      </c>
      <c r="L187" s="40">
        <f ca="1" t="shared" si="67"/>
        <v>9</v>
      </c>
      <c r="M187" s="13"/>
      <c r="N187" s="29" t="str">
        <f ca="1" t="shared" si="68"/>
        <v>Anders Erikson 187</v>
      </c>
      <c r="O187" s="29" t="str">
        <f ca="1" t="shared" si="69"/>
        <v>Anders Erikson 187</v>
      </c>
      <c r="P187" s="29" t="str">
        <f ca="1" t="shared" si="70"/>
        <v>Sarah Anderson 187</v>
      </c>
      <c r="Q187" s="29" t="str">
        <f ca="1" t="shared" si="71"/>
        <v>1.Anslutningsmöjlighet</v>
      </c>
      <c r="R187" s="44" t="str">
        <f ca="1" t="shared" si="72"/>
        <v/>
      </c>
      <c r="S187" s="44" t="str">
        <f ca="1" t="shared" si="73"/>
        <v/>
      </c>
      <c r="T187" s="44" t="str">
        <f ca="1" t="shared" si="74"/>
        <v/>
      </c>
      <c r="U187" s="15"/>
      <c r="V187" s="32"/>
      <c r="W187" s="48" t="str">
        <f ca="1" t="shared" si="75"/>
        <v/>
      </c>
      <c r="X187" s="49" t="str">
        <f ca="1" t="shared" si="76"/>
        <v>Ja</v>
      </c>
      <c r="Y187" s="62">
        <f ca="1" t="shared" si="77"/>
        <v>45503</v>
      </c>
      <c r="Z187" s="62">
        <f ca="1" t="shared" si="78"/>
        <v>45018</v>
      </c>
      <c r="AA187" s="66"/>
      <c r="AB187" s="63">
        <f ca="1" t="shared" si="80"/>
        <v>43239.1657513272</v>
      </c>
      <c r="AC187" s="72">
        <f ca="1">INDEX(Anslutningspunkt!$A$2:$A$180,RANDBETWEEN(2,180),1)</f>
        <v>76</v>
      </c>
      <c r="AD187" s="29"/>
      <c r="AE187" s="29" t="str">
        <f ca="1" t="shared" si="79"/>
        <v>Stamnät Regionnät</v>
      </c>
      <c r="AF187" s="78"/>
      <c r="AG187" s="121"/>
      <c r="AH187" s="122"/>
      <c r="AI187" s="126"/>
      <c r="AM187" s="6">
        <f ca="1">VLOOKUP(AC187,Anslutningspunkt!A:B,2,0)+RANDBETWEEN(-10000,10000)</f>
        <v>7674391.698</v>
      </c>
      <c r="AN187" s="6">
        <f ca="1">VLOOKUP(AC187,Anslutningspunkt!A:C,3,0)+RANDBETWEEN(-10000,10000)</f>
        <v>685771.195</v>
      </c>
      <c r="AP187" s="6" t="str">
        <f ca="1" t="shared" si="81"/>
        <v>Nyanslutning</v>
      </c>
      <c r="AQ187" s="6" t="str">
        <f ca="1" t="shared" si="82"/>
        <v>Produktion</v>
      </c>
      <c r="AX187" s="30" t="str">
        <f ca="1" t="shared" si="83"/>
        <v/>
      </c>
      <c r="AZ187" s="30" t="str">
        <f ca="1">IF(SUM(IF({"4.Projekteringsavtal","5.Anslutningsavtal","6.Nätavtal"}=Q187,1,0))&gt;0,EDATE(AX187,RANDBETWEEN(0,6)),"")</f>
        <v/>
      </c>
      <c r="BB187" s="20" t="str">
        <f ca="1">IF(SUM(IF({"5.Anslutningsavtal","6.Nätavtal"}=Q187,1,0))&gt;0,EDATE(AZ187,RANDBETWEEN(0,3)),"")</f>
        <v/>
      </c>
      <c r="BD187" s="20" t="str">
        <f ca="1" t="shared" si="84"/>
        <v/>
      </c>
    </row>
    <row r="188" s="6" customFormat="1" spans="1:56">
      <c r="A188" s="32" t="s">
        <v>65</v>
      </c>
      <c r="B188" s="30">
        <f ca="1" t="shared" si="57"/>
        <v>44464</v>
      </c>
      <c r="C188" s="31">
        <f ca="1" t="shared" si="58"/>
        <v>44604</v>
      </c>
      <c r="D188" s="29" t="str">
        <f t="shared" si="59"/>
        <v>Project 4188</v>
      </c>
      <c r="E188" s="29" t="str">
        <f t="shared" si="60"/>
        <v>Company AB 5188</v>
      </c>
      <c r="F188" s="29" t="str">
        <f ca="1" t="shared" si="61"/>
        <v>Järfälla</v>
      </c>
      <c r="G188" s="36">
        <f ca="1" t="shared" si="62"/>
        <v>31</v>
      </c>
      <c r="H188" s="37" t="str">
        <f ca="1" t="shared" si="63"/>
        <v/>
      </c>
      <c r="I188" s="29" t="str">
        <f ca="1" t="shared" si="64"/>
        <v>Nyanslutning</v>
      </c>
      <c r="J188" s="29" t="str">
        <f ca="1" t="shared" si="65"/>
        <v>Konsumtion</v>
      </c>
      <c r="K188" s="40">
        <f ca="1" t="shared" si="66"/>
        <v>180</v>
      </c>
      <c r="L188" s="40">
        <f ca="1" t="shared" si="67"/>
        <v>117</v>
      </c>
      <c r="M188" s="13"/>
      <c r="N188" s="29" t="str">
        <f ca="1" t="shared" si="68"/>
        <v>Erik Johanson 188</v>
      </c>
      <c r="O188" s="29" t="str">
        <f ca="1" t="shared" si="69"/>
        <v>Anders Erikson 188</v>
      </c>
      <c r="P188" s="29" t="str">
        <f ca="1" t="shared" si="70"/>
        <v>Sarah Anderson 188</v>
      </c>
      <c r="Q188" s="29" t="str">
        <f ca="1" t="shared" si="71"/>
        <v>5.Anslutningsavtal</v>
      </c>
      <c r="R188" s="44" t="str">
        <f ca="1" t="shared" si="72"/>
        <v>nej</v>
      </c>
      <c r="S188" s="44" t="str">
        <f ca="1" t="shared" si="73"/>
        <v/>
      </c>
      <c r="T188" s="44" t="str">
        <f ca="1" t="shared" si="74"/>
        <v/>
      </c>
      <c r="U188" s="15"/>
      <c r="V188" s="32"/>
      <c r="W188" s="48" t="str">
        <f ca="1" t="shared" si="75"/>
        <v/>
      </c>
      <c r="X188" s="49" t="str">
        <f ca="1" t="shared" si="76"/>
        <v>Ja</v>
      </c>
      <c r="Y188" s="62">
        <f ca="1" t="shared" si="77"/>
        <v>45169</v>
      </c>
      <c r="Z188" s="62">
        <f ca="1" t="shared" si="78"/>
        <v>45160</v>
      </c>
      <c r="AA188" s="66"/>
      <c r="AB188" s="63" t="str">
        <f ca="1" t="shared" si="80"/>
        <v/>
      </c>
      <c r="AC188" s="72">
        <f ca="1">INDEX(Anslutningspunkt!$A$2:$A$180,RANDBETWEEN(2,180),1)</f>
        <v>198</v>
      </c>
      <c r="AD188" s="29"/>
      <c r="AE188" s="29" t="str">
        <f ca="1" t="shared" si="79"/>
        <v>Regionnät</v>
      </c>
      <c r="AF188" s="78"/>
      <c r="AG188" s="121"/>
      <c r="AH188" s="122"/>
      <c r="AI188" s="126"/>
      <c r="AM188" s="6">
        <f ca="1">VLOOKUP(AC188,Anslutningspunkt!A:B,2,0)+RANDBETWEEN(-10000,10000)</f>
        <v>7592805.698</v>
      </c>
      <c r="AN188" s="6">
        <f ca="1">VLOOKUP(AC188,Anslutningspunkt!A:C,3,0)+RANDBETWEEN(-10000,10000)</f>
        <v>824086.195</v>
      </c>
      <c r="AP188" s="6" t="str">
        <f ca="1" t="shared" si="81"/>
        <v>Nyanslutning</v>
      </c>
      <c r="AQ188" s="6" t="str">
        <f ca="1" t="shared" si="82"/>
        <v>Konsumtion</v>
      </c>
      <c r="AX188" s="30">
        <f ca="1" t="shared" si="83"/>
        <v>44533.4242764169</v>
      </c>
      <c r="AZ188" s="30">
        <f ca="1">IF(SUM(IF({"4.Projekteringsavtal","5.Anslutningsavtal","6.Nätavtal"}=Q188,1,0))&gt;0,EDATE(AX188,RANDBETWEEN(0,6)),"")</f>
        <v>44533</v>
      </c>
      <c r="BB188" s="20">
        <f ca="1">IF(SUM(IF({"5.Anslutningsavtal","6.Nätavtal"}=Q188,1,0))&gt;0,EDATE(AZ188,RANDBETWEEN(0,3)),"")</f>
        <v>44623</v>
      </c>
      <c r="BD188" s="20" t="str">
        <f ca="1" t="shared" si="84"/>
        <v/>
      </c>
    </row>
    <row r="189" s="6" customFormat="1" spans="1:56">
      <c r="A189" s="32" t="s">
        <v>65</v>
      </c>
      <c r="B189" s="30">
        <f ca="1" t="shared" si="57"/>
        <v>43479</v>
      </c>
      <c r="C189" s="31">
        <f ca="1" t="shared" si="58"/>
        <v>43985</v>
      </c>
      <c r="D189" s="29" t="str">
        <f t="shared" si="59"/>
        <v>Project 4189</v>
      </c>
      <c r="E189" s="29" t="str">
        <f t="shared" si="60"/>
        <v>Company AB 5189</v>
      </c>
      <c r="F189" s="29" t="str">
        <f ca="1" t="shared" si="61"/>
        <v>Sala</v>
      </c>
      <c r="G189" s="36">
        <f ca="1" t="shared" si="62"/>
        <v>38</v>
      </c>
      <c r="H189" s="37" t="str">
        <f ca="1" t="shared" si="63"/>
        <v>Nej</v>
      </c>
      <c r="I189" s="29" t="str">
        <f ca="1" t="shared" si="64"/>
        <v>Utökning</v>
      </c>
      <c r="J189" s="29" t="str">
        <f ca="1" t="shared" si="65"/>
        <v>Produktion</v>
      </c>
      <c r="K189" s="40">
        <f ca="1" t="shared" si="66"/>
        <v>390</v>
      </c>
      <c r="L189" s="40">
        <f ca="1" t="shared" si="67"/>
        <v>213</v>
      </c>
      <c r="M189" s="13"/>
      <c r="N189" s="29" t="str">
        <f ca="1" t="shared" si="68"/>
        <v>Lars Johnson 189</v>
      </c>
      <c r="O189" s="29" t="str">
        <f ca="1" t="shared" si="69"/>
        <v>Erik Johanson 189</v>
      </c>
      <c r="P189" s="29" t="str">
        <f ca="1" t="shared" si="70"/>
        <v>Sarah Anderson 189</v>
      </c>
      <c r="Q189" s="29" t="str">
        <f ca="1" t="shared" si="71"/>
        <v>2.Reservationsavtal</v>
      </c>
      <c r="R189" s="44" t="str">
        <f ca="1" t="shared" si="72"/>
        <v/>
      </c>
      <c r="S189" s="44" t="str">
        <f ca="1" t="shared" si="73"/>
        <v/>
      </c>
      <c r="T189" s="44" t="str">
        <f ca="1" t="shared" si="74"/>
        <v>x</v>
      </c>
      <c r="U189" s="15"/>
      <c r="V189" s="32"/>
      <c r="W189" s="48" t="str">
        <f ca="1" t="shared" si="75"/>
        <v/>
      </c>
      <c r="X189" s="49" t="str">
        <f ca="1" t="shared" si="76"/>
        <v/>
      </c>
      <c r="Y189" s="62" t="str">
        <f ca="1" t="shared" si="77"/>
        <v/>
      </c>
      <c r="Z189" s="62" t="str">
        <f ca="1" t="shared" si="78"/>
        <v/>
      </c>
      <c r="AA189" s="66"/>
      <c r="AB189" s="63" t="str">
        <f ca="1" t="shared" si="80"/>
        <v/>
      </c>
      <c r="AC189" s="72">
        <f ca="1">INDEX(Anslutningspunkt!$A$2:$A$180,RANDBETWEEN(2,180),1)</f>
        <v>31</v>
      </c>
      <c r="AD189" s="29"/>
      <c r="AE189" s="29" t="str">
        <f ca="1" t="shared" si="79"/>
        <v>Stamnät Regionnät</v>
      </c>
      <c r="AF189" s="78"/>
      <c r="AG189" s="121"/>
      <c r="AH189" s="122"/>
      <c r="AI189" s="126"/>
      <c r="AM189" s="6">
        <f ca="1">VLOOKUP(AC189,Anslutningspunkt!A:B,2,0)+RANDBETWEEN(-10000,10000)</f>
        <v>7655434.698</v>
      </c>
      <c r="AN189" s="6">
        <f ca="1">VLOOKUP(AC189,Anslutningspunkt!A:C,3,0)+RANDBETWEEN(-10000,10000)</f>
        <v>681619.195</v>
      </c>
      <c r="AP189" s="6" t="str">
        <f ca="1" t="shared" si="81"/>
        <v>Utökning</v>
      </c>
      <c r="AQ189" s="6" t="str">
        <f ca="1" t="shared" si="82"/>
        <v>Produktion</v>
      </c>
      <c r="AX189" s="30">
        <f ca="1" t="shared" si="83"/>
        <v>43820.4628797203</v>
      </c>
      <c r="AZ189" s="30" t="str">
        <f ca="1">IF(SUM(IF({"4.Projekteringsavtal","5.Anslutningsavtal","6.Nätavtal"}=Q189,1,0))&gt;0,EDATE(AX189,RANDBETWEEN(0,6)),"")</f>
        <v/>
      </c>
      <c r="BB189" s="20" t="str">
        <f ca="1">IF(SUM(IF({"5.Anslutningsavtal","6.Nätavtal"}=Q189,1,0))&gt;0,EDATE(AZ189,RANDBETWEEN(0,3)),"")</f>
        <v/>
      </c>
      <c r="BD189" s="20" t="str">
        <f ca="1" t="shared" si="84"/>
        <v/>
      </c>
    </row>
    <row r="190" s="6" customFormat="1" spans="1:56">
      <c r="A190" s="32" t="s">
        <v>65</v>
      </c>
      <c r="B190" s="30">
        <f ca="1" t="shared" si="57"/>
        <v>44504</v>
      </c>
      <c r="C190" s="31">
        <f ca="1" t="shared" si="58"/>
        <v>44669</v>
      </c>
      <c r="D190" s="29" t="str">
        <f t="shared" si="59"/>
        <v>Project 4190</v>
      </c>
      <c r="E190" s="29" t="str">
        <f t="shared" si="60"/>
        <v>Company AB 5190</v>
      </c>
      <c r="F190" s="29" t="str">
        <f ca="1" t="shared" si="61"/>
        <v>Falun</v>
      </c>
      <c r="G190" s="36">
        <f ca="1" t="shared" si="62"/>
        <v>34</v>
      </c>
      <c r="H190" s="37" t="str">
        <f ca="1" t="shared" si="63"/>
        <v/>
      </c>
      <c r="I190" s="29" t="str">
        <f ca="1" t="shared" si="64"/>
        <v>Utökning</v>
      </c>
      <c r="J190" s="29" t="str">
        <f ca="1" t="shared" si="65"/>
        <v>Konsumtion</v>
      </c>
      <c r="K190" s="40">
        <f ca="1" t="shared" si="66"/>
        <v>160</v>
      </c>
      <c r="L190" s="40">
        <f ca="1" t="shared" si="67"/>
        <v>79</v>
      </c>
      <c r="M190" s="13"/>
      <c r="N190" s="29" t="str">
        <f ca="1" t="shared" si="68"/>
        <v>Anders Erikson 190</v>
      </c>
      <c r="O190" s="29" t="str">
        <f ca="1" t="shared" si="69"/>
        <v>Anders Erikson 190</v>
      </c>
      <c r="P190" s="29" t="str">
        <f ca="1" t="shared" si="70"/>
        <v>Lars Johnson 190</v>
      </c>
      <c r="Q190" s="29" t="str">
        <f ca="1" t="shared" si="71"/>
        <v>1.Anslutningsmöjlighet</v>
      </c>
      <c r="R190" s="44" t="str">
        <f ca="1" t="shared" si="72"/>
        <v>n</v>
      </c>
      <c r="S190" s="44" t="str">
        <f ca="1" t="shared" si="73"/>
        <v>x</v>
      </c>
      <c r="T190" s="44" t="str">
        <f ca="1" t="shared" si="74"/>
        <v/>
      </c>
      <c r="U190" s="15"/>
      <c r="V190" s="32"/>
      <c r="W190" s="48" t="str">
        <f ca="1" t="shared" si="75"/>
        <v>Länk</v>
      </c>
      <c r="X190" s="49" t="str">
        <f ca="1" t="shared" si="76"/>
        <v/>
      </c>
      <c r="Y190" s="62" t="str">
        <f ca="1" t="shared" si="77"/>
        <v/>
      </c>
      <c r="Z190" s="62" t="str">
        <f ca="1" t="shared" si="78"/>
        <v/>
      </c>
      <c r="AA190" s="66"/>
      <c r="AB190" s="63">
        <f ca="1" t="shared" si="80"/>
        <v>44603.4614254995</v>
      </c>
      <c r="AC190" s="72">
        <f ca="1">INDEX(Anslutningspunkt!$A$2:$A$180,RANDBETWEEN(2,180),1)</f>
        <v>37</v>
      </c>
      <c r="AD190" s="29"/>
      <c r="AE190" s="29" t="str">
        <f ca="1" t="shared" si="79"/>
        <v>Regionnät</v>
      </c>
      <c r="AF190" s="78"/>
      <c r="AG190" s="121"/>
      <c r="AH190" s="122"/>
      <c r="AI190" s="122"/>
      <c r="AM190" s="6">
        <f ca="1">VLOOKUP(AC190,Anslutningspunkt!A:B,2,0)+RANDBETWEEN(-10000,10000)</f>
        <v>7674597.698</v>
      </c>
      <c r="AN190" s="6">
        <f ca="1">VLOOKUP(AC190,Anslutningspunkt!A:C,3,0)+RANDBETWEEN(-10000,10000)</f>
        <v>816010.195</v>
      </c>
      <c r="AP190" s="6" t="str">
        <f ca="1" t="shared" si="81"/>
        <v>Utökning</v>
      </c>
      <c r="AQ190" s="6" t="str">
        <f ca="1" t="shared" si="82"/>
        <v>Konsumtion</v>
      </c>
      <c r="AX190" s="30" t="str">
        <f ca="1" t="shared" si="83"/>
        <v/>
      </c>
      <c r="AZ190" s="30" t="str">
        <f ca="1">IF(SUM(IF({"4.Projekteringsavtal","5.Anslutningsavtal","6.Nätavtal"}=Q190,1,0))&gt;0,EDATE(AX190,RANDBETWEEN(0,6)),"")</f>
        <v/>
      </c>
      <c r="BB190" s="20" t="str">
        <f ca="1">IF(SUM(IF({"5.Anslutningsavtal","6.Nätavtal"}=Q190,1,0))&gt;0,EDATE(AZ190,RANDBETWEEN(0,3)),"")</f>
        <v/>
      </c>
      <c r="BD190" s="20" t="str">
        <f ca="1" t="shared" si="84"/>
        <v/>
      </c>
    </row>
    <row r="191" s="6" customFormat="1" spans="1:56">
      <c r="A191" s="32" t="s">
        <v>65</v>
      </c>
      <c r="B191" s="30">
        <f ca="1" t="shared" si="57"/>
        <v>44703</v>
      </c>
      <c r="C191" s="31">
        <f ca="1" t="shared" si="58"/>
        <v>44815</v>
      </c>
      <c r="D191" s="29" t="str">
        <f t="shared" si="59"/>
        <v>Project 4191</v>
      </c>
      <c r="E191" s="29" t="str">
        <f t="shared" si="60"/>
        <v>Company AB 5191</v>
      </c>
      <c r="F191" s="29" t="str">
        <f ca="1" t="shared" si="61"/>
        <v>Norrtälje</v>
      </c>
      <c r="G191" s="36">
        <f ca="1" t="shared" si="62"/>
        <v>30</v>
      </c>
      <c r="H191" s="37" t="str">
        <f ca="1" t="shared" si="63"/>
        <v>Nej</v>
      </c>
      <c r="I191" s="29" t="str">
        <f ca="1" t="shared" si="64"/>
        <v>Flytt</v>
      </c>
      <c r="J191" s="29" t="str">
        <f ca="1" t="shared" si="65"/>
        <v>Produktion</v>
      </c>
      <c r="K191" s="40">
        <f ca="1" t="shared" si="66"/>
        <v>400</v>
      </c>
      <c r="L191" s="40">
        <f ca="1" t="shared" si="67"/>
        <v>220</v>
      </c>
      <c r="M191" s="13"/>
      <c r="N191" s="29" t="str">
        <f ca="1" t="shared" si="68"/>
        <v>Sarah Anderson 191</v>
      </c>
      <c r="O191" s="29" t="str">
        <f ca="1" t="shared" si="69"/>
        <v>Erik Johanson 191</v>
      </c>
      <c r="P191" s="29" t="str">
        <f ca="1" t="shared" si="70"/>
        <v>Sarah Anderson 191</v>
      </c>
      <c r="Q191" s="29" t="str">
        <f ca="1" t="shared" si="71"/>
        <v>5.Anslutningsavtal</v>
      </c>
      <c r="R191" s="44" t="str">
        <f ca="1" t="shared" si="72"/>
        <v>?</v>
      </c>
      <c r="S191" s="44" t="str">
        <f ca="1" t="shared" si="73"/>
        <v>x</v>
      </c>
      <c r="T191" s="44" t="str">
        <f ca="1" t="shared" si="74"/>
        <v>x</v>
      </c>
      <c r="U191" s="15"/>
      <c r="V191" s="32"/>
      <c r="W191" s="48" t="str">
        <f ca="1" t="shared" si="75"/>
        <v/>
      </c>
      <c r="X191" s="49" t="str">
        <f ca="1" t="shared" si="76"/>
        <v/>
      </c>
      <c r="Y191" s="62" t="str">
        <f ca="1" t="shared" si="77"/>
        <v/>
      </c>
      <c r="Z191" s="62" t="str">
        <f ca="1" t="shared" si="78"/>
        <v/>
      </c>
      <c r="AA191" s="66"/>
      <c r="AB191" s="63" t="str">
        <f ca="1" t="shared" si="80"/>
        <v/>
      </c>
      <c r="AC191" s="72">
        <f ca="1">INDEX(Anslutningspunkt!$A$2:$A$180,RANDBETWEEN(2,180),1)</f>
        <v>237</v>
      </c>
      <c r="AD191" s="29"/>
      <c r="AE191" s="29" t="str">
        <f ca="1" t="shared" si="79"/>
        <v>Stamnät</v>
      </c>
      <c r="AF191" s="78"/>
      <c r="AG191" s="121"/>
      <c r="AH191" s="122"/>
      <c r="AI191" s="126"/>
      <c r="AM191" s="6">
        <f ca="1">VLOOKUP(AC191,Anslutningspunkt!A:B,2,0)+RANDBETWEEN(-10000,10000)</f>
        <v>7637712.698</v>
      </c>
      <c r="AN191" s="6">
        <f ca="1">VLOOKUP(AC191,Anslutningspunkt!A:C,3,0)+RANDBETWEEN(-10000,10000)</f>
        <v>682782.195</v>
      </c>
      <c r="AP191" s="6" t="str">
        <f ca="1" t="shared" si="81"/>
        <v>Flytt</v>
      </c>
      <c r="AQ191" s="6" t="str">
        <f ca="1" t="shared" si="82"/>
        <v>Produktion</v>
      </c>
      <c r="AX191" s="30">
        <f ca="1" t="shared" si="83"/>
        <v>44713.8960936786</v>
      </c>
      <c r="AZ191" s="30">
        <f ca="1">IF(SUM(IF({"4.Projekteringsavtal","5.Anslutningsavtal","6.Nätavtal"}=Q191,1,0))&gt;0,EDATE(AX191,RANDBETWEEN(0,6)),"")</f>
        <v>44805</v>
      </c>
      <c r="BB191" s="20">
        <f ca="1">IF(SUM(IF({"5.Anslutningsavtal","6.Nätavtal"}=Q191,1,0))&gt;0,EDATE(AZ191,RANDBETWEEN(0,3)),"")</f>
        <v>44835</v>
      </c>
      <c r="BD191" s="20" t="str">
        <f ca="1" t="shared" si="84"/>
        <v/>
      </c>
    </row>
    <row r="192" s="6" customFormat="1" spans="1:56">
      <c r="A192" s="32" t="s">
        <v>65</v>
      </c>
      <c r="B192" s="30">
        <f ca="1" t="shared" si="57"/>
        <v>43963</v>
      </c>
      <c r="C192" s="31">
        <f ca="1" t="shared" si="58"/>
        <v>45070</v>
      </c>
      <c r="D192" s="29" t="str">
        <f t="shared" si="59"/>
        <v>Project 4192</v>
      </c>
      <c r="E192" s="29" t="str">
        <f t="shared" si="60"/>
        <v>Company AB 5192</v>
      </c>
      <c r="F192" s="29" t="str">
        <f ca="1" t="shared" si="61"/>
        <v>Norrtälje</v>
      </c>
      <c r="G192" s="36">
        <f ca="1" t="shared" si="62"/>
        <v>34</v>
      </c>
      <c r="H192" s="37" t="str">
        <f ca="1" t="shared" si="63"/>
        <v>Nej</v>
      </c>
      <c r="I192" s="29" t="str">
        <f ca="1" t="shared" si="64"/>
        <v>Nyanslutning</v>
      </c>
      <c r="J192" s="29" t="str">
        <f ca="1" t="shared" si="65"/>
        <v>Produktion</v>
      </c>
      <c r="K192" s="40">
        <f ca="1" t="shared" si="66"/>
        <v>210</v>
      </c>
      <c r="L192" s="40">
        <f ca="1" t="shared" si="67"/>
        <v>29</v>
      </c>
      <c r="M192" s="13"/>
      <c r="N192" s="29" t="str">
        <f ca="1" t="shared" si="68"/>
        <v>Sarah Anderson 192</v>
      </c>
      <c r="O192" s="29" t="str">
        <f ca="1" t="shared" si="69"/>
        <v>Sarah Anderson 192</v>
      </c>
      <c r="P192" s="29" t="str">
        <f ca="1" t="shared" si="70"/>
        <v>Sarah Anderson 192</v>
      </c>
      <c r="Q192" s="29" t="str">
        <f ca="1" t="shared" si="71"/>
        <v>4.Projekteringsavtal</v>
      </c>
      <c r="R192" s="44" t="str">
        <f ca="1" t="shared" si="72"/>
        <v>Ja</v>
      </c>
      <c r="S192" s="44" t="str">
        <f ca="1" t="shared" si="73"/>
        <v>x</v>
      </c>
      <c r="T192" s="44" t="str">
        <f ca="1" t="shared" si="74"/>
        <v/>
      </c>
      <c r="U192" s="15"/>
      <c r="V192" s="32"/>
      <c r="W192" s="48" t="str">
        <f ca="1" t="shared" si="75"/>
        <v/>
      </c>
      <c r="X192" s="49" t="str">
        <f ca="1" t="shared" si="76"/>
        <v>Nej</v>
      </c>
      <c r="Y192" s="62" t="str">
        <f ca="1" t="shared" si="77"/>
        <v/>
      </c>
      <c r="Z192" s="62" t="str">
        <f ca="1" t="shared" si="78"/>
        <v/>
      </c>
      <c r="AA192" s="66"/>
      <c r="AB192" s="63" t="str">
        <f ca="1" t="shared" si="80"/>
        <v/>
      </c>
      <c r="AC192" s="72">
        <f ca="1">INDEX(Anslutningspunkt!$A$2:$A$180,RANDBETWEEN(2,180),1)</f>
        <v>178</v>
      </c>
      <c r="AD192" s="29"/>
      <c r="AE192" s="29" t="str">
        <f ca="1" t="shared" si="79"/>
        <v>Regionnät</v>
      </c>
      <c r="AF192" s="78"/>
      <c r="AG192" s="121"/>
      <c r="AH192" s="122"/>
      <c r="AI192" s="122"/>
      <c r="AM192" s="6">
        <f ca="1">VLOOKUP(AC192,Anslutningspunkt!A:B,2,0)+RANDBETWEEN(-10000,10000)</f>
        <v>7754322.698</v>
      </c>
      <c r="AN192" s="6">
        <f ca="1">VLOOKUP(AC192,Anslutningspunkt!A:C,3,0)+RANDBETWEEN(-10000,10000)</f>
        <v>796145.195</v>
      </c>
      <c r="AP192" s="6" t="str">
        <f ca="1" t="shared" si="81"/>
        <v>Nyanslutning</v>
      </c>
      <c r="AQ192" s="6" t="str">
        <f ca="1" t="shared" si="82"/>
        <v>Produktion</v>
      </c>
      <c r="AX192" s="30">
        <f ca="1" t="shared" si="83"/>
        <v>44752.3644408426</v>
      </c>
      <c r="AZ192" s="30">
        <f ca="1">IF(SUM(IF({"4.Projekteringsavtal","5.Anslutningsavtal","6.Nätavtal"}=Q192,1,0))&gt;0,EDATE(AX192,RANDBETWEEN(0,6)),"")</f>
        <v>44752</v>
      </c>
      <c r="BB192" s="20" t="str">
        <f ca="1">IF(SUM(IF({"5.Anslutningsavtal","6.Nätavtal"}=Q192,1,0))&gt;0,EDATE(AZ192,RANDBETWEEN(0,3)),"")</f>
        <v/>
      </c>
      <c r="BD192" s="20" t="str">
        <f ca="1" t="shared" si="84"/>
        <v/>
      </c>
    </row>
    <row r="193" s="6" customFormat="1" spans="1:56">
      <c r="A193" s="32" t="s">
        <v>65</v>
      </c>
      <c r="B193" s="30">
        <f ca="1" t="shared" si="57"/>
        <v>43353</v>
      </c>
      <c r="C193" s="31">
        <f ca="1" t="shared" si="58"/>
        <v>45357</v>
      </c>
      <c r="D193" s="29" t="str">
        <f t="shared" si="59"/>
        <v>Project 4193</v>
      </c>
      <c r="E193" s="29" t="str">
        <f t="shared" si="60"/>
        <v>Company AB 5193</v>
      </c>
      <c r="F193" s="29" t="str">
        <f ca="1" t="shared" si="61"/>
        <v>Avesta</v>
      </c>
      <c r="G193" s="36">
        <f ca="1" t="shared" si="62"/>
        <v>34</v>
      </c>
      <c r="H193" s="37" t="str">
        <f ca="1" t="shared" si="63"/>
        <v>Nej</v>
      </c>
      <c r="I193" s="29" t="str">
        <f ca="1" t="shared" si="64"/>
        <v>Utökning</v>
      </c>
      <c r="J193" s="29" t="str">
        <f ca="1" t="shared" si="65"/>
        <v>Produktion</v>
      </c>
      <c r="K193" s="40">
        <f ca="1" t="shared" si="66"/>
        <v>80</v>
      </c>
      <c r="L193" s="40">
        <f ca="1" t="shared" si="67"/>
        <v>71</v>
      </c>
      <c r="M193" s="13"/>
      <c r="N193" s="29" t="str">
        <f ca="1" t="shared" si="68"/>
        <v>Sarah Anderson 193</v>
      </c>
      <c r="O193" s="29" t="str">
        <f ca="1" t="shared" si="69"/>
        <v>Erik Johanson 193</v>
      </c>
      <c r="P193" s="29" t="str">
        <f ca="1" t="shared" si="70"/>
        <v>Sarah Anderson 193</v>
      </c>
      <c r="Q193" s="29" t="str">
        <f ca="1" t="shared" si="71"/>
        <v>5.Anslutningsavtal</v>
      </c>
      <c r="R193" s="44" t="str">
        <f ca="1" t="shared" si="72"/>
        <v/>
      </c>
      <c r="S193" s="44" t="str">
        <f ca="1" t="shared" si="73"/>
        <v/>
      </c>
      <c r="T193" s="44" t="str">
        <f ca="1" t="shared" si="74"/>
        <v/>
      </c>
      <c r="U193" s="15"/>
      <c r="V193" s="32"/>
      <c r="W193" s="48" t="str">
        <f ca="1" t="shared" si="75"/>
        <v>Ansluts till LN 20 kV</v>
      </c>
      <c r="X193" s="49" t="str">
        <f ca="1" t="shared" si="76"/>
        <v>Ja</v>
      </c>
      <c r="Y193" s="62">
        <f ca="1" t="shared" si="77"/>
        <v>45519</v>
      </c>
      <c r="Z193" s="62">
        <f ca="1" t="shared" si="78"/>
        <v>45489</v>
      </c>
      <c r="AA193" s="66"/>
      <c r="AB193" s="63" t="str">
        <f ca="1" t="shared" si="80"/>
        <v/>
      </c>
      <c r="AC193" s="72">
        <f ca="1">INDEX(Anslutningspunkt!$A$2:$A$180,RANDBETWEEN(2,180),1)</f>
        <v>241</v>
      </c>
      <c r="AD193" s="29"/>
      <c r="AE193" s="29" t="str">
        <f ca="1" t="shared" si="79"/>
        <v/>
      </c>
      <c r="AF193" s="78"/>
      <c r="AG193" s="121"/>
      <c r="AH193" s="122"/>
      <c r="AI193" s="122"/>
      <c r="AM193" s="6">
        <f ca="1">VLOOKUP(AC193,Anslutningspunkt!A:B,2,0)+RANDBETWEEN(-10000,10000)</f>
        <v>7595616.698</v>
      </c>
      <c r="AN193" s="6">
        <f ca="1">VLOOKUP(AC193,Anslutningspunkt!A:C,3,0)+RANDBETWEEN(-10000,10000)</f>
        <v>774216.195</v>
      </c>
      <c r="AP193" s="6" t="str">
        <f ca="1" t="shared" si="81"/>
        <v>Utökning</v>
      </c>
      <c r="AQ193" s="6" t="str">
        <f ca="1" t="shared" si="82"/>
        <v>Produktion</v>
      </c>
      <c r="AX193" s="30">
        <f ca="1" t="shared" si="83"/>
        <v>43401.2561424305</v>
      </c>
      <c r="AZ193" s="30">
        <f ca="1">IF(SUM(IF({"4.Projekteringsavtal","5.Anslutningsavtal","6.Nätavtal"}=Q193,1,0))&gt;0,EDATE(AX193,RANDBETWEEN(0,6)),"")</f>
        <v>43401</v>
      </c>
      <c r="BB193" s="20">
        <f ca="1">IF(SUM(IF({"5.Anslutningsavtal","6.Nätavtal"}=Q193,1,0))&gt;0,EDATE(AZ193,RANDBETWEEN(0,3)),"")</f>
        <v>43493</v>
      </c>
      <c r="BD193" s="20" t="str">
        <f ca="1" t="shared" si="84"/>
        <v/>
      </c>
    </row>
    <row r="194" s="6" customFormat="1" spans="1:56">
      <c r="A194" s="32" t="s">
        <v>65</v>
      </c>
      <c r="B194" s="30">
        <f ca="1" t="shared" si="57"/>
        <v>44850</v>
      </c>
      <c r="C194" s="31">
        <f ca="1" t="shared" si="58"/>
        <v>45292</v>
      </c>
      <c r="D194" s="29" t="str">
        <f t="shared" si="59"/>
        <v>Project 4194</v>
      </c>
      <c r="E194" s="29" t="str">
        <f t="shared" si="60"/>
        <v>Company AB 5194</v>
      </c>
      <c r="F194" s="29" t="str">
        <f ca="1" t="shared" si="61"/>
        <v>Upplands Vsäby</v>
      </c>
      <c r="G194" s="36">
        <f ca="1" t="shared" si="62"/>
        <v>31</v>
      </c>
      <c r="H194" s="37" t="str">
        <f ca="1" t="shared" si="63"/>
        <v>Ja</v>
      </c>
      <c r="I194" s="29" t="str">
        <f ca="1" t="shared" si="64"/>
        <v>Flytt</v>
      </c>
      <c r="J194" s="29" t="str">
        <f ca="1" t="shared" si="65"/>
        <v>Produktion</v>
      </c>
      <c r="K194" s="40">
        <f ca="1" t="shared" si="66"/>
        <v>160</v>
      </c>
      <c r="L194" s="40">
        <f ca="1" t="shared" si="67"/>
        <v>144</v>
      </c>
      <c r="M194" s="13"/>
      <c r="N194" s="29" t="str">
        <f ca="1" t="shared" si="68"/>
        <v>Sarah Anderson 194</v>
      </c>
      <c r="O194" s="29" t="str">
        <f ca="1" t="shared" si="69"/>
        <v>Anders Erikson 194</v>
      </c>
      <c r="P194" s="29" t="str">
        <f ca="1" t="shared" si="70"/>
        <v>Sarah Anderson 194</v>
      </c>
      <c r="Q194" s="29" t="str">
        <f ca="1" t="shared" si="71"/>
        <v>1.Anslutningsmöjlighet</v>
      </c>
      <c r="R194" s="44" t="str">
        <f ca="1" t="shared" si="72"/>
        <v>?</v>
      </c>
      <c r="S194" s="44" t="str">
        <f ca="1" t="shared" si="73"/>
        <v/>
      </c>
      <c r="T194" s="44" t="str">
        <f ca="1" t="shared" si="74"/>
        <v>x</v>
      </c>
      <c r="U194" s="15"/>
      <c r="V194" s="32"/>
      <c r="W194" s="48" t="str">
        <f ca="1" t="shared" si="75"/>
        <v/>
      </c>
      <c r="X194" s="49" t="str">
        <f ca="1" t="shared" si="76"/>
        <v>Nej</v>
      </c>
      <c r="Y194" s="62" t="str">
        <f ca="1" t="shared" si="77"/>
        <v/>
      </c>
      <c r="Z194" s="62" t="str">
        <f ca="1" t="shared" si="78"/>
        <v/>
      </c>
      <c r="AA194" s="66"/>
      <c r="AB194" s="63" t="str">
        <f ca="1" t="shared" si="80"/>
        <v/>
      </c>
      <c r="AC194" s="72">
        <f ca="1">INDEX(Anslutningspunkt!$A$2:$A$180,RANDBETWEEN(2,180),1)</f>
        <v>73</v>
      </c>
      <c r="AD194" s="29"/>
      <c r="AE194" s="29" t="str">
        <f ca="1" t="shared" si="79"/>
        <v>Regionnät</v>
      </c>
      <c r="AF194" s="78"/>
      <c r="AG194" s="121"/>
      <c r="AH194" s="122"/>
      <c r="AI194" s="126"/>
      <c r="AM194" s="6">
        <f ca="1">VLOOKUP(AC194,Anslutningspunkt!A:B,2,0)+RANDBETWEEN(-10000,10000)</f>
        <v>7724875.698</v>
      </c>
      <c r="AN194" s="6">
        <f ca="1">VLOOKUP(AC194,Anslutningspunkt!A:C,3,0)+RANDBETWEEN(-10000,10000)</f>
        <v>697719.195</v>
      </c>
      <c r="AP194" s="6" t="str">
        <f ca="1" t="shared" si="81"/>
        <v>Flytt</v>
      </c>
      <c r="AQ194" s="6" t="str">
        <f ca="1" t="shared" si="82"/>
        <v>Produktion</v>
      </c>
      <c r="AX194" s="30" t="str">
        <f ca="1" t="shared" si="83"/>
        <v/>
      </c>
      <c r="AZ194" s="30" t="str">
        <f ca="1">IF(SUM(IF({"4.Projekteringsavtal","5.Anslutningsavtal","6.Nätavtal"}=Q194,1,0))&gt;0,EDATE(AX194,RANDBETWEEN(0,6)),"")</f>
        <v/>
      </c>
      <c r="BB194" s="20" t="str">
        <f ca="1">IF(SUM(IF({"5.Anslutningsavtal","6.Nätavtal"}=Q194,1,0))&gt;0,EDATE(AZ194,RANDBETWEEN(0,3)),"")</f>
        <v/>
      </c>
      <c r="BD194" s="20" t="str">
        <f ca="1" t="shared" si="84"/>
        <v/>
      </c>
    </row>
    <row r="195" s="6" customFormat="1" spans="1:56">
      <c r="A195" s="32" t="s">
        <v>65</v>
      </c>
      <c r="B195" s="30">
        <f ca="1" t="shared" si="57"/>
        <v>44271</v>
      </c>
      <c r="C195" s="31">
        <f ca="1" t="shared" si="58"/>
        <v>45548</v>
      </c>
      <c r="D195" s="29" t="str">
        <f t="shared" si="59"/>
        <v>Project 4195</v>
      </c>
      <c r="E195" s="29" t="str">
        <f t="shared" si="60"/>
        <v>Company AB 5195</v>
      </c>
      <c r="F195" s="29" t="str">
        <f ca="1" t="shared" si="61"/>
        <v>Gävle/Sandviken</v>
      </c>
      <c r="G195" s="36">
        <f ca="1" t="shared" si="62"/>
        <v>30</v>
      </c>
      <c r="H195" s="37" t="str">
        <f ca="1" t="shared" si="63"/>
        <v>Ja</v>
      </c>
      <c r="I195" s="29" t="str">
        <f ca="1" t="shared" si="64"/>
        <v>Flytt</v>
      </c>
      <c r="J195" s="29" t="str">
        <f ca="1" t="shared" si="65"/>
        <v>Produktion</v>
      </c>
      <c r="K195" s="40">
        <f ca="1" t="shared" si="66"/>
        <v>100</v>
      </c>
      <c r="L195" s="40">
        <f ca="1" t="shared" si="67"/>
        <v>65</v>
      </c>
      <c r="M195" s="13"/>
      <c r="N195" s="29" t="str">
        <f ca="1" t="shared" si="68"/>
        <v>Erik Johanson 195</v>
      </c>
      <c r="O195" s="29" t="str">
        <f ca="1" t="shared" si="69"/>
        <v>Anders Erikson 195</v>
      </c>
      <c r="P195" s="29" t="str">
        <f ca="1" t="shared" si="70"/>
        <v>Erik Johanson 195</v>
      </c>
      <c r="Q195" s="29" t="str">
        <f ca="1" t="shared" si="71"/>
        <v>1.Anslutningsmöjlighet</v>
      </c>
      <c r="R195" s="44" t="str">
        <f ca="1" t="shared" si="72"/>
        <v/>
      </c>
      <c r="S195" s="44" t="str">
        <f ca="1" t="shared" si="73"/>
        <v/>
      </c>
      <c r="T195" s="44" t="str">
        <f ca="1" t="shared" si="74"/>
        <v>x</v>
      </c>
      <c r="U195" s="15"/>
      <c r="V195" s="32"/>
      <c r="W195" s="48" t="str">
        <f ca="1" t="shared" si="75"/>
        <v>Ansluts till LN 20 kV</v>
      </c>
      <c r="X195" s="49" t="str">
        <f ca="1" t="shared" si="76"/>
        <v/>
      </c>
      <c r="Y195" s="62" t="str">
        <f ca="1" t="shared" si="77"/>
        <v/>
      </c>
      <c r="Z195" s="62" t="str">
        <f ca="1" t="shared" si="78"/>
        <v/>
      </c>
      <c r="AA195" s="66"/>
      <c r="AB195" s="63" t="str">
        <f ca="1" t="shared" si="80"/>
        <v/>
      </c>
      <c r="AC195" s="72">
        <f ca="1">INDEX(Anslutningspunkt!$A$2:$A$180,RANDBETWEEN(2,180),1)</f>
        <v>46</v>
      </c>
      <c r="AD195" s="29"/>
      <c r="AE195" s="29" t="str">
        <f ca="1" t="shared" si="79"/>
        <v>Stamnät</v>
      </c>
      <c r="AF195" s="78"/>
      <c r="AG195" s="121"/>
      <c r="AH195" s="122"/>
      <c r="AI195" s="122"/>
      <c r="AM195" s="6">
        <f ca="1">VLOOKUP(AC195,Anslutningspunkt!A:B,2,0)+RANDBETWEEN(-10000,10000)</f>
        <v>7762983.698</v>
      </c>
      <c r="AN195" s="6">
        <f ca="1">VLOOKUP(AC195,Anslutningspunkt!A:C,3,0)+RANDBETWEEN(-10000,10000)</f>
        <v>755913.195</v>
      </c>
      <c r="AP195" s="6" t="str">
        <f ca="1" t="shared" si="81"/>
        <v>Flytt</v>
      </c>
      <c r="AQ195" s="6" t="str">
        <f ca="1" t="shared" si="82"/>
        <v>Produktion</v>
      </c>
      <c r="AX195" s="30" t="str">
        <f ca="1" t="shared" si="83"/>
        <v/>
      </c>
      <c r="AZ195" s="30" t="str">
        <f ca="1">IF(SUM(IF({"4.Projekteringsavtal","5.Anslutningsavtal","6.Nätavtal"}=Q195,1,0))&gt;0,EDATE(AX195,RANDBETWEEN(0,6)),"")</f>
        <v/>
      </c>
      <c r="BB195" s="20" t="str">
        <f ca="1">IF(SUM(IF({"5.Anslutningsavtal","6.Nätavtal"}=Q195,1,0))&gt;0,EDATE(AZ195,RANDBETWEEN(0,3)),"")</f>
        <v/>
      </c>
      <c r="BD195" s="20" t="str">
        <f ca="1" t="shared" si="84"/>
        <v/>
      </c>
    </row>
    <row r="196" s="6" customFormat="1" spans="1:56">
      <c r="A196" s="32" t="s">
        <v>65</v>
      </c>
      <c r="B196" s="30">
        <f ca="1" t="shared" ref="B196:B251" si="85">RANDBETWEEN(DATE(2018,1,1),DATE(2022,10,20))</f>
        <v>44039</v>
      </c>
      <c r="C196" s="31">
        <f ca="1" t="shared" ref="C196:C251" si="86">RANDBETWEEN(B196,DATE(2024,10,20))</f>
        <v>45453</v>
      </c>
      <c r="D196" s="29" t="str">
        <f t="shared" ref="D196:D251" si="87">_xlfn.CONCAT("Project ",COLUMN(D196),ROW(D196))</f>
        <v>Project 4196</v>
      </c>
      <c r="E196" s="29" t="str">
        <f t="shared" ref="E196:E251" si="88">_xlfn.CONCAT("Company AB ",COLUMN(E196),ROW(E196))</f>
        <v>Company AB 5196</v>
      </c>
      <c r="F196" s="29" t="str">
        <f ca="1" t="shared" ref="F196:F251" si="89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Huddinge</v>
      </c>
      <c r="G196" s="36">
        <f ca="1" t="shared" ref="G196:G251" si="90">RANDBETWEEN(30,38)</f>
        <v>32</v>
      </c>
      <c r="H196" s="37" t="str">
        <f ca="1" t="shared" ref="H196:H251" si="91">CHOOSE(RANDBETWEEN(1,3),"Ja","Nej","")</f>
        <v/>
      </c>
      <c r="I196" s="29" t="str">
        <f ca="1" t="shared" ref="I196:I251" si="92">CHOOSE(RANDBETWEEN(1,3),"Nyanslutning","Utökning","Flytt")</f>
        <v>Nyanslutning</v>
      </c>
      <c r="J196" s="29" t="str">
        <f ca="1" t="shared" ref="J196:J250" si="93">CHOOSE(RANDBETWEEN(1,2),"Produktion","Konsumtion")</f>
        <v>Konsumtion</v>
      </c>
      <c r="K196" s="40">
        <f ca="1" t="shared" ref="K196:K251" si="94">RANDBETWEEN(1,60)*10</f>
        <v>180</v>
      </c>
      <c r="L196" s="40">
        <f ca="1" t="shared" ref="L196:L251" si="95">RANDBETWEEN(1,K196)</f>
        <v>1</v>
      </c>
      <c r="M196" s="13"/>
      <c r="N196" s="29" t="str">
        <f ca="1" t="shared" ref="N196:N251" si="96">_xlfn.CONCAT(CHOOSE(RANDBETWEEN(1,4),"Anders Erikson","Erik Johanson","Sarah Anderson","Lars Johnson")," ",ROW(N196))</f>
        <v>Anders Erikson 196</v>
      </c>
      <c r="O196" s="29" t="str">
        <f ca="1" t="shared" ref="O196:O251" si="97">_xlfn.CONCAT(CHOOSE(RANDBETWEEN(1,4),"Anders Erikson","Erik Johanson","Sarah Anderson","Lars Johnson")," ",ROW(O196))</f>
        <v>Erik Johanson 196</v>
      </c>
      <c r="P196" s="29" t="str">
        <f ca="1" t="shared" ref="P196:P251" si="98">_xlfn.CONCAT(CHOOSE(RANDBETWEEN(1,4),"Anders Erikson","Erik Johanson","Sarah Anderson","Lars Johnson")," ",ROW(P196))</f>
        <v>Lars Johnson 196</v>
      </c>
      <c r="Q196" s="29" t="str">
        <f ca="1" t="shared" ref="Q196:Q251" si="99">CHOOSE(RANDBETWEEN(1,5),"5.Anslutningsavtal","4.Projekteringsavtal","6.Nätavtal","2.Reservationsavtal","1.Anslutningsmöjlighet")</f>
        <v>1.Anslutningsmöjlighet</v>
      </c>
      <c r="R196" s="44" t="str">
        <f ca="1" t="shared" ref="R196:R251" si="100">CHOOSE(RANDBETWEEN(1,8),"Ja","","","","n","nej","?","N/A")</f>
        <v/>
      </c>
      <c r="S196" s="44" t="str">
        <f ca="1" t="shared" ref="S196:S251" si="101">CHOOSE(RANDBETWEEN(1,3),"x","","")</f>
        <v/>
      </c>
      <c r="T196" s="44" t="str">
        <f ca="1" t="shared" ref="T196:T251" si="102">CHOOSE(RANDBETWEEN(1,4),"x","","","")</f>
        <v/>
      </c>
      <c r="U196" s="15"/>
      <c r="V196" s="32"/>
      <c r="W196" s="48" t="str">
        <f ca="1" t="shared" ref="W196:W251" si="103">CHOOSE(RANDBETWEEN(1,7),"Länk","","","","","Ansluts till LN 20 kV","Reservationsavtal ska tecknas")</f>
        <v/>
      </c>
      <c r="X196" s="49" t="str">
        <f ca="1" t="shared" ref="X196:X251" si="104">CHOOSE(RANDBETWEEN(1,4),"Ja","Ja","Nej","")</f>
        <v>Nej</v>
      </c>
      <c r="Y196" s="62" t="str">
        <f ca="1" t="shared" ref="Y196:Y251" si="105">IF(Z196&lt;&gt;"",RANDBETWEEN(Z196,DATE(2024,10,20)),"")</f>
        <v/>
      </c>
      <c r="Z196" s="62" t="str">
        <f ca="1" t="shared" ref="Z196:Z251" si="106">IF(X196="Ja",RANDBETWEEN(C196,DATE(2024,10,20)),"")</f>
        <v/>
      </c>
      <c r="AA196" s="66"/>
      <c r="AB196" s="63" t="str">
        <f ca="1" t="shared" si="80"/>
        <v/>
      </c>
      <c r="AC196" s="72">
        <f ca="1">INDEX(Anslutningspunkt!$A$2:$A$180,RANDBETWEEN(2,180),1)</f>
        <v>64</v>
      </c>
      <c r="AD196" s="29"/>
      <c r="AE196" s="29" t="str">
        <f ca="1" t="shared" ref="AE196:AE251" si="107">CHOOSE(RANDBETWEEN(1,4),"Regionnät","Stamnät Regionnät","Stamnät","")</f>
        <v>Stamnät</v>
      </c>
      <c r="AF196" s="78"/>
      <c r="AG196" s="121"/>
      <c r="AH196" s="122"/>
      <c r="AI196" s="126"/>
      <c r="AM196" s="6">
        <f ca="1">VLOOKUP(AC196,Anslutningspunkt!A:B,2,0)+RANDBETWEEN(-10000,10000)</f>
        <v>7589773.698</v>
      </c>
      <c r="AN196" s="6">
        <f ca="1">VLOOKUP(AC196,Anslutningspunkt!A:C,3,0)+RANDBETWEEN(-10000,10000)</f>
        <v>739310.195</v>
      </c>
      <c r="AP196" s="6" t="str">
        <f ca="1" t="shared" si="81"/>
        <v>Nyanslutning</v>
      </c>
      <c r="AQ196" s="6" t="str">
        <f ca="1" t="shared" si="82"/>
        <v>Konsumtion</v>
      </c>
      <c r="AX196" s="30" t="str">
        <f ca="1" t="shared" si="83"/>
        <v/>
      </c>
      <c r="AZ196" s="30" t="str">
        <f ca="1">IF(SUM(IF({"4.Projekteringsavtal","5.Anslutningsavtal","6.Nätavtal"}=Q196,1,0))&gt;0,EDATE(AX196,RANDBETWEEN(0,6)),"")</f>
        <v/>
      </c>
      <c r="BB196" s="20" t="str">
        <f ca="1">IF(SUM(IF({"5.Anslutningsavtal","6.Nätavtal"}=Q196,1,0))&gt;0,EDATE(AZ196,RANDBETWEEN(0,3)),"")</f>
        <v/>
      </c>
      <c r="BD196" s="20" t="str">
        <f ca="1" t="shared" si="84"/>
        <v/>
      </c>
    </row>
    <row r="197" s="6" customFormat="1" spans="1:56">
      <c r="A197" s="32" t="s">
        <v>65</v>
      </c>
      <c r="B197" s="30">
        <f ca="1" t="shared" si="85"/>
        <v>43764</v>
      </c>
      <c r="C197" s="31">
        <f ca="1" t="shared" si="86"/>
        <v>44959</v>
      </c>
      <c r="D197" s="29" t="str">
        <f t="shared" si="87"/>
        <v>Project 4197</v>
      </c>
      <c r="E197" s="29" t="str">
        <f t="shared" si="88"/>
        <v>Company AB 5197</v>
      </c>
      <c r="F197" s="29" t="str">
        <f ca="1" t="shared" si="89"/>
        <v>Äkers Styckebruk</v>
      </c>
      <c r="G197" s="36">
        <f ca="1" t="shared" si="90"/>
        <v>31</v>
      </c>
      <c r="H197" s="37" t="str">
        <f ca="1" t="shared" si="91"/>
        <v>Ja</v>
      </c>
      <c r="I197" s="29" t="str">
        <f ca="1" t="shared" si="92"/>
        <v>Utökning</v>
      </c>
      <c r="J197" s="29" t="str">
        <f ca="1" t="shared" si="93"/>
        <v>Konsumtion</v>
      </c>
      <c r="K197" s="40">
        <f ca="1" t="shared" si="94"/>
        <v>180</v>
      </c>
      <c r="L197" s="40">
        <f ca="1" t="shared" si="95"/>
        <v>109</v>
      </c>
      <c r="M197" s="13"/>
      <c r="N197" s="29" t="str">
        <f ca="1" t="shared" si="96"/>
        <v>Anders Erikson 197</v>
      </c>
      <c r="O197" s="29" t="str">
        <f ca="1" t="shared" si="97"/>
        <v>Erik Johanson 197</v>
      </c>
      <c r="P197" s="29" t="str">
        <f ca="1" t="shared" si="98"/>
        <v>Erik Johanson 197</v>
      </c>
      <c r="Q197" s="29" t="str">
        <f ca="1" t="shared" si="99"/>
        <v>4.Projekteringsavtal</v>
      </c>
      <c r="R197" s="44" t="str">
        <f ca="1" t="shared" si="100"/>
        <v/>
      </c>
      <c r="S197" s="44" t="str">
        <f ca="1" t="shared" si="101"/>
        <v>x</v>
      </c>
      <c r="T197" s="44" t="str">
        <f ca="1" t="shared" si="102"/>
        <v/>
      </c>
      <c r="U197" s="15"/>
      <c r="V197" s="32"/>
      <c r="W197" s="48" t="str">
        <f ca="1" t="shared" si="103"/>
        <v>Länk</v>
      </c>
      <c r="X197" s="49" t="str">
        <f ca="1" t="shared" si="104"/>
        <v>Ja</v>
      </c>
      <c r="Y197" s="62">
        <f ca="1" t="shared" si="105"/>
        <v>45579</v>
      </c>
      <c r="Z197" s="62">
        <f ca="1" t="shared" si="106"/>
        <v>45085</v>
      </c>
      <c r="AA197" s="66"/>
      <c r="AB197" s="63" t="str">
        <f ca="1" t="shared" ref="AB197:AB251" si="108">IF(Q197="1.Anslutningsmöjlighet",IF(RAND()*10&lt;3,B197+RAND()*(EDATE(C197,1)-B197),""),"")</f>
        <v/>
      </c>
      <c r="AC197" s="72">
        <f ca="1">INDEX(Anslutningspunkt!$A$2:$A$180,RANDBETWEEN(2,180),1)</f>
        <v>190</v>
      </c>
      <c r="AD197" s="29"/>
      <c r="AE197" s="29" t="str">
        <f ca="1" t="shared" si="107"/>
        <v>Regionnät</v>
      </c>
      <c r="AF197" s="78"/>
      <c r="AG197" s="121"/>
      <c r="AH197" s="122"/>
      <c r="AI197" s="122"/>
      <c r="AM197" s="6">
        <f ca="1">VLOOKUP(AC197,Anslutningspunkt!A:B,2,0)+RANDBETWEEN(-10000,10000)</f>
        <v>7612308.698</v>
      </c>
      <c r="AN197" s="6">
        <f ca="1">VLOOKUP(AC197,Anslutningspunkt!A:C,3,0)+RANDBETWEEN(-10000,10000)</f>
        <v>733457.195</v>
      </c>
      <c r="AP197" s="6" t="str">
        <f ca="1" t="shared" ref="AP197:AP251" si="109">I197</f>
        <v>Utökning</v>
      </c>
      <c r="AQ197" s="6" t="str">
        <f ca="1" t="shared" ref="AQ197:AQ251" si="110">J197</f>
        <v>Konsumtion</v>
      </c>
      <c r="AX197" s="30">
        <f ca="1" t="shared" ref="AX197:AX251" si="111">IF(Q197&lt;&gt;"1.Anslutningsmöjlighet",B197+RAND()*(EDATE(C197,1)-B197),"")</f>
        <v>44259.3179977039</v>
      </c>
      <c r="AZ197" s="30">
        <f ca="1">IF(SUM(IF({"4.Projekteringsavtal","5.Anslutningsavtal","6.Nätavtal"}=Q197,1,0))&gt;0,EDATE(AX197,RANDBETWEEN(0,6)),"")</f>
        <v>44443</v>
      </c>
      <c r="BB197" s="20" t="str">
        <f ca="1">IF(SUM(IF({"5.Anslutningsavtal","6.Nätavtal"}=Q197,1,0))&gt;0,EDATE(AZ197,RANDBETWEEN(0,3)),"")</f>
        <v/>
      </c>
      <c r="BD197" s="20" t="str">
        <f ca="1" t="shared" ref="BD197:BD251" si="112">IF("6.Nätavtal"=Q197,EDATE(BB197,RANDBETWEEN(0,3)),"")</f>
        <v/>
      </c>
    </row>
    <row r="198" s="6" customFormat="1" spans="1:56">
      <c r="A198" s="32" t="s">
        <v>65</v>
      </c>
      <c r="B198" s="30">
        <f ca="1" t="shared" si="85"/>
        <v>44730</v>
      </c>
      <c r="C198" s="31">
        <f ca="1" t="shared" si="86"/>
        <v>44854</v>
      </c>
      <c r="D198" s="29" t="str">
        <f t="shared" si="87"/>
        <v>Project 4198</v>
      </c>
      <c r="E198" s="29" t="str">
        <f t="shared" si="88"/>
        <v>Company AB 5198</v>
      </c>
      <c r="F198" s="29" t="str">
        <f ca="1" t="shared" si="89"/>
        <v>Täby</v>
      </c>
      <c r="G198" s="36">
        <f ca="1" t="shared" si="90"/>
        <v>35</v>
      </c>
      <c r="H198" s="37" t="str">
        <f ca="1" t="shared" si="91"/>
        <v/>
      </c>
      <c r="I198" s="29" t="str">
        <f ca="1" t="shared" si="92"/>
        <v>Nyanslutning</v>
      </c>
      <c r="J198" s="29" t="str">
        <f ca="1" t="shared" si="93"/>
        <v>Produktion</v>
      </c>
      <c r="K198" s="40">
        <f ca="1" t="shared" si="94"/>
        <v>350</v>
      </c>
      <c r="L198" s="40">
        <f ca="1" t="shared" si="95"/>
        <v>48</v>
      </c>
      <c r="M198" s="13"/>
      <c r="N198" s="29" t="str">
        <f ca="1" t="shared" si="96"/>
        <v>Sarah Anderson 198</v>
      </c>
      <c r="O198" s="29" t="str">
        <f ca="1" t="shared" si="97"/>
        <v>Sarah Anderson 198</v>
      </c>
      <c r="P198" s="29" t="str">
        <f ca="1" t="shared" si="98"/>
        <v>Sarah Anderson 198</v>
      </c>
      <c r="Q198" s="29" t="str">
        <f ca="1" t="shared" si="99"/>
        <v>2.Reservationsavtal</v>
      </c>
      <c r="R198" s="44" t="str">
        <f ca="1" t="shared" si="100"/>
        <v>Ja</v>
      </c>
      <c r="S198" s="44" t="str">
        <f ca="1" t="shared" si="101"/>
        <v/>
      </c>
      <c r="T198" s="44" t="str">
        <f ca="1" t="shared" si="102"/>
        <v/>
      </c>
      <c r="U198" s="15"/>
      <c r="V198" s="32"/>
      <c r="W198" s="48" t="str">
        <f ca="1" t="shared" si="103"/>
        <v>Ansluts till LN 20 kV</v>
      </c>
      <c r="X198" s="49" t="str">
        <f ca="1" t="shared" si="104"/>
        <v>Ja</v>
      </c>
      <c r="Y198" s="62">
        <f ca="1" t="shared" si="105"/>
        <v>45199</v>
      </c>
      <c r="Z198" s="62">
        <f ca="1" t="shared" si="106"/>
        <v>45140</v>
      </c>
      <c r="AA198" s="66"/>
      <c r="AB198" s="63" t="str">
        <f ca="1" t="shared" si="108"/>
        <v/>
      </c>
      <c r="AC198" s="72">
        <f ca="1">INDEX(Anslutningspunkt!$A$2:$A$180,RANDBETWEEN(2,180),1)</f>
        <v>8</v>
      </c>
      <c r="AD198" s="29"/>
      <c r="AE198" s="29" t="str">
        <f ca="1" t="shared" si="107"/>
        <v>Stamnät</v>
      </c>
      <c r="AF198" s="78"/>
      <c r="AG198" s="121"/>
      <c r="AH198" s="122"/>
      <c r="AI198" s="122"/>
      <c r="AM198" s="6">
        <f ca="1">VLOOKUP(AC198,Anslutningspunkt!A:B,2,0)+RANDBETWEEN(-10000,10000)</f>
        <v>7699078.698</v>
      </c>
      <c r="AN198" s="6">
        <f ca="1">VLOOKUP(AC198,Anslutningspunkt!A:C,3,0)+RANDBETWEEN(-10000,10000)</f>
        <v>777206.195</v>
      </c>
      <c r="AP198" s="6" t="str">
        <f ca="1" t="shared" si="109"/>
        <v>Nyanslutning</v>
      </c>
      <c r="AQ198" s="6" t="str">
        <f ca="1" t="shared" si="110"/>
        <v>Produktion</v>
      </c>
      <c r="AX198" s="30">
        <f ca="1" t="shared" si="111"/>
        <v>44828.2638039438</v>
      </c>
      <c r="AZ198" s="30" t="str">
        <f ca="1">IF(SUM(IF({"4.Projekteringsavtal","5.Anslutningsavtal","6.Nätavtal"}=Q198,1,0))&gt;0,EDATE(AX198,RANDBETWEEN(0,6)),"")</f>
        <v/>
      </c>
      <c r="BB198" s="20" t="str">
        <f ca="1">IF(SUM(IF({"5.Anslutningsavtal","6.Nätavtal"}=Q198,1,0))&gt;0,EDATE(AZ198,RANDBETWEEN(0,3)),"")</f>
        <v/>
      </c>
      <c r="BD198" s="20" t="str">
        <f ca="1" t="shared" si="112"/>
        <v/>
      </c>
    </row>
    <row r="199" s="6" customFormat="1" spans="1:56">
      <c r="A199" s="32" t="s">
        <v>65</v>
      </c>
      <c r="B199" s="30">
        <f ca="1" t="shared" si="85"/>
        <v>44640</v>
      </c>
      <c r="C199" s="31">
        <f ca="1" t="shared" si="86"/>
        <v>45474</v>
      </c>
      <c r="D199" s="29" t="str">
        <f t="shared" si="87"/>
        <v>Project 4199</v>
      </c>
      <c r="E199" s="29" t="str">
        <f t="shared" si="88"/>
        <v>Company AB 5199</v>
      </c>
      <c r="F199" s="29" t="str">
        <f ca="1" t="shared" si="89"/>
        <v>Heby</v>
      </c>
      <c r="G199" s="36">
        <f ca="1" t="shared" si="90"/>
        <v>31</v>
      </c>
      <c r="H199" s="37" t="str">
        <f ca="1" t="shared" si="91"/>
        <v>Ja</v>
      </c>
      <c r="I199" s="29" t="str">
        <f ca="1" t="shared" si="92"/>
        <v>Utökning</v>
      </c>
      <c r="J199" s="29" t="str">
        <f ca="1" t="shared" si="93"/>
        <v>Produktion</v>
      </c>
      <c r="K199" s="40">
        <f ca="1" t="shared" si="94"/>
        <v>280</v>
      </c>
      <c r="L199" s="40">
        <f ca="1" t="shared" si="95"/>
        <v>277</v>
      </c>
      <c r="M199" s="13"/>
      <c r="N199" s="29" t="str">
        <f ca="1" t="shared" si="96"/>
        <v>Erik Johanson 199</v>
      </c>
      <c r="O199" s="29" t="str">
        <f ca="1" t="shared" si="97"/>
        <v>Erik Johanson 199</v>
      </c>
      <c r="P199" s="29" t="str">
        <f ca="1" t="shared" si="98"/>
        <v>Lars Johnson 199</v>
      </c>
      <c r="Q199" s="29" t="str">
        <f ca="1" t="shared" si="99"/>
        <v>6.Nätavtal</v>
      </c>
      <c r="R199" s="44" t="str">
        <f ca="1" t="shared" si="100"/>
        <v>?</v>
      </c>
      <c r="S199" s="44" t="str">
        <f ca="1" t="shared" si="101"/>
        <v/>
      </c>
      <c r="T199" s="44" t="str">
        <f ca="1" t="shared" si="102"/>
        <v/>
      </c>
      <c r="U199" s="15"/>
      <c r="V199" s="32"/>
      <c r="W199" s="48" t="str">
        <f ca="1" t="shared" si="103"/>
        <v/>
      </c>
      <c r="X199" s="49" t="str">
        <f ca="1" t="shared" si="104"/>
        <v>Nej</v>
      </c>
      <c r="Y199" s="62" t="str">
        <f ca="1" t="shared" si="105"/>
        <v/>
      </c>
      <c r="Z199" s="62" t="str">
        <f ca="1" t="shared" si="106"/>
        <v/>
      </c>
      <c r="AA199" s="66"/>
      <c r="AB199" s="63" t="str">
        <f ca="1" t="shared" si="108"/>
        <v/>
      </c>
      <c r="AC199" s="72">
        <f ca="1">INDEX(Anslutningspunkt!$A$2:$A$180,RANDBETWEEN(2,180),1)</f>
        <v>38</v>
      </c>
      <c r="AD199" s="29"/>
      <c r="AE199" s="29" t="str">
        <f ca="1" t="shared" si="107"/>
        <v>Stamnät Regionnät</v>
      </c>
      <c r="AF199" s="78"/>
      <c r="AG199" s="121"/>
      <c r="AH199" s="122"/>
      <c r="AI199" s="126"/>
      <c r="AM199" s="6">
        <f ca="1">VLOOKUP(AC199,Anslutningspunkt!A:B,2,0)+RANDBETWEEN(-10000,10000)</f>
        <v>7670391.698</v>
      </c>
      <c r="AN199" s="6">
        <f ca="1">VLOOKUP(AC199,Anslutningspunkt!A:C,3,0)+RANDBETWEEN(-10000,10000)</f>
        <v>700517.195</v>
      </c>
      <c r="AP199" s="6" t="str">
        <f ca="1" t="shared" si="109"/>
        <v>Utökning</v>
      </c>
      <c r="AQ199" s="6" t="str">
        <f ca="1" t="shared" si="110"/>
        <v>Produktion</v>
      </c>
      <c r="AX199" s="30">
        <f ca="1" t="shared" si="111"/>
        <v>45418.5384726706</v>
      </c>
      <c r="AZ199" s="30">
        <f ca="1">IF(SUM(IF({"4.Projekteringsavtal","5.Anslutningsavtal","6.Nätavtal"}=Q199,1,0))&gt;0,EDATE(AX199,RANDBETWEEN(0,6)),"")</f>
        <v>45541</v>
      </c>
      <c r="BB199" s="20">
        <f ca="1">IF(SUM(IF({"5.Anslutningsavtal","6.Nätavtal"}=Q199,1,0))&gt;0,EDATE(AZ199,RANDBETWEEN(0,3)),"")</f>
        <v>45541</v>
      </c>
      <c r="BD199" s="20">
        <f ca="1" t="shared" si="112"/>
        <v>45632</v>
      </c>
    </row>
    <row r="200" s="6" customFormat="1" spans="1:56">
      <c r="A200" s="32" t="s">
        <v>65</v>
      </c>
      <c r="B200" s="30">
        <f ca="1" t="shared" si="85"/>
        <v>44586</v>
      </c>
      <c r="C200" s="31">
        <f ca="1" t="shared" si="86"/>
        <v>45119</v>
      </c>
      <c r="D200" s="29" t="str">
        <f t="shared" si="87"/>
        <v>Project 4200</v>
      </c>
      <c r="E200" s="29" t="str">
        <f t="shared" si="88"/>
        <v>Company AB 5200</v>
      </c>
      <c r="F200" s="29" t="str">
        <f ca="1" t="shared" si="89"/>
        <v>Uppsala</v>
      </c>
      <c r="G200" s="36">
        <f ca="1" t="shared" si="90"/>
        <v>30</v>
      </c>
      <c r="H200" s="37" t="str">
        <f ca="1" t="shared" si="91"/>
        <v/>
      </c>
      <c r="I200" s="29" t="str">
        <f ca="1" t="shared" si="92"/>
        <v>Flytt</v>
      </c>
      <c r="J200" s="29" t="str">
        <f ca="1" t="shared" si="93"/>
        <v>Konsumtion</v>
      </c>
      <c r="K200" s="40">
        <f ca="1" t="shared" si="94"/>
        <v>280</v>
      </c>
      <c r="L200" s="40">
        <f ca="1" t="shared" si="95"/>
        <v>45</v>
      </c>
      <c r="M200" s="13"/>
      <c r="N200" s="29" t="str">
        <f ca="1" t="shared" si="96"/>
        <v>Sarah Anderson 200</v>
      </c>
      <c r="O200" s="29" t="str">
        <f ca="1" t="shared" si="97"/>
        <v>Anders Erikson 200</v>
      </c>
      <c r="P200" s="29" t="str">
        <f ca="1" t="shared" si="98"/>
        <v>Lars Johnson 200</v>
      </c>
      <c r="Q200" s="29" t="str">
        <f ca="1" t="shared" si="99"/>
        <v>1.Anslutningsmöjlighet</v>
      </c>
      <c r="R200" s="44" t="str">
        <f ca="1" t="shared" si="100"/>
        <v>n</v>
      </c>
      <c r="S200" s="44" t="str">
        <f ca="1" t="shared" si="101"/>
        <v/>
      </c>
      <c r="T200" s="44" t="str">
        <f ca="1" t="shared" si="102"/>
        <v/>
      </c>
      <c r="U200" s="15"/>
      <c r="V200" s="32"/>
      <c r="W200" s="48" t="str">
        <f ca="1" t="shared" si="103"/>
        <v/>
      </c>
      <c r="X200" s="49" t="str">
        <f ca="1" t="shared" si="104"/>
        <v>Nej</v>
      </c>
      <c r="Y200" s="62" t="str">
        <f ca="1" t="shared" si="105"/>
        <v/>
      </c>
      <c r="Z200" s="62" t="str">
        <f ca="1" t="shared" si="106"/>
        <v/>
      </c>
      <c r="AA200" s="66"/>
      <c r="AB200" s="63" t="str">
        <f ca="1" t="shared" si="108"/>
        <v/>
      </c>
      <c r="AC200" s="72">
        <f ca="1">INDEX(Anslutningspunkt!$A$2:$A$180,RANDBETWEEN(2,180),1)</f>
        <v>141</v>
      </c>
      <c r="AD200" s="29"/>
      <c r="AE200" s="29" t="str">
        <f ca="1" t="shared" si="107"/>
        <v/>
      </c>
      <c r="AF200" s="78"/>
      <c r="AG200" s="121"/>
      <c r="AH200" s="122"/>
      <c r="AI200" s="122"/>
      <c r="AM200" s="6">
        <f ca="1">VLOOKUP(AC200,Anslutningspunkt!A:B,2,0)+RANDBETWEEN(-10000,10000)</f>
        <v>7572136.698</v>
      </c>
      <c r="AN200" s="6">
        <f ca="1">VLOOKUP(AC200,Anslutningspunkt!A:C,3,0)+RANDBETWEEN(-10000,10000)</f>
        <v>697083.195</v>
      </c>
      <c r="AP200" s="6" t="str">
        <f ca="1" t="shared" si="109"/>
        <v>Flytt</v>
      </c>
      <c r="AQ200" s="6" t="str">
        <f ca="1" t="shared" si="110"/>
        <v>Konsumtion</v>
      </c>
      <c r="AX200" s="30" t="str">
        <f ca="1" t="shared" si="111"/>
        <v/>
      </c>
      <c r="AZ200" s="30" t="str">
        <f ca="1">IF(SUM(IF({"4.Projekteringsavtal","5.Anslutningsavtal","6.Nätavtal"}=Q200,1,0))&gt;0,EDATE(AX200,RANDBETWEEN(0,6)),"")</f>
        <v/>
      </c>
      <c r="BB200" s="20" t="str">
        <f ca="1">IF(SUM(IF({"5.Anslutningsavtal","6.Nätavtal"}=Q200,1,0))&gt;0,EDATE(AZ200,RANDBETWEEN(0,3)),"")</f>
        <v/>
      </c>
      <c r="BD200" s="20" t="str">
        <f ca="1" t="shared" si="112"/>
        <v/>
      </c>
    </row>
    <row r="201" s="6" customFormat="1" ht="15" customHeight="1" spans="1:56">
      <c r="A201" s="32" t="s">
        <v>65</v>
      </c>
      <c r="B201" s="30">
        <f ca="1" t="shared" si="85"/>
        <v>44758</v>
      </c>
      <c r="C201" s="31">
        <f ca="1" t="shared" si="86"/>
        <v>45161</v>
      </c>
      <c r="D201" s="29" t="str">
        <f t="shared" si="87"/>
        <v>Project 4201</v>
      </c>
      <c r="E201" s="29" t="str">
        <f t="shared" si="88"/>
        <v>Company AB 5201</v>
      </c>
      <c r="F201" s="29" t="str">
        <f ca="1" t="shared" si="89"/>
        <v>Vingåker</v>
      </c>
      <c r="G201" s="36">
        <f ca="1" t="shared" si="90"/>
        <v>37</v>
      </c>
      <c r="H201" s="37" t="str">
        <f ca="1" t="shared" si="91"/>
        <v>Ja</v>
      </c>
      <c r="I201" s="29" t="str">
        <f ca="1" t="shared" si="92"/>
        <v>Utökning</v>
      </c>
      <c r="J201" s="29" t="str">
        <f ca="1" t="shared" si="93"/>
        <v>Konsumtion</v>
      </c>
      <c r="K201" s="40">
        <f ca="1" t="shared" si="94"/>
        <v>60</v>
      </c>
      <c r="L201" s="40">
        <f ca="1" t="shared" si="95"/>
        <v>44</v>
      </c>
      <c r="M201" s="13"/>
      <c r="N201" s="29" t="str">
        <f ca="1" t="shared" si="96"/>
        <v>Erik Johanson 201</v>
      </c>
      <c r="O201" s="29" t="str">
        <f ca="1" t="shared" si="97"/>
        <v>Anders Erikson 201</v>
      </c>
      <c r="P201" s="29" t="str">
        <f ca="1" t="shared" si="98"/>
        <v>Lars Johnson 201</v>
      </c>
      <c r="Q201" s="29" t="str">
        <f ca="1" t="shared" si="99"/>
        <v>2.Reservationsavtal</v>
      </c>
      <c r="R201" s="44" t="str">
        <f ca="1" t="shared" si="100"/>
        <v>N/A</v>
      </c>
      <c r="S201" s="44" t="str">
        <f ca="1" t="shared" si="101"/>
        <v/>
      </c>
      <c r="T201" s="44" t="str">
        <f ca="1" t="shared" si="102"/>
        <v/>
      </c>
      <c r="U201" s="15"/>
      <c r="V201" s="32"/>
      <c r="W201" s="48" t="str">
        <f ca="1" t="shared" si="103"/>
        <v>Länk</v>
      </c>
      <c r="X201" s="49" t="str">
        <f ca="1" t="shared" si="104"/>
        <v>Ja</v>
      </c>
      <c r="Y201" s="62">
        <f ca="1" t="shared" si="105"/>
        <v>45574</v>
      </c>
      <c r="Z201" s="62">
        <f ca="1" t="shared" si="106"/>
        <v>45517</v>
      </c>
      <c r="AA201" s="66"/>
      <c r="AB201" s="63" t="str">
        <f ca="1" t="shared" si="108"/>
        <v/>
      </c>
      <c r="AC201" s="72">
        <f ca="1">INDEX(Anslutningspunkt!$A$2:$A$180,RANDBETWEEN(2,180),1)</f>
        <v>4</v>
      </c>
      <c r="AD201" s="29"/>
      <c r="AE201" s="29" t="str">
        <f ca="1" t="shared" si="107"/>
        <v>Regionnät</v>
      </c>
      <c r="AF201" s="78"/>
      <c r="AG201" s="121"/>
      <c r="AH201" s="122"/>
      <c r="AI201" s="126"/>
      <c r="AM201" s="6">
        <f ca="1">VLOOKUP(AC201,Anslutningspunkt!A:B,2,0)+RANDBETWEEN(-10000,10000)</f>
        <v>7693539.698</v>
      </c>
      <c r="AN201" s="6">
        <f ca="1">VLOOKUP(AC201,Anslutningspunkt!A:C,3,0)+RANDBETWEEN(-10000,10000)</f>
        <v>751429.195</v>
      </c>
      <c r="AP201" s="6" t="str">
        <f ca="1" t="shared" si="109"/>
        <v>Utökning</v>
      </c>
      <c r="AQ201" s="6" t="str">
        <f ca="1" t="shared" si="110"/>
        <v>Konsumtion</v>
      </c>
      <c r="AX201" s="30">
        <f ca="1" t="shared" si="111"/>
        <v>44915.2252230233</v>
      </c>
      <c r="AZ201" s="30" t="str">
        <f ca="1">IF(SUM(IF({"4.Projekteringsavtal","5.Anslutningsavtal","6.Nätavtal"}=Q201,1,0))&gt;0,EDATE(AX201,RANDBETWEEN(0,6)),"")</f>
        <v/>
      </c>
      <c r="BB201" s="20" t="str">
        <f ca="1">IF(SUM(IF({"5.Anslutningsavtal","6.Nätavtal"}=Q201,1,0))&gt;0,EDATE(AZ201,RANDBETWEEN(0,3)),"")</f>
        <v/>
      </c>
      <c r="BD201" s="20" t="str">
        <f ca="1" t="shared" si="112"/>
        <v/>
      </c>
    </row>
    <row r="202" s="6" customFormat="1" ht="15" customHeight="1" spans="1:56">
      <c r="A202" s="32" t="s">
        <v>65</v>
      </c>
      <c r="B202" s="30">
        <f ca="1" t="shared" si="85"/>
        <v>44144</v>
      </c>
      <c r="C202" s="31">
        <f ca="1" t="shared" si="86"/>
        <v>45469</v>
      </c>
      <c r="D202" s="29" t="str">
        <f t="shared" si="87"/>
        <v>Project 4202</v>
      </c>
      <c r="E202" s="29" t="str">
        <f t="shared" si="88"/>
        <v>Company AB 5202</v>
      </c>
      <c r="F202" s="29" t="str">
        <f ca="1" t="shared" si="89"/>
        <v>Tierp</v>
      </c>
      <c r="G202" s="36">
        <f ca="1" t="shared" si="90"/>
        <v>38</v>
      </c>
      <c r="H202" s="37" t="str">
        <f ca="1" t="shared" si="91"/>
        <v>Ja</v>
      </c>
      <c r="I202" s="29" t="str">
        <f ca="1" t="shared" si="92"/>
        <v>Nyanslutning</v>
      </c>
      <c r="J202" s="29" t="str">
        <f ca="1" t="shared" si="93"/>
        <v>Produktion</v>
      </c>
      <c r="K202" s="40">
        <f ca="1" t="shared" si="94"/>
        <v>300</v>
      </c>
      <c r="L202" s="40">
        <f ca="1" t="shared" si="95"/>
        <v>191</v>
      </c>
      <c r="M202" s="13"/>
      <c r="N202" s="29" t="str">
        <f ca="1" t="shared" si="96"/>
        <v>Lars Johnson 202</v>
      </c>
      <c r="O202" s="29" t="str">
        <f ca="1" t="shared" si="97"/>
        <v>Erik Johanson 202</v>
      </c>
      <c r="P202" s="29" t="str">
        <f ca="1" t="shared" si="98"/>
        <v>Anders Erikson 202</v>
      </c>
      <c r="Q202" s="29" t="str">
        <f ca="1" t="shared" si="99"/>
        <v>1.Anslutningsmöjlighet</v>
      </c>
      <c r="R202" s="44" t="str">
        <f ca="1" t="shared" si="100"/>
        <v>n</v>
      </c>
      <c r="S202" s="44" t="str">
        <f ca="1" t="shared" si="101"/>
        <v/>
      </c>
      <c r="T202" s="44" t="str">
        <f ca="1" t="shared" si="102"/>
        <v/>
      </c>
      <c r="U202" s="15"/>
      <c r="V202" s="32"/>
      <c r="W202" s="48" t="str">
        <f ca="1" t="shared" si="103"/>
        <v/>
      </c>
      <c r="X202" s="49" t="str">
        <f ca="1" t="shared" si="104"/>
        <v>Ja</v>
      </c>
      <c r="Y202" s="62">
        <f ca="1" t="shared" si="105"/>
        <v>45480</v>
      </c>
      <c r="Z202" s="62">
        <f ca="1" t="shared" si="106"/>
        <v>45471</v>
      </c>
      <c r="AA202" s="66"/>
      <c r="AB202" s="63" t="str">
        <f ca="1" t="shared" si="108"/>
        <v/>
      </c>
      <c r="AC202" s="72">
        <f ca="1">INDEX(Anslutningspunkt!$A$2:$A$180,RANDBETWEEN(2,180),1)</f>
        <v>288</v>
      </c>
      <c r="AD202" s="29"/>
      <c r="AE202" s="29" t="str">
        <f ca="1" t="shared" si="107"/>
        <v>Regionnät</v>
      </c>
      <c r="AF202" s="78"/>
      <c r="AG202" s="121"/>
      <c r="AH202" s="122"/>
      <c r="AI202" s="122"/>
      <c r="AM202" s="6">
        <f ca="1">VLOOKUP(AC202,Anslutningspunkt!A:B,2,0)+RANDBETWEEN(-10000,10000)</f>
        <v>7679226.698</v>
      </c>
      <c r="AN202" s="6">
        <f ca="1">VLOOKUP(AC202,Anslutningspunkt!A:C,3,0)+RANDBETWEEN(-10000,10000)</f>
        <v>791953.195</v>
      </c>
      <c r="AP202" s="6" t="str">
        <f ca="1" t="shared" si="109"/>
        <v>Nyanslutning</v>
      </c>
      <c r="AQ202" s="6" t="str">
        <f ca="1" t="shared" si="110"/>
        <v>Produktion</v>
      </c>
      <c r="AX202" s="30" t="str">
        <f ca="1" t="shared" si="111"/>
        <v/>
      </c>
      <c r="AZ202" s="30" t="str">
        <f ca="1">IF(SUM(IF({"4.Projekteringsavtal","5.Anslutningsavtal","6.Nätavtal"}=Q202,1,0))&gt;0,EDATE(AX202,RANDBETWEEN(0,6)),"")</f>
        <v/>
      </c>
      <c r="BB202" s="20" t="str">
        <f ca="1">IF(SUM(IF({"5.Anslutningsavtal","6.Nätavtal"}=Q202,1,0))&gt;0,EDATE(AZ202,RANDBETWEEN(0,3)),"")</f>
        <v/>
      </c>
      <c r="BD202" s="20" t="str">
        <f ca="1" t="shared" si="112"/>
        <v/>
      </c>
    </row>
    <row r="203" spans="1:56">
      <c r="A203" s="32" t="s">
        <v>65</v>
      </c>
      <c r="B203" s="30">
        <f ca="1" t="shared" si="85"/>
        <v>43668</v>
      </c>
      <c r="C203" s="31">
        <f ca="1" t="shared" si="86"/>
        <v>45241</v>
      </c>
      <c r="D203" s="29" t="str">
        <f t="shared" si="87"/>
        <v>Project 4203</v>
      </c>
      <c r="E203" s="29" t="str">
        <f t="shared" si="88"/>
        <v>Company AB 5203</v>
      </c>
      <c r="F203" s="29" t="str">
        <f ca="1" t="shared" si="89"/>
        <v>Sigtuna</v>
      </c>
      <c r="G203" s="36">
        <f ca="1" t="shared" si="90"/>
        <v>36</v>
      </c>
      <c r="H203" s="37" t="str">
        <f ca="1" t="shared" si="91"/>
        <v>Ja</v>
      </c>
      <c r="I203" s="29" t="str">
        <f ca="1" t="shared" si="92"/>
        <v>Utökning</v>
      </c>
      <c r="J203" s="29" t="str">
        <f ca="1" t="shared" si="93"/>
        <v>Produktion</v>
      </c>
      <c r="K203" s="40">
        <f ca="1" t="shared" si="94"/>
        <v>350</v>
      </c>
      <c r="L203" s="40">
        <f ca="1" t="shared" si="95"/>
        <v>96</v>
      </c>
      <c r="N203" s="29" t="str">
        <f ca="1" t="shared" si="96"/>
        <v>Erik Johanson 203</v>
      </c>
      <c r="O203" s="29" t="str">
        <f ca="1" t="shared" si="97"/>
        <v>Erik Johanson 203</v>
      </c>
      <c r="P203" s="29" t="str">
        <f ca="1" t="shared" si="98"/>
        <v>Sarah Anderson 203</v>
      </c>
      <c r="Q203" s="29" t="str">
        <f ca="1" t="shared" si="99"/>
        <v>6.Nätavtal</v>
      </c>
      <c r="R203" s="44" t="str">
        <f ca="1" t="shared" si="100"/>
        <v>nej</v>
      </c>
      <c r="S203" s="44" t="str">
        <f ca="1" t="shared" si="101"/>
        <v>x</v>
      </c>
      <c r="T203" s="44" t="str">
        <f ca="1" t="shared" si="102"/>
        <v/>
      </c>
      <c r="V203" s="32"/>
      <c r="W203" s="48" t="str">
        <f ca="1" t="shared" si="103"/>
        <v/>
      </c>
      <c r="X203" s="49" t="str">
        <f ca="1" t="shared" si="104"/>
        <v/>
      </c>
      <c r="Y203" s="62" t="str">
        <f ca="1" t="shared" si="105"/>
        <v/>
      </c>
      <c r="Z203" s="62" t="str">
        <f ca="1" t="shared" si="106"/>
        <v/>
      </c>
      <c r="AA203" s="66"/>
      <c r="AB203" s="63" t="str">
        <f ca="1" t="shared" si="108"/>
        <v/>
      </c>
      <c r="AC203" s="72">
        <f ca="1">INDEX(Anslutningspunkt!$A$2:$A$180,RANDBETWEEN(2,180),1)</f>
        <v>312</v>
      </c>
      <c r="AD203" s="29"/>
      <c r="AE203" s="29" t="str">
        <f ca="1" t="shared" si="107"/>
        <v>Stamnät</v>
      </c>
      <c r="AF203" s="78"/>
      <c r="AG203" s="121"/>
      <c r="AH203" s="122"/>
      <c r="AI203" s="126"/>
      <c r="AM203" s="6">
        <f ca="1">VLOOKUP(AC203,Anslutningspunkt!A:B,2,0)+RANDBETWEEN(-10000,10000)</f>
        <v>7762715.698</v>
      </c>
      <c r="AN203" s="6">
        <f ca="1">VLOOKUP(AC203,Anslutningspunkt!A:C,3,0)+RANDBETWEEN(-10000,10000)</f>
        <v>769180.195</v>
      </c>
      <c r="AP203" s="6" t="str">
        <f ca="1" t="shared" si="109"/>
        <v>Utökning</v>
      </c>
      <c r="AQ203" s="6" t="str">
        <f ca="1" t="shared" si="110"/>
        <v>Produktion</v>
      </c>
      <c r="AX203" s="30">
        <f ca="1" t="shared" si="111"/>
        <v>44344.9319275076</v>
      </c>
      <c r="AZ203" s="30">
        <f ca="1">IF(SUM(IF({"4.Projekteringsavtal","5.Anslutningsavtal","6.Nätavtal"}=Q203,1,0))&gt;0,EDATE(AX203,RANDBETWEEN(0,6)),"")</f>
        <v>44497</v>
      </c>
      <c r="BB203" s="20">
        <f ca="1">IF(SUM(IF({"5.Anslutningsavtal","6.Nätavtal"}=Q203,1,0))&gt;0,EDATE(AZ203,RANDBETWEEN(0,3)),"")</f>
        <v>44589</v>
      </c>
      <c r="BD203" s="20">
        <f ca="1" t="shared" si="112"/>
        <v>44679</v>
      </c>
    </row>
    <row r="204" s="6" customFormat="1" spans="1:56">
      <c r="A204" s="32" t="s">
        <v>65</v>
      </c>
      <c r="B204" s="30">
        <f ca="1" t="shared" si="85"/>
        <v>44047</v>
      </c>
      <c r="C204" s="31">
        <f ca="1" t="shared" si="86"/>
        <v>44361</v>
      </c>
      <c r="D204" s="29" t="str">
        <f t="shared" si="87"/>
        <v>Project 4204</v>
      </c>
      <c r="E204" s="29" t="str">
        <f t="shared" si="88"/>
        <v>Company AB 5204</v>
      </c>
      <c r="F204" s="29" t="str">
        <f ca="1" t="shared" si="89"/>
        <v>Strängnäs</v>
      </c>
      <c r="G204" s="36">
        <f ca="1" t="shared" si="90"/>
        <v>30</v>
      </c>
      <c r="H204" s="37" t="str">
        <f ca="1" t="shared" si="91"/>
        <v>Ja</v>
      </c>
      <c r="I204" s="29" t="str">
        <f ca="1" t="shared" si="92"/>
        <v>Utökning</v>
      </c>
      <c r="J204" s="29" t="str">
        <f ca="1" t="shared" si="93"/>
        <v>Konsumtion</v>
      </c>
      <c r="K204" s="40">
        <f ca="1" t="shared" si="94"/>
        <v>600</v>
      </c>
      <c r="L204" s="40">
        <f ca="1" t="shared" si="95"/>
        <v>421</v>
      </c>
      <c r="M204" s="13"/>
      <c r="N204" s="29" t="str">
        <f ca="1" t="shared" si="96"/>
        <v>Sarah Anderson 204</v>
      </c>
      <c r="O204" s="29" t="str">
        <f ca="1" t="shared" si="97"/>
        <v>Lars Johnson 204</v>
      </c>
      <c r="P204" s="29" t="str">
        <f ca="1" t="shared" si="98"/>
        <v>Anders Erikson 204</v>
      </c>
      <c r="Q204" s="29" t="str">
        <f ca="1" t="shared" si="99"/>
        <v>2.Reservationsavtal</v>
      </c>
      <c r="R204" s="44" t="str">
        <f ca="1" t="shared" si="100"/>
        <v>N/A</v>
      </c>
      <c r="S204" s="44" t="str">
        <f ca="1" t="shared" si="101"/>
        <v>x</v>
      </c>
      <c r="T204" s="44" t="str">
        <f ca="1" t="shared" si="102"/>
        <v/>
      </c>
      <c r="U204" s="15"/>
      <c r="V204" s="32"/>
      <c r="W204" s="48" t="str">
        <f ca="1" t="shared" si="103"/>
        <v/>
      </c>
      <c r="X204" s="49" t="str">
        <f ca="1" t="shared" si="104"/>
        <v>Ja</v>
      </c>
      <c r="Y204" s="62">
        <f ca="1" t="shared" si="105"/>
        <v>45262</v>
      </c>
      <c r="Z204" s="62">
        <f ca="1" t="shared" si="106"/>
        <v>45135</v>
      </c>
      <c r="AA204" s="66"/>
      <c r="AB204" s="63" t="str">
        <f ca="1" t="shared" si="108"/>
        <v/>
      </c>
      <c r="AC204" s="72">
        <f ca="1">INDEX(Anslutningspunkt!$A$2:$A$180,RANDBETWEEN(2,180),1)</f>
        <v>210</v>
      </c>
      <c r="AD204" s="29"/>
      <c r="AE204" s="29" t="str">
        <f ca="1" t="shared" si="107"/>
        <v>Stamnät</v>
      </c>
      <c r="AF204" s="78"/>
      <c r="AG204" s="121"/>
      <c r="AH204" s="122"/>
      <c r="AI204" s="122"/>
      <c r="AM204" s="6">
        <f ca="1">VLOOKUP(AC204,Anslutningspunkt!A:B,2,0)+RANDBETWEEN(-10000,10000)</f>
        <v>7712842.698</v>
      </c>
      <c r="AN204" s="6">
        <f ca="1">VLOOKUP(AC204,Anslutningspunkt!A:C,3,0)+RANDBETWEEN(-10000,10000)</f>
        <v>676993.195</v>
      </c>
      <c r="AP204" s="6" t="str">
        <f ca="1" t="shared" si="109"/>
        <v>Utökning</v>
      </c>
      <c r="AQ204" s="6" t="str">
        <f ca="1" t="shared" si="110"/>
        <v>Konsumtion</v>
      </c>
      <c r="AX204" s="30">
        <f ca="1" t="shared" si="111"/>
        <v>44171.2189585686</v>
      </c>
      <c r="AZ204" s="30" t="str">
        <f ca="1">IF(SUM(IF({"4.Projekteringsavtal","5.Anslutningsavtal","6.Nätavtal"}=Q204,1,0))&gt;0,EDATE(AX204,RANDBETWEEN(0,6)),"")</f>
        <v/>
      </c>
      <c r="BB204" s="20" t="str">
        <f ca="1">IF(SUM(IF({"5.Anslutningsavtal","6.Nätavtal"}=Q204,1,0))&gt;0,EDATE(AZ204,RANDBETWEEN(0,3)),"")</f>
        <v/>
      </c>
      <c r="BD204" s="20" t="str">
        <f ca="1" t="shared" si="112"/>
        <v/>
      </c>
    </row>
    <row r="205" s="6" customFormat="1" ht="15" customHeight="1" spans="1:56">
      <c r="A205" s="32" t="s">
        <v>65</v>
      </c>
      <c r="B205" s="30">
        <f ca="1" t="shared" si="85"/>
        <v>44068</v>
      </c>
      <c r="C205" s="31">
        <f ca="1" t="shared" si="86"/>
        <v>44258</v>
      </c>
      <c r="D205" s="29" t="str">
        <f t="shared" si="87"/>
        <v>Project 4205</v>
      </c>
      <c r="E205" s="29" t="str">
        <f t="shared" si="88"/>
        <v>Company AB 5205</v>
      </c>
      <c r="F205" s="29" t="str">
        <f ca="1" t="shared" si="89"/>
        <v>Norberg</v>
      </c>
      <c r="G205" s="36">
        <f ca="1" t="shared" si="90"/>
        <v>34</v>
      </c>
      <c r="H205" s="37" t="str">
        <f ca="1" t="shared" si="91"/>
        <v>Nej</v>
      </c>
      <c r="I205" s="29" t="str">
        <f ca="1" t="shared" si="92"/>
        <v>Flytt</v>
      </c>
      <c r="J205" s="29" t="str">
        <f ca="1" t="shared" si="93"/>
        <v>Konsumtion</v>
      </c>
      <c r="K205" s="40">
        <f ca="1" t="shared" si="94"/>
        <v>550</v>
      </c>
      <c r="L205" s="40">
        <f ca="1" t="shared" si="95"/>
        <v>387</v>
      </c>
      <c r="M205" s="13"/>
      <c r="N205" s="29" t="str">
        <f ca="1" t="shared" si="96"/>
        <v>Erik Johanson 205</v>
      </c>
      <c r="O205" s="29" t="str">
        <f ca="1" t="shared" si="97"/>
        <v>Lars Johnson 205</v>
      </c>
      <c r="P205" s="29" t="str">
        <f ca="1" t="shared" si="98"/>
        <v>Lars Johnson 205</v>
      </c>
      <c r="Q205" s="29" t="str">
        <f ca="1" t="shared" si="99"/>
        <v>4.Projekteringsavtal</v>
      </c>
      <c r="R205" s="44" t="str">
        <f ca="1" t="shared" si="100"/>
        <v>Ja</v>
      </c>
      <c r="S205" s="44" t="str">
        <f ca="1" t="shared" si="101"/>
        <v/>
      </c>
      <c r="T205" s="44" t="str">
        <f ca="1" t="shared" si="102"/>
        <v/>
      </c>
      <c r="U205" s="15"/>
      <c r="V205" s="32"/>
      <c r="W205" s="48" t="str">
        <f ca="1" t="shared" si="103"/>
        <v/>
      </c>
      <c r="X205" s="49" t="str">
        <f ca="1" t="shared" si="104"/>
        <v/>
      </c>
      <c r="Y205" s="62" t="str">
        <f ca="1" t="shared" si="105"/>
        <v/>
      </c>
      <c r="Z205" s="62" t="str">
        <f ca="1" t="shared" si="106"/>
        <v/>
      </c>
      <c r="AA205" s="66"/>
      <c r="AB205" s="63" t="str">
        <f ca="1" t="shared" si="108"/>
        <v/>
      </c>
      <c r="AC205" s="72">
        <f ca="1">INDEX(Anslutningspunkt!$A$2:$A$180,RANDBETWEEN(2,180),1)</f>
        <v>134</v>
      </c>
      <c r="AD205" s="29"/>
      <c r="AE205" s="29" t="str">
        <f ca="1" t="shared" si="107"/>
        <v>Stamnät</v>
      </c>
      <c r="AF205" s="78"/>
      <c r="AG205" s="121"/>
      <c r="AH205" s="122"/>
      <c r="AI205" s="122"/>
      <c r="AM205" s="6">
        <f ca="1">VLOOKUP(AC205,Anslutningspunkt!A:B,2,0)+RANDBETWEEN(-10000,10000)</f>
        <v>7731878.698</v>
      </c>
      <c r="AN205" s="6">
        <f ca="1">VLOOKUP(AC205,Anslutningspunkt!A:C,3,0)+RANDBETWEEN(-10000,10000)</f>
        <v>841476.195</v>
      </c>
      <c r="AP205" s="6" t="str">
        <f ca="1" t="shared" si="109"/>
        <v>Flytt</v>
      </c>
      <c r="AQ205" s="6" t="str">
        <f ca="1" t="shared" si="110"/>
        <v>Konsumtion</v>
      </c>
      <c r="AX205" s="30">
        <f ca="1" t="shared" si="111"/>
        <v>44147.8026328355</v>
      </c>
      <c r="AZ205" s="30">
        <f ca="1">IF(SUM(IF({"4.Projekteringsavtal","5.Anslutningsavtal","6.Nätavtal"}=Q205,1,0))&gt;0,EDATE(AX205,RANDBETWEEN(0,6)),"")</f>
        <v>44147</v>
      </c>
      <c r="BB205" s="20" t="str">
        <f ca="1">IF(SUM(IF({"5.Anslutningsavtal","6.Nätavtal"}=Q205,1,0))&gt;0,EDATE(AZ205,RANDBETWEEN(0,3)),"")</f>
        <v/>
      </c>
      <c r="BD205" s="20" t="str">
        <f ca="1" t="shared" si="112"/>
        <v/>
      </c>
    </row>
    <row r="206" s="6" customFormat="1" ht="18.75" customHeight="1" spans="1:56">
      <c r="A206" s="76" t="s">
        <v>65</v>
      </c>
      <c r="B206" s="30">
        <f ca="1" t="shared" si="85"/>
        <v>44640</v>
      </c>
      <c r="C206" s="31">
        <f ca="1" t="shared" si="86"/>
        <v>45473</v>
      </c>
      <c r="D206" s="29" t="str">
        <f t="shared" si="87"/>
        <v>Project 4206</v>
      </c>
      <c r="E206" s="29" t="str">
        <f t="shared" si="88"/>
        <v>Company AB 5206</v>
      </c>
      <c r="F206" s="29" t="str">
        <f ca="1" t="shared" si="89"/>
        <v>Västerås</v>
      </c>
      <c r="G206" s="36">
        <f ca="1" t="shared" si="90"/>
        <v>34</v>
      </c>
      <c r="H206" s="37" t="str">
        <f ca="1" t="shared" si="91"/>
        <v/>
      </c>
      <c r="I206" s="29" t="str">
        <f ca="1" t="shared" si="92"/>
        <v>Utökning</v>
      </c>
      <c r="J206" s="29" t="str">
        <f ca="1" t="shared" si="93"/>
        <v>Produktion</v>
      </c>
      <c r="K206" s="40">
        <f ca="1" t="shared" si="94"/>
        <v>550</v>
      </c>
      <c r="L206" s="40">
        <f ca="1" t="shared" si="95"/>
        <v>249</v>
      </c>
      <c r="M206" s="13"/>
      <c r="N206" s="29" t="str">
        <f ca="1" t="shared" si="96"/>
        <v>Erik Johanson 206</v>
      </c>
      <c r="O206" s="29" t="str">
        <f ca="1" t="shared" si="97"/>
        <v>Sarah Anderson 206</v>
      </c>
      <c r="P206" s="29" t="str">
        <f ca="1" t="shared" si="98"/>
        <v>Lars Johnson 206</v>
      </c>
      <c r="Q206" s="29" t="str">
        <f ca="1" t="shared" si="99"/>
        <v>5.Anslutningsavtal</v>
      </c>
      <c r="R206" s="44" t="str">
        <f ca="1" t="shared" si="100"/>
        <v>N/A</v>
      </c>
      <c r="S206" s="44" t="str">
        <f ca="1" t="shared" si="101"/>
        <v>x</v>
      </c>
      <c r="T206" s="44" t="str">
        <f ca="1" t="shared" si="102"/>
        <v/>
      </c>
      <c r="U206" s="12"/>
      <c r="V206" s="76"/>
      <c r="W206" s="48" t="str">
        <f ca="1" t="shared" si="103"/>
        <v/>
      </c>
      <c r="X206" s="49" t="str">
        <f ca="1" t="shared" si="104"/>
        <v/>
      </c>
      <c r="Y206" s="62" t="str">
        <f ca="1" t="shared" si="105"/>
        <v/>
      </c>
      <c r="Z206" s="62" t="str">
        <f ca="1" t="shared" si="106"/>
        <v/>
      </c>
      <c r="AA206" s="118"/>
      <c r="AB206" s="63" t="str">
        <f ca="1" t="shared" si="108"/>
        <v/>
      </c>
      <c r="AC206" s="72">
        <f ca="1">INDEX(Anslutningspunkt!$A$2:$A$180,RANDBETWEEN(2,180),1)</f>
        <v>85</v>
      </c>
      <c r="AD206" s="29"/>
      <c r="AE206" s="29" t="str">
        <f ca="1" t="shared" si="107"/>
        <v>Stamnät Regionnät</v>
      </c>
      <c r="AF206" s="78"/>
      <c r="AG206" s="121"/>
      <c r="AH206" s="122"/>
      <c r="AI206" s="126"/>
      <c r="AM206" s="6">
        <f ca="1">VLOOKUP(AC206,Anslutningspunkt!A:B,2,0)+RANDBETWEEN(-10000,10000)</f>
        <v>7627284.698</v>
      </c>
      <c r="AN206" s="6">
        <f ca="1">VLOOKUP(AC206,Anslutningspunkt!A:C,3,0)+RANDBETWEEN(-10000,10000)</f>
        <v>692470.195</v>
      </c>
      <c r="AP206" s="6" t="str">
        <f ca="1" t="shared" si="109"/>
        <v>Utökning</v>
      </c>
      <c r="AQ206" s="6" t="str">
        <f ca="1" t="shared" si="110"/>
        <v>Produktion</v>
      </c>
      <c r="AX206" s="30">
        <f ca="1" t="shared" si="111"/>
        <v>45434.5160195193</v>
      </c>
      <c r="AZ206" s="30">
        <f ca="1">IF(SUM(IF({"4.Projekteringsavtal","5.Anslutningsavtal","6.Nätavtal"}=Q206,1,0))&gt;0,EDATE(AX206,RANDBETWEEN(0,6)),"")</f>
        <v>45587</v>
      </c>
      <c r="BB206" s="20">
        <f ca="1">IF(SUM(IF({"5.Anslutningsavtal","6.Nätavtal"}=Q206,1,0))&gt;0,EDATE(AZ206,RANDBETWEEN(0,3)),"")</f>
        <v>45587</v>
      </c>
      <c r="BD206" s="20" t="str">
        <f ca="1" t="shared" si="112"/>
        <v/>
      </c>
    </row>
    <row r="207" s="6" customFormat="1" spans="1:56">
      <c r="A207" s="32" t="s">
        <v>65</v>
      </c>
      <c r="B207" s="30">
        <f ca="1" t="shared" si="85"/>
        <v>43194</v>
      </c>
      <c r="C207" s="31">
        <f ca="1" t="shared" si="86"/>
        <v>44510</v>
      </c>
      <c r="D207" s="29" t="str">
        <f t="shared" si="87"/>
        <v>Project 4207</v>
      </c>
      <c r="E207" s="29" t="str">
        <f t="shared" si="88"/>
        <v>Company AB 5207</v>
      </c>
      <c r="F207" s="29" t="str">
        <f ca="1" t="shared" si="89"/>
        <v>Trosa</v>
      </c>
      <c r="G207" s="36">
        <f ca="1" t="shared" si="90"/>
        <v>36</v>
      </c>
      <c r="H207" s="37" t="str">
        <f ca="1" t="shared" si="91"/>
        <v>Nej</v>
      </c>
      <c r="I207" s="29" t="str">
        <f ca="1" t="shared" si="92"/>
        <v>Utökning</v>
      </c>
      <c r="J207" s="29" t="str">
        <f ca="1" t="shared" si="93"/>
        <v>Konsumtion</v>
      </c>
      <c r="K207" s="40">
        <f ca="1" t="shared" si="94"/>
        <v>210</v>
      </c>
      <c r="L207" s="40">
        <f ca="1" t="shared" si="95"/>
        <v>68</v>
      </c>
      <c r="M207" s="13"/>
      <c r="N207" s="29" t="str">
        <f ca="1" t="shared" si="96"/>
        <v>Anders Erikson 207</v>
      </c>
      <c r="O207" s="29" t="str">
        <f ca="1" t="shared" si="97"/>
        <v>Lars Johnson 207</v>
      </c>
      <c r="P207" s="29" t="str">
        <f ca="1" t="shared" si="98"/>
        <v>Erik Johanson 207</v>
      </c>
      <c r="Q207" s="29" t="str">
        <f ca="1" t="shared" si="99"/>
        <v>6.Nätavtal</v>
      </c>
      <c r="R207" s="44" t="str">
        <f ca="1" t="shared" si="100"/>
        <v>nej</v>
      </c>
      <c r="S207" s="44" t="str">
        <f ca="1" t="shared" si="101"/>
        <v/>
      </c>
      <c r="T207" s="44" t="str">
        <f ca="1" t="shared" si="102"/>
        <v/>
      </c>
      <c r="U207" s="15"/>
      <c r="V207" s="32"/>
      <c r="W207" s="48" t="str">
        <f ca="1" t="shared" si="103"/>
        <v/>
      </c>
      <c r="X207" s="49" t="str">
        <f ca="1" t="shared" si="104"/>
        <v>Ja</v>
      </c>
      <c r="Y207" s="62">
        <f ca="1" t="shared" si="105"/>
        <v>45416</v>
      </c>
      <c r="Z207" s="62">
        <f ca="1" t="shared" si="106"/>
        <v>44558</v>
      </c>
      <c r="AA207" s="66"/>
      <c r="AB207" s="63" t="str">
        <f ca="1" t="shared" si="108"/>
        <v/>
      </c>
      <c r="AC207" s="72">
        <f ca="1">INDEX(Anslutningspunkt!$A$2:$A$180,RANDBETWEEN(2,180),1)</f>
        <v>81</v>
      </c>
      <c r="AD207" s="29"/>
      <c r="AE207" s="29" t="str">
        <f ca="1" t="shared" si="107"/>
        <v>Stamnät Regionnät</v>
      </c>
      <c r="AF207" s="78"/>
      <c r="AG207" s="121"/>
      <c r="AH207" s="122"/>
      <c r="AI207" s="126"/>
      <c r="AM207" s="6">
        <f ca="1">VLOOKUP(AC207,Anslutningspunkt!A:B,2,0)+RANDBETWEEN(-10000,10000)</f>
        <v>7596327.698</v>
      </c>
      <c r="AN207" s="6">
        <f ca="1">VLOOKUP(AC207,Anslutningspunkt!A:C,3,0)+RANDBETWEEN(-10000,10000)</f>
        <v>829633.195</v>
      </c>
      <c r="AP207" s="6" t="str">
        <f ca="1" t="shared" si="109"/>
        <v>Utökning</v>
      </c>
      <c r="AQ207" s="6" t="str">
        <f ca="1" t="shared" si="110"/>
        <v>Konsumtion</v>
      </c>
      <c r="AX207" s="30">
        <f ca="1" t="shared" si="111"/>
        <v>44501.5930235936</v>
      </c>
      <c r="AZ207" s="30">
        <f ca="1">IF(SUM(IF({"4.Projekteringsavtal","5.Anslutningsavtal","6.Nätavtal"}=Q207,1,0))&gt;0,EDATE(AX207,RANDBETWEEN(0,6)),"")</f>
        <v>44501</v>
      </c>
      <c r="BB207" s="20">
        <f ca="1">IF(SUM(IF({"5.Anslutningsavtal","6.Nätavtal"}=Q207,1,0))&gt;0,EDATE(AZ207,RANDBETWEEN(0,3)),"")</f>
        <v>44593</v>
      </c>
      <c r="BD207" s="20">
        <f ca="1" t="shared" si="112"/>
        <v>44652</v>
      </c>
    </row>
    <row r="208" s="6" customFormat="1" spans="1:56">
      <c r="A208" s="32" t="s">
        <v>65</v>
      </c>
      <c r="B208" s="30">
        <f ca="1" t="shared" si="85"/>
        <v>44763</v>
      </c>
      <c r="C208" s="31">
        <f ca="1" t="shared" si="86"/>
        <v>45146</v>
      </c>
      <c r="D208" s="29" t="str">
        <f t="shared" si="87"/>
        <v>Project 4208</v>
      </c>
      <c r="E208" s="29" t="str">
        <f t="shared" si="88"/>
        <v>Company AB 5208</v>
      </c>
      <c r="F208" s="29" t="str">
        <f ca="1" t="shared" si="89"/>
        <v>Hallstahammar</v>
      </c>
      <c r="G208" s="36">
        <f ca="1" t="shared" si="90"/>
        <v>36</v>
      </c>
      <c r="H208" s="37" t="str">
        <f ca="1" t="shared" si="91"/>
        <v>Nej</v>
      </c>
      <c r="I208" s="29" t="str">
        <f ca="1" t="shared" si="92"/>
        <v>Utökning</v>
      </c>
      <c r="J208" s="29" t="str">
        <f ca="1" t="shared" si="93"/>
        <v>Produktion</v>
      </c>
      <c r="K208" s="40">
        <f ca="1" t="shared" si="94"/>
        <v>510</v>
      </c>
      <c r="L208" s="40">
        <f ca="1" t="shared" si="95"/>
        <v>510</v>
      </c>
      <c r="M208" s="13"/>
      <c r="N208" s="29" t="str">
        <f ca="1" t="shared" si="96"/>
        <v>Lars Johnson 208</v>
      </c>
      <c r="O208" s="29" t="str">
        <f ca="1" t="shared" si="97"/>
        <v>Erik Johanson 208</v>
      </c>
      <c r="P208" s="29" t="str">
        <f ca="1" t="shared" si="98"/>
        <v>Sarah Anderson 208</v>
      </c>
      <c r="Q208" s="29" t="str">
        <f ca="1" t="shared" si="99"/>
        <v>4.Projekteringsavtal</v>
      </c>
      <c r="R208" s="44" t="str">
        <f ca="1" t="shared" si="100"/>
        <v>n</v>
      </c>
      <c r="S208" s="44" t="str">
        <f ca="1" t="shared" si="101"/>
        <v>x</v>
      </c>
      <c r="T208" s="44" t="str">
        <f ca="1" t="shared" si="102"/>
        <v>x</v>
      </c>
      <c r="U208" s="15"/>
      <c r="V208" s="32"/>
      <c r="W208" s="48" t="str">
        <f ca="1" t="shared" si="103"/>
        <v>Länk</v>
      </c>
      <c r="X208" s="49" t="str">
        <f ca="1" t="shared" si="104"/>
        <v/>
      </c>
      <c r="Y208" s="62" t="str">
        <f ca="1" t="shared" si="105"/>
        <v/>
      </c>
      <c r="Z208" s="62" t="str">
        <f ca="1" t="shared" si="106"/>
        <v/>
      </c>
      <c r="AA208" s="66"/>
      <c r="AB208" s="63" t="str">
        <f ca="1" t="shared" si="108"/>
        <v/>
      </c>
      <c r="AC208" s="72">
        <f ca="1">INDEX(Anslutningspunkt!$A$2:$A$180,RANDBETWEEN(2,180),1)</f>
        <v>1</v>
      </c>
      <c r="AD208" s="29"/>
      <c r="AE208" s="29" t="str">
        <f ca="1" t="shared" si="107"/>
        <v>Stamnät</v>
      </c>
      <c r="AF208" s="78"/>
      <c r="AG208" s="121"/>
      <c r="AH208" s="122"/>
      <c r="AI208" s="126"/>
      <c r="AM208" s="6">
        <f ca="1">VLOOKUP(AC208,Anslutningspunkt!A:B,2,0)+RANDBETWEEN(-10000,10000)</f>
        <v>7595399.698</v>
      </c>
      <c r="AN208" s="6">
        <f ca="1">VLOOKUP(AC208,Anslutningspunkt!A:C,3,0)+RANDBETWEEN(-10000,10000)</f>
        <v>749989.195</v>
      </c>
      <c r="AP208" s="6" t="str">
        <f ca="1" t="shared" si="109"/>
        <v>Utökning</v>
      </c>
      <c r="AQ208" s="6" t="str">
        <f ca="1" t="shared" si="110"/>
        <v>Produktion</v>
      </c>
      <c r="AX208" s="30">
        <f ca="1" t="shared" si="111"/>
        <v>45138.7422788321</v>
      </c>
      <c r="AZ208" s="30">
        <f ca="1">IF(SUM(IF({"4.Projekteringsavtal","5.Anslutningsavtal","6.Nätavtal"}=Q208,1,0))&gt;0,EDATE(AX208,RANDBETWEEN(0,6)),"")</f>
        <v>45291</v>
      </c>
      <c r="BB208" s="20" t="str">
        <f ca="1">IF(SUM(IF({"5.Anslutningsavtal","6.Nätavtal"}=Q208,1,0))&gt;0,EDATE(AZ208,RANDBETWEEN(0,3)),"")</f>
        <v/>
      </c>
      <c r="BD208" s="20" t="str">
        <f ca="1" t="shared" si="112"/>
        <v/>
      </c>
    </row>
    <row r="209" s="6" customFormat="1" spans="1:56">
      <c r="A209" s="32" t="s">
        <v>65</v>
      </c>
      <c r="B209" s="30">
        <f ca="1" t="shared" si="85"/>
        <v>43584</v>
      </c>
      <c r="C209" s="31">
        <f ca="1" t="shared" si="86"/>
        <v>44263</v>
      </c>
      <c r="D209" s="29" t="str">
        <f t="shared" si="87"/>
        <v>Project 4209</v>
      </c>
      <c r="E209" s="29" t="str">
        <f t="shared" si="88"/>
        <v>Company AB 5209</v>
      </c>
      <c r="F209" s="29" t="str">
        <f ca="1" t="shared" si="89"/>
        <v>Ludvika</v>
      </c>
      <c r="G209" s="36">
        <f ca="1" t="shared" si="90"/>
        <v>34</v>
      </c>
      <c r="H209" s="37" t="str">
        <f ca="1" t="shared" si="91"/>
        <v>Ja</v>
      </c>
      <c r="I209" s="29" t="str">
        <f ca="1" t="shared" si="92"/>
        <v>Flytt</v>
      </c>
      <c r="J209" s="29" t="str">
        <f ca="1" t="shared" si="93"/>
        <v>Konsumtion</v>
      </c>
      <c r="K209" s="40">
        <f ca="1" t="shared" si="94"/>
        <v>50</v>
      </c>
      <c r="L209" s="40">
        <f ca="1" t="shared" si="95"/>
        <v>3</v>
      </c>
      <c r="M209" s="13"/>
      <c r="N209" s="29" t="str">
        <f ca="1" t="shared" si="96"/>
        <v>Sarah Anderson 209</v>
      </c>
      <c r="O209" s="29" t="str">
        <f ca="1" t="shared" si="97"/>
        <v>Sarah Anderson 209</v>
      </c>
      <c r="P209" s="29" t="str">
        <f ca="1" t="shared" si="98"/>
        <v>Erik Johanson 209</v>
      </c>
      <c r="Q209" s="29" t="str">
        <f ca="1" t="shared" si="99"/>
        <v>6.Nätavtal</v>
      </c>
      <c r="R209" s="44" t="str">
        <f ca="1" t="shared" si="100"/>
        <v/>
      </c>
      <c r="S209" s="44" t="str">
        <f ca="1" t="shared" si="101"/>
        <v/>
      </c>
      <c r="T209" s="44" t="str">
        <f ca="1" t="shared" si="102"/>
        <v>x</v>
      </c>
      <c r="U209" s="15"/>
      <c r="V209" s="32"/>
      <c r="W209" s="48" t="str">
        <f ca="1" t="shared" si="103"/>
        <v/>
      </c>
      <c r="X209" s="49" t="str">
        <f ca="1" t="shared" si="104"/>
        <v>Nej</v>
      </c>
      <c r="Y209" s="62" t="str">
        <f ca="1" t="shared" si="105"/>
        <v/>
      </c>
      <c r="Z209" s="62" t="str">
        <f ca="1" t="shared" si="106"/>
        <v/>
      </c>
      <c r="AA209" s="66"/>
      <c r="AB209" s="63" t="str">
        <f ca="1" t="shared" si="108"/>
        <v/>
      </c>
      <c r="AC209" s="72">
        <f ca="1">INDEX(Anslutningspunkt!$A$2:$A$180,RANDBETWEEN(2,180),1)</f>
        <v>213</v>
      </c>
      <c r="AD209" s="29"/>
      <c r="AE209" s="29" t="str">
        <f ca="1" t="shared" si="107"/>
        <v>Regionnät</v>
      </c>
      <c r="AF209" s="78"/>
      <c r="AG209" s="121"/>
      <c r="AH209" s="122"/>
      <c r="AI209" s="126"/>
      <c r="AM209" s="6">
        <f ca="1">VLOOKUP(AC209,Anslutningspunkt!A:B,2,0)+RANDBETWEEN(-10000,10000)</f>
        <v>7682920.698</v>
      </c>
      <c r="AN209" s="6">
        <f ca="1">VLOOKUP(AC209,Anslutningspunkt!A:C,3,0)+RANDBETWEEN(-10000,10000)</f>
        <v>816253.195</v>
      </c>
      <c r="AP209" s="6" t="str">
        <f ca="1" t="shared" si="109"/>
        <v>Flytt</v>
      </c>
      <c r="AQ209" s="6" t="str">
        <f ca="1" t="shared" si="110"/>
        <v>Konsumtion</v>
      </c>
      <c r="AX209" s="30">
        <f ca="1" t="shared" si="111"/>
        <v>44289.2709079098</v>
      </c>
      <c r="AZ209" s="30">
        <f ca="1">IF(SUM(IF({"4.Projekteringsavtal","5.Anslutningsavtal","6.Nätavtal"}=Q209,1,0))&gt;0,EDATE(AX209,RANDBETWEEN(0,6)),"")</f>
        <v>44411</v>
      </c>
      <c r="BB209" s="20">
        <f ca="1">IF(SUM(IF({"5.Anslutningsavtal","6.Nätavtal"}=Q209,1,0))&gt;0,EDATE(AZ209,RANDBETWEEN(0,3)),"")</f>
        <v>44442</v>
      </c>
      <c r="BD209" s="20">
        <f ca="1" t="shared" si="112"/>
        <v>44472</v>
      </c>
    </row>
    <row r="210" s="6" customFormat="1" spans="1:56">
      <c r="A210" s="32" t="s">
        <v>65</v>
      </c>
      <c r="B210" s="30">
        <f ca="1" t="shared" si="85"/>
        <v>43909</v>
      </c>
      <c r="C210" s="31">
        <f ca="1" t="shared" si="86"/>
        <v>45426</v>
      </c>
      <c r="D210" s="29" t="str">
        <f t="shared" si="87"/>
        <v>Project 4210</v>
      </c>
      <c r="E210" s="29" t="str">
        <f t="shared" si="88"/>
        <v>Company AB 5210</v>
      </c>
      <c r="F210" s="29" t="str">
        <f ca="1" t="shared" si="89"/>
        <v>Kungsör</v>
      </c>
      <c r="G210" s="36">
        <f ca="1" t="shared" si="90"/>
        <v>32</v>
      </c>
      <c r="H210" s="37" t="str">
        <f ca="1" t="shared" si="91"/>
        <v>Nej</v>
      </c>
      <c r="I210" s="29" t="str">
        <f ca="1" t="shared" si="92"/>
        <v>Utökning</v>
      </c>
      <c r="J210" s="29" t="str">
        <f ca="1" t="shared" si="93"/>
        <v>Konsumtion</v>
      </c>
      <c r="K210" s="40">
        <f ca="1" t="shared" si="94"/>
        <v>170</v>
      </c>
      <c r="L210" s="40">
        <f ca="1" t="shared" si="95"/>
        <v>47</v>
      </c>
      <c r="M210" s="13"/>
      <c r="N210" s="29" t="str">
        <f ca="1" t="shared" si="96"/>
        <v>Erik Johanson 210</v>
      </c>
      <c r="O210" s="29" t="str">
        <f ca="1" t="shared" si="97"/>
        <v>Sarah Anderson 210</v>
      </c>
      <c r="P210" s="29" t="str">
        <f ca="1" t="shared" si="98"/>
        <v>Lars Johnson 210</v>
      </c>
      <c r="Q210" s="29" t="str">
        <f ca="1" t="shared" si="99"/>
        <v>5.Anslutningsavtal</v>
      </c>
      <c r="R210" s="44" t="str">
        <f ca="1" t="shared" si="100"/>
        <v/>
      </c>
      <c r="S210" s="44" t="str">
        <f ca="1" t="shared" si="101"/>
        <v>x</v>
      </c>
      <c r="T210" s="44" t="str">
        <f ca="1" t="shared" si="102"/>
        <v/>
      </c>
      <c r="U210" s="15"/>
      <c r="V210" s="32"/>
      <c r="W210" s="48" t="str">
        <f ca="1" t="shared" si="103"/>
        <v>Ansluts till LN 20 kV</v>
      </c>
      <c r="X210" s="49" t="str">
        <f ca="1" t="shared" si="104"/>
        <v/>
      </c>
      <c r="Y210" s="62" t="str">
        <f ca="1" t="shared" si="105"/>
        <v/>
      </c>
      <c r="Z210" s="62" t="str">
        <f ca="1" t="shared" si="106"/>
        <v/>
      </c>
      <c r="AA210" s="66"/>
      <c r="AB210" s="63" t="str">
        <f ca="1" t="shared" si="108"/>
        <v/>
      </c>
      <c r="AC210" s="72">
        <f ca="1">INDEX(Anslutningspunkt!$A$2:$A$180,RANDBETWEEN(2,180),1)</f>
        <v>101</v>
      </c>
      <c r="AD210" s="29"/>
      <c r="AE210" s="29" t="str">
        <f ca="1" t="shared" si="107"/>
        <v>Stamnät</v>
      </c>
      <c r="AF210" s="78"/>
      <c r="AG210" s="121"/>
      <c r="AH210" s="122"/>
      <c r="AI210" s="122"/>
      <c r="AM210" s="6">
        <f ca="1">VLOOKUP(AC210,Anslutningspunkt!A:B,2,0)+RANDBETWEEN(-10000,10000)</f>
        <v>7561885.698</v>
      </c>
      <c r="AN210" s="6">
        <f ca="1">VLOOKUP(AC210,Anslutningspunkt!A:C,3,0)+RANDBETWEEN(-10000,10000)</f>
        <v>732164.195</v>
      </c>
      <c r="AP210" s="6" t="str">
        <f ca="1" t="shared" si="109"/>
        <v>Utökning</v>
      </c>
      <c r="AQ210" s="6" t="str">
        <f ca="1" t="shared" si="110"/>
        <v>Konsumtion</v>
      </c>
      <c r="AX210" s="30">
        <f ca="1" t="shared" si="111"/>
        <v>45087.460862517</v>
      </c>
      <c r="AZ210" s="30">
        <f ca="1">IF(SUM(IF({"4.Projekteringsavtal","5.Anslutningsavtal","6.Nätavtal"}=Q210,1,0))&gt;0,EDATE(AX210,RANDBETWEEN(0,6)),"")</f>
        <v>45117</v>
      </c>
      <c r="BB210" s="20">
        <f ca="1">IF(SUM(IF({"5.Anslutningsavtal","6.Nätavtal"}=Q210,1,0))&gt;0,EDATE(AZ210,RANDBETWEEN(0,3)),"")</f>
        <v>45179</v>
      </c>
      <c r="BD210" s="20" t="str">
        <f ca="1" t="shared" si="112"/>
        <v/>
      </c>
    </row>
    <row r="211" s="6" customFormat="1" ht="15" customHeight="1" spans="1:56">
      <c r="A211" s="32" t="s">
        <v>65</v>
      </c>
      <c r="B211" s="30">
        <f ca="1" t="shared" si="85"/>
        <v>43609</v>
      </c>
      <c r="C211" s="31">
        <f ca="1" t="shared" si="86"/>
        <v>44496</v>
      </c>
      <c r="D211" s="29" t="str">
        <f t="shared" si="87"/>
        <v>Project 4211</v>
      </c>
      <c r="E211" s="29" t="str">
        <f t="shared" si="88"/>
        <v>Company AB 5211</v>
      </c>
      <c r="F211" s="29" t="str">
        <f ca="1" t="shared" si="89"/>
        <v>Falun</v>
      </c>
      <c r="G211" s="36">
        <f ca="1" t="shared" si="90"/>
        <v>34</v>
      </c>
      <c r="H211" s="37" t="str">
        <f ca="1" t="shared" si="91"/>
        <v>Ja</v>
      </c>
      <c r="I211" s="29" t="str">
        <f ca="1" t="shared" si="92"/>
        <v>Flytt</v>
      </c>
      <c r="J211" s="29" t="str">
        <f ca="1" t="shared" si="93"/>
        <v>Konsumtion</v>
      </c>
      <c r="K211" s="40">
        <f ca="1" t="shared" si="94"/>
        <v>240</v>
      </c>
      <c r="L211" s="40">
        <f ca="1" t="shared" si="95"/>
        <v>185</v>
      </c>
      <c r="M211" s="13"/>
      <c r="N211" s="29" t="str">
        <f ca="1" t="shared" si="96"/>
        <v>Erik Johanson 211</v>
      </c>
      <c r="O211" s="29" t="str">
        <f ca="1" t="shared" si="97"/>
        <v>Sarah Anderson 211</v>
      </c>
      <c r="P211" s="29" t="str">
        <f ca="1" t="shared" si="98"/>
        <v>Anders Erikson 211</v>
      </c>
      <c r="Q211" s="29" t="str">
        <f ca="1" t="shared" si="99"/>
        <v>4.Projekteringsavtal</v>
      </c>
      <c r="R211" s="44" t="str">
        <f ca="1" t="shared" si="100"/>
        <v/>
      </c>
      <c r="S211" s="44" t="str">
        <f ca="1" t="shared" si="101"/>
        <v>x</v>
      </c>
      <c r="T211" s="44" t="str">
        <f ca="1" t="shared" si="102"/>
        <v/>
      </c>
      <c r="U211" s="15"/>
      <c r="V211" s="32"/>
      <c r="W211" s="48" t="str">
        <f ca="1" t="shared" si="103"/>
        <v/>
      </c>
      <c r="X211" s="49" t="str">
        <f ca="1" t="shared" si="104"/>
        <v>Ja</v>
      </c>
      <c r="Y211" s="62">
        <f ca="1" t="shared" si="105"/>
        <v>45572</v>
      </c>
      <c r="Z211" s="62">
        <f ca="1" t="shared" si="106"/>
        <v>45494</v>
      </c>
      <c r="AA211" s="66"/>
      <c r="AB211" s="63" t="str">
        <f ca="1" t="shared" si="108"/>
        <v/>
      </c>
      <c r="AC211" s="72">
        <f ca="1">INDEX(Anslutningspunkt!$A$2:$A$180,RANDBETWEEN(2,180),1)</f>
        <v>273</v>
      </c>
      <c r="AD211" s="29"/>
      <c r="AE211" s="29" t="str">
        <f ca="1" t="shared" si="107"/>
        <v/>
      </c>
      <c r="AF211" s="78"/>
      <c r="AG211" s="121"/>
      <c r="AH211" s="122"/>
      <c r="AI211" s="126"/>
      <c r="AM211" s="6">
        <f ca="1">VLOOKUP(AC211,Anslutningspunkt!A:B,2,0)+RANDBETWEEN(-10000,10000)</f>
        <v>7657716.698</v>
      </c>
      <c r="AN211" s="6">
        <f ca="1">VLOOKUP(AC211,Anslutningspunkt!A:C,3,0)+RANDBETWEEN(-10000,10000)</f>
        <v>707622.195</v>
      </c>
      <c r="AP211" s="6" t="str">
        <f ca="1" t="shared" si="109"/>
        <v>Flytt</v>
      </c>
      <c r="AQ211" s="6" t="str">
        <f ca="1" t="shared" si="110"/>
        <v>Konsumtion</v>
      </c>
      <c r="AX211" s="30">
        <f ca="1" t="shared" si="111"/>
        <v>44096.8640868445</v>
      </c>
      <c r="AZ211" s="30">
        <f ca="1">IF(SUM(IF({"4.Projekteringsavtal","5.Anslutningsavtal","6.Nätavtal"}=Q211,1,0))&gt;0,EDATE(AX211,RANDBETWEEN(0,6)),"")</f>
        <v>44126</v>
      </c>
      <c r="BB211" s="20" t="str">
        <f ca="1">IF(SUM(IF({"5.Anslutningsavtal","6.Nätavtal"}=Q211,1,0))&gt;0,EDATE(AZ211,RANDBETWEEN(0,3)),"")</f>
        <v/>
      </c>
      <c r="BD211" s="20" t="str">
        <f ca="1" t="shared" si="112"/>
        <v/>
      </c>
    </row>
    <row r="212" s="6" customFormat="1" spans="1:56">
      <c r="A212" s="32" t="s">
        <v>65</v>
      </c>
      <c r="B212" s="30">
        <f ca="1" t="shared" si="85"/>
        <v>44004</v>
      </c>
      <c r="C212" s="31">
        <f ca="1" t="shared" si="86"/>
        <v>44155</v>
      </c>
      <c r="D212" s="29" t="str">
        <f t="shared" si="87"/>
        <v>Project 4212</v>
      </c>
      <c r="E212" s="29" t="str">
        <f t="shared" si="88"/>
        <v>Company AB 5212</v>
      </c>
      <c r="F212" s="29" t="str">
        <f ca="1" t="shared" si="89"/>
        <v>Upplans Bro</v>
      </c>
      <c r="G212" s="36">
        <f ca="1" t="shared" si="90"/>
        <v>31</v>
      </c>
      <c r="H212" s="37" t="str">
        <f ca="1" t="shared" si="91"/>
        <v>Ja</v>
      </c>
      <c r="I212" s="29" t="str">
        <f ca="1" t="shared" si="92"/>
        <v>Utökning</v>
      </c>
      <c r="J212" s="29" t="str">
        <f ca="1" t="shared" si="93"/>
        <v>Produktion</v>
      </c>
      <c r="K212" s="40">
        <f ca="1" t="shared" si="94"/>
        <v>200</v>
      </c>
      <c r="L212" s="40">
        <f ca="1" t="shared" si="95"/>
        <v>176</v>
      </c>
      <c r="M212" s="13"/>
      <c r="N212" s="29" t="str">
        <f ca="1" t="shared" si="96"/>
        <v>Anders Erikson 212</v>
      </c>
      <c r="O212" s="29" t="str">
        <f ca="1" t="shared" si="97"/>
        <v>Anders Erikson 212</v>
      </c>
      <c r="P212" s="29" t="str">
        <f ca="1" t="shared" si="98"/>
        <v>Anders Erikson 212</v>
      </c>
      <c r="Q212" s="29" t="str">
        <f ca="1" t="shared" si="99"/>
        <v>2.Reservationsavtal</v>
      </c>
      <c r="R212" s="44" t="str">
        <f ca="1" t="shared" si="100"/>
        <v>?</v>
      </c>
      <c r="S212" s="44" t="str">
        <f ca="1" t="shared" si="101"/>
        <v/>
      </c>
      <c r="T212" s="44" t="str">
        <f ca="1" t="shared" si="102"/>
        <v/>
      </c>
      <c r="U212" s="15"/>
      <c r="V212" s="32"/>
      <c r="W212" s="48" t="str">
        <f ca="1" t="shared" si="103"/>
        <v/>
      </c>
      <c r="X212" s="49" t="str">
        <f ca="1" t="shared" si="104"/>
        <v>Nej</v>
      </c>
      <c r="Y212" s="62" t="str">
        <f ca="1" t="shared" si="105"/>
        <v/>
      </c>
      <c r="Z212" s="62" t="str">
        <f ca="1" t="shared" si="106"/>
        <v/>
      </c>
      <c r="AA212" s="66"/>
      <c r="AB212" s="63" t="str">
        <f ca="1" t="shared" si="108"/>
        <v/>
      </c>
      <c r="AC212" s="72">
        <f ca="1">INDEX(Anslutningspunkt!$A$2:$A$180,RANDBETWEEN(2,180),1)</f>
        <v>101</v>
      </c>
      <c r="AD212" s="29"/>
      <c r="AE212" s="29" t="str">
        <f ca="1" t="shared" si="107"/>
        <v>Stamnät</v>
      </c>
      <c r="AF212" s="78"/>
      <c r="AG212" s="121"/>
      <c r="AH212" s="122"/>
      <c r="AI212" s="126"/>
      <c r="AM212" s="6">
        <f ca="1">VLOOKUP(AC212,Anslutningspunkt!A:B,2,0)+RANDBETWEEN(-10000,10000)</f>
        <v>7569346.698</v>
      </c>
      <c r="AN212" s="6">
        <f ca="1">VLOOKUP(AC212,Anslutningspunkt!A:C,3,0)+RANDBETWEEN(-10000,10000)</f>
        <v>724895.195</v>
      </c>
      <c r="AP212" s="6" t="str">
        <f ca="1" t="shared" si="109"/>
        <v>Utökning</v>
      </c>
      <c r="AQ212" s="6" t="str">
        <f ca="1" t="shared" si="110"/>
        <v>Produktion</v>
      </c>
      <c r="AX212" s="30">
        <f ca="1" t="shared" si="111"/>
        <v>44077.6122563311</v>
      </c>
      <c r="AZ212" s="30" t="str">
        <f ca="1">IF(SUM(IF({"4.Projekteringsavtal","5.Anslutningsavtal","6.Nätavtal"}=Q212,1,0))&gt;0,EDATE(AX212,RANDBETWEEN(0,6)),"")</f>
        <v/>
      </c>
      <c r="BB212" s="20" t="str">
        <f ca="1">IF(SUM(IF({"5.Anslutningsavtal","6.Nätavtal"}=Q212,1,0))&gt;0,EDATE(AZ212,RANDBETWEEN(0,3)),"")</f>
        <v/>
      </c>
      <c r="BD212" s="20" t="str">
        <f ca="1" t="shared" si="112"/>
        <v/>
      </c>
    </row>
    <row r="213" s="6" customFormat="1" spans="1:56">
      <c r="A213" s="32" t="s">
        <v>65</v>
      </c>
      <c r="B213" s="30">
        <f ca="1" t="shared" si="85"/>
        <v>43144</v>
      </c>
      <c r="C213" s="31">
        <f ca="1" t="shared" si="86"/>
        <v>43937</v>
      </c>
      <c r="D213" s="29" t="str">
        <f t="shared" si="87"/>
        <v>Project 4213</v>
      </c>
      <c r="E213" s="29" t="str">
        <f t="shared" si="88"/>
        <v>Company AB 5213</v>
      </c>
      <c r="F213" s="29" t="str">
        <f ca="1" t="shared" si="89"/>
        <v>Ludvika</v>
      </c>
      <c r="G213" s="36">
        <f ca="1" t="shared" si="90"/>
        <v>33</v>
      </c>
      <c r="H213" s="37" t="str">
        <f ca="1" t="shared" si="91"/>
        <v>Nej</v>
      </c>
      <c r="I213" s="29" t="str">
        <f ca="1" t="shared" si="92"/>
        <v>Nyanslutning</v>
      </c>
      <c r="J213" s="29" t="str">
        <f ca="1" t="shared" si="93"/>
        <v>Konsumtion</v>
      </c>
      <c r="K213" s="40">
        <f ca="1" t="shared" si="94"/>
        <v>350</v>
      </c>
      <c r="L213" s="40">
        <f ca="1" t="shared" si="95"/>
        <v>26</v>
      </c>
      <c r="M213" s="13"/>
      <c r="N213" s="29" t="str">
        <f ca="1" t="shared" si="96"/>
        <v>Erik Johanson 213</v>
      </c>
      <c r="O213" s="29" t="str">
        <f ca="1" t="shared" si="97"/>
        <v>Erik Johanson 213</v>
      </c>
      <c r="P213" s="29" t="str">
        <f ca="1" t="shared" si="98"/>
        <v>Lars Johnson 213</v>
      </c>
      <c r="Q213" s="29" t="str">
        <f ca="1" t="shared" si="99"/>
        <v>1.Anslutningsmöjlighet</v>
      </c>
      <c r="R213" s="44" t="str">
        <f ca="1" t="shared" si="100"/>
        <v>N/A</v>
      </c>
      <c r="S213" s="44" t="str">
        <f ca="1" t="shared" si="101"/>
        <v/>
      </c>
      <c r="T213" s="44" t="str">
        <f ca="1" t="shared" si="102"/>
        <v>x</v>
      </c>
      <c r="U213" s="15"/>
      <c r="V213" s="32"/>
      <c r="W213" s="48" t="str">
        <f ca="1" t="shared" si="103"/>
        <v>Reservationsavtal ska tecknas</v>
      </c>
      <c r="X213" s="49" t="str">
        <f ca="1" t="shared" si="104"/>
        <v>Nej</v>
      </c>
      <c r="Y213" s="62" t="str">
        <f ca="1" t="shared" si="105"/>
        <v/>
      </c>
      <c r="Z213" s="62" t="str">
        <f ca="1" t="shared" si="106"/>
        <v/>
      </c>
      <c r="AA213" s="66"/>
      <c r="AB213" s="63">
        <f ca="1" t="shared" si="108"/>
        <v>43295.6216442721</v>
      </c>
      <c r="AC213" s="72">
        <f ca="1">INDEX(Anslutningspunkt!$A$2:$A$180,RANDBETWEEN(2,180),1)</f>
        <v>287</v>
      </c>
      <c r="AD213" s="29"/>
      <c r="AE213" s="29" t="str">
        <f ca="1" t="shared" si="107"/>
        <v>Stamnät</v>
      </c>
      <c r="AF213" s="78"/>
      <c r="AG213" s="121"/>
      <c r="AH213" s="122"/>
      <c r="AI213" s="122"/>
      <c r="AM213" s="6">
        <f ca="1">VLOOKUP(AC213,Anslutningspunkt!A:B,2,0)+RANDBETWEEN(-10000,10000)</f>
        <v>7670069.698</v>
      </c>
      <c r="AN213" s="6">
        <f ca="1">VLOOKUP(AC213,Anslutningspunkt!A:C,3,0)+RANDBETWEEN(-10000,10000)</f>
        <v>671455.195</v>
      </c>
      <c r="AP213" s="6" t="str">
        <f ca="1" t="shared" si="109"/>
        <v>Nyanslutning</v>
      </c>
      <c r="AQ213" s="6" t="str">
        <f ca="1" t="shared" si="110"/>
        <v>Konsumtion</v>
      </c>
      <c r="AX213" s="30" t="str">
        <f ca="1" t="shared" si="111"/>
        <v/>
      </c>
      <c r="AZ213" s="30" t="str">
        <f ca="1">IF(SUM(IF({"4.Projekteringsavtal","5.Anslutningsavtal","6.Nätavtal"}=Q213,1,0))&gt;0,EDATE(AX213,RANDBETWEEN(0,6)),"")</f>
        <v/>
      </c>
      <c r="BB213" s="20" t="str">
        <f ca="1">IF(SUM(IF({"5.Anslutningsavtal","6.Nätavtal"}=Q213,1,0))&gt;0,EDATE(AZ213,RANDBETWEEN(0,3)),"")</f>
        <v/>
      </c>
      <c r="BD213" s="20" t="str">
        <f ca="1" t="shared" si="112"/>
        <v/>
      </c>
    </row>
    <row r="214" s="6" customFormat="1" spans="1:56">
      <c r="A214" s="32" t="s">
        <v>65</v>
      </c>
      <c r="B214" s="30">
        <f ca="1" t="shared" si="85"/>
        <v>44501</v>
      </c>
      <c r="C214" s="31">
        <f ca="1" t="shared" si="86"/>
        <v>45064</v>
      </c>
      <c r="D214" s="29" t="str">
        <f t="shared" si="87"/>
        <v>Project 4214</v>
      </c>
      <c r="E214" s="29" t="str">
        <f t="shared" si="88"/>
        <v>Company AB 5214</v>
      </c>
      <c r="F214" s="29" t="str">
        <f ca="1" t="shared" si="89"/>
        <v>Sandviken</v>
      </c>
      <c r="G214" s="36">
        <f ca="1" t="shared" si="90"/>
        <v>32</v>
      </c>
      <c r="H214" s="37" t="str">
        <f ca="1" t="shared" si="91"/>
        <v/>
      </c>
      <c r="I214" s="29" t="str">
        <f ca="1" t="shared" si="92"/>
        <v>Flytt</v>
      </c>
      <c r="J214" s="29" t="str">
        <f ca="1" t="shared" si="93"/>
        <v>Produktion</v>
      </c>
      <c r="K214" s="40">
        <f ca="1" t="shared" si="94"/>
        <v>530</v>
      </c>
      <c r="L214" s="40">
        <f ca="1" t="shared" si="95"/>
        <v>145</v>
      </c>
      <c r="M214" s="13"/>
      <c r="N214" s="29" t="str">
        <f ca="1" t="shared" si="96"/>
        <v>Sarah Anderson 214</v>
      </c>
      <c r="O214" s="29" t="str">
        <f ca="1" t="shared" si="97"/>
        <v>Sarah Anderson 214</v>
      </c>
      <c r="P214" s="29" t="str">
        <f ca="1" t="shared" si="98"/>
        <v>Anders Erikson 214</v>
      </c>
      <c r="Q214" s="29" t="str">
        <f ca="1" t="shared" si="99"/>
        <v>2.Reservationsavtal</v>
      </c>
      <c r="R214" s="44" t="str">
        <f ca="1" t="shared" si="100"/>
        <v>?</v>
      </c>
      <c r="S214" s="44" t="str">
        <f ca="1" t="shared" si="101"/>
        <v>x</v>
      </c>
      <c r="T214" s="44" t="str">
        <f ca="1" t="shared" si="102"/>
        <v/>
      </c>
      <c r="U214" s="15"/>
      <c r="V214" s="32"/>
      <c r="W214" s="48" t="str">
        <f ca="1" t="shared" si="103"/>
        <v/>
      </c>
      <c r="X214" s="49" t="str">
        <f ca="1" t="shared" si="104"/>
        <v>Ja</v>
      </c>
      <c r="Y214" s="62">
        <f ca="1" t="shared" si="105"/>
        <v>45531</v>
      </c>
      <c r="Z214" s="62">
        <f ca="1" t="shared" si="106"/>
        <v>45427</v>
      </c>
      <c r="AA214" s="66"/>
      <c r="AB214" s="63" t="str">
        <f ca="1" t="shared" si="108"/>
        <v/>
      </c>
      <c r="AC214" s="72">
        <f ca="1">INDEX(Anslutningspunkt!$A$2:$A$180,RANDBETWEEN(2,180),1)</f>
        <v>42</v>
      </c>
      <c r="AD214" s="29"/>
      <c r="AE214" s="29" t="str">
        <f ca="1" t="shared" si="107"/>
        <v>Stamnät Regionnät</v>
      </c>
      <c r="AF214" s="78"/>
      <c r="AG214" s="121"/>
      <c r="AH214" s="122"/>
      <c r="AI214" s="126"/>
      <c r="AM214" s="6">
        <f ca="1">VLOOKUP(AC214,Anslutningspunkt!A:B,2,0)+RANDBETWEEN(-10000,10000)</f>
        <v>7646035.698</v>
      </c>
      <c r="AN214" s="6">
        <f ca="1">VLOOKUP(AC214,Anslutningspunkt!A:C,3,0)+RANDBETWEEN(-10000,10000)</f>
        <v>742372.195</v>
      </c>
      <c r="AP214" s="6" t="str">
        <f ca="1" t="shared" si="109"/>
        <v>Flytt</v>
      </c>
      <c r="AQ214" s="6" t="str">
        <f ca="1" t="shared" si="110"/>
        <v>Produktion</v>
      </c>
      <c r="AX214" s="30">
        <f ca="1" t="shared" si="111"/>
        <v>44797.1825565858</v>
      </c>
      <c r="AZ214" s="30" t="str">
        <f ca="1">IF(SUM(IF({"4.Projekteringsavtal","5.Anslutningsavtal","6.Nätavtal"}=Q214,1,0))&gt;0,EDATE(AX214,RANDBETWEEN(0,6)),"")</f>
        <v/>
      </c>
      <c r="BB214" s="20" t="str">
        <f ca="1">IF(SUM(IF({"5.Anslutningsavtal","6.Nätavtal"}=Q214,1,0))&gt;0,EDATE(AZ214,RANDBETWEEN(0,3)),"")</f>
        <v/>
      </c>
      <c r="BD214" s="20" t="str">
        <f ca="1" t="shared" si="112"/>
        <v/>
      </c>
    </row>
    <row r="215" s="6" customFormat="1" ht="15" customHeight="1" spans="1:56">
      <c r="A215" s="32" t="s">
        <v>68</v>
      </c>
      <c r="B215" s="30">
        <f ca="1" t="shared" si="85"/>
        <v>43194</v>
      </c>
      <c r="C215" s="31">
        <f ca="1" t="shared" si="86"/>
        <v>44141</v>
      </c>
      <c r="D215" s="29" t="str">
        <f t="shared" si="87"/>
        <v>Project 4215</v>
      </c>
      <c r="E215" s="29" t="str">
        <f t="shared" si="88"/>
        <v>Company AB 5215</v>
      </c>
      <c r="F215" s="29" t="str">
        <f ca="1" t="shared" si="89"/>
        <v>Östhammar</v>
      </c>
      <c r="G215" s="36">
        <f ca="1" t="shared" si="90"/>
        <v>36</v>
      </c>
      <c r="H215" s="37" t="str">
        <f ca="1" t="shared" si="91"/>
        <v>Ja</v>
      </c>
      <c r="I215" s="29" t="str">
        <f ca="1" t="shared" si="92"/>
        <v>Flytt</v>
      </c>
      <c r="J215" s="29" t="str">
        <f ca="1" t="shared" si="93"/>
        <v>Produktion</v>
      </c>
      <c r="K215" s="40">
        <f ca="1" t="shared" si="94"/>
        <v>120</v>
      </c>
      <c r="L215" s="40">
        <f ca="1" t="shared" si="95"/>
        <v>74</v>
      </c>
      <c r="M215" s="13"/>
      <c r="N215" s="29" t="str">
        <f ca="1" t="shared" si="96"/>
        <v>Anders Erikson 215</v>
      </c>
      <c r="O215" s="29" t="str">
        <f ca="1" t="shared" si="97"/>
        <v>Lars Johnson 215</v>
      </c>
      <c r="P215" s="29" t="str">
        <f ca="1" t="shared" si="98"/>
        <v>Lars Johnson 215</v>
      </c>
      <c r="Q215" s="29" t="str">
        <f ca="1" t="shared" si="99"/>
        <v>4.Projekteringsavtal</v>
      </c>
      <c r="R215" s="44" t="str">
        <f ca="1" t="shared" si="100"/>
        <v/>
      </c>
      <c r="S215" s="44" t="str">
        <f ca="1" t="shared" si="101"/>
        <v/>
      </c>
      <c r="T215" s="44" t="str">
        <f ca="1" t="shared" si="102"/>
        <v/>
      </c>
      <c r="U215" s="15"/>
      <c r="V215" s="32"/>
      <c r="W215" s="48" t="str">
        <f ca="1" t="shared" si="103"/>
        <v>Ansluts till LN 20 kV</v>
      </c>
      <c r="X215" s="49" t="str">
        <f ca="1" t="shared" si="104"/>
        <v>Ja</v>
      </c>
      <c r="Y215" s="62">
        <f ca="1" t="shared" si="105"/>
        <v>44964</v>
      </c>
      <c r="Z215" s="62">
        <f ca="1" t="shared" si="106"/>
        <v>44518</v>
      </c>
      <c r="AA215" s="66"/>
      <c r="AB215" s="63" t="str">
        <f ca="1" t="shared" si="108"/>
        <v/>
      </c>
      <c r="AC215" s="72">
        <f ca="1">INDEX(Anslutningspunkt!$A$2:$A$180,RANDBETWEEN(2,180),1)</f>
        <v>109</v>
      </c>
      <c r="AD215" s="29"/>
      <c r="AE215" s="29" t="str">
        <f ca="1" t="shared" si="107"/>
        <v>Stamnät</v>
      </c>
      <c r="AF215" s="78"/>
      <c r="AG215" s="121"/>
      <c r="AH215" s="122"/>
      <c r="AI215" s="126"/>
      <c r="AM215" s="6">
        <f ca="1">VLOOKUP(AC215,Anslutningspunkt!A:B,2,0)+RANDBETWEEN(-10000,10000)</f>
        <v>7724848.698</v>
      </c>
      <c r="AN215" s="6">
        <f ca="1">VLOOKUP(AC215,Anslutningspunkt!A:C,3,0)+RANDBETWEEN(-10000,10000)</f>
        <v>688488.195</v>
      </c>
      <c r="AP215" s="6" t="str">
        <f ca="1" t="shared" si="109"/>
        <v>Flytt</v>
      </c>
      <c r="AQ215" s="6" t="str">
        <f ca="1" t="shared" si="110"/>
        <v>Produktion</v>
      </c>
      <c r="AX215" s="30">
        <f ca="1" t="shared" si="111"/>
        <v>43229.3296537428</v>
      </c>
      <c r="AZ215" s="30">
        <f ca="1">IF(SUM(IF({"4.Projekteringsavtal","5.Anslutningsavtal","6.Nätavtal"}=Q215,1,0))&gt;0,EDATE(AX215,RANDBETWEEN(0,6)),"")</f>
        <v>43413</v>
      </c>
      <c r="BB215" s="20" t="str">
        <f ca="1">IF(SUM(IF({"5.Anslutningsavtal","6.Nätavtal"}=Q215,1,0))&gt;0,EDATE(AZ215,RANDBETWEEN(0,3)),"")</f>
        <v/>
      </c>
      <c r="BD215" s="20" t="str">
        <f ca="1" t="shared" si="112"/>
        <v/>
      </c>
    </row>
    <row r="216" s="6" customFormat="1" ht="15" customHeight="1" spans="1:56">
      <c r="A216" s="32" t="s">
        <v>68</v>
      </c>
      <c r="B216" s="30">
        <f ca="1" t="shared" si="85"/>
        <v>44730</v>
      </c>
      <c r="C216" s="31">
        <f ca="1" t="shared" si="86"/>
        <v>45156</v>
      </c>
      <c r="D216" s="29" t="str">
        <f t="shared" si="87"/>
        <v>Project 4216</v>
      </c>
      <c r="E216" s="29" t="str">
        <f t="shared" si="88"/>
        <v>Company AB 5216</v>
      </c>
      <c r="F216" s="29" t="str">
        <f ca="1" t="shared" si="89"/>
        <v>Nynäshamn</v>
      </c>
      <c r="G216" s="36">
        <f ca="1" t="shared" si="90"/>
        <v>34</v>
      </c>
      <c r="H216" s="37" t="str">
        <f ca="1" t="shared" si="91"/>
        <v/>
      </c>
      <c r="I216" s="29" t="str">
        <f ca="1" t="shared" si="92"/>
        <v>Nyanslutning</v>
      </c>
      <c r="J216" s="29" t="str">
        <f ca="1" t="shared" si="93"/>
        <v>Konsumtion</v>
      </c>
      <c r="K216" s="40">
        <f ca="1" t="shared" si="94"/>
        <v>450</v>
      </c>
      <c r="L216" s="40">
        <f ca="1" t="shared" si="95"/>
        <v>305</v>
      </c>
      <c r="M216" s="13"/>
      <c r="N216" s="29" t="str">
        <f ca="1" t="shared" si="96"/>
        <v>Anders Erikson 216</v>
      </c>
      <c r="O216" s="29" t="str">
        <f ca="1" t="shared" si="97"/>
        <v>Anders Erikson 216</v>
      </c>
      <c r="P216" s="29" t="str">
        <f ca="1" t="shared" si="98"/>
        <v>Anders Erikson 216</v>
      </c>
      <c r="Q216" s="29" t="str">
        <f ca="1" t="shared" si="99"/>
        <v>1.Anslutningsmöjlighet</v>
      </c>
      <c r="R216" s="44" t="str">
        <f ca="1" t="shared" si="100"/>
        <v>?</v>
      </c>
      <c r="S216" s="44" t="str">
        <f ca="1" t="shared" si="101"/>
        <v/>
      </c>
      <c r="T216" s="44" t="str">
        <f ca="1" t="shared" si="102"/>
        <v>x</v>
      </c>
      <c r="U216" s="15"/>
      <c r="V216" s="32"/>
      <c r="W216" s="48" t="str">
        <f ca="1" t="shared" si="103"/>
        <v>Reservationsavtal ska tecknas</v>
      </c>
      <c r="X216" s="49" t="str">
        <f ca="1" t="shared" si="104"/>
        <v/>
      </c>
      <c r="Y216" s="62" t="str">
        <f ca="1" t="shared" si="105"/>
        <v/>
      </c>
      <c r="Z216" s="62" t="str">
        <f ca="1" t="shared" si="106"/>
        <v/>
      </c>
      <c r="AA216" s="66"/>
      <c r="AB216" s="63" t="str">
        <f ca="1" t="shared" si="108"/>
        <v/>
      </c>
      <c r="AC216" s="72">
        <f ca="1">INDEX(Anslutningspunkt!$A$2:$A$180,RANDBETWEEN(2,180),1)</f>
        <v>103</v>
      </c>
      <c r="AD216" s="29"/>
      <c r="AE216" s="29" t="str">
        <f ca="1" t="shared" si="107"/>
        <v>Stamnät Regionnät</v>
      </c>
      <c r="AF216" s="78"/>
      <c r="AG216" s="121"/>
      <c r="AH216" s="122"/>
      <c r="AI216" s="122"/>
      <c r="AM216" s="6">
        <f ca="1">VLOOKUP(AC216,Anslutningspunkt!A:B,2,0)+RANDBETWEEN(-10000,10000)</f>
        <v>7710888.698</v>
      </c>
      <c r="AN216" s="6">
        <f ca="1">VLOOKUP(AC216,Anslutningspunkt!A:C,3,0)+RANDBETWEEN(-10000,10000)</f>
        <v>728172.195</v>
      </c>
      <c r="AP216" s="6" t="str">
        <f ca="1" t="shared" si="109"/>
        <v>Nyanslutning</v>
      </c>
      <c r="AQ216" s="6" t="str">
        <f ca="1" t="shared" si="110"/>
        <v>Konsumtion</v>
      </c>
      <c r="AX216" s="30" t="str">
        <f ca="1" t="shared" si="111"/>
        <v/>
      </c>
      <c r="AZ216" s="30" t="str">
        <f ca="1">IF(SUM(IF({"4.Projekteringsavtal","5.Anslutningsavtal","6.Nätavtal"}=Q216,1,0))&gt;0,EDATE(AX216,RANDBETWEEN(0,6)),"")</f>
        <v/>
      </c>
      <c r="BB216" s="20" t="str">
        <f ca="1">IF(SUM(IF({"5.Anslutningsavtal","6.Nätavtal"}=Q216,1,0))&gt;0,EDATE(AZ216,RANDBETWEEN(0,3)),"")</f>
        <v/>
      </c>
      <c r="BD216" s="20" t="str">
        <f ca="1" t="shared" si="112"/>
        <v/>
      </c>
    </row>
    <row r="217" s="6" customFormat="1" spans="1:56">
      <c r="A217" s="32" t="s">
        <v>65</v>
      </c>
      <c r="B217" s="30">
        <f ca="1" t="shared" si="85"/>
        <v>43162</v>
      </c>
      <c r="C217" s="31">
        <f ca="1" t="shared" si="86"/>
        <v>45361</v>
      </c>
      <c r="D217" s="29" t="str">
        <f t="shared" si="87"/>
        <v>Project 4217</v>
      </c>
      <c r="E217" s="29" t="str">
        <f t="shared" si="88"/>
        <v>Company AB 5217</v>
      </c>
      <c r="F217" s="29" t="str">
        <f ca="1" t="shared" si="89"/>
        <v>Uppsala</v>
      </c>
      <c r="G217" s="36">
        <f ca="1" t="shared" si="90"/>
        <v>30</v>
      </c>
      <c r="H217" s="37" t="str">
        <f ca="1" t="shared" si="91"/>
        <v>Ja</v>
      </c>
      <c r="I217" s="29" t="str">
        <f ca="1" t="shared" si="92"/>
        <v>Utökning</v>
      </c>
      <c r="J217" s="29" t="str">
        <f ca="1" t="shared" si="93"/>
        <v>Produktion</v>
      </c>
      <c r="K217" s="40">
        <f ca="1" t="shared" si="94"/>
        <v>220</v>
      </c>
      <c r="L217" s="40">
        <f ca="1" t="shared" si="95"/>
        <v>96</v>
      </c>
      <c r="M217" s="13"/>
      <c r="N217" s="29" t="str">
        <f ca="1" t="shared" si="96"/>
        <v>Anders Erikson 217</v>
      </c>
      <c r="O217" s="29" t="str">
        <f ca="1" t="shared" si="97"/>
        <v>Anders Erikson 217</v>
      </c>
      <c r="P217" s="29" t="str">
        <f ca="1" t="shared" si="98"/>
        <v>Sarah Anderson 217</v>
      </c>
      <c r="Q217" s="29" t="str">
        <f ca="1" t="shared" si="99"/>
        <v>1.Anslutningsmöjlighet</v>
      </c>
      <c r="R217" s="44" t="str">
        <f ca="1" t="shared" si="100"/>
        <v>Ja</v>
      </c>
      <c r="S217" s="44" t="str">
        <f ca="1" t="shared" si="101"/>
        <v/>
      </c>
      <c r="T217" s="44" t="str">
        <f ca="1" t="shared" si="102"/>
        <v/>
      </c>
      <c r="U217" s="15"/>
      <c r="V217" s="32"/>
      <c r="W217" s="48" t="str">
        <f ca="1" t="shared" si="103"/>
        <v/>
      </c>
      <c r="X217" s="49" t="str">
        <f ca="1" t="shared" si="104"/>
        <v/>
      </c>
      <c r="Y217" s="62" t="str">
        <f ca="1" t="shared" si="105"/>
        <v/>
      </c>
      <c r="Z217" s="62" t="str">
        <f ca="1" t="shared" si="106"/>
        <v/>
      </c>
      <c r="AA217" s="66"/>
      <c r="AB217" s="63">
        <f ca="1" t="shared" si="108"/>
        <v>45179.6153685563</v>
      </c>
      <c r="AC217" s="72">
        <f ca="1">INDEX(Anslutningspunkt!$A$2:$A$180,RANDBETWEEN(2,180),1)</f>
        <v>4</v>
      </c>
      <c r="AD217" s="29"/>
      <c r="AE217" s="29" t="str">
        <f ca="1" t="shared" si="107"/>
        <v>Regionnät</v>
      </c>
      <c r="AF217" s="78"/>
      <c r="AG217" s="121"/>
      <c r="AH217" s="122"/>
      <c r="AI217" s="122"/>
      <c r="AM217" s="6">
        <f ca="1">VLOOKUP(AC217,Anslutningspunkt!A:B,2,0)+RANDBETWEEN(-10000,10000)</f>
        <v>7680705.698</v>
      </c>
      <c r="AN217" s="6">
        <f ca="1">VLOOKUP(AC217,Anslutningspunkt!A:C,3,0)+RANDBETWEEN(-10000,10000)</f>
        <v>745156.195</v>
      </c>
      <c r="AP217" s="6" t="str">
        <f ca="1" t="shared" si="109"/>
        <v>Utökning</v>
      </c>
      <c r="AQ217" s="6" t="str">
        <f ca="1" t="shared" si="110"/>
        <v>Produktion</v>
      </c>
      <c r="AX217" s="30" t="str">
        <f ca="1" t="shared" si="111"/>
        <v/>
      </c>
      <c r="AZ217" s="30" t="str">
        <f ca="1">IF(SUM(IF({"4.Projekteringsavtal","5.Anslutningsavtal","6.Nätavtal"}=Q217,1,0))&gt;0,EDATE(AX217,RANDBETWEEN(0,6)),"")</f>
        <v/>
      </c>
      <c r="BB217" s="20" t="str">
        <f ca="1">IF(SUM(IF({"5.Anslutningsavtal","6.Nätavtal"}=Q217,1,0))&gt;0,EDATE(AZ217,RANDBETWEEN(0,3)),"")</f>
        <v/>
      </c>
      <c r="BD217" s="20" t="str">
        <f ca="1" t="shared" si="112"/>
        <v/>
      </c>
    </row>
    <row r="218" s="6" customFormat="1" spans="1:56">
      <c r="A218" s="32" t="s">
        <v>65</v>
      </c>
      <c r="B218" s="30">
        <f ca="1" t="shared" si="85"/>
        <v>44824</v>
      </c>
      <c r="C218" s="31">
        <f ca="1" t="shared" si="86"/>
        <v>45204</v>
      </c>
      <c r="D218" s="29" t="str">
        <f t="shared" si="87"/>
        <v>Project 4218</v>
      </c>
      <c r="E218" s="29" t="str">
        <f t="shared" si="88"/>
        <v>Company AB 5218</v>
      </c>
      <c r="F218" s="29" t="str">
        <f ca="1" t="shared" si="89"/>
        <v>Avesta</v>
      </c>
      <c r="G218" s="36">
        <f ca="1" t="shared" si="90"/>
        <v>34</v>
      </c>
      <c r="H218" s="37" t="str">
        <f ca="1" t="shared" si="91"/>
        <v>Ja</v>
      </c>
      <c r="I218" s="29" t="str">
        <f ca="1" t="shared" si="92"/>
        <v>Flytt</v>
      </c>
      <c r="J218" s="29" t="str">
        <f ca="1" t="shared" si="93"/>
        <v>Konsumtion</v>
      </c>
      <c r="K218" s="40">
        <f ca="1" t="shared" si="94"/>
        <v>550</v>
      </c>
      <c r="L218" s="40">
        <f ca="1" t="shared" si="95"/>
        <v>94</v>
      </c>
      <c r="M218" s="13"/>
      <c r="N218" s="29" t="str">
        <f ca="1" t="shared" si="96"/>
        <v>Lars Johnson 218</v>
      </c>
      <c r="O218" s="29" t="str">
        <f ca="1" t="shared" si="97"/>
        <v>Sarah Anderson 218</v>
      </c>
      <c r="P218" s="29" t="str">
        <f ca="1" t="shared" si="98"/>
        <v>Anders Erikson 218</v>
      </c>
      <c r="Q218" s="29" t="str">
        <f ca="1" t="shared" si="99"/>
        <v>1.Anslutningsmöjlighet</v>
      </c>
      <c r="R218" s="44" t="str">
        <f ca="1" t="shared" si="100"/>
        <v>n</v>
      </c>
      <c r="S218" s="44" t="str">
        <f ca="1" t="shared" si="101"/>
        <v>x</v>
      </c>
      <c r="T218" s="44" t="str">
        <f ca="1" t="shared" si="102"/>
        <v/>
      </c>
      <c r="U218" s="15"/>
      <c r="V218" s="32"/>
      <c r="W218" s="48" t="str">
        <f ca="1" t="shared" si="103"/>
        <v/>
      </c>
      <c r="X218" s="49" t="str">
        <f ca="1" t="shared" si="104"/>
        <v/>
      </c>
      <c r="Y218" s="62" t="str">
        <f ca="1" t="shared" si="105"/>
        <v/>
      </c>
      <c r="Z218" s="62" t="str">
        <f ca="1" t="shared" si="106"/>
        <v/>
      </c>
      <c r="AA218" s="66"/>
      <c r="AB218" s="63">
        <f ca="1" t="shared" si="108"/>
        <v>45198.6611088344</v>
      </c>
      <c r="AC218" s="72">
        <f ca="1">INDEX(Anslutningspunkt!$A$2:$A$180,RANDBETWEEN(2,180),1)</f>
        <v>85</v>
      </c>
      <c r="AD218" s="29"/>
      <c r="AE218" s="29" t="str">
        <f ca="1" t="shared" si="107"/>
        <v/>
      </c>
      <c r="AF218" s="78"/>
      <c r="AG218" s="121"/>
      <c r="AH218" s="122"/>
      <c r="AI218" s="126"/>
      <c r="AM218" s="6">
        <f ca="1">VLOOKUP(AC218,Anslutningspunkt!A:B,2,0)+RANDBETWEEN(-10000,10000)</f>
        <v>7624226.698</v>
      </c>
      <c r="AN218" s="6">
        <f ca="1">VLOOKUP(AC218,Anslutningspunkt!A:C,3,0)+RANDBETWEEN(-10000,10000)</f>
        <v>678021.195</v>
      </c>
      <c r="AP218" s="6" t="str">
        <f ca="1" t="shared" si="109"/>
        <v>Flytt</v>
      </c>
      <c r="AQ218" s="6" t="str">
        <f ca="1" t="shared" si="110"/>
        <v>Konsumtion</v>
      </c>
      <c r="AX218" s="30" t="str">
        <f ca="1" t="shared" si="111"/>
        <v/>
      </c>
      <c r="AZ218" s="30" t="str">
        <f ca="1">IF(SUM(IF({"4.Projekteringsavtal","5.Anslutningsavtal","6.Nätavtal"}=Q218,1,0))&gt;0,EDATE(AX218,RANDBETWEEN(0,6)),"")</f>
        <v/>
      </c>
      <c r="BB218" s="20" t="str">
        <f ca="1">IF(SUM(IF({"5.Anslutningsavtal","6.Nätavtal"}=Q218,1,0))&gt;0,EDATE(AZ218,RANDBETWEEN(0,3)),"")</f>
        <v/>
      </c>
      <c r="BD218" s="20" t="str">
        <f ca="1" t="shared" si="112"/>
        <v/>
      </c>
    </row>
    <row r="219" s="6" customFormat="1" spans="1:56">
      <c r="A219" s="32" t="s">
        <v>65</v>
      </c>
      <c r="B219" s="30">
        <f ca="1" t="shared" si="85"/>
        <v>44786</v>
      </c>
      <c r="C219" s="31">
        <f ca="1" t="shared" si="86"/>
        <v>44904</v>
      </c>
      <c r="D219" s="29" t="str">
        <f t="shared" si="87"/>
        <v>Project 4219</v>
      </c>
      <c r="E219" s="29" t="str">
        <f t="shared" si="88"/>
        <v>Company AB 5219</v>
      </c>
      <c r="F219" s="29" t="str">
        <f ca="1" t="shared" si="89"/>
        <v>Järfälla</v>
      </c>
      <c r="G219" s="36">
        <f ca="1" t="shared" si="90"/>
        <v>32</v>
      </c>
      <c r="H219" s="37" t="str">
        <f ca="1" t="shared" si="91"/>
        <v>Nej</v>
      </c>
      <c r="I219" s="29" t="str">
        <f ca="1" t="shared" si="92"/>
        <v>Nyanslutning</v>
      </c>
      <c r="J219" s="29" t="str">
        <f ca="1" t="shared" si="93"/>
        <v>Produktion</v>
      </c>
      <c r="K219" s="40">
        <f ca="1" t="shared" si="94"/>
        <v>390</v>
      </c>
      <c r="L219" s="40">
        <f ca="1" t="shared" si="95"/>
        <v>62</v>
      </c>
      <c r="M219" s="13"/>
      <c r="N219" s="29" t="str">
        <f ca="1" t="shared" si="96"/>
        <v>Anders Erikson 219</v>
      </c>
      <c r="O219" s="29" t="str">
        <f ca="1" t="shared" si="97"/>
        <v>Sarah Anderson 219</v>
      </c>
      <c r="P219" s="29" t="str">
        <f ca="1" t="shared" si="98"/>
        <v>Erik Johanson 219</v>
      </c>
      <c r="Q219" s="29" t="str">
        <f ca="1" t="shared" si="99"/>
        <v>4.Projekteringsavtal</v>
      </c>
      <c r="R219" s="44" t="str">
        <f ca="1" t="shared" si="100"/>
        <v>N/A</v>
      </c>
      <c r="S219" s="44" t="str">
        <f ca="1" t="shared" si="101"/>
        <v>x</v>
      </c>
      <c r="T219" s="44" t="str">
        <f ca="1" t="shared" si="102"/>
        <v/>
      </c>
      <c r="U219" s="15"/>
      <c r="V219" s="32"/>
      <c r="W219" s="48" t="str">
        <f ca="1" t="shared" si="103"/>
        <v/>
      </c>
      <c r="X219" s="49" t="str">
        <f ca="1" t="shared" si="104"/>
        <v>Nej</v>
      </c>
      <c r="Y219" s="62" t="str">
        <f ca="1" t="shared" si="105"/>
        <v/>
      </c>
      <c r="Z219" s="62" t="str">
        <f ca="1" t="shared" si="106"/>
        <v/>
      </c>
      <c r="AA219" s="66"/>
      <c r="AB219" s="63" t="str">
        <f ca="1" t="shared" si="108"/>
        <v/>
      </c>
      <c r="AC219" s="72">
        <f ca="1">INDEX(Anslutningspunkt!$A$2:$A$180,RANDBETWEEN(2,180),1)</f>
        <v>290</v>
      </c>
      <c r="AD219" s="29"/>
      <c r="AE219" s="29" t="str">
        <f ca="1" t="shared" si="107"/>
        <v>Stamnät</v>
      </c>
      <c r="AF219" s="78"/>
      <c r="AG219" s="121"/>
      <c r="AH219" s="122"/>
      <c r="AI219" s="126"/>
      <c r="AM219" s="6">
        <f ca="1">VLOOKUP(AC219,Anslutningspunkt!A:B,2,0)+RANDBETWEEN(-10000,10000)</f>
        <v>7594938.698</v>
      </c>
      <c r="AN219" s="6">
        <f ca="1">VLOOKUP(AC219,Anslutningspunkt!A:C,3,0)+RANDBETWEEN(-10000,10000)</f>
        <v>754342.195</v>
      </c>
      <c r="AP219" s="6" t="str">
        <f ca="1" t="shared" si="109"/>
        <v>Nyanslutning</v>
      </c>
      <c r="AQ219" s="6" t="str">
        <f ca="1" t="shared" si="110"/>
        <v>Produktion</v>
      </c>
      <c r="AX219" s="30">
        <f ca="1" t="shared" si="111"/>
        <v>44789.015780252</v>
      </c>
      <c r="AZ219" s="30">
        <f ca="1">IF(SUM(IF({"4.Projekteringsavtal","5.Anslutningsavtal","6.Nätavtal"}=Q219,1,0))&gt;0,EDATE(AX219,RANDBETWEEN(0,6)),"")</f>
        <v>44850</v>
      </c>
      <c r="BB219" s="20" t="str">
        <f ca="1">IF(SUM(IF({"5.Anslutningsavtal","6.Nätavtal"}=Q219,1,0))&gt;0,EDATE(AZ219,RANDBETWEEN(0,3)),"")</f>
        <v/>
      </c>
      <c r="BD219" s="20" t="str">
        <f ca="1" t="shared" si="112"/>
        <v/>
      </c>
    </row>
    <row r="220" s="6" customFormat="1" spans="1:56">
      <c r="A220" s="32" t="s">
        <v>65</v>
      </c>
      <c r="B220" s="30">
        <f ca="1" t="shared" si="85"/>
        <v>44305</v>
      </c>
      <c r="C220" s="31">
        <f ca="1" t="shared" si="86"/>
        <v>45430</v>
      </c>
      <c r="D220" s="29" t="str">
        <f t="shared" si="87"/>
        <v>Project 4220</v>
      </c>
      <c r="E220" s="29" t="str">
        <f t="shared" si="88"/>
        <v>Company AB 5220</v>
      </c>
      <c r="F220" s="29" t="str">
        <f ca="1" t="shared" si="89"/>
        <v>Horndal</v>
      </c>
      <c r="G220" s="36">
        <f ca="1" t="shared" si="90"/>
        <v>32</v>
      </c>
      <c r="H220" s="37" t="str">
        <f ca="1" t="shared" si="91"/>
        <v>Nej</v>
      </c>
      <c r="I220" s="29" t="str">
        <f ca="1" t="shared" si="92"/>
        <v>Flytt</v>
      </c>
      <c r="J220" s="29" t="str">
        <f ca="1" t="shared" si="93"/>
        <v>Produktion</v>
      </c>
      <c r="K220" s="40">
        <f ca="1" t="shared" si="94"/>
        <v>220</v>
      </c>
      <c r="L220" s="40">
        <f ca="1" t="shared" si="95"/>
        <v>22</v>
      </c>
      <c r="M220" s="13"/>
      <c r="N220" s="29" t="str">
        <f ca="1" t="shared" si="96"/>
        <v>Lars Johnson 220</v>
      </c>
      <c r="O220" s="29" t="str">
        <f ca="1" t="shared" si="97"/>
        <v>Erik Johanson 220</v>
      </c>
      <c r="P220" s="29" t="str">
        <f ca="1" t="shared" si="98"/>
        <v>Anders Erikson 220</v>
      </c>
      <c r="Q220" s="29" t="str">
        <f ca="1" t="shared" si="99"/>
        <v>6.Nätavtal</v>
      </c>
      <c r="R220" s="44" t="str">
        <f ca="1" t="shared" si="100"/>
        <v/>
      </c>
      <c r="S220" s="44" t="str">
        <f ca="1" t="shared" si="101"/>
        <v/>
      </c>
      <c r="T220" s="44" t="str">
        <f ca="1" t="shared" si="102"/>
        <v>x</v>
      </c>
      <c r="U220" s="15"/>
      <c r="V220" s="32"/>
      <c r="W220" s="48" t="str">
        <f ca="1" t="shared" si="103"/>
        <v/>
      </c>
      <c r="X220" s="49" t="str">
        <f ca="1" t="shared" si="104"/>
        <v/>
      </c>
      <c r="Y220" s="62" t="str">
        <f ca="1" t="shared" si="105"/>
        <v/>
      </c>
      <c r="Z220" s="62" t="str">
        <f ca="1" t="shared" si="106"/>
        <v/>
      </c>
      <c r="AA220" s="66"/>
      <c r="AB220" s="63" t="str">
        <f ca="1" t="shared" si="108"/>
        <v/>
      </c>
      <c r="AC220" s="72">
        <f ca="1">INDEX(Anslutningspunkt!$A$2:$A$180,RANDBETWEEN(2,180),1)</f>
        <v>126</v>
      </c>
      <c r="AD220" s="29"/>
      <c r="AE220" s="29" t="str">
        <f ca="1" t="shared" si="107"/>
        <v>Regionnät</v>
      </c>
      <c r="AF220" s="78"/>
      <c r="AG220" s="121"/>
      <c r="AH220" s="122"/>
      <c r="AI220" s="126"/>
      <c r="AM220" s="6">
        <f ca="1">VLOOKUP(AC220,Anslutningspunkt!A:B,2,0)+RANDBETWEEN(-10000,10000)</f>
        <v>7625711.698</v>
      </c>
      <c r="AN220" s="6">
        <f ca="1">VLOOKUP(AC220,Anslutningspunkt!A:C,3,0)+RANDBETWEEN(-10000,10000)</f>
        <v>756068.195</v>
      </c>
      <c r="AP220" s="6" t="str">
        <f ca="1" t="shared" si="109"/>
        <v>Flytt</v>
      </c>
      <c r="AQ220" s="6" t="str">
        <f ca="1" t="shared" si="110"/>
        <v>Produktion</v>
      </c>
      <c r="AX220" s="30">
        <f ca="1" t="shared" si="111"/>
        <v>45354.1657487308</v>
      </c>
      <c r="AZ220" s="30">
        <f ca="1">IF(SUM(IF({"4.Projekteringsavtal","5.Anslutningsavtal","6.Nätavtal"}=Q220,1,0))&gt;0,EDATE(AX220,RANDBETWEEN(0,6)),"")</f>
        <v>45354</v>
      </c>
      <c r="BB220" s="20">
        <f ca="1">IF(SUM(IF({"5.Anslutningsavtal","6.Nätavtal"}=Q220,1,0))&gt;0,EDATE(AZ220,RANDBETWEEN(0,3)),"")</f>
        <v>45415</v>
      </c>
      <c r="BD220" s="20">
        <f ca="1" t="shared" si="112"/>
        <v>45476</v>
      </c>
    </row>
    <row r="221" s="6" customFormat="1" spans="1:56">
      <c r="A221" s="32" t="s">
        <v>65</v>
      </c>
      <c r="B221" s="30">
        <f ca="1" t="shared" si="85"/>
        <v>43872</v>
      </c>
      <c r="C221" s="31">
        <f ca="1" t="shared" si="86"/>
        <v>45433</v>
      </c>
      <c r="D221" s="29" t="str">
        <f t="shared" si="87"/>
        <v>Project 4221</v>
      </c>
      <c r="E221" s="29" t="str">
        <f t="shared" si="88"/>
        <v>Company AB 5221</v>
      </c>
      <c r="F221" s="29" t="str">
        <f ca="1" t="shared" si="89"/>
        <v>Solna</v>
      </c>
      <c r="G221" s="36">
        <f ca="1" t="shared" si="90"/>
        <v>31</v>
      </c>
      <c r="H221" s="37" t="str">
        <f ca="1" t="shared" si="91"/>
        <v>Ja</v>
      </c>
      <c r="I221" s="29" t="str">
        <f ca="1" t="shared" si="92"/>
        <v>Flytt</v>
      </c>
      <c r="J221" s="29" t="str">
        <f ca="1" t="shared" si="93"/>
        <v>Konsumtion</v>
      </c>
      <c r="K221" s="40">
        <f ca="1" t="shared" si="94"/>
        <v>70</v>
      </c>
      <c r="L221" s="40">
        <f ca="1" t="shared" si="95"/>
        <v>12</v>
      </c>
      <c r="M221" s="13"/>
      <c r="N221" s="29" t="str">
        <f ca="1" t="shared" si="96"/>
        <v>Sarah Anderson 221</v>
      </c>
      <c r="O221" s="29" t="str">
        <f ca="1" t="shared" si="97"/>
        <v>Anders Erikson 221</v>
      </c>
      <c r="P221" s="29" t="str">
        <f ca="1" t="shared" si="98"/>
        <v>Anders Erikson 221</v>
      </c>
      <c r="Q221" s="29" t="str">
        <f ca="1" t="shared" si="99"/>
        <v>5.Anslutningsavtal</v>
      </c>
      <c r="R221" s="44" t="str">
        <f ca="1" t="shared" si="100"/>
        <v>nej</v>
      </c>
      <c r="S221" s="44" t="str">
        <f ca="1" t="shared" si="101"/>
        <v/>
      </c>
      <c r="T221" s="44" t="str">
        <f ca="1" t="shared" si="102"/>
        <v>x</v>
      </c>
      <c r="U221" s="15"/>
      <c r="V221" s="32"/>
      <c r="W221" s="48" t="str">
        <f ca="1" t="shared" si="103"/>
        <v/>
      </c>
      <c r="X221" s="49" t="str">
        <f ca="1" t="shared" si="104"/>
        <v/>
      </c>
      <c r="Y221" s="62" t="str">
        <f ca="1" t="shared" si="105"/>
        <v/>
      </c>
      <c r="Z221" s="62" t="str">
        <f ca="1" t="shared" si="106"/>
        <v/>
      </c>
      <c r="AA221" s="66"/>
      <c r="AB221" s="63" t="str">
        <f ca="1" t="shared" si="108"/>
        <v/>
      </c>
      <c r="AC221" s="72">
        <f ca="1">INDEX(Anslutningspunkt!$A$2:$A$180,RANDBETWEEN(2,180),1)</f>
        <v>102</v>
      </c>
      <c r="AD221" s="29"/>
      <c r="AE221" s="29" t="str">
        <f ca="1" t="shared" si="107"/>
        <v>Stamnät Regionnät</v>
      </c>
      <c r="AF221" s="78"/>
      <c r="AG221" s="121"/>
      <c r="AH221" s="122"/>
      <c r="AI221" s="122"/>
      <c r="AM221" s="6">
        <f ca="1">VLOOKUP(AC221,Anslutningspunkt!A:B,2,0)+RANDBETWEEN(-10000,10000)</f>
        <v>7729789.698</v>
      </c>
      <c r="AN221" s="6">
        <f ca="1">VLOOKUP(AC221,Anslutningspunkt!A:C,3,0)+RANDBETWEEN(-10000,10000)</f>
        <v>775493.195</v>
      </c>
      <c r="AP221" s="6" t="str">
        <f ca="1" t="shared" si="109"/>
        <v>Flytt</v>
      </c>
      <c r="AQ221" s="6" t="str">
        <f ca="1" t="shared" si="110"/>
        <v>Konsumtion</v>
      </c>
      <c r="AX221" s="30">
        <f ca="1" t="shared" si="111"/>
        <v>44749.0358271601</v>
      </c>
      <c r="AZ221" s="30">
        <f ca="1">IF(SUM(IF({"4.Projekteringsavtal","5.Anslutningsavtal","6.Nätavtal"}=Q221,1,0))&gt;0,EDATE(AX221,RANDBETWEEN(0,6)),"")</f>
        <v>44872</v>
      </c>
      <c r="BB221" s="20">
        <f ca="1">IF(SUM(IF({"5.Anslutningsavtal","6.Nätavtal"}=Q221,1,0))&gt;0,EDATE(AZ221,RANDBETWEEN(0,3)),"")</f>
        <v>44902</v>
      </c>
      <c r="BD221" s="20" t="str">
        <f ca="1" t="shared" si="112"/>
        <v/>
      </c>
    </row>
    <row r="222" s="6" customFormat="1" spans="1:56">
      <c r="A222" s="32" t="s">
        <v>65</v>
      </c>
      <c r="B222" s="30">
        <f ca="1" t="shared" si="85"/>
        <v>44305</v>
      </c>
      <c r="C222" s="31">
        <f ca="1" t="shared" si="86"/>
        <v>45473</v>
      </c>
      <c r="D222" s="29" t="str">
        <f t="shared" si="87"/>
        <v>Project 4222</v>
      </c>
      <c r="E222" s="29" t="str">
        <f t="shared" si="88"/>
        <v>Company AB 5222</v>
      </c>
      <c r="F222" s="29" t="str">
        <f ca="1" t="shared" si="89"/>
        <v>Eskiltuna</v>
      </c>
      <c r="G222" s="36">
        <f ca="1" t="shared" si="90"/>
        <v>35</v>
      </c>
      <c r="H222" s="37" t="str">
        <f ca="1" t="shared" si="91"/>
        <v>Nej</v>
      </c>
      <c r="I222" s="29" t="str">
        <f ca="1" t="shared" si="92"/>
        <v>Utökning</v>
      </c>
      <c r="J222" s="29" t="str">
        <f ca="1" t="shared" si="93"/>
        <v>Konsumtion</v>
      </c>
      <c r="K222" s="40">
        <f ca="1" t="shared" si="94"/>
        <v>600</v>
      </c>
      <c r="L222" s="40">
        <f ca="1" t="shared" si="95"/>
        <v>293</v>
      </c>
      <c r="M222" s="13"/>
      <c r="N222" s="29" t="str">
        <f ca="1" t="shared" si="96"/>
        <v>Anders Erikson 222</v>
      </c>
      <c r="O222" s="29" t="str">
        <f ca="1" t="shared" si="97"/>
        <v>Sarah Anderson 222</v>
      </c>
      <c r="P222" s="29" t="str">
        <f ca="1" t="shared" si="98"/>
        <v>Anders Erikson 222</v>
      </c>
      <c r="Q222" s="29" t="str">
        <f ca="1" t="shared" si="99"/>
        <v>5.Anslutningsavtal</v>
      </c>
      <c r="R222" s="44" t="str">
        <f ca="1" t="shared" si="100"/>
        <v>N/A</v>
      </c>
      <c r="S222" s="44" t="str">
        <f ca="1" t="shared" si="101"/>
        <v/>
      </c>
      <c r="T222" s="44" t="str">
        <f ca="1" t="shared" si="102"/>
        <v/>
      </c>
      <c r="U222" s="15"/>
      <c r="V222" s="32"/>
      <c r="W222" s="48" t="str">
        <f ca="1" t="shared" si="103"/>
        <v>Ansluts till LN 20 kV</v>
      </c>
      <c r="X222" s="49" t="str">
        <f ca="1" t="shared" si="104"/>
        <v>Nej</v>
      </c>
      <c r="Y222" s="62" t="str">
        <f ca="1" t="shared" si="105"/>
        <v/>
      </c>
      <c r="Z222" s="62" t="str">
        <f ca="1" t="shared" si="106"/>
        <v/>
      </c>
      <c r="AA222" s="66"/>
      <c r="AB222" s="63" t="str">
        <f ca="1" t="shared" si="108"/>
        <v/>
      </c>
      <c r="AC222" s="72">
        <f ca="1">INDEX(Anslutningspunkt!$A$2:$A$180,RANDBETWEEN(2,180),1)</f>
        <v>150</v>
      </c>
      <c r="AD222" s="29"/>
      <c r="AE222" s="29" t="str">
        <f ca="1" t="shared" si="107"/>
        <v>Stamnät</v>
      </c>
      <c r="AF222" s="78"/>
      <c r="AG222" s="121"/>
      <c r="AH222" s="122"/>
      <c r="AI222" s="122"/>
      <c r="AM222" s="6">
        <f ca="1">VLOOKUP(AC222,Anslutningspunkt!A:B,2,0)+RANDBETWEEN(-10000,10000)</f>
        <v>7703830.698</v>
      </c>
      <c r="AN222" s="6">
        <f ca="1">VLOOKUP(AC222,Anslutningspunkt!A:C,3,0)+RANDBETWEEN(-10000,10000)</f>
        <v>686147.195</v>
      </c>
      <c r="AP222" s="6" t="str">
        <f ca="1" t="shared" si="109"/>
        <v>Utökning</v>
      </c>
      <c r="AQ222" s="6" t="str">
        <f ca="1" t="shared" si="110"/>
        <v>Konsumtion</v>
      </c>
      <c r="AX222" s="30">
        <f ca="1" t="shared" si="111"/>
        <v>45117.8296427432</v>
      </c>
      <c r="AZ222" s="30">
        <f ca="1">IF(SUM(IF({"4.Projekteringsavtal","5.Anslutningsavtal","6.Nätavtal"}=Q222,1,0))&gt;0,EDATE(AX222,RANDBETWEEN(0,6)),"")</f>
        <v>45148</v>
      </c>
      <c r="BB222" s="20">
        <f ca="1">IF(SUM(IF({"5.Anslutningsavtal","6.Nätavtal"}=Q222,1,0))&gt;0,EDATE(AZ222,RANDBETWEEN(0,3)),"")</f>
        <v>45209</v>
      </c>
      <c r="BD222" s="20" t="str">
        <f ca="1" t="shared" si="112"/>
        <v/>
      </c>
    </row>
    <row r="223" s="6" customFormat="1" spans="1:56">
      <c r="A223" s="32" t="s">
        <v>65</v>
      </c>
      <c r="B223" s="30">
        <f ca="1" t="shared" si="85"/>
        <v>44687</v>
      </c>
      <c r="C223" s="31">
        <f ca="1" t="shared" si="86"/>
        <v>45019</v>
      </c>
      <c r="D223" s="29" t="str">
        <f t="shared" si="87"/>
        <v>Project 4223</v>
      </c>
      <c r="E223" s="29" t="str">
        <f t="shared" si="88"/>
        <v>Company AB 5223</v>
      </c>
      <c r="F223" s="29" t="str">
        <f ca="1" t="shared" si="89"/>
        <v>Vallentuna</v>
      </c>
      <c r="G223" s="36">
        <f ca="1" t="shared" si="90"/>
        <v>32</v>
      </c>
      <c r="H223" s="37" t="str">
        <f ca="1" t="shared" si="91"/>
        <v>Nej</v>
      </c>
      <c r="I223" s="29" t="str">
        <f ca="1" t="shared" si="92"/>
        <v>Nyanslutning</v>
      </c>
      <c r="J223" s="29" t="str">
        <f ca="1" t="shared" si="93"/>
        <v>Produktion</v>
      </c>
      <c r="K223" s="40">
        <f ca="1" t="shared" si="94"/>
        <v>210</v>
      </c>
      <c r="L223" s="40">
        <f ca="1" t="shared" si="95"/>
        <v>88</v>
      </c>
      <c r="M223" s="13"/>
      <c r="N223" s="29" t="str">
        <f ca="1" t="shared" si="96"/>
        <v>Erik Johanson 223</v>
      </c>
      <c r="O223" s="29" t="str">
        <f ca="1" t="shared" si="97"/>
        <v>Sarah Anderson 223</v>
      </c>
      <c r="P223" s="29" t="str">
        <f ca="1" t="shared" si="98"/>
        <v>Anders Erikson 223</v>
      </c>
      <c r="Q223" s="29" t="str">
        <f ca="1" t="shared" si="99"/>
        <v>6.Nätavtal</v>
      </c>
      <c r="R223" s="44" t="str">
        <f ca="1" t="shared" si="100"/>
        <v>?</v>
      </c>
      <c r="S223" s="44" t="str">
        <f ca="1" t="shared" si="101"/>
        <v/>
      </c>
      <c r="T223" s="44" t="str">
        <f ca="1" t="shared" si="102"/>
        <v/>
      </c>
      <c r="U223" s="15"/>
      <c r="V223" s="32"/>
      <c r="W223" s="48" t="str">
        <f ca="1" t="shared" si="103"/>
        <v/>
      </c>
      <c r="X223" s="49" t="str">
        <f ca="1" t="shared" si="104"/>
        <v/>
      </c>
      <c r="Y223" s="62" t="str">
        <f ca="1" t="shared" si="105"/>
        <v/>
      </c>
      <c r="Z223" s="62" t="str">
        <f ca="1" t="shared" si="106"/>
        <v/>
      </c>
      <c r="AA223" s="66"/>
      <c r="AB223" s="63" t="str">
        <f ca="1" t="shared" si="108"/>
        <v/>
      </c>
      <c r="AC223" s="72">
        <f ca="1">INDEX(Anslutningspunkt!$A$2:$A$180,RANDBETWEEN(2,180),1)</f>
        <v>6</v>
      </c>
      <c r="AD223" s="29"/>
      <c r="AE223" s="29" t="str">
        <f ca="1" t="shared" si="107"/>
        <v/>
      </c>
      <c r="AF223" s="78"/>
      <c r="AG223" s="121"/>
      <c r="AH223" s="122"/>
      <c r="AI223" s="126"/>
      <c r="AM223" s="6">
        <f ca="1">VLOOKUP(AC223,Anslutningspunkt!A:B,2,0)+RANDBETWEEN(-10000,10000)</f>
        <v>7643234.698</v>
      </c>
      <c r="AN223" s="6">
        <f ca="1">VLOOKUP(AC223,Anslutningspunkt!A:C,3,0)+RANDBETWEEN(-10000,10000)</f>
        <v>702012.195</v>
      </c>
      <c r="AP223" s="6" t="str">
        <f ca="1" t="shared" si="109"/>
        <v>Nyanslutning</v>
      </c>
      <c r="AQ223" s="6" t="str">
        <f ca="1" t="shared" si="110"/>
        <v>Produktion</v>
      </c>
      <c r="AX223" s="30">
        <f ca="1" t="shared" si="111"/>
        <v>44870.3982720888</v>
      </c>
      <c r="AZ223" s="30">
        <f ca="1">IF(SUM(IF({"4.Projekteringsavtal","5.Anslutningsavtal","6.Nätavtal"}=Q223,1,0))&gt;0,EDATE(AX223,RANDBETWEEN(0,6)),"")</f>
        <v>45051</v>
      </c>
      <c r="BB223" s="20">
        <f ca="1">IF(SUM(IF({"5.Anslutningsavtal","6.Nätavtal"}=Q223,1,0))&gt;0,EDATE(AZ223,RANDBETWEEN(0,3)),"")</f>
        <v>45051</v>
      </c>
      <c r="BD223" s="20">
        <f ca="1" t="shared" si="112"/>
        <v>45082</v>
      </c>
    </row>
    <row r="224" s="6" customFormat="1" spans="1:56">
      <c r="A224" s="32" t="s">
        <v>65</v>
      </c>
      <c r="B224" s="30">
        <f ca="1" t="shared" si="85"/>
        <v>43374</v>
      </c>
      <c r="C224" s="31">
        <f ca="1" t="shared" si="86"/>
        <v>44545</v>
      </c>
      <c r="D224" s="29" t="str">
        <f t="shared" si="87"/>
        <v>Project 4224</v>
      </c>
      <c r="E224" s="29" t="str">
        <f t="shared" si="88"/>
        <v>Company AB 5224</v>
      </c>
      <c r="F224" s="29" t="str">
        <f ca="1" t="shared" si="89"/>
        <v>Upplans Bro</v>
      </c>
      <c r="G224" s="36">
        <f ca="1" t="shared" si="90"/>
        <v>31</v>
      </c>
      <c r="H224" s="37" t="str">
        <f ca="1" t="shared" si="91"/>
        <v>Nej</v>
      </c>
      <c r="I224" s="29" t="str">
        <f ca="1" t="shared" si="92"/>
        <v>Utökning</v>
      </c>
      <c r="J224" s="29" t="str">
        <f ca="1" t="shared" si="93"/>
        <v>Konsumtion</v>
      </c>
      <c r="K224" s="40">
        <f ca="1" t="shared" si="94"/>
        <v>390</v>
      </c>
      <c r="L224" s="40">
        <f ca="1" t="shared" si="95"/>
        <v>334</v>
      </c>
      <c r="M224" s="13"/>
      <c r="N224" s="29" t="str">
        <f ca="1" t="shared" si="96"/>
        <v>Erik Johanson 224</v>
      </c>
      <c r="O224" s="29" t="str">
        <f ca="1" t="shared" si="97"/>
        <v>Sarah Anderson 224</v>
      </c>
      <c r="P224" s="29" t="str">
        <f ca="1" t="shared" si="98"/>
        <v>Lars Johnson 224</v>
      </c>
      <c r="Q224" s="29" t="str">
        <f ca="1" t="shared" si="99"/>
        <v>4.Projekteringsavtal</v>
      </c>
      <c r="R224" s="44" t="str">
        <f ca="1" t="shared" si="100"/>
        <v>?</v>
      </c>
      <c r="S224" s="44" t="str">
        <f ca="1" t="shared" si="101"/>
        <v/>
      </c>
      <c r="T224" s="44" t="str">
        <f ca="1" t="shared" si="102"/>
        <v>x</v>
      </c>
      <c r="U224" s="15"/>
      <c r="V224" s="32"/>
      <c r="W224" s="48" t="str">
        <f ca="1" t="shared" si="103"/>
        <v/>
      </c>
      <c r="X224" s="49" t="str">
        <f ca="1" t="shared" si="104"/>
        <v>Ja</v>
      </c>
      <c r="Y224" s="62">
        <f ca="1" t="shared" si="105"/>
        <v>45162</v>
      </c>
      <c r="Z224" s="62">
        <f ca="1" t="shared" si="106"/>
        <v>45056</v>
      </c>
      <c r="AA224" s="66"/>
      <c r="AB224" s="63" t="str">
        <f ca="1" t="shared" si="108"/>
        <v/>
      </c>
      <c r="AC224" s="72">
        <f ca="1">INDEX(Anslutningspunkt!$A$2:$A$180,RANDBETWEEN(2,180),1)</f>
        <v>199</v>
      </c>
      <c r="AD224" s="29"/>
      <c r="AE224" s="29" t="str">
        <f ca="1" t="shared" si="107"/>
        <v>Stamnät Regionnät</v>
      </c>
      <c r="AF224" s="78"/>
      <c r="AG224" s="121"/>
      <c r="AH224" s="122"/>
      <c r="AI224" s="122"/>
      <c r="AM224" s="6">
        <f ca="1">VLOOKUP(AC224,Anslutningspunkt!A:B,2,0)+RANDBETWEEN(-10000,10000)</f>
        <v>7673978.698</v>
      </c>
      <c r="AN224" s="6">
        <f ca="1">VLOOKUP(AC224,Anslutningspunkt!A:C,3,0)+RANDBETWEEN(-10000,10000)</f>
        <v>709390.195</v>
      </c>
      <c r="AP224" s="6" t="str">
        <f ca="1" t="shared" si="109"/>
        <v>Utökning</v>
      </c>
      <c r="AQ224" s="6" t="str">
        <f ca="1" t="shared" si="110"/>
        <v>Konsumtion</v>
      </c>
      <c r="AX224" s="30">
        <f ca="1" t="shared" si="111"/>
        <v>43631.2096450848</v>
      </c>
      <c r="AZ224" s="30">
        <f ca="1">IF(SUM(IF({"4.Projekteringsavtal","5.Anslutningsavtal","6.Nätavtal"}=Q224,1,0))&gt;0,EDATE(AX224,RANDBETWEEN(0,6)),"")</f>
        <v>43753</v>
      </c>
      <c r="BB224" s="20" t="str">
        <f ca="1">IF(SUM(IF({"5.Anslutningsavtal","6.Nätavtal"}=Q224,1,0))&gt;0,EDATE(AZ224,RANDBETWEEN(0,3)),"")</f>
        <v/>
      </c>
      <c r="BD224" s="20" t="str">
        <f ca="1" t="shared" si="112"/>
        <v/>
      </c>
    </row>
    <row r="225" s="6" customFormat="1" ht="12.75" customHeight="1" spans="1:56">
      <c r="A225" s="32" t="s">
        <v>65</v>
      </c>
      <c r="B225" s="30">
        <f ca="1" t="shared" si="85"/>
        <v>43113</v>
      </c>
      <c r="C225" s="31">
        <f ca="1" t="shared" si="86"/>
        <v>45353</v>
      </c>
      <c r="D225" s="29" t="str">
        <f t="shared" si="87"/>
        <v>Project 4225</v>
      </c>
      <c r="E225" s="29" t="str">
        <f t="shared" si="88"/>
        <v>Company AB 5225</v>
      </c>
      <c r="F225" s="29" t="str">
        <f ca="1" t="shared" si="89"/>
        <v>Botkyrka</v>
      </c>
      <c r="G225" s="36">
        <f ca="1" t="shared" si="90"/>
        <v>32</v>
      </c>
      <c r="H225" s="37" t="str">
        <f ca="1" t="shared" si="91"/>
        <v/>
      </c>
      <c r="I225" s="29" t="str">
        <f ca="1" t="shared" si="92"/>
        <v>Nyanslutning</v>
      </c>
      <c r="J225" s="29" t="str">
        <f ca="1" t="shared" si="93"/>
        <v>Produktion</v>
      </c>
      <c r="K225" s="40">
        <f ca="1" t="shared" si="94"/>
        <v>440</v>
      </c>
      <c r="L225" s="40">
        <f ca="1" t="shared" si="95"/>
        <v>60</v>
      </c>
      <c r="M225" s="13"/>
      <c r="N225" s="29" t="str">
        <f ca="1" t="shared" si="96"/>
        <v>Anders Erikson 225</v>
      </c>
      <c r="O225" s="29" t="str">
        <f ca="1" t="shared" si="97"/>
        <v>Sarah Anderson 225</v>
      </c>
      <c r="P225" s="29" t="str">
        <f ca="1" t="shared" si="98"/>
        <v>Erik Johanson 225</v>
      </c>
      <c r="Q225" s="29" t="str">
        <f ca="1" t="shared" si="99"/>
        <v>4.Projekteringsavtal</v>
      </c>
      <c r="R225" s="44" t="str">
        <f ca="1" t="shared" si="100"/>
        <v/>
      </c>
      <c r="S225" s="44" t="str">
        <f ca="1" t="shared" si="101"/>
        <v>x</v>
      </c>
      <c r="T225" s="44" t="str">
        <f ca="1" t="shared" si="102"/>
        <v/>
      </c>
      <c r="U225" s="15"/>
      <c r="V225" s="32"/>
      <c r="W225" s="48" t="str">
        <f ca="1" t="shared" si="103"/>
        <v/>
      </c>
      <c r="X225" s="49" t="str">
        <f ca="1" t="shared" si="104"/>
        <v/>
      </c>
      <c r="Y225" s="62" t="str">
        <f ca="1" t="shared" si="105"/>
        <v/>
      </c>
      <c r="Z225" s="62" t="str">
        <f ca="1" t="shared" si="106"/>
        <v/>
      </c>
      <c r="AA225" s="66"/>
      <c r="AB225" s="63" t="str">
        <f ca="1" t="shared" si="108"/>
        <v/>
      </c>
      <c r="AC225" s="72">
        <f ca="1">INDEX(Anslutningspunkt!$A$2:$A$180,RANDBETWEEN(2,180),1)</f>
        <v>178</v>
      </c>
      <c r="AD225" s="29"/>
      <c r="AE225" s="29" t="str">
        <f ca="1" t="shared" si="107"/>
        <v>Stamnät</v>
      </c>
      <c r="AF225" s="78"/>
      <c r="AG225" s="121"/>
      <c r="AH225" s="122"/>
      <c r="AI225" s="122"/>
      <c r="AM225" s="6">
        <f ca="1">VLOOKUP(AC225,Anslutningspunkt!A:B,2,0)+RANDBETWEEN(-10000,10000)</f>
        <v>7743723.698</v>
      </c>
      <c r="AN225" s="6">
        <f ca="1">VLOOKUP(AC225,Anslutningspunkt!A:C,3,0)+RANDBETWEEN(-10000,10000)</f>
        <v>785527.195</v>
      </c>
      <c r="AP225" s="6" t="str">
        <f ca="1" t="shared" si="109"/>
        <v>Nyanslutning</v>
      </c>
      <c r="AQ225" s="6" t="str">
        <f ca="1" t="shared" si="110"/>
        <v>Produktion</v>
      </c>
      <c r="AX225" s="30">
        <f ca="1" t="shared" si="111"/>
        <v>44743.1846213501</v>
      </c>
      <c r="AZ225" s="30">
        <f ca="1">IF(SUM(IF({"4.Projekteringsavtal","5.Anslutningsavtal","6.Nätavtal"}=Q225,1,0))&gt;0,EDATE(AX225,RANDBETWEEN(0,6)),"")</f>
        <v>44866</v>
      </c>
      <c r="BB225" s="20" t="str">
        <f ca="1">IF(SUM(IF({"5.Anslutningsavtal","6.Nätavtal"}=Q225,1,0))&gt;0,EDATE(AZ225,RANDBETWEEN(0,3)),"")</f>
        <v/>
      </c>
      <c r="BD225" s="20" t="str">
        <f ca="1" t="shared" si="112"/>
        <v/>
      </c>
    </row>
    <row r="226" s="6" customFormat="1" ht="12.75" customHeight="1" spans="1:56">
      <c r="A226" s="32" t="s">
        <v>68</v>
      </c>
      <c r="B226" s="30">
        <f ca="1" t="shared" si="85"/>
        <v>43660</v>
      </c>
      <c r="C226" s="31">
        <f ca="1" t="shared" si="86"/>
        <v>45261</v>
      </c>
      <c r="D226" s="29" t="str">
        <f t="shared" si="87"/>
        <v>Project 4226</v>
      </c>
      <c r="E226" s="29" t="str">
        <f t="shared" si="88"/>
        <v>Company AB 5226</v>
      </c>
      <c r="F226" s="29" t="str">
        <f ca="1" t="shared" si="89"/>
        <v>Strängnäs</v>
      </c>
      <c r="G226" s="36">
        <f ca="1" t="shared" si="90"/>
        <v>34</v>
      </c>
      <c r="H226" s="37" t="str">
        <f ca="1" t="shared" si="91"/>
        <v/>
      </c>
      <c r="I226" s="29" t="str">
        <f ca="1" t="shared" si="92"/>
        <v>Utökning</v>
      </c>
      <c r="J226" s="29" t="str">
        <f ca="1" t="shared" si="93"/>
        <v>Konsumtion</v>
      </c>
      <c r="K226" s="40">
        <f ca="1" t="shared" si="94"/>
        <v>360</v>
      </c>
      <c r="L226" s="40">
        <f ca="1" t="shared" si="95"/>
        <v>346</v>
      </c>
      <c r="M226" s="13"/>
      <c r="N226" s="29" t="str">
        <f ca="1" t="shared" si="96"/>
        <v>Anders Erikson 226</v>
      </c>
      <c r="O226" s="29" t="str">
        <f ca="1" t="shared" si="97"/>
        <v>Lars Johnson 226</v>
      </c>
      <c r="P226" s="29" t="str">
        <f ca="1" t="shared" si="98"/>
        <v>Lars Johnson 226</v>
      </c>
      <c r="Q226" s="29" t="str">
        <f ca="1" t="shared" si="99"/>
        <v>5.Anslutningsavtal</v>
      </c>
      <c r="R226" s="44" t="str">
        <f ca="1" t="shared" si="100"/>
        <v>N/A</v>
      </c>
      <c r="S226" s="44" t="str">
        <f ca="1" t="shared" si="101"/>
        <v>x</v>
      </c>
      <c r="T226" s="44" t="str">
        <f ca="1" t="shared" si="102"/>
        <v/>
      </c>
      <c r="U226" s="15"/>
      <c r="V226" s="32"/>
      <c r="W226" s="48" t="str">
        <f ca="1" t="shared" si="103"/>
        <v/>
      </c>
      <c r="X226" s="49" t="str">
        <f ca="1" t="shared" si="104"/>
        <v>Ja</v>
      </c>
      <c r="Y226" s="62">
        <f ca="1" t="shared" si="105"/>
        <v>45582</v>
      </c>
      <c r="Z226" s="62">
        <f ca="1" t="shared" si="106"/>
        <v>45581</v>
      </c>
      <c r="AA226" s="66"/>
      <c r="AB226" s="63" t="str">
        <f ca="1" t="shared" si="108"/>
        <v/>
      </c>
      <c r="AC226" s="72">
        <f ca="1">INDEX(Anslutningspunkt!$A$2:$A$180,RANDBETWEEN(2,180),1)</f>
        <v>138</v>
      </c>
      <c r="AD226" s="29"/>
      <c r="AE226" s="29" t="str">
        <f ca="1" t="shared" si="107"/>
        <v>Stamnät</v>
      </c>
      <c r="AF226" s="78"/>
      <c r="AG226" s="121"/>
      <c r="AH226" s="122"/>
      <c r="AI226" s="122"/>
      <c r="AM226" s="6">
        <f ca="1">VLOOKUP(AC226,Anslutningspunkt!A:B,2,0)+RANDBETWEEN(-10000,10000)</f>
        <v>7760537.698</v>
      </c>
      <c r="AN226" s="6">
        <f ca="1">VLOOKUP(AC226,Anslutningspunkt!A:C,3,0)+RANDBETWEEN(-10000,10000)</f>
        <v>668778.195</v>
      </c>
      <c r="AP226" s="6" t="str">
        <f ca="1" t="shared" si="109"/>
        <v>Utökning</v>
      </c>
      <c r="AQ226" s="6" t="str">
        <f ca="1" t="shared" si="110"/>
        <v>Konsumtion</v>
      </c>
      <c r="AX226" s="30">
        <f ca="1" t="shared" si="111"/>
        <v>43840.1851295174</v>
      </c>
      <c r="AZ226" s="30">
        <f ca="1">IF(SUM(IF({"4.Projekteringsavtal","5.Anslutningsavtal","6.Nätavtal"}=Q226,1,0))&gt;0,EDATE(AX226,RANDBETWEEN(0,6)),"")</f>
        <v>43931</v>
      </c>
      <c r="BB226" s="20">
        <f ca="1">IF(SUM(IF({"5.Anslutningsavtal","6.Nätavtal"}=Q226,1,0))&gt;0,EDATE(AZ226,RANDBETWEEN(0,3)),"")</f>
        <v>43992</v>
      </c>
      <c r="BD226" s="20" t="str">
        <f ca="1" t="shared" si="112"/>
        <v/>
      </c>
    </row>
    <row r="227" s="6" customFormat="1" ht="12.75" customHeight="1" spans="1:56">
      <c r="A227" s="32" t="s">
        <v>68</v>
      </c>
      <c r="B227" s="30">
        <f ca="1" t="shared" si="85"/>
        <v>44004</v>
      </c>
      <c r="C227" s="31">
        <f ca="1" t="shared" si="86"/>
        <v>44703</v>
      </c>
      <c r="D227" s="29" t="str">
        <f t="shared" si="87"/>
        <v>Project 4227</v>
      </c>
      <c r="E227" s="29" t="str">
        <f t="shared" si="88"/>
        <v>Company AB 5227</v>
      </c>
      <c r="F227" s="29" t="str">
        <f ca="1" t="shared" si="89"/>
        <v>Sigtuna</v>
      </c>
      <c r="G227" s="36">
        <f ca="1" t="shared" si="90"/>
        <v>34</v>
      </c>
      <c r="H227" s="37" t="str">
        <f ca="1" t="shared" si="91"/>
        <v>Nej</v>
      </c>
      <c r="I227" s="29" t="str">
        <f ca="1" t="shared" si="92"/>
        <v>Flytt</v>
      </c>
      <c r="J227" s="29" t="str">
        <f ca="1" t="shared" si="93"/>
        <v>Produktion</v>
      </c>
      <c r="K227" s="40">
        <f ca="1" t="shared" si="94"/>
        <v>30</v>
      </c>
      <c r="L227" s="40">
        <f ca="1" t="shared" si="95"/>
        <v>22</v>
      </c>
      <c r="M227" s="13"/>
      <c r="N227" s="29" t="str">
        <f ca="1" t="shared" si="96"/>
        <v>Lars Johnson 227</v>
      </c>
      <c r="O227" s="29" t="str">
        <f ca="1" t="shared" si="97"/>
        <v>Lars Johnson 227</v>
      </c>
      <c r="P227" s="29" t="str">
        <f ca="1" t="shared" si="98"/>
        <v>Anders Erikson 227</v>
      </c>
      <c r="Q227" s="29" t="str">
        <f ca="1" t="shared" si="99"/>
        <v>5.Anslutningsavtal</v>
      </c>
      <c r="R227" s="44" t="str">
        <f ca="1" t="shared" si="100"/>
        <v/>
      </c>
      <c r="S227" s="44" t="str">
        <f ca="1" t="shared" si="101"/>
        <v/>
      </c>
      <c r="T227" s="44" t="str">
        <f ca="1" t="shared" si="102"/>
        <v/>
      </c>
      <c r="U227" s="15"/>
      <c r="V227" s="32"/>
      <c r="W227" s="48" t="str">
        <f ca="1" t="shared" si="103"/>
        <v>Ansluts till LN 20 kV</v>
      </c>
      <c r="X227" s="49" t="str">
        <f ca="1" t="shared" si="104"/>
        <v>Ja</v>
      </c>
      <c r="Y227" s="62">
        <f ca="1" t="shared" si="105"/>
        <v>45567</v>
      </c>
      <c r="Z227" s="62">
        <f ca="1" t="shared" si="106"/>
        <v>45565</v>
      </c>
      <c r="AA227" s="66"/>
      <c r="AB227" s="63" t="str">
        <f ca="1" t="shared" si="108"/>
        <v/>
      </c>
      <c r="AC227" s="72">
        <f ca="1">INDEX(Anslutningspunkt!$A$2:$A$180,RANDBETWEEN(2,180),1)</f>
        <v>301</v>
      </c>
      <c r="AD227" s="29"/>
      <c r="AE227" s="29" t="str">
        <f ca="1" t="shared" si="107"/>
        <v>Regionnät</v>
      </c>
      <c r="AF227" s="78"/>
      <c r="AG227" s="121"/>
      <c r="AH227" s="122"/>
      <c r="AI227" s="126"/>
      <c r="AM227" s="6">
        <f ca="1">VLOOKUP(AC227,Anslutningspunkt!A:B,2,0)+RANDBETWEEN(-10000,10000)</f>
        <v>7759874.698</v>
      </c>
      <c r="AN227" s="6">
        <f ca="1">VLOOKUP(AC227,Anslutningspunkt!A:C,3,0)+RANDBETWEEN(-10000,10000)</f>
        <v>794390.195</v>
      </c>
      <c r="AP227" s="6" t="str">
        <f ca="1" t="shared" si="109"/>
        <v>Flytt</v>
      </c>
      <c r="AQ227" s="6" t="str">
        <f ca="1" t="shared" si="110"/>
        <v>Produktion</v>
      </c>
      <c r="AX227" s="30">
        <f ca="1" t="shared" si="111"/>
        <v>44092.2278012653</v>
      </c>
      <c r="AZ227" s="30">
        <f ca="1">IF(SUM(IF({"4.Projekteringsavtal","5.Anslutningsavtal","6.Nätavtal"}=Q227,1,0))&gt;0,EDATE(AX227,RANDBETWEEN(0,6)),"")</f>
        <v>44214</v>
      </c>
      <c r="BB227" s="20">
        <f ca="1">IF(SUM(IF({"5.Anslutningsavtal","6.Nätavtal"}=Q227,1,0))&gt;0,EDATE(AZ227,RANDBETWEEN(0,3)),"")</f>
        <v>44304</v>
      </c>
      <c r="BD227" s="20" t="str">
        <f ca="1" t="shared" si="112"/>
        <v/>
      </c>
    </row>
    <row r="228" s="6" customFormat="1" ht="15" customHeight="1" spans="1:56">
      <c r="A228" s="32" t="s">
        <v>65</v>
      </c>
      <c r="B228" s="30">
        <f ca="1" t="shared" si="85"/>
        <v>44054</v>
      </c>
      <c r="C228" s="31">
        <f ca="1" t="shared" si="86"/>
        <v>44423</v>
      </c>
      <c r="D228" s="29" t="str">
        <f t="shared" si="87"/>
        <v>Project 4228</v>
      </c>
      <c r="E228" s="29" t="str">
        <f t="shared" si="88"/>
        <v>Company AB 5228</v>
      </c>
      <c r="F228" s="29" t="str">
        <f ca="1" t="shared" si="89"/>
        <v>Heby</v>
      </c>
      <c r="G228" s="36">
        <f ca="1" t="shared" si="90"/>
        <v>33</v>
      </c>
      <c r="H228" s="37" t="str">
        <f ca="1" t="shared" si="91"/>
        <v>Ja</v>
      </c>
      <c r="I228" s="29" t="str">
        <f ca="1" t="shared" si="92"/>
        <v>Nyanslutning</v>
      </c>
      <c r="J228" s="29" t="str">
        <f ca="1" t="shared" si="93"/>
        <v>Konsumtion</v>
      </c>
      <c r="K228" s="40">
        <f ca="1" t="shared" si="94"/>
        <v>450</v>
      </c>
      <c r="L228" s="40">
        <f ca="1" t="shared" si="95"/>
        <v>271</v>
      </c>
      <c r="M228" s="13"/>
      <c r="N228" s="29" t="str">
        <f ca="1" t="shared" si="96"/>
        <v>Lars Johnson 228</v>
      </c>
      <c r="O228" s="29" t="str">
        <f ca="1" t="shared" si="97"/>
        <v>Lars Johnson 228</v>
      </c>
      <c r="P228" s="29" t="str">
        <f ca="1" t="shared" si="98"/>
        <v>Sarah Anderson 228</v>
      </c>
      <c r="Q228" s="29" t="str">
        <f ca="1" t="shared" si="99"/>
        <v>4.Projekteringsavtal</v>
      </c>
      <c r="R228" s="44" t="str">
        <f ca="1" t="shared" si="100"/>
        <v/>
      </c>
      <c r="S228" s="44" t="str">
        <f ca="1" t="shared" si="101"/>
        <v/>
      </c>
      <c r="T228" s="44" t="str">
        <f ca="1" t="shared" si="102"/>
        <v/>
      </c>
      <c r="U228" s="15"/>
      <c r="V228" s="32"/>
      <c r="W228" s="48" t="str">
        <f ca="1" t="shared" si="103"/>
        <v/>
      </c>
      <c r="X228" s="49" t="str">
        <f ca="1" t="shared" si="104"/>
        <v>Nej</v>
      </c>
      <c r="Y228" s="62" t="str">
        <f ca="1" t="shared" si="105"/>
        <v/>
      </c>
      <c r="Z228" s="62" t="str">
        <f ca="1" t="shared" si="106"/>
        <v/>
      </c>
      <c r="AA228" s="66"/>
      <c r="AB228" s="63" t="str">
        <f ca="1" t="shared" si="108"/>
        <v/>
      </c>
      <c r="AC228" s="72">
        <f ca="1">INDEX(Anslutningspunkt!$A$2:$A$180,RANDBETWEEN(2,180),1)</f>
        <v>37</v>
      </c>
      <c r="AD228" s="29"/>
      <c r="AE228" s="29" t="str">
        <f ca="1" t="shared" si="107"/>
        <v>Stamnät Regionnät</v>
      </c>
      <c r="AF228" s="78"/>
      <c r="AG228" s="121"/>
      <c r="AH228" s="122"/>
      <c r="AI228" s="126"/>
      <c r="AM228" s="6">
        <f ca="1">VLOOKUP(AC228,Anslutningspunkt!A:B,2,0)+RANDBETWEEN(-10000,10000)</f>
        <v>7671448.698</v>
      </c>
      <c r="AN228" s="6">
        <f ca="1">VLOOKUP(AC228,Anslutningspunkt!A:C,3,0)+RANDBETWEEN(-10000,10000)</f>
        <v>820533.195</v>
      </c>
      <c r="AP228" s="6" t="str">
        <f ca="1" t="shared" si="109"/>
        <v>Nyanslutning</v>
      </c>
      <c r="AQ228" s="6" t="str">
        <f ca="1" t="shared" si="110"/>
        <v>Konsumtion</v>
      </c>
      <c r="AX228" s="30">
        <f ca="1" t="shared" si="111"/>
        <v>44165.0726180958</v>
      </c>
      <c r="AZ228" s="30">
        <f ca="1">IF(SUM(IF({"4.Projekteringsavtal","5.Anslutningsavtal","6.Nätavtal"}=Q228,1,0))&gt;0,EDATE(AX228,RANDBETWEEN(0,6)),"")</f>
        <v>44346</v>
      </c>
      <c r="BB228" s="20" t="str">
        <f ca="1">IF(SUM(IF({"5.Anslutningsavtal","6.Nätavtal"}=Q228,1,0))&gt;0,EDATE(AZ228,RANDBETWEEN(0,3)),"")</f>
        <v/>
      </c>
      <c r="BD228" s="20" t="str">
        <f ca="1" t="shared" si="112"/>
        <v/>
      </c>
    </row>
    <row r="229" s="6" customFormat="1" ht="15" customHeight="1" spans="1:56">
      <c r="A229" s="32" t="s">
        <v>65</v>
      </c>
      <c r="B229" s="30">
        <f ca="1" t="shared" si="85"/>
        <v>43698</v>
      </c>
      <c r="C229" s="31">
        <f ca="1" t="shared" si="86"/>
        <v>44739</v>
      </c>
      <c r="D229" s="29" t="str">
        <f t="shared" si="87"/>
        <v>Project 4229</v>
      </c>
      <c r="E229" s="29" t="str">
        <f t="shared" si="88"/>
        <v>Company AB 5229</v>
      </c>
      <c r="F229" s="29" t="str">
        <f ca="1" t="shared" si="89"/>
        <v>Älvkarleby</v>
      </c>
      <c r="G229" s="36">
        <f ca="1" t="shared" si="90"/>
        <v>32</v>
      </c>
      <c r="H229" s="37" t="str">
        <f ca="1" t="shared" si="91"/>
        <v>Nej</v>
      </c>
      <c r="I229" s="29" t="str">
        <f ca="1" t="shared" si="92"/>
        <v>Flytt</v>
      </c>
      <c r="J229" s="29" t="str">
        <f ca="1" t="shared" si="93"/>
        <v>Konsumtion</v>
      </c>
      <c r="K229" s="40">
        <f ca="1" t="shared" si="94"/>
        <v>450</v>
      </c>
      <c r="L229" s="40">
        <f ca="1" t="shared" si="95"/>
        <v>108</v>
      </c>
      <c r="M229" s="13"/>
      <c r="N229" s="29" t="str">
        <f ca="1" t="shared" si="96"/>
        <v>Lars Johnson 229</v>
      </c>
      <c r="O229" s="29" t="str">
        <f ca="1" t="shared" si="97"/>
        <v>Anders Erikson 229</v>
      </c>
      <c r="P229" s="29" t="str">
        <f ca="1" t="shared" si="98"/>
        <v>Anders Erikson 229</v>
      </c>
      <c r="Q229" s="29" t="str">
        <f ca="1" t="shared" si="99"/>
        <v>4.Projekteringsavtal</v>
      </c>
      <c r="R229" s="44" t="str">
        <f ca="1" t="shared" si="100"/>
        <v>Ja</v>
      </c>
      <c r="S229" s="44" t="str">
        <f ca="1" t="shared" si="101"/>
        <v/>
      </c>
      <c r="T229" s="44" t="str">
        <f ca="1" t="shared" si="102"/>
        <v/>
      </c>
      <c r="U229" s="15"/>
      <c r="V229" s="32"/>
      <c r="W229" s="48" t="str">
        <f ca="1" t="shared" si="103"/>
        <v>Länk</v>
      </c>
      <c r="X229" s="49" t="str">
        <f ca="1" t="shared" si="104"/>
        <v>Nej</v>
      </c>
      <c r="Y229" s="62" t="str">
        <f ca="1" t="shared" si="105"/>
        <v/>
      </c>
      <c r="Z229" s="62" t="str">
        <f ca="1" t="shared" si="106"/>
        <v/>
      </c>
      <c r="AA229" s="66"/>
      <c r="AB229" s="63" t="str">
        <f ca="1" t="shared" si="108"/>
        <v/>
      </c>
      <c r="AC229" s="72">
        <f ca="1">INDEX(Anslutningspunkt!$A$2:$A$180,RANDBETWEEN(2,180),1)</f>
        <v>38</v>
      </c>
      <c r="AD229" s="29"/>
      <c r="AE229" s="29" t="str">
        <f ca="1" t="shared" si="107"/>
        <v>Stamnät Regionnät</v>
      </c>
      <c r="AF229" s="78"/>
      <c r="AG229" s="121"/>
      <c r="AH229" s="122"/>
      <c r="AI229" s="126"/>
      <c r="AM229" s="6">
        <f ca="1">VLOOKUP(AC229,Anslutningspunkt!A:B,2,0)+RANDBETWEEN(-10000,10000)</f>
        <v>7673139.698</v>
      </c>
      <c r="AN229" s="6">
        <f ca="1">VLOOKUP(AC229,Anslutningspunkt!A:C,3,0)+RANDBETWEEN(-10000,10000)</f>
        <v>705007.195</v>
      </c>
      <c r="AP229" s="6" t="str">
        <f ca="1" t="shared" si="109"/>
        <v>Flytt</v>
      </c>
      <c r="AQ229" s="6" t="str">
        <f ca="1" t="shared" si="110"/>
        <v>Konsumtion</v>
      </c>
      <c r="AX229" s="30">
        <f ca="1" t="shared" si="111"/>
        <v>44143.3635996415</v>
      </c>
      <c r="AZ229" s="30">
        <f ca="1">IF(SUM(IF({"4.Projekteringsavtal","5.Anslutningsavtal","6.Nätavtal"}=Q229,1,0))&gt;0,EDATE(AX229,RANDBETWEEN(0,6)),"")</f>
        <v>44143</v>
      </c>
      <c r="BB229" s="20" t="str">
        <f ca="1">IF(SUM(IF({"5.Anslutningsavtal","6.Nätavtal"}=Q229,1,0))&gt;0,EDATE(AZ229,RANDBETWEEN(0,3)),"")</f>
        <v/>
      </c>
      <c r="BD229" s="20" t="str">
        <f ca="1" t="shared" si="112"/>
        <v/>
      </c>
    </row>
    <row r="230" s="6" customFormat="1" spans="1:56">
      <c r="A230" s="32" t="s">
        <v>65</v>
      </c>
      <c r="B230" s="30">
        <f ca="1" t="shared" si="85"/>
        <v>44452</v>
      </c>
      <c r="C230" s="31">
        <f ca="1" t="shared" si="86"/>
        <v>44738</v>
      </c>
      <c r="D230" s="29" t="str">
        <f t="shared" si="87"/>
        <v>Project 4230</v>
      </c>
      <c r="E230" s="29" t="str">
        <f t="shared" si="88"/>
        <v>Company AB 5230</v>
      </c>
      <c r="F230" s="29" t="str">
        <f ca="1" t="shared" si="89"/>
        <v>Falun</v>
      </c>
      <c r="G230" s="36">
        <f ca="1" t="shared" si="90"/>
        <v>36</v>
      </c>
      <c r="H230" s="37" t="str">
        <f ca="1" t="shared" si="91"/>
        <v>Nej</v>
      </c>
      <c r="I230" s="29" t="str">
        <f ca="1" t="shared" si="92"/>
        <v>Utökning</v>
      </c>
      <c r="J230" s="29" t="str">
        <f ca="1" t="shared" si="93"/>
        <v>Konsumtion</v>
      </c>
      <c r="K230" s="40">
        <f ca="1" t="shared" si="94"/>
        <v>580</v>
      </c>
      <c r="L230" s="40">
        <f ca="1" t="shared" si="95"/>
        <v>205</v>
      </c>
      <c r="M230" s="13"/>
      <c r="N230" s="29" t="str">
        <f ca="1" t="shared" si="96"/>
        <v>Lars Johnson 230</v>
      </c>
      <c r="O230" s="29" t="str">
        <f ca="1" t="shared" si="97"/>
        <v>Anders Erikson 230</v>
      </c>
      <c r="P230" s="29" t="str">
        <f ca="1" t="shared" si="98"/>
        <v>Sarah Anderson 230</v>
      </c>
      <c r="Q230" s="29" t="str">
        <f ca="1" t="shared" si="99"/>
        <v>2.Reservationsavtal</v>
      </c>
      <c r="R230" s="44" t="str">
        <f ca="1" t="shared" si="100"/>
        <v/>
      </c>
      <c r="S230" s="44" t="str">
        <f ca="1" t="shared" si="101"/>
        <v>x</v>
      </c>
      <c r="T230" s="44" t="str">
        <f ca="1" t="shared" si="102"/>
        <v/>
      </c>
      <c r="U230" s="15"/>
      <c r="V230" s="32"/>
      <c r="W230" s="48" t="str">
        <f ca="1" t="shared" si="103"/>
        <v>Reservationsavtal ska tecknas</v>
      </c>
      <c r="X230" s="49" t="str">
        <f ca="1" t="shared" si="104"/>
        <v/>
      </c>
      <c r="Y230" s="62" t="str">
        <f ca="1" t="shared" si="105"/>
        <v/>
      </c>
      <c r="Z230" s="62" t="str">
        <f ca="1" t="shared" si="106"/>
        <v/>
      </c>
      <c r="AA230" s="66"/>
      <c r="AB230" s="63" t="str">
        <f ca="1" t="shared" si="108"/>
        <v/>
      </c>
      <c r="AC230" s="72">
        <f ca="1">INDEX(Anslutningspunkt!$A$2:$A$180,RANDBETWEEN(2,180),1)</f>
        <v>32</v>
      </c>
      <c r="AD230" s="29"/>
      <c r="AE230" s="29" t="str">
        <f ca="1" t="shared" si="107"/>
        <v>Regionnät</v>
      </c>
      <c r="AF230" s="78"/>
      <c r="AG230" s="121"/>
      <c r="AH230" s="122"/>
      <c r="AI230" s="126"/>
      <c r="AM230" s="6">
        <f ca="1">VLOOKUP(AC230,Anslutningspunkt!A:B,2,0)+RANDBETWEEN(-10000,10000)</f>
        <v>7653524.698</v>
      </c>
      <c r="AN230" s="6">
        <f ca="1">VLOOKUP(AC230,Anslutningspunkt!A:C,3,0)+RANDBETWEEN(-10000,10000)</f>
        <v>661544.195</v>
      </c>
      <c r="AP230" s="6" t="str">
        <f ca="1" t="shared" si="109"/>
        <v>Utökning</v>
      </c>
      <c r="AQ230" s="6" t="str">
        <f ca="1" t="shared" si="110"/>
        <v>Konsumtion</v>
      </c>
      <c r="AX230" s="30">
        <f ca="1" t="shared" si="111"/>
        <v>44607.6136507934</v>
      </c>
      <c r="AZ230" s="30" t="str">
        <f ca="1">IF(SUM(IF({"4.Projekteringsavtal","5.Anslutningsavtal","6.Nätavtal"}=Q230,1,0))&gt;0,EDATE(AX230,RANDBETWEEN(0,6)),"")</f>
        <v/>
      </c>
      <c r="BB230" s="20" t="str">
        <f ca="1">IF(SUM(IF({"5.Anslutningsavtal","6.Nätavtal"}=Q230,1,0))&gt;0,EDATE(AZ230,RANDBETWEEN(0,3)),"")</f>
        <v/>
      </c>
      <c r="BD230" s="20" t="str">
        <f ca="1" t="shared" si="112"/>
        <v/>
      </c>
    </row>
    <row r="231" s="6" customFormat="1" spans="1:56">
      <c r="A231" s="32" t="s">
        <v>65</v>
      </c>
      <c r="B231" s="30">
        <f ca="1" t="shared" si="85"/>
        <v>43204</v>
      </c>
      <c r="C231" s="31">
        <f ca="1" t="shared" si="86"/>
        <v>44517</v>
      </c>
      <c r="D231" s="29" t="str">
        <f t="shared" si="87"/>
        <v>Project 4231</v>
      </c>
      <c r="E231" s="29" t="str">
        <f t="shared" si="88"/>
        <v>Company AB 5231</v>
      </c>
      <c r="F231" s="29" t="str">
        <f ca="1" t="shared" si="89"/>
        <v>Västerås</v>
      </c>
      <c r="G231" s="36">
        <f ca="1" t="shared" si="90"/>
        <v>35</v>
      </c>
      <c r="H231" s="37" t="str">
        <f ca="1" t="shared" si="91"/>
        <v>Ja</v>
      </c>
      <c r="I231" s="29" t="str">
        <f ca="1" t="shared" si="92"/>
        <v>Nyanslutning</v>
      </c>
      <c r="J231" s="29" t="str">
        <f ca="1" t="shared" si="93"/>
        <v>Konsumtion</v>
      </c>
      <c r="K231" s="40">
        <f ca="1" t="shared" si="94"/>
        <v>600</v>
      </c>
      <c r="L231" s="40">
        <f ca="1" t="shared" si="95"/>
        <v>293</v>
      </c>
      <c r="M231" s="13"/>
      <c r="N231" s="29" t="str">
        <f ca="1" t="shared" si="96"/>
        <v>Erik Johanson 231</v>
      </c>
      <c r="O231" s="29" t="str">
        <f ca="1" t="shared" si="97"/>
        <v>Sarah Anderson 231</v>
      </c>
      <c r="P231" s="29" t="str">
        <f ca="1" t="shared" si="98"/>
        <v>Sarah Anderson 231</v>
      </c>
      <c r="Q231" s="29" t="str">
        <f ca="1" t="shared" si="99"/>
        <v>6.Nätavtal</v>
      </c>
      <c r="R231" s="44" t="str">
        <f ca="1" t="shared" si="100"/>
        <v>Ja</v>
      </c>
      <c r="S231" s="44" t="str">
        <f ca="1" t="shared" si="101"/>
        <v/>
      </c>
      <c r="T231" s="44" t="str">
        <f ca="1" t="shared" si="102"/>
        <v/>
      </c>
      <c r="U231" s="15"/>
      <c r="V231" s="32"/>
      <c r="W231" s="48" t="str">
        <f ca="1" t="shared" si="103"/>
        <v/>
      </c>
      <c r="X231" s="49" t="str">
        <f ca="1" t="shared" si="104"/>
        <v>Ja</v>
      </c>
      <c r="Y231" s="62">
        <f ca="1" t="shared" si="105"/>
        <v>44835</v>
      </c>
      <c r="Z231" s="62">
        <f ca="1" t="shared" si="106"/>
        <v>44822</v>
      </c>
      <c r="AA231" s="66"/>
      <c r="AB231" s="63" t="str">
        <f ca="1" t="shared" si="108"/>
        <v/>
      </c>
      <c r="AC231" s="72">
        <f ca="1">INDEX(Anslutningspunkt!$A$2:$A$180,RANDBETWEEN(2,180),1)</f>
        <v>65</v>
      </c>
      <c r="AD231" s="29"/>
      <c r="AE231" s="29" t="str">
        <f ca="1" t="shared" si="107"/>
        <v/>
      </c>
      <c r="AF231" s="78"/>
      <c r="AG231" s="121"/>
      <c r="AH231" s="122"/>
      <c r="AI231" s="122"/>
      <c r="AM231" s="6">
        <f ca="1">VLOOKUP(AC231,Anslutningspunkt!A:B,2,0)+RANDBETWEEN(-10000,10000)</f>
        <v>7675230.698</v>
      </c>
      <c r="AN231" s="6">
        <f ca="1">VLOOKUP(AC231,Anslutningspunkt!A:C,3,0)+RANDBETWEEN(-10000,10000)</f>
        <v>769521.195</v>
      </c>
      <c r="AP231" s="6" t="str">
        <f ca="1" t="shared" si="109"/>
        <v>Nyanslutning</v>
      </c>
      <c r="AQ231" s="6" t="str">
        <f ca="1" t="shared" si="110"/>
        <v>Konsumtion</v>
      </c>
      <c r="AX231" s="30">
        <f ca="1" t="shared" si="111"/>
        <v>43526.5665162225</v>
      </c>
      <c r="AZ231" s="30">
        <f ca="1">IF(SUM(IF({"4.Projekteringsavtal","5.Anslutningsavtal","6.Nätavtal"}=Q231,1,0))&gt;0,EDATE(AX231,RANDBETWEEN(0,6)),"")</f>
        <v>43710</v>
      </c>
      <c r="BB231" s="20">
        <f ca="1">IF(SUM(IF({"5.Anslutningsavtal","6.Nätavtal"}=Q231,1,0))&gt;0,EDATE(AZ231,RANDBETWEEN(0,3)),"")</f>
        <v>43740</v>
      </c>
      <c r="BD231" s="20">
        <f ca="1" t="shared" si="112"/>
        <v>43740</v>
      </c>
    </row>
    <row r="232" s="6" customFormat="1" spans="1:56">
      <c r="A232" s="32" t="s">
        <v>65</v>
      </c>
      <c r="B232" s="30">
        <f ca="1" t="shared" si="85"/>
        <v>43549</v>
      </c>
      <c r="C232" s="31">
        <f ca="1" t="shared" si="86"/>
        <v>45353</v>
      </c>
      <c r="D232" s="29" t="str">
        <f t="shared" si="87"/>
        <v>Project 4232</v>
      </c>
      <c r="E232" s="29" t="str">
        <f t="shared" si="88"/>
        <v>Company AB 5232</v>
      </c>
      <c r="F232" s="29" t="str">
        <f ca="1" t="shared" si="89"/>
        <v>Enköping</v>
      </c>
      <c r="G232" s="36">
        <f ca="1" t="shared" si="90"/>
        <v>38</v>
      </c>
      <c r="H232" s="37" t="str">
        <f ca="1" t="shared" si="91"/>
        <v>Ja</v>
      </c>
      <c r="I232" s="29" t="str">
        <f ca="1" t="shared" si="92"/>
        <v>Flytt</v>
      </c>
      <c r="J232" s="29" t="str">
        <f ca="1" t="shared" si="93"/>
        <v>Produktion</v>
      </c>
      <c r="K232" s="40">
        <f ca="1" t="shared" si="94"/>
        <v>500</v>
      </c>
      <c r="L232" s="40">
        <f ca="1" t="shared" si="95"/>
        <v>353</v>
      </c>
      <c r="M232" s="13"/>
      <c r="N232" s="29" t="str">
        <f ca="1" t="shared" si="96"/>
        <v>Erik Johanson 232</v>
      </c>
      <c r="O232" s="29" t="str">
        <f ca="1" t="shared" si="97"/>
        <v>Sarah Anderson 232</v>
      </c>
      <c r="P232" s="29" t="str">
        <f ca="1" t="shared" si="98"/>
        <v>Lars Johnson 232</v>
      </c>
      <c r="Q232" s="29" t="str">
        <f ca="1" t="shared" si="99"/>
        <v>1.Anslutningsmöjlighet</v>
      </c>
      <c r="R232" s="44" t="str">
        <f ca="1" t="shared" si="100"/>
        <v/>
      </c>
      <c r="S232" s="44" t="str">
        <f ca="1" t="shared" si="101"/>
        <v/>
      </c>
      <c r="T232" s="44" t="str">
        <f ca="1" t="shared" si="102"/>
        <v/>
      </c>
      <c r="U232" s="15"/>
      <c r="V232" s="32"/>
      <c r="W232" s="48" t="str">
        <f ca="1" t="shared" si="103"/>
        <v>Länk</v>
      </c>
      <c r="X232" s="49" t="str">
        <f ca="1" t="shared" si="104"/>
        <v>Nej</v>
      </c>
      <c r="Y232" s="62" t="str">
        <f ca="1" t="shared" si="105"/>
        <v/>
      </c>
      <c r="Z232" s="62" t="str">
        <f ca="1" t="shared" si="106"/>
        <v/>
      </c>
      <c r="AA232" s="66"/>
      <c r="AB232" s="63" t="str">
        <f ca="1" t="shared" si="108"/>
        <v/>
      </c>
      <c r="AC232" s="72">
        <f ca="1">INDEX(Anslutningspunkt!$A$2:$A$180,RANDBETWEEN(2,180),1)</f>
        <v>86</v>
      </c>
      <c r="AD232" s="29"/>
      <c r="AE232" s="29" t="str">
        <f ca="1" t="shared" si="107"/>
        <v>Stamnät</v>
      </c>
      <c r="AF232" s="78"/>
      <c r="AG232" s="121"/>
      <c r="AH232" s="122"/>
      <c r="AI232" s="122"/>
      <c r="AM232" s="6">
        <f ca="1">VLOOKUP(AC232,Anslutningspunkt!A:B,2,0)+RANDBETWEEN(-10000,10000)</f>
        <v>7755786.698</v>
      </c>
      <c r="AN232" s="6">
        <f ca="1">VLOOKUP(AC232,Anslutningspunkt!A:C,3,0)+RANDBETWEEN(-10000,10000)</f>
        <v>826890.195</v>
      </c>
      <c r="AP232" s="6" t="str">
        <f ca="1" t="shared" si="109"/>
        <v>Flytt</v>
      </c>
      <c r="AQ232" s="6" t="str">
        <f ca="1" t="shared" si="110"/>
        <v>Produktion</v>
      </c>
      <c r="AX232" s="30" t="str">
        <f ca="1" t="shared" si="111"/>
        <v/>
      </c>
      <c r="AZ232" s="30" t="str">
        <f ca="1">IF(SUM(IF({"4.Projekteringsavtal","5.Anslutningsavtal","6.Nätavtal"}=Q232,1,0))&gt;0,EDATE(AX232,RANDBETWEEN(0,6)),"")</f>
        <v/>
      </c>
      <c r="BB232" s="20" t="str">
        <f ca="1">IF(SUM(IF({"5.Anslutningsavtal","6.Nätavtal"}=Q232,1,0))&gt;0,EDATE(AZ232,RANDBETWEEN(0,3)),"")</f>
        <v/>
      </c>
      <c r="BD232" s="20" t="str">
        <f ca="1" t="shared" si="112"/>
        <v/>
      </c>
    </row>
    <row r="233" s="6" customFormat="1" spans="1:56">
      <c r="A233" s="32" t="s">
        <v>65</v>
      </c>
      <c r="B233" s="30">
        <f ca="1" t="shared" si="85"/>
        <v>43939</v>
      </c>
      <c r="C233" s="31">
        <f ca="1" t="shared" si="86"/>
        <v>44958</v>
      </c>
      <c r="D233" s="29" t="str">
        <f t="shared" si="87"/>
        <v>Project 4233</v>
      </c>
      <c r="E233" s="29" t="str">
        <f t="shared" si="88"/>
        <v>Company AB 5233</v>
      </c>
      <c r="F233" s="29" t="str">
        <f ca="1" t="shared" si="89"/>
        <v>Norberg</v>
      </c>
      <c r="G233" s="36">
        <f ca="1" t="shared" si="90"/>
        <v>33</v>
      </c>
      <c r="H233" s="37" t="str">
        <f ca="1" t="shared" si="91"/>
        <v>Ja</v>
      </c>
      <c r="I233" s="29" t="str">
        <f ca="1" t="shared" si="92"/>
        <v>Nyanslutning</v>
      </c>
      <c r="J233" s="29" t="str">
        <f ca="1" t="shared" si="93"/>
        <v>Konsumtion</v>
      </c>
      <c r="K233" s="40">
        <f ca="1" t="shared" si="94"/>
        <v>340</v>
      </c>
      <c r="L233" s="40">
        <f ca="1" t="shared" si="95"/>
        <v>65</v>
      </c>
      <c r="M233" s="13"/>
      <c r="N233" s="29" t="str">
        <f ca="1" t="shared" si="96"/>
        <v>Anders Erikson 233</v>
      </c>
      <c r="O233" s="29" t="str">
        <f ca="1" t="shared" si="97"/>
        <v>Anders Erikson 233</v>
      </c>
      <c r="P233" s="29" t="str">
        <f ca="1" t="shared" si="98"/>
        <v>Erik Johanson 233</v>
      </c>
      <c r="Q233" s="29" t="str">
        <f ca="1" t="shared" si="99"/>
        <v>6.Nätavtal</v>
      </c>
      <c r="R233" s="44" t="str">
        <f ca="1" t="shared" si="100"/>
        <v/>
      </c>
      <c r="S233" s="44" t="str">
        <f ca="1" t="shared" si="101"/>
        <v>x</v>
      </c>
      <c r="T233" s="44" t="str">
        <f ca="1" t="shared" si="102"/>
        <v>x</v>
      </c>
      <c r="U233" s="15"/>
      <c r="V233" s="32"/>
      <c r="W233" s="48" t="str">
        <f ca="1" t="shared" si="103"/>
        <v/>
      </c>
      <c r="X233" s="49" t="str">
        <f ca="1" t="shared" si="104"/>
        <v>Nej</v>
      </c>
      <c r="Y233" s="62" t="str">
        <f ca="1" t="shared" si="105"/>
        <v/>
      </c>
      <c r="Z233" s="62" t="str">
        <f ca="1" t="shared" si="106"/>
        <v/>
      </c>
      <c r="AA233" s="66"/>
      <c r="AB233" s="63" t="str">
        <f ca="1" t="shared" si="108"/>
        <v/>
      </c>
      <c r="AC233" s="72">
        <f ca="1">INDEX(Anslutningspunkt!$A$2:$A$180,RANDBETWEEN(2,180),1)</f>
        <v>110</v>
      </c>
      <c r="AD233" s="29"/>
      <c r="AE233" s="29" t="str">
        <f ca="1" t="shared" si="107"/>
        <v>Stamnät</v>
      </c>
      <c r="AF233" s="78"/>
      <c r="AG233" s="121"/>
      <c r="AH233" s="122"/>
      <c r="AI233" s="126"/>
      <c r="AM233" s="6">
        <f ca="1">VLOOKUP(AC233,Anslutningspunkt!A:B,2,0)+RANDBETWEEN(-10000,10000)</f>
        <v>7624832.698</v>
      </c>
      <c r="AN233" s="6">
        <f ca="1">VLOOKUP(AC233,Anslutningspunkt!A:C,3,0)+RANDBETWEEN(-10000,10000)</f>
        <v>674566.195</v>
      </c>
      <c r="AP233" s="6" t="str">
        <f ca="1" t="shared" si="109"/>
        <v>Nyanslutning</v>
      </c>
      <c r="AQ233" s="6" t="str">
        <f ca="1" t="shared" si="110"/>
        <v>Konsumtion</v>
      </c>
      <c r="AX233" s="30">
        <f ca="1" t="shared" si="111"/>
        <v>44884.702676436</v>
      </c>
      <c r="AZ233" s="30">
        <f ca="1">IF(SUM(IF({"4.Projekteringsavtal","5.Anslutningsavtal","6.Nätavtal"}=Q233,1,0))&gt;0,EDATE(AX233,RANDBETWEEN(0,6)),"")</f>
        <v>44884</v>
      </c>
      <c r="BB233" s="20">
        <f ca="1">IF(SUM(IF({"5.Anslutningsavtal","6.Nätavtal"}=Q233,1,0))&gt;0,EDATE(AZ233,RANDBETWEEN(0,3)),"")</f>
        <v>44884</v>
      </c>
      <c r="BD233" s="20">
        <f ca="1" t="shared" si="112"/>
        <v>44914</v>
      </c>
    </row>
    <row r="234" s="6" customFormat="1" spans="1:56">
      <c r="A234" s="32" t="s">
        <v>65</v>
      </c>
      <c r="B234" s="30">
        <f ca="1" t="shared" si="85"/>
        <v>44810</v>
      </c>
      <c r="C234" s="31">
        <f ca="1" t="shared" si="86"/>
        <v>44934</v>
      </c>
      <c r="D234" s="29" t="str">
        <f t="shared" si="87"/>
        <v>Project 4234</v>
      </c>
      <c r="E234" s="29" t="str">
        <f t="shared" si="88"/>
        <v>Company AB 5234</v>
      </c>
      <c r="F234" s="29" t="str">
        <f ca="1" t="shared" si="89"/>
        <v>Hallstahammar</v>
      </c>
      <c r="G234" s="36">
        <f ca="1" t="shared" si="90"/>
        <v>32</v>
      </c>
      <c r="H234" s="37" t="str">
        <f ca="1" t="shared" si="91"/>
        <v/>
      </c>
      <c r="I234" s="29" t="str">
        <f ca="1" t="shared" si="92"/>
        <v>Flytt</v>
      </c>
      <c r="J234" s="29" t="str">
        <f ca="1" t="shared" si="93"/>
        <v>Konsumtion</v>
      </c>
      <c r="K234" s="40">
        <f ca="1" t="shared" si="94"/>
        <v>220</v>
      </c>
      <c r="L234" s="40">
        <f ca="1" t="shared" si="95"/>
        <v>47</v>
      </c>
      <c r="M234" s="13"/>
      <c r="N234" s="29" t="str">
        <f ca="1" t="shared" si="96"/>
        <v>Erik Johanson 234</v>
      </c>
      <c r="O234" s="29" t="str">
        <f ca="1" t="shared" si="97"/>
        <v>Erik Johanson 234</v>
      </c>
      <c r="P234" s="29" t="str">
        <f ca="1" t="shared" si="98"/>
        <v>Sarah Anderson 234</v>
      </c>
      <c r="Q234" s="29" t="str">
        <f ca="1" t="shared" si="99"/>
        <v>1.Anslutningsmöjlighet</v>
      </c>
      <c r="R234" s="44" t="str">
        <f ca="1" t="shared" si="100"/>
        <v/>
      </c>
      <c r="S234" s="44" t="str">
        <f ca="1" t="shared" si="101"/>
        <v>x</v>
      </c>
      <c r="T234" s="44" t="str">
        <f ca="1" t="shared" si="102"/>
        <v/>
      </c>
      <c r="U234" s="15"/>
      <c r="V234" s="32"/>
      <c r="W234" s="48" t="str">
        <f ca="1" t="shared" si="103"/>
        <v/>
      </c>
      <c r="X234" s="49" t="str">
        <f ca="1" t="shared" si="104"/>
        <v>Nej</v>
      </c>
      <c r="Y234" s="62" t="str">
        <f ca="1" t="shared" si="105"/>
        <v/>
      </c>
      <c r="Z234" s="62" t="str">
        <f ca="1" t="shared" si="106"/>
        <v/>
      </c>
      <c r="AA234" s="66"/>
      <c r="AB234" s="63" t="str">
        <f ca="1" t="shared" si="108"/>
        <v/>
      </c>
      <c r="AC234" s="72">
        <f ca="1">INDEX(Anslutningspunkt!$A$2:$A$180,RANDBETWEEN(2,180),1)</f>
        <v>8</v>
      </c>
      <c r="AD234" s="29"/>
      <c r="AE234" s="29" t="str">
        <f ca="1" t="shared" si="107"/>
        <v/>
      </c>
      <c r="AF234" s="78"/>
      <c r="AG234" s="121"/>
      <c r="AH234" s="122"/>
      <c r="AI234" s="122"/>
      <c r="AM234" s="6">
        <f ca="1">VLOOKUP(AC234,Anslutningspunkt!A:B,2,0)+RANDBETWEEN(-10000,10000)</f>
        <v>7700076.698</v>
      </c>
      <c r="AN234" s="6">
        <f ca="1">VLOOKUP(AC234,Anslutningspunkt!A:C,3,0)+RANDBETWEEN(-10000,10000)</f>
        <v>771108.195</v>
      </c>
      <c r="AP234" s="6" t="str">
        <f ca="1" t="shared" si="109"/>
        <v>Flytt</v>
      </c>
      <c r="AQ234" s="6" t="str">
        <f ca="1" t="shared" si="110"/>
        <v>Konsumtion</v>
      </c>
      <c r="AX234" s="30" t="str">
        <f ca="1" t="shared" si="111"/>
        <v/>
      </c>
      <c r="AZ234" s="30" t="str">
        <f ca="1">IF(SUM(IF({"4.Projekteringsavtal","5.Anslutningsavtal","6.Nätavtal"}=Q234,1,0))&gt;0,EDATE(AX234,RANDBETWEEN(0,6)),"")</f>
        <v/>
      </c>
      <c r="BB234" s="20" t="str">
        <f ca="1">IF(SUM(IF({"5.Anslutningsavtal","6.Nätavtal"}=Q234,1,0))&gt;0,EDATE(AZ234,RANDBETWEEN(0,3)),"")</f>
        <v/>
      </c>
      <c r="BD234" s="20" t="str">
        <f ca="1" t="shared" si="112"/>
        <v/>
      </c>
    </row>
    <row r="235" s="6" customFormat="1" spans="1:56">
      <c r="A235" s="32" t="s">
        <v>65</v>
      </c>
      <c r="B235" s="30">
        <f ca="1" t="shared" si="85"/>
        <v>43902</v>
      </c>
      <c r="C235" s="31">
        <f ca="1" t="shared" si="86"/>
        <v>45355</v>
      </c>
      <c r="D235" s="29" t="str">
        <f t="shared" si="87"/>
        <v>Project 4235</v>
      </c>
      <c r="E235" s="29" t="str">
        <f t="shared" si="88"/>
        <v>Company AB 5235</v>
      </c>
      <c r="F235" s="29" t="str">
        <f ca="1" t="shared" si="89"/>
        <v>Sala</v>
      </c>
      <c r="G235" s="36">
        <f ca="1" t="shared" si="90"/>
        <v>34</v>
      </c>
      <c r="H235" s="37" t="str">
        <f ca="1" t="shared" si="91"/>
        <v/>
      </c>
      <c r="I235" s="29" t="str">
        <f ca="1" t="shared" si="92"/>
        <v>Nyanslutning</v>
      </c>
      <c r="J235" s="29" t="str">
        <f ca="1" t="shared" si="93"/>
        <v>Produktion</v>
      </c>
      <c r="K235" s="40">
        <f ca="1" t="shared" si="94"/>
        <v>200</v>
      </c>
      <c r="L235" s="40">
        <f ca="1" t="shared" si="95"/>
        <v>199</v>
      </c>
      <c r="M235" s="13"/>
      <c r="N235" s="29" t="str">
        <f ca="1" t="shared" si="96"/>
        <v>Erik Johanson 235</v>
      </c>
      <c r="O235" s="29" t="str">
        <f ca="1" t="shared" si="97"/>
        <v>Erik Johanson 235</v>
      </c>
      <c r="P235" s="29" t="str">
        <f ca="1" t="shared" si="98"/>
        <v>Sarah Anderson 235</v>
      </c>
      <c r="Q235" s="29" t="str">
        <f ca="1" t="shared" si="99"/>
        <v>1.Anslutningsmöjlighet</v>
      </c>
      <c r="R235" s="44" t="str">
        <f ca="1" t="shared" si="100"/>
        <v/>
      </c>
      <c r="S235" s="44" t="str">
        <f ca="1" t="shared" si="101"/>
        <v/>
      </c>
      <c r="T235" s="44" t="str">
        <f ca="1" t="shared" si="102"/>
        <v/>
      </c>
      <c r="U235" s="15"/>
      <c r="V235" s="32"/>
      <c r="W235" s="48" t="str">
        <f ca="1" t="shared" si="103"/>
        <v>Reservationsavtal ska tecknas</v>
      </c>
      <c r="X235" s="49" t="str">
        <f ca="1" t="shared" si="104"/>
        <v>Ja</v>
      </c>
      <c r="Y235" s="62">
        <f ca="1" t="shared" si="105"/>
        <v>45520</v>
      </c>
      <c r="Z235" s="62">
        <f ca="1" t="shared" si="106"/>
        <v>45489</v>
      </c>
      <c r="AA235" s="66"/>
      <c r="AB235" s="63">
        <f ca="1" t="shared" si="108"/>
        <v>44788.1815401697</v>
      </c>
      <c r="AC235" s="72">
        <f ca="1">INDEX(Anslutningspunkt!$A$2:$A$180,RANDBETWEEN(2,180),1)</f>
        <v>224</v>
      </c>
      <c r="AD235" s="29"/>
      <c r="AE235" s="29" t="str">
        <f ca="1" t="shared" si="107"/>
        <v>Stamnät</v>
      </c>
      <c r="AF235" s="78"/>
      <c r="AG235" s="121"/>
      <c r="AH235" s="122"/>
      <c r="AI235" s="126"/>
      <c r="AM235" s="6">
        <f ca="1">VLOOKUP(AC235,Anslutningspunkt!A:B,2,0)+RANDBETWEEN(-10000,10000)</f>
        <v>7578459.698</v>
      </c>
      <c r="AN235" s="6">
        <f ca="1">VLOOKUP(AC235,Anslutningspunkt!A:C,3,0)+RANDBETWEEN(-10000,10000)</f>
        <v>666753.195</v>
      </c>
      <c r="AP235" s="6" t="str">
        <f ca="1" t="shared" si="109"/>
        <v>Nyanslutning</v>
      </c>
      <c r="AQ235" s="6" t="str">
        <f ca="1" t="shared" si="110"/>
        <v>Produktion</v>
      </c>
      <c r="AX235" s="30" t="str">
        <f ca="1" t="shared" si="111"/>
        <v/>
      </c>
      <c r="AZ235" s="30" t="str">
        <f ca="1">IF(SUM(IF({"4.Projekteringsavtal","5.Anslutningsavtal","6.Nätavtal"}=Q235,1,0))&gt;0,EDATE(AX235,RANDBETWEEN(0,6)),"")</f>
        <v/>
      </c>
      <c r="BB235" s="20" t="str">
        <f ca="1">IF(SUM(IF({"5.Anslutningsavtal","6.Nätavtal"}=Q235,1,0))&gt;0,EDATE(AZ235,RANDBETWEEN(0,3)),"")</f>
        <v/>
      </c>
      <c r="BD235" s="20" t="str">
        <f ca="1" t="shared" si="112"/>
        <v/>
      </c>
    </row>
    <row r="236" s="6" customFormat="1" spans="1:56">
      <c r="A236" s="32" t="s">
        <v>65</v>
      </c>
      <c r="B236" s="30">
        <f ca="1" t="shared" si="85"/>
        <v>43411</v>
      </c>
      <c r="C236" s="31">
        <f ca="1" t="shared" si="86"/>
        <v>44522</v>
      </c>
      <c r="D236" s="29" t="str">
        <f t="shared" si="87"/>
        <v>Project 4236</v>
      </c>
      <c r="E236" s="29" t="str">
        <f t="shared" si="88"/>
        <v>Company AB 5236</v>
      </c>
      <c r="F236" s="29" t="str">
        <f ca="1" t="shared" si="89"/>
        <v>Östhammar</v>
      </c>
      <c r="G236" s="36">
        <f ca="1" t="shared" si="90"/>
        <v>35</v>
      </c>
      <c r="H236" s="37" t="str">
        <f ca="1" t="shared" si="91"/>
        <v>Nej</v>
      </c>
      <c r="I236" s="29" t="str">
        <f ca="1" t="shared" si="92"/>
        <v>Flytt</v>
      </c>
      <c r="J236" s="29" t="str">
        <f ca="1" t="shared" si="93"/>
        <v>Produktion</v>
      </c>
      <c r="K236" s="40">
        <f ca="1" t="shared" si="94"/>
        <v>330</v>
      </c>
      <c r="L236" s="40">
        <f ca="1" t="shared" si="95"/>
        <v>33</v>
      </c>
      <c r="M236" s="13"/>
      <c r="N236" s="29" t="str">
        <f ca="1" t="shared" si="96"/>
        <v>Anders Erikson 236</v>
      </c>
      <c r="O236" s="29" t="str">
        <f ca="1" t="shared" si="97"/>
        <v>Lars Johnson 236</v>
      </c>
      <c r="P236" s="29" t="str">
        <f ca="1" t="shared" si="98"/>
        <v>Lars Johnson 236</v>
      </c>
      <c r="Q236" s="29" t="str">
        <f ca="1" t="shared" si="99"/>
        <v>1.Anslutningsmöjlighet</v>
      </c>
      <c r="R236" s="44" t="str">
        <f ca="1" t="shared" si="100"/>
        <v>Ja</v>
      </c>
      <c r="S236" s="44" t="str">
        <f ca="1" t="shared" si="101"/>
        <v/>
      </c>
      <c r="T236" s="44" t="str">
        <f ca="1" t="shared" si="102"/>
        <v>x</v>
      </c>
      <c r="U236" s="15"/>
      <c r="V236" s="32"/>
      <c r="W236" s="48" t="str">
        <f ca="1" t="shared" si="103"/>
        <v/>
      </c>
      <c r="X236" s="49" t="str">
        <f ca="1" t="shared" si="104"/>
        <v>Ja</v>
      </c>
      <c r="Y236" s="62">
        <f ca="1" t="shared" si="105"/>
        <v>45297</v>
      </c>
      <c r="Z236" s="62">
        <f ca="1" t="shared" si="106"/>
        <v>44850</v>
      </c>
      <c r="AA236" s="66"/>
      <c r="AB236" s="63">
        <f ca="1" t="shared" si="108"/>
        <v>44482.9882863567</v>
      </c>
      <c r="AC236" s="72">
        <f ca="1">INDEX(Anslutningspunkt!$A$2:$A$180,RANDBETWEEN(2,180),1)</f>
        <v>48</v>
      </c>
      <c r="AD236" s="29"/>
      <c r="AE236" s="29" t="str">
        <f ca="1" t="shared" si="107"/>
        <v>Regionnät</v>
      </c>
      <c r="AF236" s="78"/>
      <c r="AG236" s="121"/>
      <c r="AH236" s="122"/>
      <c r="AI236" s="122"/>
      <c r="AM236" s="6">
        <f ca="1">VLOOKUP(AC236,Anslutningspunkt!A:B,2,0)+RANDBETWEEN(-10000,10000)</f>
        <v>7712063.698</v>
      </c>
      <c r="AN236" s="6">
        <f ca="1">VLOOKUP(AC236,Anslutningspunkt!A:C,3,0)+RANDBETWEEN(-10000,10000)</f>
        <v>808993.195</v>
      </c>
      <c r="AP236" s="6" t="str">
        <f ca="1" t="shared" si="109"/>
        <v>Flytt</v>
      </c>
      <c r="AQ236" s="6" t="str">
        <f ca="1" t="shared" si="110"/>
        <v>Produktion</v>
      </c>
      <c r="AX236" s="30" t="str">
        <f ca="1" t="shared" si="111"/>
        <v/>
      </c>
      <c r="AZ236" s="30" t="str">
        <f ca="1">IF(SUM(IF({"4.Projekteringsavtal","5.Anslutningsavtal","6.Nätavtal"}=Q236,1,0))&gt;0,EDATE(AX236,RANDBETWEEN(0,6)),"")</f>
        <v/>
      </c>
      <c r="BB236" s="20" t="str">
        <f ca="1">IF(SUM(IF({"5.Anslutningsavtal","6.Nätavtal"}=Q236,1,0))&gt;0,EDATE(AZ236,RANDBETWEEN(0,3)),"")</f>
        <v/>
      </c>
      <c r="BD236" s="20" t="str">
        <f ca="1" t="shared" si="112"/>
        <v/>
      </c>
    </row>
    <row r="237" s="6" customFormat="1" spans="1:56">
      <c r="A237" s="32" t="s">
        <v>65</v>
      </c>
      <c r="B237" s="30">
        <f ca="1" t="shared" si="85"/>
        <v>44260</v>
      </c>
      <c r="C237" s="31">
        <f ca="1" t="shared" si="86"/>
        <v>44920</v>
      </c>
      <c r="D237" s="29" t="str">
        <f t="shared" si="87"/>
        <v>Project 4237</v>
      </c>
      <c r="E237" s="29" t="str">
        <f t="shared" si="88"/>
        <v>Company AB 5237</v>
      </c>
      <c r="F237" s="29" t="str">
        <f ca="1" t="shared" si="89"/>
        <v>Äkers Styckebruk</v>
      </c>
      <c r="G237" s="36">
        <f ca="1" t="shared" si="90"/>
        <v>33</v>
      </c>
      <c r="H237" s="37" t="str">
        <f ca="1" t="shared" si="91"/>
        <v/>
      </c>
      <c r="I237" s="29" t="str">
        <f ca="1" t="shared" si="92"/>
        <v>Utökning</v>
      </c>
      <c r="J237" s="29" t="str">
        <f ca="1" t="shared" si="93"/>
        <v>Produktion</v>
      </c>
      <c r="K237" s="40">
        <f ca="1" t="shared" si="94"/>
        <v>100</v>
      </c>
      <c r="L237" s="40">
        <f ca="1" t="shared" si="95"/>
        <v>59</v>
      </c>
      <c r="M237" s="13"/>
      <c r="N237" s="29" t="str">
        <f ca="1" t="shared" si="96"/>
        <v>Erik Johanson 237</v>
      </c>
      <c r="O237" s="29" t="str">
        <f ca="1" t="shared" si="97"/>
        <v>Erik Johanson 237</v>
      </c>
      <c r="P237" s="29" t="str">
        <f ca="1" t="shared" si="98"/>
        <v>Lars Johnson 237</v>
      </c>
      <c r="Q237" s="29" t="str">
        <f ca="1" t="shared" si="99"/>
        <v>1.Anslutningsmöjlighet</v>
      </c>
      <c r="R237" s="44" t="str">
        <f ca="1" t="shared" si="100"/>
        <v>N/A</v>
      </c>
      <c r="S237" s="44" t="str">
        <f ca="1" t="shared" si="101"/>
        <v/>
      </c>
      <c r="T237" s="44" t="str">
        <f ca="1" t="shared" si="102"/>
        <v>x</v>
      </c>
      <c r="U237" s="15"/>
      <c r="V237" s="32"/>
      <c r="W237" s="48" t="str">
        <f ca="1" t="shared" si="103"/>
        <v>Reservationsavtal ska tecknas</v>
      </c>
      <c r="X237" s="49" t="str">
        <f ca="1" t="shared" si="104"/>
        <v>Ja</v>
      </c>
      <c r="Y237" s="62">
        <f ca="1" t="shared" si="105"/>
        <v>45358</v>
      </c>
      <c r="Z237" s="62">
        <f ca="1" t="shared" si="106"/>
        <v>45029</v>
      </c>
      <c r="AA237" s="66"/>
      <c r="AB237" s="63">
        <f ca="1" t="shared" si="108"/>
        <v>44353.7630242573</v>
      </c>
      <c r="AC237" s="72">
        <f ca="1">INDEX(Anslutningspunkt!$A$2:$A$180,RANDBETWEEN(2,180),1)</f>
        <v>120</v>
      </c>
      <c r="AD237" s="29"/>
      <c r="AE237" s="29" t="str">
        <f ca="1" t="shared" si="107"/>
        <v>Regionnät</v>
      </c>
      <c r="AF237" s="78"/>
      <c r="AG237" s="121"/>
      <c r="AH237" s="122"/>
      <c r="AI237" s="126"/>
      <c r="AM237" s="6">
        <f ca="1">VLOOKUP(AC237,Anslutningspunkt!A:B,2,0)+RANDBETWEEN(-10000,10000)</f>
        <v>7735836.698</v>
      </c>
      <c r="AN237" s="6">
        <f ca="1">VLOOKUP(AC237,Anslutningspunkt!A:C,3,0)+RANDBETWEEN(-10000,10000)</f>
        <v>713284.195</v>
      </c>
      <c r="AP237" s="6" t="str">
        <f ca="1" t="shared" si="109"/>
        <v>Utökning</v>
      </c>
      <c r="AQ237" s="6" t="str">
        <f ca="1" t="shared" si="110"/>
        <v>Produktion</v>
      </c>
      <c r="AX237" s="30" t="str">
        <f ca="1" t="shared" si="111"/>
        <v/>
      </c>
      <c r="AZ237" s="30" t="str">
        <f ca="1">IF(SUM(IF({"4.Projekteringsavtal","5.Anslutningsavtal","6.Nätavtal"}=Q237,1,0))&gt;0,EDATE(AX237,RANDBETWEEN(0,6)),"")</f>
        <v/>
      </c>
      <c r="BB237" s="20" t="str">
        <f ca="1">IF(SUM(IF({"5.Anslutningsavtal","6.Nätavtal"}=Q237,1,0))&gt;0,EDATE(AZ237,RANDBETWEEN(0,3)),"")</f>
        <v/>
      </c>
      <c r="BD237" s="20" t="str">
        <f ca="1" t="shared" si="112"/>
        <v/>
      </c>
    </row>
    <row r="238" s="6" customFormat="1" spans="1:56">
      <c r="A238" s="32" t="s">
        <v>65</v>
      </c>
      <c r="B238" s="30">
        <f ca="1" t="shared" si="85"/>
        <v>43285</v>
      </c>
      <c r="C238" s="31">
        <f ca="1" t="shared" si="86"/>
        <v>43981</v>
      </c>
      <c r="D238" s="29" t="str">
        <f t="shared" si="87"/>
        <v>Project 4238</v>
      </c>
      <c r="E238" s="29" t="str">
        <f t="shared" si="88"/>
        <v>Company AB 5238</v>
      </c>
      <c r="F238" s="29" t="str">
        <f ca="1" t="shared" si="89"/>
        <v>Köping</v>
      </c>
      <c r="G238" s="36">
        <f ca="1" t="shared" si="90"/>
        <v>30</v>
      </c>
      <c r="H238" s="37" t="str">
        <f ca="1" t="shared" si="91"/>
        <v/>
      </c>
      <c r="I238" s="29" t="str">
        <f ca="1" t="shared" si="92"/>
        <v>Nyanslutning</v>
      </c>
      <c r="J238" s="29" t="str">
        <f ca="1" t="shared" si="93"/>
        <v>Konsumtion</v>
      </c>
      <c r="K238" s="40">
        <f ca="1" t="shared" si="94"/>
        <v>530</v>
      </c>
      <c r="L238" s="40">
        <f ca="1" t="shared" si="95"/>
        <v>23</v>
      </c>
      <c r="M238" s="13"/>
      <c r="N238" s="29" t="str">
        <f ca="1" t="shared" si="96"/>
        <v>Erik Johanson 238</v>
      </c>
      <c r="O238" s="29" t="str">
        <f ca="1" t="shared" si="97"/>
        <v>Erik Johanson 238</v>
      </c>
      <c r="P238" s="29" t="str">
        <f ca="1" t="shared" si="98"/>
        <v>Anders Erikson 238</v>
      </c>
      <c r="Q238" s="29" t="str">
        <f ca="1" t="shared" si="99"/>
        <v>6.Nätavtal</v>
      </c>
      <c r="R238" s="44" t="str">
        <f ca="1" t="shared" si="100"/>
        <v>N/A</v>
      </c>
      <c r="S238" s="44" t="str">
        <f ca="1" t="shared" si="101"/>
        <v/>
      </c>
      <c r="T238" s="44" t="str">
        <f ca="1" t="shared" si="102"/>
        <v>x</v>
      </c>
      <c r="U238" s="15"/>
      <c r="V238" s="32"/>
      <c r="W238" s="48" t="str">
        <f ca="1" t="shared" si="103"/>
        <v/>
      </c>
      <c r="X238" s="49" t="str">
        <f ca="1" t="shared" si="104"/>
        <v>Nej</v>
      </c>
      <c r="Y238" s="62" t="str">
        <f ca="1" t="shared" si="105"/>
        <v/>
      </c>
      <c r="Z238" s="62" t="str">
        <f ca="1" t="shared" si="106"/>
        <v/>
      </c>
      <c r="AA238" s="66"/>
      <c r="AB238" s="63" t="str">
        <f ca="1" t="shared" si="108"/>
        <v/>
      </c>
      <c r="AC238" s="72">
        <f ca="1">INDEX(Anslutningspunkt!$A$2:$A$180,RANDBETWEEN(2,180),1)</f>
        <v>58</v>
      </c>
      <c r="AD238" s="29"/>
      <c r="AE238" s="29" t="str">
        <f ca="1" t="shared" si="107"/>
        <v>Regionnät</v>
      </c>
      <c r="AF238" s="78"/>
      <c r="AG238" s="121"/>
      <c r="AH238" s="122"/>
      <c r="AI238" s="122"/>
      <c r="AM238" s="6">
        <f ca="1">VLOOKUP(AC238,Anslutningspunkt!A:B,2,0)+RANDBETWEEN(-10000,10000)</f>
        <v>7612701.698</v>
      </c>
      <c r="AN238" s="6">
        <f ca="1">VLOOKUP(AC238,Anslutningspunkt!A:C,3,0)+RANDBETWEEN(-10000,10000)</f>
        <v>778615.195</v>
      </c>
      <c r="AP238" s="6" t="str">
        <f ca="1" t="shared" si="109"/>
        <v>Nyanslutning</v>
      </c>
      <c r="AQ238" s="6" t="str">
        <f ca="1" t="shared" si="110"/>
        <v>Konsumtion</v>
      </c>
      <c r="AX238" s="30">
        <f ca="1" t="shared" si="111"/>
        <v>43295.2843848886</v>
      </c>
      <c r="AZ238" s="30">
        <f ca="1">IF(SUM(IF({"4.Projekteringsavtal","5.Anslutningsavtal","6.Nätavtal"}=Q238,1,0))&gt;0,EDATE(AX238,RANDBETWEEN(0,6)),"")</f>
        <v>43448</v>
      </c>
      <c r="BB238" s="20">
        <f ca="1">IF(SUM(IF({"5.Anslutningsavtal","6.Nätavtal"}=Q238,1,0))&gt;0,EDATE(AZ238,RANDBETWEEN(0,3)),"")</f>
        <v>43510</v>
      </c>
      <c r="BD238" s="20">
        <f ca="1" t="shared" si="112"/>
        <v>43538</v>
      </c>
    </row>
    <row r="239" s="6" customFormat="1" spans="1:56">
      <c r="A239" s="32" t="s">
        <v>65</v>
      </c>
      <c r="B239" s="30">
        <f ca="1" t="shared" si="85"/>
        <v>44349</v>
      </c>
      <c r="C239" s="31">
        <f ca="1" t="shared" si="86"/>
        <v>45091</v>
      </c>
      <c r="D239" s="29" t="str">
        <f t="shared" si="87"/>
        <v>Project 4239</v>
      </c>
      <c r="E239" s="29" t="str">
        <f t="shared" si="88"/>
        <v>Company AB 5239</v>
      </c>
      <c r="F239" s="29" t="str">
        <f ca="1" t="shared" si="89"/>
        <v>Norberg</v>
      </c>
      <c r="G239" s="36">
        <f ca="1" t="shared" si="90"/>
        <v>33</v>
      </c>
      <c r="H239" s="37" t="str">
        <f ca="1" t="shared" si="91"/>
        <v/>
      </c>
      <c r="I239" s="29" t="str">
        <f ca="1" t="shared" si="92"/>
        <v>Nyanslutning</v>
      </c>
      <c r="J239" s="29" t="str">
        <f ca="1" t="shared" si="93"/>
        <v>Produktion</v>
      </c>
      <c r="K239" s="40">
        <f ca="1" t="shared" si="94"/>
        <v>590</v>
      </c>
      <c r="L239" s="40">
        <f ca="1" t="shared" si="95"/>
        <v>269</v>
      </c>
      <c r="M239" s="13"/>
      <c r="N239" s="29" t="str">
        <f ca="1" t="shared" si="96"/>
        <v>Erik Johanson 239</v>
      </c>
      <c r="O239" s="29" t="str">
        <f ca="1" t="shared" si="97"/>
        <v>Sarah Anderson 239</v>
      </c>
      <c r="P239" s="29" t="str">
        <f ca="1" t="shared" si="98"/>
        <v>Erik Johanson 239</v>
      </c>
      <c r="Q239" s="29" t="str">
        <f ca="1" t="shared" si="99"/>
        <v>2.Reservationsavtal</v>
      </c>
      <c r="R239" s="44" t="str">
        <f ca="1" t="shared" si="100"/>
        <v>?</v>
      </c>
      <c r="S239" s="44" t="str">
        <f ca="1" t="shared" si="101"/>
        <v/>
      </c>
      <c r="T239" s="44" t="str">
        <f ca="1" t="shared" si="102"/>
        <v>x</v>
      </c>
      <c r="U239" s="15"/>
      <c r="V239" s="32"/>
      <c r="W239" s="48" t="str">
        <f ca="1" t="shared" si="103"/>
        <v/>
      </c>
      <c r="X239" s="49" t="str">
        <f ca="1" t="shared" si="104"/>
        <v/>
      </c>
      <c r="Y239" s="62" t="str">
        <f ca="1" t="shared" si="105"/>
        <v/>
      </c>
      <c r="Z239" s="62" t="str">
        <f ca="1" t="shared" si="106"/>
        <v/>
      </c>
      <c r="AA239" s="66"/>
      <c r="AB239" s="63" t="str">
        <f ca="1" t="shared" si="108"/>
        <v/>
      </c>
      <c r="AC239" s="72">
        <f ca="1">INDEX(Anslutningspunkt!$A$2:$A$180,RANDBETWEEN(2,180),1)</f>
        <v>33</v>
      </c>
      <c r="AD239" s="29"/>
      <c r="AE239" s="29" t="str">
        <f ca="1" t="shared" si="107"/>
        <v>Regionnät</v>
      </c>
      <c r="AF239" s="78"/>
      <c r="AG239" s="121"/>
      <c r="AH239" s="122"/>
      <c r="AI239" s="126"/>
      <c r="AM239" s="6">
        <f ca="1">VLOOKUP(AC239,Anslutningspunkt!A:B,2,0)+RANDBETWEEN(-10000,10000)</f>
        <v>7601808.698</v>
      </c>
      <c r="AN239" s="6">
        <f ca="1">VLOOKUP(AC239,Anslutningspunkt!A:C,3,0)+RANDBETWEEN(-10000,10000)</f>
        <v>673745.195</v>
      </c>
      <c r="AP239" s="6" t="str">
        <f ca="1" t="shared" si="109"/>
        <v>Nyanslutning</v>
      </c>
      <c r="AQ239" s="6" t="str">
        <f ca="1" t="shared" si="110"/>
        <v>Produktion</v>
      </c>
      <c r="AX239" s="30">
        <f ca="1" t="shared" si="111"/>
        <v>44470.8296428148</v>
      </c>
      <c r="AZ239" s="30" t="str">
        <f ca="1">IF(SUM(IF({"4.Projekteringsavtal","5.Anslutningsavtal","6.Nätavtal"}=Q239,1,0))&gt;0,EDATE(AX239,RANDBETWEEN(0,6)),"")</f>
        <v/>
      </c>
      <c r="BB239" s="20" t="str">
        <f ca="1">IF(SUM(IF({"5.Anslutningsavtal","6.Nätavtal"}=Q239,1,0))&gt;0,EDATE(AZ239,RANDBETWEEN(0,3)),"")</f>
        <v/>
      </c>
      <c r="BD239" s="20" t="str">
        <f ca="1" t="shared" si="112"/>
        <v/>
      </c>
    </row>
    <row r="240" s="6" customFormat="1" spans="1:56">
      <c r="A240" s="32" t="s">
        <v>65</v>
      </c>
      <c r="B240" s="30">
        <f ca="1" t="shared" si="85"/>
        <v>44810</v>
      </c>
      <c r="C240" s="31">
        <f ca="1" t="shared" si="86"/>
        <v>45230</v>
      </c>
      <c r="D240" s="29" t="str">
        <f t="shared" si="87"/>
        <v>Project 4240</v>
      </c>
      <c r="E240" s="29" t="str">
        <f t="shared" si="88"/>
        <v>Company AB 5240</v>
      </c>
      <c r="F240" s="29" t="str">
        <f ca="1" t="shared" si="89"/>
        <v>Upplands Vsäby</v>
      </c>
      <c r="G240" s="36">
        <f ca="1" t="shared" si="90"/>
        <v>38</v>
      </c>
      <c r="H240" s="37" t="str">
        <f ca="1" t="shared" si="91"/>
        <v/>
      </c>
      <c r="I240" s="29" t="str">
        <f ca="1" t="shared" si="92"/>
        <v>Flytt</v>
      </c>
      <c r="J240" s="29" t="str">
        <f ca="1" t="shared" si="93"/>
        <v>Konsumtion</v>
      </c>
      <c r="K240" s="40">
        <f ca="1" t="shared" si="94"/>
        <v>310</v>
      </c>
      <c r="L240" s="40">
        <f ca="1" t="shared" si="95"/>
        <v>289</v>
      </c>
      <c r="M240" s="13"/>
      <c r="N240" s="29" t="str">
        <f ca="1" t="shared" si="96"/>
        <v>Erik Johanson 240</v>
      </c>
      <c r="O240" s="29" t="str">
        <f ca="1" t="shared" si="97"/>
        <v>Sarah Anderson 240</v>
      </c>
      <c r="P240" s="29" t="str">
        <f ca="1" t="shared" si="98"/>
        <v>Erik Johanson 240</v>
      </c>
      <c r="Q240" s="29" t="str">
        <f ca="1" t="shared" si="99"/>
        <v>6.Nätavtal</v>
      </c>
      <c r="R240" s="44" t="str">
        <f ca="1" t="shared" si="100"/>
        <v>nej</v>
      </c>
      <c r="S240" s="44" t="str">
        <f ca="1" t="shared" si="101"/>
        <v>x</v>
      </c>
      <c r="T240" s="44" t="str">
        <f ca="1" t="shared" si="102"/>
        <v/>
      </c>
      <c r="U240" s="15"/>
      <c r="V240" s="32"/>
      <c r="W240" s="48" t="str">
        <f ca="1" t="shared" si="103"/>
        <v/>
      </c>
      <c r="X240" s="49" t="str">
        <f ca="1" t="shared" si="104"/>
        <v/>
      </c>
      <c r="Y240" s="62" t="str">
        <f ca="1" t="shared" si="105"/>
        <v/>
      </c>
      <c r="Z240" s="62" t="str">
        <f ca="1" t="shared" si="106"/>
        <v/>
      </c>
      <c r="AA240" s="66"/>
      <c r="AB240" s="63" t="str">
        <f ca="1" t="shared" si="108"/>
        <v/>
      </c>
      <c r="AC240" s="72">
        <f ca="1">INDEX(Anslutningspunkt!$A$2:$A$180,RANDBETWEEN(2,180),1)</f>
        <v>108</v>
      </c>
      <c r="AD240" s="29"/>
      <c r="AE240" s="29" t="str">
        <f ca="1" t="shared" si="107"/>
        <v>Stamnät</v>
      </c>
      <c r="AF240" s="78"/>
      <c r="AG240" s="121"/>
      <c r="AH240" s="122"/>
      <c r="AI240" s="122"/>
      <c r="AM240" s="6">
        <f ca="1">VLOOKUP(AC240,Anslutningspunkt!A:B,2,0)+RANDBETWEEN(-10000,10000)</f>
        <v>7689874.698</v>
      </c>
      <c r="AN240" s="6">
        <f ca="1">VLOOKUP(AC240,Anslutningspunkt!A:C,3,0)+RANDBETWEEN(-10000,10000)</f>
        <v>721601.195</v>
      </c>
      <c r="AP240" s="6" t="str">
        <f ca="1" t="shared" si="109"/>
        <v>Flytt</v>
      </c>
      <c r="AQ240" s="6" t="str">
        <f ca="1" t="shared" si="110"/>
        <v>Konsumtion</v>
      </c>
      <c r="AX240" s="30">
        <f ca="1" t="shared" si="111"/>
        <v>45102.4818615882</v>
      </c>
      <c r="AZ240" s="30">
        <f ca="1">IF(SUM(IF({"4.Projekteringsavtal","5.Anslutningsavtal","6.Nätavtal"}=Q240,1,0))&gt;0,EDATE(AX240,RANDBETWEEN(0,6)),"")</f>
        <v>45194</v>
      </c>
      <c r="BB240" s="20">
        <f ca="1">IF(SUM(IF({"5.Anslutningsavtal","6.Nätavtal"}=Q240,1,0))&gt;0,EDATE(AZ240,RANDBETWEEN(0,3)),"")</f>
        <v>45194</v>
      </c>
      <c r="BD240" s="20">
        <f ca="1" t="shared" si="112"/>
        <v>45224</v>
      </c>
    </row>
    <row r="241" s="6" customFormat="1" spans="1:56">
      <c r="A241" s="32" t="s">
        <v>65</v>
      </c>
      <c r="B241" s="30">
        <f ca="1" t="shared" si="85"/>
        <v>44285</v>
      </c>
      <c r="C241" s="31">
        <f ca="1" t="shared" si="86"/>
        <v>44814</v>
      </c>
      <c r="D241" s="29" t="str">
        <f t="shared" si="87"/>
        <v>Project 4241</v>
      </c>
      <c r="E241" s="29" t="str">
        <f t="shared" si="88"/>
        <v>Company AB 5241</v>
      </c>
      <c r="F241" s="29" t="str">
        <f ca="1" t="shared" si="89"/>
        <v>Botkyrka</v>
      </c>
      <c r="G241" s="36">
        <f ca="1" t="shared" si="90"/>
        <v>30</v>
      </c>
      <c r="H241" s="37" t="str">
        <f ca="1" t="shared" si="91"/>
        <v>Nej</v>
      </c>
      <c r="I241" s="29" t="str">
        <f ca="1" t="shared" si="92"/>
        <v>Flytt</v>
      </c>
      <c r="J241" s="29" t="str">
        <f ca="1" t="shared" si="93"/>
        <v>Konsumtion</v>
      </c>
      <c r="K241" s="40">
        <f ca="1" t="shared" si="94"/>
        <v>410</v>
      </c>
      <c r="L241" s="40">
        <f ca="1" t="shared" si="95"/>
        <v>241</v>
      </c>
      <c r="M241" s="13"/>
      <c r="N241" s="29" t="str">
        <f ca="1" t="shared" si="96"/>
        <v>Erik Johanson 241</v>
      </c>
      <c r="O241" s="29" t="str">
        <f ca="1" t="shared" si="97"/>
        <v>Lars Johnson 241</v>
      </c>
      <c r="P241" s="29" t="str">
        <f ca="1" t="shared" si="98"/>
        <v>Erik Johanson 241</v>
      </c>
      <c r="Q241" s="29" t="str">
        <f ca="1" t="shared" si="99"/>
        <v>6.Nätavtal</v>
      </c>
      <c r="R241" s="44" t="str">
        <f ca="1" t="shared" si="100"/>
        <v>Ja</v>
      </c>
      <c r="S241" s="44" t="str">
        <f ca="1" t="shared" si="101"/>
        <v/>
      </c>
      <c r="T241" s="44" t="str">
        <f ca="1" t="shared" si="102"/>
        <v>x</v>
      </c>
      <c r="U241" s="15"/>
      <c r="V241" s="32"/>
      <c r="W241" s="48" t="str">
        <f ca="1" t="shared" si="103"/>
        <v/>
      </c>
      <c r="X241" s="49" t="str">
        <f ca="1" t="shared" si="104"/>
        <v>Ja</v>
      </c>
      <c r="Y241" s="62">
        <f ca="1" t="shared" si="105"/>
        <v>45205</v>
      </c>
      <c r="Z241" s="62">
        <f ca="1" t="shared" si="106"/>
        <v>45072</v>
      </c>
      <c r="AA241" s="66"/>
      <c r="AB241" s="63" t="str">
        <f ca="1" t="shared" si="108"/>
        <v/>
      </c>
      <c r="AC241" s="72">
        <f ca="1">INDEX(Anslutningspunkt!$A$2:$A$180,RANDBETWEEN(2,180),1)</f>
        <v>195</v>
      </c>
      <c r="AD241" s="29"/>
      <c r="AE241" s="29" t="str">
        <f ca="1" t="shared" si="107"/>
        <v>Stamnät Regionnät</v>
      </c>
      <c r="AF241" s="78"/>
      <c r="AG241" s="121"/>
      <c r="AH241" s="122"/>
      <c r="AI241" s="126"/>
      <c r="AM241" s="6">
        <f ca="1">VLOOKUP(AC241,Anslutningspunkt!A:B,2,0)+RANDBETWEEN(-10000,10000)</f>
        <v>7666274.698</v>
      </c>
      <c r="AN241" s="6">
        <f ca="1">VLOOKUP(AC241,Anslutningspunkt!A:C,3,0)+RANDBETWEEN(-10000,10000)</f>
        <v>734540.195</v>
      </c>
      <c r="AP241" s="6" t="str">
        <f ca="1" t="shared" si="109"/>
        <v>Flytt</v>
      </c>
      <c r="AQ241" s="6" t="str">
        <f ca="1" t="shared" si="110"/>
        <v>Konsumtion</v>
      </c>
      <c r="AX241" s="30">
        <f ca="1" t="shared" si="111"/>
        <v>44758.4126851454</v>
      </c>
      <c r="AZ241" s="30">
        <f ca="1">IF(SUM(IF({"4.Projekteringsavtal","5.Anslutningsavtal","6.Nätavtal"}=Q241,1,0))&gt;0,EDATE(AX241,RANDBETWEEN(0,6)),"")</f>
        <v>44942</v>
      </c>
      <c r="BB241" s="20">
        <f ca="1">IF(SUM(IF({"5.Anslutningsavtal","6.Nätavtal"}=Q241,1,0))&gt;0,EDATE(AZ241,RANDBETWEEN(0,3)),"")</f>
        <v>44942</v>
      </c>
      <c r="BD241" s="20">
        <f ca="1" t="shared" si="112"/>
        <v>45001</v>
      </c>
    </row>
    <row r="242" s="6" customFormat="1" spans="1:56">
      <c r="A242" s="32" t="s">
        <v>65</v>
      </c>
      <c r="B242" s="30">
        <f ca="1" t="shared" si="85"/>
        <v>44504</v>
      </c>
      <c r="C242" s="31">
        <f ca="1" t="shared" si="86"/>
        <v>44787</v>
      </c>
      <c r="D242" s="29" t="str">
        <f t="shared" si="87"/>
        <v>Project 4242</v>
      </c>
      <c r="E242" s="29" t="str">
        <f t="shared" si="88"/>
        <v>Company AB 5242</v>
      </c>
      <c r="F242" s="29" t="str">
        <f ca="1" t="shared" si="89"/>
        <v>Södertälje</v>
      </c>
      <c r="G242" s="36">
        <f ca="1" t="shared" si="90"/>
        <v>36</v>
      </c>
      <c r="H242" s="37" t="str">
        <f ca="1" t="shared" si="91"/>
        <v/>
      </c>
      <c r="I242" s="29" t="str">
        <f ca="1" t="shared" si="92"/>
        <v>Utökning</v>
      </c>
      <c r="J242" s="29" t="str">
        <f ca="1" t="shared" si="93"/>
        <v>Konsumtion</v>
      </c>
      <c r="K242" s="40">
        <f ca="1" t="shared" si="94"/>
        <v>140</v>
      </c>
      <c r="L242" s="40">
        <f ca="1" t="shared" si="95"/>
        <v>67</v>
      </c>
      <c r="M242" s="13"/>
      <c r="N242" s="29" t="str">
        <f ca="1" t="shared" si="96"/>
        <v>Erik Johanson 242</v>
      </c>
      <c r="O242" s="29" t="str">
        <f ca="1" t="shared" si="97"/>
        <v>Lars Johnson 242</v>
      </c>
      <c r="P242" s="29" t="str">
        <f ca="1" t="shared" si="98"/>
        <v>Sarah Anderson 242</v>
      </c>
      <c r="Q242" s="29" t="str">
        <f ca="1" t="shared" si="99"/>
        <v>5.Anslutningsavtal</v>
      </c>
      <c r="R242" s="44" t="str">
        <f ca="1" t="shared" si="100"/>
        <v/>
      </c>
      <c r="S242" s="44" t="str">
        <f ca="1" t="shared" si="101"/>
        <v/>
      </c>
      <c r="T242" s="44" t="str">
        <f ca="1" t="shared" si="102"/>
        <v/>
      </c>
      <c r="U242" s="15"/>
      <c r="V242" s="32"/>
      <c r="W242" s="48" t="str">
        <f ca="1" t="shared" si="103"/>
        <v/>
      </c>
      <c r="X242" s="49" t="str">
        <f ca="1" t="shared" si="104"/>
        <v>Ja</v>
      </c>
      <c r="Y242" s="62">
        <f ca="1" t="shared" si="105"/>
        <v>45554</v>
      </c>
      <c r="Z242" s="62">
        <f ca="1" t="shared" si="106"/>
        <v>45349</v>
      </c>
      <c r="AA242" s="66"/>
      <c r="AB242" s="63" t="str">
        <f ca="1" t="shared" si="108"/>
        <v/>
      </c>
      <c r="AC242" s="72">
        <f ca="1">INDEX(Anslutningspunkt!$A$2:$A$180,RANDBETWEEN(2,180),1)</f>
        <v>227</v>
      </c>
      <c r="AD242" s="29"/>
      <c r="AE242" s="29" t="str">
        <f ca="1" t="shared" si="107"/>
        <v/>
      </c>
      <c r="AF242" s="78"/>
      <c r="AG242" s="121"/>
      <c r="AH242" s="122"/>
      <c r="AI242" s="122"/>
      <c r="AM242" s="6">
        <f ca="1">VLOOKUP(AC242,Anslutningspunkt!A:B,2,0)+RANDBETWEEN(-10000,10000)</f>
        <v>7668625.698</v>
      </c>
      <c r="AN242" s="6">
        <f ca="1">VLOOKUP(AC242,Anslutningspunkt!A:C,3,0)+RANDBETWEEN(-10000,10000)</f>
        <v>744295.195</v>
      </c>
      <c r="AP242" s="6" t="str">
        <f ca="1" t="shared" si="109"/>
        <v>Utökning</v>
      </c>
      <c r="AQ242" s="6" t="str">
        <f ca="1" t="shared" si="110"/>
        <v>Konsumtion</v>
      </c>
      <c r="AX242" s="30">
        <f ca="1" t="shared" si="111"/>
        <v>44773.0802411943</v>
      </c>
      <c r="AZ242" s="30">
        <f ca="1">IF(SUM(IF({"4.Projekteringsavtal","5.Anslutningsavtal","6.Nätavtal"}=Q242,1,0))&gt;0,EDATE(AX242,RANDBETWEEN(0,6)),"")</f>
        <v>44865</v>
      </c>
      <c r="BB242" s="20">
        <f ca="1">IF(SUM(IF({"5.Anslutningsavtal","6.Nätavtal"}=Q242,1,0))&gt;0,EDATE(AZ242,RANDBETWEEN(0,3)),"")</f>
        <v>44957</v>
      </c>
      <c r="BD242" s="20" t="str">
        <f ca="1" t="shared" si="112"/>
        <v/>
      </c>
    </row>
    <row r="243" s="6" customFormat="1" spans="1:56">
      <c r="A243" s="32" t="s">
        <v>65</v>
      </c>
      <c r="B243" s="30">
        <f ca="1" t="shared" si="85"/>
        <v>43911</v>
      </c>
      <c r="C243" s="31">
        <f ca="1" t="shared" si="86"/>
        <v>45560</v>
      </c>
      <c r="D243" s="29" t="str">
        <f t="shared" si="87"/>
        <v>Project 4243</v>
      </c>
      <c r="E243" s="29" t="str">
        <f t="shared" si="88"/>
        <v>Company AB 5243</v>
      </c>
      <c r="F243" s="29" t="str">
        <f ca="1" t="shared" si="89"/>
        <v>Uppsala</v>
      </c>
      <c r="G243" s="36">
        <f ca="1" t="shared" si="90"/>
        <v>31</v>
      </c>
      <c r="H243" s="37" t="str">
        <f ca="1" t="shared" si="91"/>
        <v>Ja</v>
      </c>
      <c r="I243" s="29" t="str">
        <f ca="1" t="shared" si="92"/>
        <v>Nyanslutning</v>
      </c>
      <c r="J243" s="29" t="str">
        <f ca="1" t="shared" si="93"/>
        <v>Produktion</v>
      </c>
      <c r="K243" s="40">
        <f ca="1" t="shared" si="94"/>
        <v>390</v>
      </c>
      <c r="L243" s="40">
        <f ca="1" t="shared" si="95"/>
        <v>379</v>
      </c>
      <c r="M243" s="13"/>
      <c r="N243" s="29" t="str">
        <f ca="1" t="shared" si="96"/>
        <v>Erik Johanson 243</v>
      </c>
      <c r="O243" s="29" t="str">
        <f ca="1" t="shared" si="97"/>
        <v>Erik Johanson 243</v>
      </c>
      <c r="P243" s="29" t="str">
        <f ca="1" t="shared" si="98"/>
        <v>Sarah Anderson 243</v>
      </c>
      <c r="Q243" s="29" t="str">
        <f ca="1" t="shared" si="99"/>
        <v>5.Anslutningsavtal</v>
      </c>
      <c r="R243" s="44" t="str">
        <f ca="1" t="shared" si="100"/>
        <v>n</v>
      </c>
      <c r="S243" s="44" t="str">
        <f ca="1" t="shared" si="101"/>
        <v/>
      </c>
      <c r="T243" s="44" t="str">
        <f ca="1" t="shared" si="102"/>
        <v/>
      </c>
      <c r="U243" s="15"/>
      <c r="V243" s="32"/>
      <c r="W243" s="48" t="str">
        <f ca="1" t="shared" si="103"/>
        <v>Reservationsavtal ska tecknas</v>
      </c>
      <c r="X243" s="49" t="str">
        <f ca="1" t="shared" si="104"/>
        <v>Ja</v>
      </c>
      <c r="Y243" s="62">
        <f ca="1" t="shared" si="105"/>
        <v>45568</v>
      </c>
      <c r="Z243" s="62">
        <f ca="1" t="shared" si="106"/>
        <v>45560</v>
      </c>
      <c r="AA243" s="66"/>
      <c r="AB243" s="63" t="str">
        <f ca="1" t="shared" si="108"/>
        <v/>
      </c>
      <c r="AC243" s="72">
        <f ca="1">INDEX(Anslutningspunkt!$A$2:$A$180,RANDBETWEEN(2,180),1)</f>
        <v>242</v>
      </c>
      <c r="AD243" s="29"/>
      <c r="AE243" s="29" t="str">
        <f ca="1" t="shared" si="107"/>
        <v>Regionnät</v>
      </c>
      <c r="AF243" s="78"/>
      <c r="AG243" s="121"/>
      <c r="AH243" s="122"/>
      <c r="AI243" s="126"/>
      <c r="AM243" s="6">
        <f ca="1">VLOOKUP(AC243,Anslutningspunkt!A:B,2,0)+RANDBETWEEN(-10000,10000)</f>
        <v>7708212.698</v>
      </c>
      <c r="AN243" s="6">
        <f ca="1">VLOOKUP(AC243,Anslutningspunkt!A:C,3,0)+RANDBETWEEN(-10000,10000)</f>
        <v>722531.195</v>
      </c>
      <c r="AP243" s="6" t="str">
        <f ca="1" t="shared" si="109"/>
        <v>Nyanslutning</v>
      </c>
      <c r="AQ243" s="6" t="str">
        <f ca="1" t="shared" si="110"/>
        <v>Produktion</v>
      </c>
      <c r="AX243" s="30">
        <f ca="1" t="shared" si="111"/>
        <v>44472.5957696744</v>
      </c>
      <c r="AZ243" s="30">
        <f ca="1">IF(SUM(IF({"4.Projekteringsavtal","5.Anslutningsavtal","6.Nätavtal"}=Q243,1,0))&gt;0,EDATE(AX243,RANDBETWEEN(0,6)),"")</f>
        <v>44595</v>
      </c>
      <c r="BB243" s="20">
        <f ca="1">IF(SUM(IF({"5.Anslutningsavtal","6.Nätavtal"}=Q243,1,0))&gt;0,EDATE(AZ243,RANDBETWEEN(0,3)),"")</f>
        <v>44654</v>
      </c>
      <c r="BD243" s="20" t="str">
        <f ca="1" t="shared" si="112"/>
        <v/>
      </c>
    </row>
    <row r="244" s="6" customFormat="1" spans="1:56">
      <c r="A244" s="32" t="s">
        <v>65</v>
      </c>
      <c r="B244" s="30">
        <f ca="1" t="shared" si="85"/>
        <v>44483</v>
      </c>
      <c r="C244" s="31">
        <f ca="1" t="shared" si="86"/>
        <v>45198</v>
      </c>
      <c r="D244" s="29" t="str">
        <f t="shared" si="87"/>
        <v>Project 4244</v>
      </c>
      <c r="E244" s="29" t="str">
        <f t="shared" si="88"/>
        <v>Company AB 5244</v>
      </c>
      <c r="F244" s="29" t="str">
        <f ca="1" t="shared" si="89"/>
        <v>Södertälje</v>
      </c>
      <c r="G244" s="36">
        <f ca="1" t="shared" si="90"/>
        <v>38</v>
      </c>
      <c r="H244" s="37" t="str">
        <f ca="1" t="shared" si="91"/>
        <v>Ja</v>
      </c>
      <c r="I244" s="29" t="str">
        <f ca="1" t="shared" si="92"/>
        <v>Nyanslutning</v>
      </c>
      <c r="J244" s="29" t="str">
        <f ca="1" t="shared" si="93"/>
        <v>Konsumtion</v>
      </c>
      <c r="K244" s="40">
        <f ca="1" t="shared" si="94"/>
        <v>290</v>
      </c>
      <c r="L244" s="40">
        <f ca="1" t="shared" si="95"/>
        <v>104</v>
      </c>
      <c r="M244" s="33"/>
      <c r="N244" s="29" t="str">
        <f ca="1" t="shared" si="96"/>
        <v>Anders Erikson 244</v>
      </c>
      <c r="O244" s="29" t="str">
        <f ca="1" t="shared" si="97"/>
        <v>Sarah Anderson 244</v>
      </c>
      <c r="P244" s="29" t="str">
        <f ca="1" t="shared" si="98"/>
        <v>Lars Johnson 244</v>
      </c>
      <c r="Q244" s="29" t="str">
        <f ca="1" t="shared" si="99"/>
        <v>2.Reservationsavtal</v>
      </c>
      <c r="R244" s="44" t="str">
        <f ca="1" t="shared" si="100"/>
        <v/>
      </c>
      <c r="S244" s="44" t="str">
        <f ca="1" t="shared" si="101"/>
        <v/>
      </c>
      <c r="T244" s="44" t="str">
        <f ca="1" t="shared" si="102"/>
        <v/>
      </c>
      <c r="U244" s="32"/>
      <c r="V244" s="32"/>
      <c r="W244" s="48" t="str">
        <f ca="1" t="shared" si="103"/>
        <v>Reservationsavtal ska tecknas</v>
      </c>
      <c r="X244" s="49" t="str">
        <f ca="1" t="shared" si="104"/>
        <v>Nej</v>
      </c>
      <c r="Y244" s="62" t="str">
        <f ca="1" t="shared" si="105"/>
        <v/>
      </c>
      <c r="Z244" s="62" t="str">
        <f ca="1" t="shared" si="106"/>
        <v/>
      </c>
      <c r="AA244" s="66"/>
      <c r="AB244" s="63" t="str">
        <f ca="1" t="shared" si="108"/>
        <v/>
      </c>
      <c r="AC244" s="72">
        <f ca="1">INDEX(Anslutningspunkt!$A$2:$A$180,RANDBETWEEN(2,180),1)</f>
        <v>43</v>
      </c>
      <c r="AD244" s="29"/>
      <c r="AE244" s="29" t="str">
        <f ca="1" t="shared" si="107"/>
        <v>Stamnät Regionnät</v>
      </c>
      <c r="AF244" s="78"/>
      <c r="AG244" s="127"/>
      <c r="AH244" s="122"/>
      <c r="AI244" s="126"/>
      <c r="AM244" s="6">
        <f ca="1">VLOOKUP(AC244,Anslutningspunkt!A:B,2,0)+RANDBETWEEN(-10000,10000)</f>
        <v>7599030.698</v>
      </c>
      <c r="AN244" s="6">
        <f ca="1">VLOOKUP(AC244,Anslutningspunkt!A:C,3,0)+RANDBETWEEN(-10000,10000)</f>
        <v>823622.195</v>
      </c>
      <c r="AP244" s="6" t="str">
        <f ca="1" t="shared" si="109"/>
        <v>Nyanslutning</v>
      </c>
      <c r="AQ244" s="6" t="str">
        <f ca="1" t="shared" si="110"/>
        <v>Konsumtion</v>
      </c>
      <c r="AX244" s="30">
        <f ca="1" t="shared" si="111"/>
        <v>44873.534584398</v>
      </c>
      <c r="AZ244" s="30" t="str">
        <f ca="1">IF(SUM(IF({"4.Projekteringsavtal","5.Anslutningsavtal","6.Nätavtal"}=Q244,1,0))&gt;0,EDATE(AX244,RANDBETWEEN(0,6)),"")</f>
        <v/>
      </c>
      <c r="BB244" s="20" t="str">
        <f ca="1">IF(SUM(IF({"5.Anslutningsavtal","6.Nätavtal"}=Q244,1,0))&gt;0,EDATE(AZ244,RANDBETWEEN(0,3)),"")</f>
        <v/>
      </c>
      <c r="BD244" s="20" t="str">
        <f ca="1" t="shared" si="112"/>
        <v/>
      </c>
    </row>
    <row r="245" s="6" customFormat="1" spans="1:56">
      <c r="A245" s="32" t="s">
        <v>65</v>
      </c>
      <c r="B245" s="30">
        <f ca="1" t="shared" si="85"/>
        <v>43609</v>
      </c>
      <c r="C245" s="31">
        <f ca="1" t="shared" si="86"/>
        <v>44447</v>
      </c>
      <c r="D245" s="29" t="str">
        <f t="shared" si="87"/>
        <v>Project 4245</v>
      </c>
      <c r="E245" s="29" t="str">
        <f t="shared" si="88"/>
        <v>Company AB 5245</v>
      </c>
      <c r="F245" s="29" t="str">
        <f ca="1" t="shared" si="89"/>
        <v>Sandviken</v>
      </c>
      <c r="G245" s="36">
        <f ca="1" t="shared" si="90"/>
        <v>32</v>
      </c>
      <c r="H245" s="37" t="str">
        <f ca="1" t="shared" si="91"/>
        <v>Nej</v>
      </c>
      <c r="I245" s="29" t="str">
        <f ca="1" t="shared" si="92"/>
        <v>Nyanslutning</v>
      </c>
      <c r="J245" s="29" t="str">
        <f ca="1" t="shared" si="93"/>
        <v>Produktion</v>
      </c>
      <c r="K245" s="40">
        <f ca="1" t="shared" si="94"/>
        <v>70</v>
      </c>
      <c r="L245" s="40">
        <f ca="1" t="shared" si="95"/>
        <v>49</v>
      </c>
      <c r="M245" s="13"/>
      <c r="N245" s="29" t="str">
        <f ca="1" t="shared" si="96"/>
        <v>Anders Erikson 245</v>
      </c>
      <c r="O245" s="29" t="str">
        <f ca="1" t="shared" si="97"/>
        <v>Sarah Anderson 245</v>
      </c>
      <c r="P245" s="29" t="str">
        <f ca="1" t="shared" si="98"/>
        <v>Lars Johnson 245</v>
      </c>
      <c r="Q245" s="29" t="str">
        <f ca="1" t="shared" si="99"/>
        <v>5.Anslutningsavtal</v>
      </c>
      <c r="R245" s="44" t="str">
        <f ca="1" t="shared" si="100"/>
        <v/>
      </c>
      <c r="S245" s="44" t="str">
        <f ca="1" t="shared" si="101"/>
        <v>x</v>
      </c>
      <c r="T245" s="44" t="str">
        <f ca="1" t="shared" si="102"/>
        <v/>
      </c>
      <c r="U245" s="15"/>
      <c r="V245" s="32"/>
      <c r="W245" s="48" t="str">
        <f ca="1" t="shared" si="103"/>
        <v/>
      </c>
      <c r="X245" s="49" t="str">
        <f ca="1" t="shared" si="104"/>
        <v>Nej</v>
      </c>
      <c r="Y245" s="62" t="str">
        <f ca="1" t="shared" si="105"/>
        <v/>
      </c>
      <c r="Z245" s="62" t="str">
        <f ca="1" t="shared" si="106"/>
        <v/>
      </c>
      <c r="AA245" s="66"/>
      <c r="AB245" s="63" t="str">
        <f ca="1" t="shared" si="108"/>
        <v/>
      </c>
      <c r="AC245" s="72">
        <f ca="1">INDEX(Anslutningspunkt!$A$2:$A$180,RANDBETWEEN(2,180),1)</f>
        <v>103</v>
      </c>
      <c r="AD245" s="29"/>
      <c r="AE245" s="29" t="str">
        <f ca="1" t="shared" si="107"/>
        <v>Regionnät</v>
      </c>
      <c r="AF245" s="78"/>
      <c r="AG245" s="121"/>
      <c r="AH245" s="122"/>
      <c r="AI245" s="126"/>
      <c r="AM245" s="6">
        <f ca="1">VLOOKUP(AC245,Anslutningspunkt!A:B,2,0)+RANDBETWEEN(-10000,10000)</f>
        <v>7705797.698</v>
      </c>
      <c r="AN245" s="6">
        <f ca="1">VLOOKUP(AC245,Anslutningspunkt!A:C,3,0)+RANDBETWEEN(-10000,10000)</f>
        <v>729786.195</v>
      </c>
      <c r="AP245" s="6" t="str">
        <f ca="1" t="shared" si="109"/>
        <v>Nyanslutning</v>
      </c>
      <c r="AQ245" s="6" t="str">
        <f ca="1" t="shared" si="110"/>
        <v>Produktion</v>
      </c>
      <c r="AX245" s="30">
        <f ca="1" t="shared" si="111"/>
        <v>43982.8915375669</v>
      </c>
      <c r="AZ245" s="30">
        <f ca="1">IF(SUM(IF({"4.Projekteringsavtal","5.Anslutningsavtal","6.Nätavtal"}=Q245,1,0))&gt;0,EDATE(AX245,RANDBETWEEN(0,6)),"")</f>
        <v>44012</v>
      </c>
      <c r="BB245" s="20">
        <f ca="1">IF(SUM(IF({"5.Anslutningsavtal","6.Nätavtal"}=Q245,1,0))&gt;0,EDATE(AZ245,RANDBETWEEN(0,3)),"")</f>
        <v>44012</v>
      </c>
      <c r="BD245" s="20" t="str">
        <f ca="1" t="shared" si="112"/>
        <v/>
      </c>
    </row>
    <row r="246" s="6" customFormat="1" spans="1:56">
      <c r="A246" s="32" t="s">
        <v>65</v>
      </c>
      <c r="B246" s="30">
        <f ca="1" t="shared" si="85"/>
        <v>44814</v>
      </c>
      <c r="C246" s="31">
        <f ca="1" t="shared" si="86"/>
        <v>44932</v>
      </c>
      <c r="D246" s="29" t="str">
        <f t="shared" si="87"/>
        <v>Project 4246</v>
      </c>
      <c r="E246" s="29" t="str">
        <f t="shared" si="88"/>
        <v>Company AB 5246</v>
      </c>
      <c r="F246" s="29" t="str">
        <f ca="1" t="shared" si="89"/>
        <v>Trosa</v>
      </c>
      <c r="G246" s="36">
        <f ca="1" t="shared" si="90"/>
        <v>32</v>
      </c>
      <c r="H246" s="37" t="str">
        <f ca="1" t="shared" si="91"/>
        <v/>
      </c>
      <c r="I246" s="29" t="str">
        <f ca="1" t="shared" si="92"/>
        <v>Nyanslutning</v>
      </c>
      <c r="J246" s="29" t="str">
        <f ca="1" t="shared" si="93"/>
        <v>Produktion</v>
      </c>
      <c r="K246" s="40">
        <f ca="1" t="shared" si="94"/>
        <v>160</v>
      </c>
      <c r="L246" s="40">
        <f ca="1" t="shared" si="95"/>
        <v>8</v>
      </c>
      <c r="M246" s="13"/>
      <c r="N246" s="29" t="str">
        <f ca="1" t="shared" si="96"/>
        <v>Anders Erikson 246</v>
      </c>
      <c r="O246" s="29" t="str">
        <f ca="1" t="shared" si="97"/>
        <v>Erik Johanson 246</v>
      </c>
      <c r="P246" s="29" t="str">
        <f ca="1" t="shared" si="98"/>
        <v>Sarah Anderson 246</v>
      </c>
      <c r="Q246" s="29" t="str">
        <f ca="1" t="shared" si="99"/>
        <v>2.Reservationsavtal</v>
      </c>
      <c r="R246" s="44" t="str">
        <f ca="1" t="shared" si="100"/>
        <v>?</v>
      </c>
      <c r="S246" s="44" t="str">
        <f ca="1" t="shared" si="101"/>
        <v>x</v>
      </c>
      <c r="T246" s="44" t="str">
        <f ca="1" t="shared" si="102"/>
        <v/>
      </c>
      <c r="U246" s="15"/>
      <c r="V246" s="32"/>
      <c r="W246" s="48" t="str">
        <f ca="1" t="shared" si="103"/>
        <v>Länk</v>
      </c>
      <c r="X246" s="49" t="str">
        <f ca="1" t="shared" si="104"/>
        <v/>
      </c>
      <c r="Y246" s="62" t="str">
        <f ca="1" t="shared" si="105"/>
        <v/>
      </c>
      <c r="Z246" s="62" t="str">
        <f ca="1" t="shared" si="106"/>
        <v/>
      </c>
      <c r="AA246" s="66"/>
      <c r="AB246" s="63" t="str">
        <f ca="1" t="shared" si="108"/>
        <v/>
      </c>
      <c r="AC246" s="72">
        <f ca="1">INDEX(Anslutningspunkt!$A$2:$A$180,RANDBETWEEN(2,180),1)</f>
        <v>84</v>
      </c>
      <c r="AD246" s="29"/>
      <c r="AE246" s="29" t="str">
        <f ca="1" t="shared" si="107"/>
        <v>Regionnät</v>
      </c>
      <c r="AF246" s="78"/>
      <c r="AG246" s="121"/>
      <c r="AH246" s="122"/>
      <c r="AI246" s="122"/>
      <c r="AM246" s="6">
        <f ca="1">VLOOKUP(AC246,Anslutningspunkt!A:B,2,0)+RANDBETWEEN(-10000,10000)</f>
        <v>7729842.698</v>
      </c>
      <c r="AN246" s="6">
        <f ca="1">VLOOKUP(AC246,Anslutningspunkt!A:C,3,0)+RANDBETWEEN(-10000,10000)</f>
        <v>833750.195</v>
      </c>
      <c r="AP246" s="6" t="str">
        <f ca="1" t="shared" si="109"/>
        <v>Nyanslutning</v>
      </c>
      <c r="AQ246" s="6" t="str">
        <f ca="1" t="shared" si="110"/>
        <v>Produktion</v>
      </c>
      <c r="AX246" s="30">
        <f ca="1" t="shared" si="111"/>
        <v>44834.2201293468</v>
      </c>
      <c r="AZ246" s="30" t="str">
        <f ca="1">IF(SUM(IF({"4.Projekteringsavtal","5.Anslutningsavtal","6.Nätavtal"}=Q246,1,0))&gt;0,EDATE(AX246,RANDBETWEEN(0,6)),"")</f>
        <v/>
      </c>
      <c r="BB246" s="20" t="str">
        <f ca="1">IF(SUM(IF({"5.Anslutningsavtal","6.Nätavtal"}=Q246,1,0))&gt;0,EDATE(AZ246,RANDBETWEEN(0,3)),"")</f>
        <v/>
      </c>
      <c r="BD246" s="20" t="str">
        <f ca="1" t="shared" si="112"/>
        <v/>
      </c>
    </row>
    <row r="247" s="6" customFormat="1" spans="1:56">
      <c r="A247" s="32" t="s">
        <v>65</v>
      </c>
      <c r="B247" s="30">
        <f ca="1" t="shared" si="85"/>
        <v>44243</v>
      </c>
      <c r="C247" s="31">
        <f ca="1" t="shared" si="86"/>
        <v>44968</v>
      </c>
      <c r="D247" s="29" t="str">
        <f t="shared" si="87"/>
        <v>Project 4247</v>
      </c>
      <c r="E247" s="29" t="str">
        <f t="shared" si="88"/>
        <v>Company AB 5247</v>
      </c>
      <c r="F247" s="29" t="str">
        <f ca="1" t="shared" si="89"/>
        <v>Nynäshamn</v>
      </c>
      <c r="G247" s="36">
        <f ca="1" t="shared" si="90"/>
        <v>31</v>
      </c>
      <c r="H247" s="37" t="str">
        <f ca="1" t="shared" si="91"/>
        <v>Ja</v>
      </c>
      <c r="I247" s="29" t="str">
        <f ca="1" t="shared" si="92"/>
        <v>Utökning</v>
      </c>
      <c r="J247" s="29" t="str">
        <f ca="1" t="shared" si="93"/>
        <v>Konsumtion</v>
      </c>
      <c r="K247" s="40">
        <f ca="1" t="shared" si="94"/>
        <v>70</v>
      </c>
      <c r="L247" s="40">
        <f ca="1" t="shared" si="95"/>
        <v>11</v>
      </c>
      <c r="M247" s="13"/>
      <c r="N247" s="29" t="str">
        <f ca="1" t="shared" si="96"/>
        <v>Lars Johnson 247</v>
      </c>
      <c r="O247" s="29" t="str">
        <f ca="1" t="shared" si="97"/>
        <v>Anders Erikson 247</v>
      </c>
      <c r="P247" s="29" t="str">
        <f ca="1" t="shared" si="98"/>
        <v>Anders Erikson 247</v>
      </c>
      <c r="Q247" s="29" t="str">
        <f ca="1" t="shared" si="99"/>
        <v>5.Anslutningsavtal</v>
      </c>
      <c r="R247" s="44" t="str">
        <f ca="1" t="shared" si="100"/>
        <v/>
      </c>
      <c r="S247" s="44" t="str">
        <f ca="1" t="shared" si="101"/>
        <v>x</v>
      </c>
      <c r="T247" s="44" t="str">
        <f ca="1" t="shared" si="102"/>
        <v/>
      </c>
      <c r="U247" s="15"/>
      <c r="V247" s="32"/>
      <c r="W247" s="48" t="str">
        <f ca="1" t="shared" si="103"/>
        <v>Reservationsavtal ska tecknas</v>
      </c>
      <c r="X247" s="49" t="str">
        <f ca="1" t="shared" si="104"/>
        <v/>
      </c>
      <c r="Y247" s="62" t="str">
        <f ca="1" t="shared" si="105"/>
        <v/>
      </c>
      <c r="Z247" s="62" t="str">
        <f ca="1" t="shared" si="106"/>
        <v/>
      </c>
      <c r="AA247" s="66"/>
      <c r="AB247" s="63" t="str">
        <f ca="1" t="shared" si="108"/>
        <v/>
      </c>
      <c r="AC247" s="72">
        <f ca="1">INDEX(Anslutningspunkt!$A$2:$A$180,RANDBETWEEN(2,180),1)</f>
        <v>2</v>
      </c>
      <c r="AD247" s="29"/>
      <c r="AE247" s="29" t="str">
        <f ca="1" t="shared" si="107"/>
        <v>Regionnät</v>
      </c>
      <c r="AF247" s="78"/>
      <c r="AG247" s="121"/>
      <c r="AH247" s="122"/>
      <c r="AI247" s="126"/>
      <c r="AM247" s="6">
        <f ca="1">VLOOKUP(AC247,Anslutningspunkt!A:B,2,0)+RANDBETWEEN(-10000,10000)</f>
        <v>7620981.698</v>
      </c>
      <c r="AN247" s="6">
        <f ca="1">VLOOKUP(AC247,Anslutningspunkt!A:C,3,0)+RANDBETWEEN(-10000,10000)</f>
        <v>706595.195</v>
      </c>
      <c r="AP247" s="6" t="str">
        <f ca="1" t="shared" si="109"/>
        <v>Utökning</v>
      </c>
      <c r="AQ247" s="6" t="str">
        <f ca="1" t="shared" si="110"/>
        <v>Konsumtion</v>
      </c>
      <c r="AX247" s="30">
        <f ca="1" t="shared" si="111"/>
        <v>44658.5104432426</v>
      </c>
      <c r="AZ247" s="30">
        <f ca="1">IF(SUM(IF({"4.Projekteringsavtal","5.Anslutningsavtal","6.Nätavtal"}=Q247,1,0))&gt;0,EDATE(AX247,RANDBETWEEN(0,6)),"")</f>
        <v>44658</v>
      </c>
      <c r="BB247" s="20">
        <f ca="1">IF(SUM(IF({"5.Anslutningsavtal","6.Nätavtal"}=Q247,1,0))&gt;0,EDATE(AZ247,RANDBETWEEN(0,3)),"")</f>
        <v>44688</v>
      </c>
      <c r="BD247" s="20" t="str">
        <f ca="1" t="shared" si="112"/>
        <v/>
      </c>
    </row>
    <row r="248" s="6" customFormat="1" spans="1:56">
      <c r="A248" s="32" t="s">
        <v>65</v>
      </c>
      <c r="B248" s="30">
        <f ca="1" t="shared" si="85"/>
        <v>44703</v>
      </c>
      <c r="C248" s="31">
        <f ca="1" t="shared" si="86"/>
        <v>45560</v>
      </c>
      <c r="D248" s="29" t="str">
        <f t="shared" si="87"/>
        <v>Project 4248</v>
      </c>
      <c r="E248" s="29" t="str">
        <f t="shared" si="88"/>
        <v>Company AB 5248</v>
      </c>
      <c r="F248" s="29" t="str">
        <f ca="1" t="shared" si="89"/>
        <v>Vallentuna</v>
      </c>
      <c r="G248" s="36">
        <f ca="1" t="shared" si="90"/>
        <v>32</v>
      </c>
      <c r="H248" s="37" t="str">
        <f ca="1" t="shared" si="91"/>
        <v/>
      </c>
      <c r="I248" s="29" t="str">
        <f ca="1" t="shared" si="92"/>
        <v>Nyanslutning</v>
      </c>
      <c r="J248" s="29" t="str">
        <f ca="1" t="shared" si="93"/>
        <v>Produktion</v>
      </c>
      <c r="K248" s="40">
        <f ca="1" t="shared" si="94"/>
        <v>250</v>
      </c>
      <c r="L248" s="40">
        <f ca="1" t="shared" si="95"/>
        <v>249</v>
      </c>
      <c r="M248" s="13"/>
      <c r="N248" s="29" t="str">
        <f ca="1" t="shared" si="96"/>
        <v>Anders Erikson 248</v>
      </c>
      <c r="O248" s="29" t="str">
        <f ca="1" t="shared" si="97"/>
        <v>Anders Erikson 248</v>
      </c>
      <c r="P248" s="29" t="str">
        <f ca="1" t="shared" si="98"/>
        <v>Anders Erikson 248</v>
      </c>
      <c r="Q248" s="29" t="str">
        <f ca="1" t="shared" si="99"/>
        <v>4.Projekteringsavtal</v>
      </c>
      <c r="R248" s="44" t="str">
        <f ca="1" t="shared" si="100"/>
        <v>Ja</v>
      </c>
      <c r="S248" s="44" t="str">
        <f ca="1" t="shared" si="101"/>
        <v/>
      </c>
      <c r="T248" s="44" t="str">
        <f ca="1" t="shared" si="102"/>
        <v/>
      </c>
      <c r="U248" s="15"/>
      <c r="V248" s="32"/>
      <c r="W248" s="48" t="str">
        <f ca="1" t="shared" si="103"/>
        <v/>
      </c>
      <c r="X248" s="49" t="str">
        <f ca="1" t="shared" si="104"/>
        <v/>
      </c>
      <c r="Y248" s="62" t="str">
        <f ca="1" t="shared" si="105"/>
        <v/>
      </c>
      <c r="Z248" s="62" t="str">
        <f ca="1" t="shared" si="106"/>
        <v/>
      </c>
      <c r="AA248" s="66"/>
      <c r="AB248" s="63" t="str">
        <f ca="1" t="shared" si="108"/>
        <v/>
      </c>
      <c r="AC248" s="72">
        <f ca="1">INDEX(Anslutningspunkt!$A$2:$A$180,RANDBETWEEN(2,180),1)</f>
        <v>58</v>
      </c>
      <c r="AD248" s="29"/>
      <c r="AE248" s="29" t="str">
        <f ca="1" t="shared" si="107"/>
        <v>Stamnät</v>
      </c>
      <c r="AF248" s="78"/>
      <c r="AG248" s="121"/>
      <c r="AH248" s="122"/>
      <c r="AI248" s="122"/>
      <c r="AM248" s="6">
        <f ca="1">VLOOKUP(AC248,Anslutningspunkt!A:B,2,0)+RANDBETWEEN(-10000,10000)</f>
        <v>7606308.698</v>
      </c>
      <c r="AN248" s="6">
        <f ca="1">VLOOKUP(AC248,Anslutningspunkt!A:C,3,0)+RANDBETWEEN(-10000,10000)</f>
        <v>768496.195</v>
      </c>
      <c r="AP248" s="6" t="str">
        <f ca="1" t="shared" si="109"/>
        <v>Nyanslutning</v>
      </c>
      <c r="AQ248" s="6" t="str">
        <f ca="1" t="shared" si="110"/>
        <v>Produktion</v>
      </c>
      <c r="AX248" s="30">
        <f ca="1" t="shared" si="111"/>
        <v>45152.4009890412</v>
      </c>
      <c r="AZ248" s="30">
        <f ca="1">IF(SUM(IF({"4.Projekteringsavtal","5.Anslutningsavtal","6.Nätavtal"}=Q248,1,0))&gt;0,EDATE(AX248,RANDBETWEEN(0,6)),"")</f>
        <v>45305</v>
      </c>
      <c r="BB248" s="20" t="str">
        <f ca="1">IF(SUM(IF({"5.Anslutningsavtal","6.Nätavtal"}=Q248,1,0))&gt;0,EDATE(AZ248,RANDBETWEEN(0,3)),"")</f>
        <v/>
      </c>
      <c r="BD248" s="20" t="str">
        <f ca="1" t="shared" si="112"/>
        <v/>
      </c>
    </row>
    <row r="249" s="6" customFormat="1" spans="1:56">
      <c r="A249" s="32" t="s">
        <v>65</v>
      </c>
      <c r="B249" s="30">
        <f ca="1" t="shared" si="85"/>
        <v>43221</v>
      </c>
      <c r="C249" s="31">
        <f ca="1" t="shared" si="86"/>
        <v>45470</v>
      </c>
      <c r="D249" s="29" t="str">
        <f t="shared" si="87"/>
        <v>Project 4249</v>
      </c>
      <c r="E249" s="29" t="str">
        <f t="shared" si="88"/>
        <v>Company AB 5249</v>
      </c>
      <c r="F249" s="29" t="str">
        <f ca="1" t="shared" si="89"/>
        <v>Stockholm</v>
      </c>
      <c r="G249" s="36">
        <f ca="1" t="shared" si="90"/>
        <v>32</v>
      </c>
      <c r="H249" s="37" t="str">
        <f ca="1" t="shared" si="91"/>
        <v>Ja</v>
      </c>
      <c r="I249" s="29" t="str">
        <f ca="1" t="shared" si="92"/>
        <v>Nyanslutning</v>
      </c>
      <c r="J249" s="29" t="str">
        <f ca="1" t="shared" si="93"/>
        <v>Konsumtion</v>
      </c>
      <c r="K249" s="40">
        <f ca="1" t="shared" si="94"/>
        <v>120</v>
      </c>
      <c r="L249" s="40">
        <f ca="1" t="shared" si="95"/>
        <v>27</v>
      </c>
      <c r="M249" s="13"/>
      <c r="N249" s="29" t="str">
        <f ca="1" t="shared" si="96"/>
        <v>Sarah Anderson 249</v>
      </c>
      <c r="O249" s="29" t="str">
        <f ca="1" t="shared" si="97"/>
        <v>Sarah Anderson 249</v>
      </c>
      <c r="P249" s="29" t="str">
        <f ca="1" t="shared" si="98"/>
        <v>Anders Erikson 249</v>
      </c>
      <c r="Q249" s="29" t="str">
        <f ca="1" t="shared" si="99"/>
        <v>6.Nätavtal</v>
      </c>
      <c r="R249" s="44" t="str">
        <f ca="1" t="shared" si="100"/>
        <v>n</v>
      </c>
      <c r="S249" s="44" t="str">
        <f ca="1" t="shared" si="101"/>
        <v/>
      </c>
      <c r="T249" s="44" t="str">
        <f ca="1" t="shared" si="102"/>
        <v/>
      </c>
      <c r="U249" s="15"/>
      <c r="V249" s="32"/>
      <c r="W249" s="48" t="str">
        <f ca="1" t="shared" si="103"/>
        <v/>
      </c>
      <c r="X249" s="49" t="str">
        <f ca="1" t="shared" si="104"/>
        <v>Nej</v>
      </c>
      <c r="Y249" s="62" t="str">
        <f ca="1" t="shared" si="105"/>
        <v/>
      </c>
      <c r="Z249" s="62" t="str">
        <f ca="1" t="shared" si="106"/>
        <v/>
      </c>
      <c r="AA249" s="66"/>
      <c r="AB249" s="63" t="str">
        <f ca="1" t="shared" si="108"/>
        <v/>
      </c>
      <c r="AC249" s="72">
        <f ca="1">INDEX(Anslutningspunkt!$A$2:$A$180,RANDBETWEEN(2,180),1)</f>
        <v>37</v>
      </c>
      <c r="AD249" s="29"/>
      <c r="AE249" s="29" t="str">
        <f ca="1" t="shared" si="107"/>
        <v>Stamnät</v>
      </c>
      <c r="AF249" s="78"/>
      <c r="AG249" s="121"/>
      <c r="AH249" s="122"/>
      <c r="AI249" s="126"/>
      <c r="AM249" s="6">
        <f ca="1">VLOOKUP(AC249,Anslutningspunkt!A:B,2,0)+RANDBETWEEN(-10000,10000)</f>
        <v>7664614.698</v>
      </c>
      <c r="AN249" s="6">
        <f ca="1">VLOOKUP(AC249,Anslutningspunkt!A:C,3,0)+RANDBETWEEN(-10000,10000)</f>
        <v>812761.195</v>
      </c>
      <c r="AP249" s="6" t="str">
        <f ca="1" t="shared" si="109"/>
        <v>Nyanslutning</v>
      </c>
      <c r="AQ249" s="6" t="str">
        <f ca="1" t="shared" si="110"/>
        <v>Konsumtion</v>
      </c>
      <c r="AX249" s="30">
        <f ca="1" t="shared" si="111"/>
        <v>43868.2756367932</v>
      </c>
      <c r="AZ249" s="30">
        <f ca="1">IF(SUM(IF({"4.Projekteringsavtal","5.Anslutningsavtal","6.Nätavtal"}=Q249,1,0))&gt;0,EDATE(AX249,RANDBETWEEN(0,6)),"")</f>
        <v>43989</v>
      </c>
      <c r="BB249" s="20">
        <f ca="1">IF(SUM(IF({"5.Anslutningsavtal","6.Nätavtal"}=Q249,1,0))&gt;0,EDATE(AZ249,RANDBETWEEN(0,3)),"")</f>
        <v>44050</v>
      </c>
      <c r="BD249" s="20">
        <f ca="1" t="shared" si="112"/>
        <v>44142</v>
      </c>
    </row>
    <row r="250" s="6" customFormat="1" spans="1:56">
      <c r="A250" s="32" t="s">
        <v>65</v>
      </c>
      <c r="B250" s="30">
        <f ca="1" t="shared" si="85"/>
        <v>43764</v>
      </c>
      <c r="C250" s="31">
        <f ca="1" t="shared" si="86"/>
        <v>44028</v>
      </c>
      <c r="D250" s="29" t="str">
        <f t="shared" si="87"/>
        <v>Project 4250</v>
      </c>
      <c r="E250" s="29" t="str">
        <f t="shared" si="88"/>
        <v>Company AB 5250</v>
      </c>
      <c r="F250" s="29" t="str">
        <f ca="1" t="shared" si="89"/>
        <v>Kungsör</v>
      </c>
      <c r="G250" s="36">
        <f ca="1" t="shared" si="90"/>
        <v>34</v>
      </c>
      <c r="H250" s="37" t="str">
        <f ca="1" t="shared" si="91"/>
        <v>Ja</v>
      </c>
      <c r="I250" s="29" t="str">
        <f ca="1" t="shared" si="92"/>
        <v>Utökning</v>
      </c>
      <c r="J250" s="29" t="str">
        <f ca="1" t="shared" si="93"/>
        <v>Produktion</v>
      </c>
      <c r="K250" s="40">
        <f ca="1" t="shared" si="94"/>
        <v>320</v>
      </c>
      <c r="L250" s="40">
        <f ca="1" t="shared" si="95"/>
        <v>299</v>
      </c>
      <c r="M250" s="13"/>
      <c r="N250" s="29" t="str">
        <f ca="1" t="shared" si="96"/>
        <v>Erik Johanson 250</v>
      </c>
      <c r="O250" s="29" t="str">
        <f ca="1" t="shared" si="97"/>
        <v>Erik Johanson 250</v>
      </c>
      <c r="P250" s="29" t="str">
        <f ca="1" t="shared" si="98"/>
        <v>Sarah Anderson 250</v>
      </c>
      <c r="Q250" s="29" t="str">
        <f ca="1" t="shared" si="99"/>
        <v>1.Anslutningsmöjlighet</v>
      </c>
      <c r="R250" s="44" t="str">
        <f ca="1" t="shared" si="100"/>
        <v>nej</v>
      </c>
      <c r="S250" s="44" t="str">
        <f ca="1" t="shared" si="101"/>
        <v/>
      </c>
      <c r="T250" s="44" t="str">
        <f ca="1" t="shared" si="102"/>
        <v/>
      </c>
      <c r="U250" s="15"/>
      <c r="V250" s="32"/>
      <c r="W250" s="48" t="str">
        <f ca="1" t="shared" si="103"/>
        <v>Länk</v>
      </c>
      <c r="X250" s="49" t="str">
        <f ca="1" t="shared" si="104"/>
        <v>Ja</v>
      </c>
      <c r="Y250" s="62">
        <f ca="1" t="shared" si="105"/>
        <v>45163</v>
      </c>
      <c r="Z250" s="62">
        <f ca="1" t="shared" si="106"/>
        <v>44899</v>
      </c>
      <c r="AA250" s="66"/>
      <c r="AB250" s="63">
        <f ca="1" t="shared" si="108"/>
        <v>43872.3775909796</v>
      </c>
      <c r="AC250" s="72">
        <f ca="1">INDEX(Anslutningspunkt!$A$2:$A$180,RANDBETWEEN(2,180),1)</f>
        <v>65</v>
      </c>
      <c r="AD250" s="29"/>
      <c r="AE250" s="29" t="str">
        <f ca="1" t="shared" si="107"/>
        <v>Stamnät</v>
      </c>
      <c r="AF250" s="78"/>
      <c r="AG250" s="121"/>
      <c r="AH250" s="122"/>
      <c r="AI250" s="122"/>
      <c r="AM250" s="6">
        <f ca="1">VLOOKUP(AC250,Anslutningspunkt!A:B,2,0)+RANDBETWEEN(-10000,10000)</f>
        <v>7682769.698</v>
      </c>
      <c r="AN250" s="6">
        <f ca="1">VLOOKUP(AC250,Anslutningspunkt!A:C,3,0)+RANDBETWEEN(-10000,10000)</f>
        <v>769985.195</v>
      </c>
      <c r="AP250" s="6" t="str">
        <f ca="1" t="shared" si="109"/>
        <v>Utökning</v>
      </c>
      <c r="AQ250" s="6" t="str">
        <f ca="1" t="shared" si="110"/>
        <v>Produktion</v>
      </c>
      <c r="AX250" s="30" t="str">
        <f ca="1" t="shared" si="111"/>
        <v/>
      </c>
      <c r="AZ250" s="30" t="str">
        <f ca="1">IF(SUM(IF({"4.Projekteringsavtal","5.Anslutningsavtal","6.Nätavtal"}=Q250,1,0))&gt;0,EDATE(AX250,RANDBETWEEN(0,6)),"")</f>
        <v/>
      </c>
      <c r="BB250" s="20" t="str">
        <f ca="1">IF(SUM(IF({"5.Anslutningsavtal","6.Nätavtal"}=Q250,1,0))&gt;0,EDATE(AZ250,RANDBETWEEN(0,3)),"")</f>
        <v/>
      </c>
      <c r="BD250" s="20" t="str">
        <f ca="1" t="shared" si="112"/>
        <v/>
      </c>
    </row>
    <row r="251" s="6" customFormat="1" spans="1:56">
      <c r="A251" s="32" t="s">
        <v>65</v>
      </c>
      <c r="B251" s="30">
        <f ca="1" t="shared" si="85"/>
        <v>43442</v>
      </c>
      <c r="C251" s="31">
        <f ca="1" t="shared" si="86"/>
        <v>44230</v>
      </c>
      <c r="D251" s="29" t="str">
        <f t="shared" si="87"/>
        <v>Project 4251</v>
      </c>
      <c r="E251" s="29" t="str">
        <f t="shared" si="88"/>
        <v>Company AB 5251</v>
      </c>
      <c r="F251" s="29" t="str">
        <f ca="1" t="shared" si="89"/>
        <v>Hofors</v>
      </c>
      <c r="G251" s="36">
        <f ca="1" t="shared" si="90"/>
        <v>34</v>
      </c>
      <c r="H251" s="37" t="str">
        <f ca="1" t="shared" si="91"/>
        <v>Ja</v>
      </c>
      <c r="I251" s="29" t="str">
        <f ca="1" t="shared" si="92"/>
        <v>Utökning</v>
      </c>
      <c r="J251" s="29" t="s">
        <v>69</v>
      </c>
      <c r="K251" s="40">
        <f ca="1" t="shared" si="94"/>
        <v>30</v>
      </c>
      <c r="L251" s="40">
        <f ca="1" t="shared" si="95"/>
        <v>21</v>
      </c>
      <c r="M251" s="13"/>
      <c r="N251" s="29" t="str">
        <f ca="1" t="shared" si="96"/>
        <v>Sarah Anderson 251</v>
      </c>
      <c r="O251" s="29" t="str">
        <f ca="1" t="shared" si="97"/>
        <v>Anders Erikson 251</v>
      </c>
      <c r="P251" s="29" t="str">
        <f ca="1" t="shared" si="98"/>
        <v>Sarah Anderson 251</v>
      </c>
      <c r="Q251" s="29" t="str">
        <f ca="1" t="shared" si="99"/>
        <v>2.Reservationsavtal</v>
      </c>
      <c r="R251" s="44" t="str">
        <f ca="1" t="shared" si="100"/>
        <v/>
      </c>
      <c r="S251" s="44" t="str">
        <f ca="1" t="shared" si="101"/>
        <v/>
      </c>
      <c r="T251" s="44" t="str">
        <f ca="1" t="shared" si="102"/>
        <v>x</v>
      </c>
      <c r="U251" s="15"/>
      <c r="V251" s="32"/>
      <c r="W251" s="48" t="str">
        <f ca="1" t="shared" si="103"/>
        <v/>
      </c>
      <c r="X251" s="49" t="str">
        <f ca="1" t="shared" si="104"/>
        <v>Ja</v>
      </c>
      <c r="Y251" s="62">
        <f ca="1" t="shared" si="105"/>
        <v>45360</v>
      </c>
      <c r="Z251" s="62">
        <f ca="1" t="shared" si="106"/>
        <v>45349</v>
      </c>
      <c r="AA251" s="66"/>
      <c r="AB251" s="63" t="str">
        <f ca="1" t="shared" si="108"/>
        <v/>
      </c>
      <c r="AC251" s="72">
        <f ca="1">INDEX(Anslutningspunkt!$A$2:$A$180,RANDBETWEEN(2,180),1)</f>
        <v>86</v>
      </c>
      <c r="AD251" s="29"/>
      <c r="AE251" s="29" t="str">
        <f ca="1" t="shared" si="107"/>
        <v>Regionnät</v>
      </c>
      <c r="AF251" s="78"/>
      <c r="AG251" s="121"/>
      <c r="AH251" s="122"/>
      <c r="AI251" s="126"/>
      <c r="AM251" s="6">
        <f ca="1">VLOOKUP(AC251,Anslutningspunkt!A:B,2,0)+RANDBETWEEN(-10000,10000)</f>
        <v>7761701.698</v>
      </c>
      <c r="AN251" s="6">
        <f ca="1">VLOOKUP(AC251,Anslutningspunkt!A:C,3,0)+RANDBETWEEN(-10000,10000)</f>
        <v>825398.195</v>
      </c>
      <c r="AP251" s="6" t="str">
        <f ca="1" t="shared" si="109"/>
        <v>Utökning</v>
      </c>
      <c r="AQ251" s="6" t="str">
        <f t="shared" si="110"/>
        <v>Konsumtion/Produktion</v>
      </c>
      <c r="AX251" s="30">
        <f ca="1" t="shared" si="111"/>
        <v>44215.3683742278</v>
      </c>
      <c r="AZ251" s="30" t="str">
        <f ca="1">IF(SUM(IF({"4.Projekteringsavtal","5.Anslutningsavtal","6.Nätavtal"}=Q251,1,0))&gt;0,EDATE(AX251,RANDBETWEEN(0,6)),"")</f>
        <v/>
      </c>
      <c r="BB251" s="20" t="str">
        <f ca="1">IF(SUM(IF({"5.Anslutningsavtal","6.Nätavtal"}=Q251,1,0))&gt;0,EDATE(AZ251,RANDBETWEEN(0,3)),"")</f>
        <v/>
      </c>
      <c r="BD251" s="20" t="str">
        <f ca="1" t="shared" si="112"/>
        <v/>
      </c>
    </row>
    <row r="252" s="6" customFormat="1" spans="1:56">
      <c r="A252" s="32" t="s">
        <v>65</v>
      </c>
      <c r="B252" s="30">
        <f ca="1" t="shared" ref="B252:B261" si="113">RANDBETWEEN(DATE(2018,1,1),DATE(2022,10,20))</f>
        <v>43201</v>
      </c>
      <c r="C252" s="31">
        <f ca="1" t="shared" ref="C252:C315" si="114">RANDBETWEEN(B252,DATE(2024,10,20))</f>
        <v>45477</v>
      </c>
      <c r="D252" s="29" t="str">
        <f t="shared" ref="D252:D315" si="115">_xlfn.CONCAT("Project ",COLUMN(D252),ROW(D252))</f>
        <v>Project 4252</v>
      </c>
      <c r="E252" s="29" t="str">
        <f t="shared" ref="E252:E315" si="116">_xlfn.CONCAT("Company AB ",COLUMN(E252),ROW(E252))</f>
        <v>Company AB 5252</v>
      </c>
      <c r="F252" s="29" t="str">
        <f ca="1" t="shared" ref="F252:F261" si="117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Botkyrka</v>
      </c>
      <c r="G252" s="36">
        <f ca="1" t="shared" ref="G252:G261" si="118">RANDBETWEEN(30,38)</f>
        <v>35</v>
      </c>
      <c r="H252" s="37" t="str">
        <f ca="1" t="shared" ref="H252:H261" si="119">CHOOSE(RANDBETWEEN(1,3),"Ja","Nej","")</f>
        <v>Nej</v>
      </c>
      <c r="I252" s="29" t="str">
        <f ca="1" t="shared" ref="I252:I261" si="120">CHOOSE(RANDBETWEEN(1,3),"Nyanslutning","Utökning","Flytt")</f>
        <v>Flytt</v>
      </c>
      <c r="J252" s="29" t="s">
        <v>69</v>
      </c>
      <c r="K252" s="40">
        <f ca="1" t="shared" ref="K252:K261" si="121">RANDBETWEEN(1,60)*10</f>
        <v>420</v>
      </c>
      <c r="L252" s="40">
        <f ca="1" t="shared" ref="L252:L315" si="122">RANDBETWEEN(1,K252)</f>
        <v>182</v>
      </c>
      <c r="M252" s="13"/>
      <c r="N252" s="29" t="str">
        <f ca="1" t="shared" ref="N252:N315" si="123">_xlfn.CONCAT(CHOOSE(RANDBETWEEN(1,4),"Anders Erikson","Erik Johanson","Sarah Anderson","Lars Johnson")," ",ROW(N252))</f>
        <v>Sarah Anderson 252</v>
      </c>
      <c r="O252" s="29" t="str">
        <f ca="1" t="shared" ref="O252:O315" si="124">_xlfn.CONCAT(CHOOSE(RANDBETWEEN(1,4),"Anders Erikson","Erik Johanson","Sarah Anderson","Lars Johnson")," ",ROW(O252))</f>
        <v>Lars Johnson 252</v>
      </c>
      <c r="P252" s="29" t="str">
        <f ca="1" t="shared" ref="P252:P315" si="125">_xlfn.CONCAT(CHOOSE(RANDBETWEEN(1,4),"Anders Erikson","Erik Johanson","Sarah Anderson","Lars Johnson")," ",ROW(P252))</f>
        <v>Lars Johnson 252</v>
      </c>
      <c r="Q252" s="29" t="str">
        <f ca="1" t="shared" ref="Q252:Q261" si="126">CHOOSE(RANDBETWEEN(1,5),"5.Anslutningsavtal","4.Projekteringsavtal","6.Nätavtal","2.Reservationsavtal","1.Anslutningsmöjlighet")</f>
        <v>5.Anslutningsavtal</v>
      </c>
      <c r="R252" s="44" t="str">
        <f ca="1" t="shared" ref="R252:R261" si="127">CHOOSE(RANDBETWEEN(1,8),"Ja","","","","n","nej","?","N/A")</f>
        <v>?</v>
      </c>
      <c r="S252" s="44" t="str">
        <f ca="1" t="shared" ref="S252:S261" si="128">CHOOSE(RANDBETWEEN(1,3),"x","","")</f>
        <v>x</v>
      </c>
      <c r="T252" s="44" t="str">
        <f ca="1" t="shared" ref="T252:T261" si="129">CHOOSE(RANDBETWEEN(1,4),"x","","","")</f>
        <v/>
      </c>
      <c r="U252" s="15"/>
      <c r="V252" s="32"/>
      <c r="W252" s="48" t="str">
        <f ca="1" t="shared" ref="W252:W261" si="130">CHOOSE(RANDBETWEEN(1,7),"Länk","","","","","Ansluts till LN 20 kV","Reservationsavtal ska tecknas")</f>
        <v/>
      </c>
      <c r="X252" s="49" t="str">
        <f ca="1" t="shared" ref="X252:X261" si="131">CHOOSE(RANDBETWEEN(1,4),"Ja","Ja","Nej","")</f>
        <v>Ja</v>
      </c>
      <c r="Y252" s="62">
        <f ca="1" t="shared" ref="Y252:Y315" si="132">IF(Z252&lt;&gt;"",RANDBETWEEN(Z252,DATE(2024,10,20)),"")</f>
        <v>45537</v>
      </c>
      <c r="Z252" s="62">
        <f ca="1" t="shared" ref="Z252:Z315" si="133">IF(X252="Ja",RANDBETWEEN(C252,DATE(2024,10,20)),"")</f>
        <v>45529</v>
      </c>
      <c r="AA252" s="66"/>
      <c r="AB252" s="63" t="str">
        <f ca="1" t="shared" ref="AB252:AB315" si="134">IF(Q252="1.Anslutningsmöjlighet",IF(RAND()*10&lt;3,B252+RAND()*(EDATE(C252,1)-B252),""),"")</f>
        <v/>
      </c>
      <c r="AC252" s="72">
        <f ca="1">INDEX(Anslutningspunkt!$A$2:$A$180,RANDBETWEEN(2,180),1)</f>
        <v>94</v>
      </c>
      <c r="AD252" s="29"/>
      <c r="AE252" s="29" t="str">
        <f ca="1" t="shared" ref="AE252:AE261" si="135">CHOOSE(RANDBETWEEN(1,4),"Regionnät","Stamnät Regionnät","Stamnät","")</f>
        <v>Stamnät Regionnät</v>
      </c>
      <c r="AF252" s="78"/>
      <c r="AG252" s="121"/>
      <c r="AH252" s="122"/>
      <c r="AI252" s="126"/>
      <c r="AJ252" s="6"/>
      <c r="AK252" s="6"/>
      <c r="AL252" s="6"/>
      <c r="AM252" s="6">
        <f ca="1">VLOOKUP(AC252,Anslutningspunkt!A:B,2,0)+RANDBETWEEN(-10000,10000)</f>
        <v>7668933.698</v>
      </c>
      <c r="AN252" s="6">
        <f ca="1">VLOOKUP(AC252,Anslutningspunkt!A:C,3,0)+RANDBETWEEN(-10000,10000)</f>
        <v>818574.195</v>
      </c>
      <c r="AP252" s="6" t="str">
        <f ca="1" t="shared" ref="AP252:AP315" si="136">I252</f>
        <v>Flytt</v>
      </c>
      <c r="AQ252" s="6" t="str">
        <f t="shared" ref="AQ252:AQ315" si="137">J252</f>
        <v>Konsumtion/Produktion</v>
      </c>
      <c r="AX252" s="30">
        <f ca="1" t="shared" ref="AX252:AX315" si="138">IF(Q252&lt;&gt;"1.Anslutningsmöjlighet",B252+RAND()*(EDATE(C252,1)-B252),"")</f>
        <v>44817.4265171379</v>
      </c>
      <c r="AZ252" s="30">
        <f ca="1">IF(SUM(IF({"4.Projekteringsavtal","5.Anslutningsavtal","6.Nätavtal"}=Q252,1,0))&gt;0,EDATE(AX252,RANDBETWEEN(0,6)),"")</f>
        <v>44998</v>
      </c>
      <c r="BB252" s="20">
        <f ca="1">IF(SUM(IF({"5.Anslutningsavtal","6.Nätavtal"}=Q252,1,0))&gt;0,EDATE(AZ252,RANDBETWEEN(0,3)),"")</f>
        <v>45059</v>
      </c>
      <c r="BD252" s="20" t="str">
        <f ca="1" t="shared" ref="BD252:BD315" si="139">IF("6.Nätavtal"=Q252,EDATE(BB252,RANDBETWEEN(0,3)),"")</f>
        <v/>
      </c>
    </row>
    <row r="253" s="6" customFormat="1" spans="1:56">
      <c r="A253" s="32" t="s">
        <v>65</v>
      </c>
      <c r="B253" s="30">
        <f ca="1" t="shared" si="113"/>
        <v>44315</v>
      </c>
      <c r="C253" s="31">
        <f ca="1" t="shared" si="114"/>
        <v>45277</v>
      </c>
      <c r="D253" s="29" t="str">
        <f t="shared" si="115"/>
        <v>Project 4253</v>
      </c>
      <c r="E253" s="29" t="str">
        <f t="shared" si="116"/>
        <v>Company AB 5253</v>
      </c>
      <c r="F253" s="29" t="str">
        <f ca="1" t="shared" si="117"/>
        <v>Tierp</v>
      </c>
      <c r="G253" s="36">
        <f ca="1" t="shared" si="118"/>
        <v>31</v>
      </c>
      <c r="H253" s="37" t="str">
        <f ca="1" t="shared" si="119"/>
        <v/>
      </c>
      <c r="I253" s="29" t="str">
        <f ca="1" t="shared" si="120"/>
        <v>Flytt</v>
      </c>
      <c r="J253" s="29" t="s">
        <v>69</v>
      </c>
      <c r="K253" s="40">
        <f ca="1" t="shared" si="121"/>
        <v>500</v>
      </c>
      <c r="L253" s="40">
        <f ca="1" t="shared" si="122"/>
        <v>468</v>
      </c>
      <c r="M253" s="13"/>
      <c r="N253" s="29" t="str">
        <f ca="1" t="shared" si="123"/>
        <v>Erik Johanson 253</v>
      </c>
      <c r="O253" s="29" t="str">
        <f ca="1" t="shared" si="124"/>
        <v>Lars Johnson 253</v>
      </c>
      <c r="P253" s="29" t="str">
        <f ca="1" t="shared" si="125"/>
        <v>Erik Johanson 253</v>
      </c>
      <c r="Q253" s="29" t="str">
        <f ca="1" t="shared" si="126"/>
        <v>1.Anslutningsmöjlighet</v>
      </c>
      <c r="R253" s="44" t="str">
        <f ca="1" t="shared" si="127"/>
        <v>N/A</v>
      </c>
      <c r="S253" s="44" t="str">
        <f ca="1" t="shared" si="128"/>
        <v>x</v>
      </c>
      <c r="T253" s="44" t="str">
        <f ca="1" t="shared" si="129"/>
        <v/>
      </c>
      <c r="U253" s="15"/>
      <c r="V253" s="32"/>
      <c r="W253" s="48" t="str">
        <f ca="1" t="shared" si="130"/>
        <v>Länk</v>
      </c>
      <c r="X253" s="49" t="str">
        <f ca="1" t="shared" si="131"/>
        <v>Nej</v>
      </c>
      <c r="Y253" s="62" t="str">
        <f ca="1" t="shared" si="132"/>
        <v/>
      </c>
      <c r="Z253" s="62" t="str">
        <f ca="1" t="shared" si="133"/>
        <v/>
      </c>
      <c r="AA253" s="66"/>
      <c r="AB253" s="63" t="str">
        <f ca="1" t="shared" si="134"/>
        <v/>
      </c>
      <c r="AC253" s="72">
        <f ca="1">INDEX(Anslutningspunkt!$A$2:$A$180,RANDBETWEEN(2,180),1)</f>
        <v>38</v>
      </c>
      <c r="AD253" s="29"/>
      <c r="AE253" s="29" t="str">
        <f ca="1" t="shared" si="135"/>
        <v/>
      </c>
      <c r="AF253" s="78"/>
      <c r="AG253" s="121"/>
      <c r="AH253" s="122"/>
      <c r="AI253" s="126"/>
      <c r="AJ253" s="6"/>
      <c r="AK253" s="6"/>
      <c r="AL253" s="6"/>
      <c r="AM253" s="6">
        <f ca="1">VLOOKUP(AC253,Anslutningspunkt!A:B,2,0)+RANDBETWEEN(-10000,10000)</f>
        <v>7674970.698</v>
      </c>
      <c r="AN253" s="6">
        <f ca="1">VLOOKUP(AC253,Anslutningspunkt!A:C,3,0)+RANDBETWEEN(-10000,10000)</f>
        <v>706850.195</v>
      </c>
      <c r="AP253" s="6" t="str">
        <f ca="1" t="shared" si="136"/>
        <v>Flytt</v>
      </c>
      <c r="AQ253" s="6" t="str">
        <f t="shared" si="137"/>
        <v>Konsumtion/Produktion</v>
      </c>
      <c r="AX253" s="30" t="str">
        <f ca="1" t="shared" si="138"/>
        <v/>
      </c>
      <c r="AZ253" s="30" t="str">
        <f ca="1">IF(SUM(IF({"4.Projekteringsavtal","5.Anslutningsavtal","6.Nätavtal"}=Q253,1,0))&gt;0,EDATE(AX253,RANDBETWEEN(0,6)),"")</f>
        <v/>
      </c>
      <c r="BB253" s="20" t="str">
        <f ca="1">IF(SUM(IF({"5.Anslutningsavtal","6.Nätavtal"}=Q253,1,0))&gt;0,EDATE(AZ253,RANDBETWEEN(0,3)),"")</f>
        <v/>
      </c>
      <c r="BD253" s="20" t="str">
        <f ca="1" t="shared" si="139"/>
        <v/>
      </c>
    </row>
    <row r="254" s="6" customFormat="1" spans="1:56">
      <c r="A254" s="32" t="s">
        <v>65</v>
      </c>
      <c r="B254" s="30">
        <f ca="1" t="shared" si="113"/>
        <v>44041</v>
      </c>
      <c r="C254" s="31">
        <f ca="1" t="shared" si="114"/>
        <v>44495</v>
      </c>
      <c r="D254" s="29" t="str">
        <f t="shared" si="115"/>
        <v>Project 4254</v>
      </c>
      <c r="E254" s="29" t="str">
        <f t="shared" si="116"/>
        <v>Company AB 5254</v>
      </c>
      <c r="F254" s="29" t="str">
        <f ca="1" t="shared" si="117"/>
        <v>Eskiltuna</v>
      </c>
      <c r="G254" s="36">
        <f ca="1" t="shared" si="118"/>
        <v>38</v>
      </c>
      <c r="H254" s="37" t="str">
        <f ca="1" t="shared" si="119"/>
        <v/>
      </c>
      <c r="I254" s="29" t="str">
        <f ca="1" t="shared" si="120"/>
        <v>Flytt</v>
      </c>
      <c r="J254" s="29" t="s">
        <v>69</v>
      </c>
      <c r="K254" s="40">
        <f ca="1" t="shared" si="121"/>
        <v>30</v>
      </c>
      <c r="L254" s="40">
        <f ca="1" t="shared" si="122"/>
        <v>3</v>
      </c>
      <c r="M254" s="13"/>
      <c r="N254" s="29" t="str">
        <f ca="1" t="shared" si="123"/>
        <v>Lars Johnson 254</v>
      </c>
      <c r="O254" s="29" t="str">
        <f ca="1" t="shared" si="124"/>
        <v>Lars Johnson 254</v>
      </c>
      <c r="P254" s="29" t="str">
        <f ca="1" t="shared" si="125"/>
        <v>Erik Johanson 254</v>
      </c>
      <c r="Q254" s="29" t="str">
        <f ca="1" t="shared" si="126"/>
        <v>4.Projekteringsavtal</v>
      </c>
      <c r="R254" s="44" t="str">
        <f ca="1" t="shared" si="127"/>
        <v>n</v>
      </c>
      <c r="S254" s="44" t="str">
        <f ca="1" t="shared" si="128"/>
        <v/>
      </c>
      <c r="T254" s="44" t="str">
        <f ca="1" t="shared" si="129"/>
        <v/>
      </c>
      <c r="U254" s="15"/>
      <c r="V254" s="32"/>
      <c r="W254" s="48" t="str">
        <f ca="1" t="shared" si="130"/>
        <v>Reservationsavtal ska tecknas</v>
      </c>
      <c r="X254" s="49" t="str">
        <f ca="1" t="shared" si="131"/>
        <v>Ja</v>
      </c>
      <c r="Y254" s="62">
        <f ca="1" t="shared" si="132"/>
        <v>45284</v>
      </c>
      <c r="Z254" s="62">
        <f ca="1" t="shared" si="133"/>
        <v>44847</v>
      </c>
      <c r="AA254" s="66"/>
      <c r="AB254" s="63" t="str">
        <f ca="1" t="shared" si="134"/>
        <v/>
      </c>
      <c r="AC254" s="72">
        <f ca="1">INDEX(Anslutningspunkt!$A$2:$A$180,RANDBETWEEN(2,180),1)</f>
        <v>78</v>
      </c>
      <c r="AD254" s="29"/>
      <c r="AE254" s="29" t="str">
        <f ca="1" t="shared" si="135"/>
        <v/>
      </c>
      <c r="AF254" s="78"/>
      <c r="AG254" s="121"/>
      <c r="AH254" s="122"/>
      <c r="AI254" s="126"/>
      <c r="AJ254" s="6"/>
      <c r="AK254" s="6"/>
      <c r="AL254" s="6"/>
      <c r="AM254" s="6">
        <f ca="1">VLOOKUP(AC254,Anslutningspunkt!A:B,2,0)+RANDBETWEEN(-10000,10000)</f>
        <v>7704294.698</v>
      </c>
      <c r="AN254" s="6">
        <f ca="1">VLOOKUP(AC254,Anslutningspunkt!A:C,3,0)+RANDBETWEEN(-10000,10000)</f>
        <v>733788.195</v>
      </c>
      <c r="AP254" s="6" t="str">
        <f ca="1" t="shared" si="136"/>
        <v>Flytt</v>
      </c>
      <c r="AQ254" s="6" t="str">
        <f t="shared" si="137"/>
        <v>Konsumtion/Produktion</v>
      </c>
      <c r="AX254" s="30">
        <f ca="1" t="shared" si="138"/>
        <v>44384.2272898219</v>
      </c>
      <c r="AZ254" s="30">
        <f ca="1">IF(SUM(IF({"4.Projekteringsavtal","5.Anslutningsavtal","6.Nätavtal"}=Q254,1,0))&gt;0,EDATE(AX254,RANDBETWEEN(0,6)),"")</f>
        <v>44384</v>
      </c>
      <c r="BB254" s="20" t="str">
        <f ca="1">IF(SUM(IF({"5.Anslutningsavtal","6.Nätavtal"}=Q254,1,0))&gt;0,EDATE(AZ254,RANDBETWEEN(0,3)),"")</f>
        <v/>
      </c>
      <c r="BD254" s="20" t="str">
        <f ca="1" t="shared" si="139"/>
        <v/>
      </c>
    </row>
    <row r="255" s="6" customFormat="1" spans="1:56">
      <c r="A255" s="32" t="s">
        <v>65</v>
      </c>
      <c r="B255" s="30">
        <f ca="1" t="shared" si="113"/>
        <v>44031</v>
      </c>
      <c r="C255" s="31">
        <f ca="1" t="shared" si="114"/>
        <v>45466</v>
      </c>
      <c r="D255" s="29" t="str">
        <f t="shared" si="115"/>
        <v>Project 4255</v>
      </c>
      <c r="E255" s="29" t="str">
        <f t="shared" si="116"/>
        <v>Company AB 5255</v>
      </c>
      <c r="F255" s="29" t="str">
        <f ca="1" t="shared" si="117"/>
        <v>Lindesberg</v>
      </c>
      <c r="G255" s="36">
        <f ca="1" t="shared" si="118"/>
        <v>36</v>
      </c>
      <c r="H255" s="37" t="str">
        <f ca="1" t="shared" si="119"/>
        <v>Ja</v>
      </c>
      <c r="I255" s="29" t="str">
        <f ca="1" t="shared" si="120"/>
        <v>Nyanslutning</v>
      </c>
      <c r="J255" s="29" t="s">
        <v>69</v>
      </c>
      <c r="K255" s="40">
        <f ca="1" t="shared" si="121"/>
        <v>240</v>
      </c>
      <c r="L255" s="40">
        <f ca="1" t="shared" si="122"/>
        <v>225</v>
      </c>
      <c r="M255" s="13"/>
      <c r="N255" s="29" t="str">
        <f ca="1" t="shared" si="123"/>
        <v>Lars Johnson 255</v>
      </c>
      <c r="O255" s="29" t="str">
        <f ca="1" t="shared" si="124"/>
        <v>Erik Johanson 255</v>
      </c>
      <c r="P255" s="29" t="str">
        <f ca="1" t="shared" si="125"/>
        <v>Lars Johnson 255</v>
      </c>
      <c r="Q255" s="29" t="str">
        <f ca="1" t="shared" si="126"/>
        <v>1.Anslutningsmöjlighet</v>
      </c>
      <c r="R255" s="44" t="str">
        <f ca="1" t="shared" si="127"/>
        <v>?</v>
      </c>
      <c r="S255" s="44" t="str">
        <f ca="1" t="shared" si="128"/>
        <v/>
      </c>
      <c r="T255" s="44" t="str">
        <f ca="1" t="shared" si="129"/>
        <v>x</v>
      </c>
      <c r="U255" s="15"/>
      <c r="V255" s="32"/>
      <c r="W255" s="48" t="str">
        <f ca="1" t="shared" si="130"/>
        <v/>
      </c>
      <c r="X255" s="49" t="str">
        <f ca="1" t="shared" si="131"/>
        <v>Ja</v>
      </c>
      <c r="Y255" s="62">
        <f ca="1" t="shared" si="132"/>
        <v>45510</v>
      </c>
      <c r="Z255" s="62">
        <f ca="1" t="shared" si="133"/>
        <v>45484</v>
      </c>
      <c r="AA255" s="66"/>
      <c r="AB255" s="63">
        <f ca="1" t="shared" si="134"/>
        <v>45140.0710545828</v>
      </c>
      <c r="AC255" s="72">
        <f ca="1">INDEX(Anslutningspunkt!$A$2:$A$180,RANDBETWEEN(2,180),1)</f>
        <v>134</v>
      </c>
      <c r="AD255" s="29"/>
      <c r="AE255" s="29" t="str">
        <f ca="1" t="shared" si="135"/>
        <v>Stamnät</v>
      </c>
      <c r="AF255" s="78"/>
      <c r="AG255" s="121"/>
      <c r="AH255" s="122"/>
      <c r="AI255" s="126"/>
      <c r="AJ255" s="6"/>
      <c r="AK255" s="6"/>
      <c r="AL255" s="6"/>
      <c r="AM255" s="6">
        <f ca="1">VLOOKUP(AC255,Anslutningspunkt!A:B,2,0)+RANDBETWEEN(-10000,10000)</f>
        <v>7738837.698</v>
      </c>
      <c r="AN255" s="6">
        <f ca="1">VLOOKUP(AC255,Anslutningspunkt!A:C,3,0)+RANDBETWEEN(-10000,10000)</f>
        <v>843688.195</v>
      </c>
      <c r="AP255" s="6" t="str">
        <f ca="1" t="shared" si="136"/>
        <v>Nyanslutning</v>
      </c>
      <c r="AQ255" s="6" t="str">
        <f t="shared" si="137"/>
        <v>Konsumtion/Produktion</v>
      </c>
      <c r="AX255" s="30" t="str">
        <f ca="1" t="shared" si="138"/>
        <v/>
      </c>
      <c r="AZ255" s="30" t="str">
        <f ca="1">IF(SUM(IF({"4.Projekteringsavtal","5.Anslutningsavtal","6.Nätavtal"}=Q255,1,0))&gt;0,EDATE(AX255,RANDBETWEEN(0,6)),"")</f>
        <v/>
      </c>
      <c r="BB255" s="20" t="str">
        <f ca="1">IF(SUM(IF({"5.Anslutningsavtal","6.Nätavtal"}=Q255,1,0))&gt;0,EDATE(AZ255,RANDBETWEEN(0,3)),"")</f>
        <v/>
      </c>
      <c r="BD255" s="20" t="str">
        <f ca="1" t="shared" si="139"/>
        <v/>
      </c>
    </row>
    <row r="256" s="6" customFormat="1" spans="1:56">
      <c r="A256" s="32" t="s">
        <v>65</v>
      </c>
      <c r="B256" s="30">
        <f ca="1" t="shared" si="113"/>
        <v>44280</v>
      </c>
      <c r="C256" s="31">
        <f ca="1" t="shared" si="114"/>
        <v>45195</v>
      </c>
      <c r="D256" s="29" t="str">
        <f t="shared" si="115"/>
        <v>Project 4256</v>
      </c>
      <c r="E256" s="29" t="str">
        <f t="shared" si="116"/>
        <v>Company AB 5256</v>
      </c>
      <c r="F256" s="29" t="str">
        <f ca="1" t="shared" si="117"/>
        <v>Västerås</v>
      </c>
      <c r="G256" s="36">
        <f ca="1" t="shared" si="118"/>
        <v>34</v>
      </c>
      <c r="H256" s="37" t="str">
        <f ca="1" t="shared" si="119"/>
        <v/>
      </c>
      <c r="I256" s="29" t="str">
        <f ca="1" t="shared" si="120"/>
        <v>Flytt</v>
      </c>
      <c r="J256" s="29" t="s">
        <v>69</v>
      </c>
      <c r="K256" s="40">
        <f ca="1" t="shared" si="121"/>
        <v>270</v>
      </c>
      <c r="L256" s="40">
        <f ca="1" t="shared" si="122"/>
        <v>166</v>
      </c>
      <c r="M256" s="13"/>
      <c r="N256" s="29" t="str">
        <f ca="1" t="shared" si="123"/>
        <v>Sarah Anderson 256</v>
      </c>
      <c r="O256" s="29" t="str">
        <f ca="1" t="shared" si="124"/>
        <v>Sarah Anderson 256</v>
      </c>
      <c r="P256" s="29" t="str">
        <f ca="1" t="shared" si="125"/>
        <v>Erik Johanson 256</v>
      </c>
      <c r="Q256" s="29" t="str">
        <f ca="1" t="shared" si="126"/>
        <v>4.Projekteringsavtal</v>
      </c>
      <c r="R256" s="44" t="str">
        <f ca="1" t="shared" si="127"/>
        <v/>
      </c>
      <c r="S256" s="44" t="str">
        <f ca="1" t="shared" si="128"/>
        <v>x</v>
      </c>
      <c r="T256" s="44" t="str">
        <f ca="1" t="shared" si="129"/>
        <v/>
      </c>
      <c r="U256" s="15"/>
      <c r="V256" s="32"/>
      <c r="W256" s="48" t="str">
        <f ca="1" t="shared" si="130"/>
        <v/>
      </c>
      <c r="X256" s="49" t="str">
        <f ca="1" t="shared" si="131"/>
        <v>Nej</v>
      </c>
      <c r="Y256" s="62" t="str">
        <f ca="1" t="shared" si="132"/>
        <v/>
      </c>
      <c r="Z256" s="62" t="str">
        <f ca="1" t="shared" si="133"/>
        <v/>
      </c>
      <c r="AA256" s="66"/>
      <c r="AB256" s="63" t="str">
        <f ca="1" t="shared" si="134"/>
        <v/>
      </c>
      <c r="AC256" s="72">
        <f ca="1">INDEX(Anslutningspunkt!$A$2:$A$180,RANDBETWEEN(2,180),1)</f>
        <v>53</v>
      </c>
      <c r="AD256" s="29"/>
      <c r="AE256" s="29" t="str">
        <f ca="1" t="shared" si="135"/>
        <v>Regionnät</v>
      </c>
      <c r="AF256" s="78"/>
      <c r="AG256" s="121"/>
      <c r="AH256" s="122"/>
      <c r="AI256" s="126"/>
      <c r="AJ256" s="6"/>
      <c r="AK256" s="6"/>
      <c r="AL256" s="6"/>
      <c r="AM256" s="6">
        <f ca="1">VLOOKUP(AC256,Anslutningspunkt!A:B,2,0)+RANDBETWEEN(-10000,10000)</f>
        <v>7706523.698</v>
      </c>
      <c r="AN256" s="6">
        <f ca="1">VLOOKUP(AC256,Anslutningspunkt!A:C,3,0)+RANDBETWEEN(-10000,10000)</f>
        <v>795257.195</v>
      </c>
      <c r="AP256" s="6" t="str">
        <f ca="1" t="shared" si="136"/>
        <v>Flytt</v>
      </c>
      <c r="AQ256" s="6" t="str">
        <f t="shared" si="137"/>
        <v>Konsumtion/Produktion</v>
      </c>
      <c r="AX256" s="30">
        <f ca="1" t="shared" si="138"/>
        <v>45135.7561504045</v>
      </c>
      <c r="AZ256" s="30">
        <f ca="1">IF(SUM(IF({"4.Projekteringsavtal","5.Anslutningsavtal","6.Nätavtal"}=Q256,1,0))&gt;0,EDATE(AX256,RANDBETWEEN(0,6)),"")</f>
        <v>45288</v>
      </c>
      <c r="BB256" s="20" t="str">
        <f ca="1">IF(SUM(IF({"5.Anslutningsavtal","6.Nätavtal"}=Q256,1,0))&gt;0,EDATE(AZ256,RANDBETWEEN(0,3)),"")</f>
        <v/>
      </c>
      <c r="BD256" s="20" t="str">
        <f ca="1" t="shared" si="139"/>
        <v/>
      </c>
    </row>
    <row r="257" s="6" customFormat="1" spans="1:56">
      <c r="A257" s="32" t="s">
        <v>65</v>
      </c>
      <c r="B257" s="30">
        <f ca="1" t="shared" si="113"/>
        <v>44380</v>
      </c>
      <c r="C257" s="31">
        <f ca="1" t="shared" si="114"/>
        <v>45008</v>
      </c>
      <c r="D257" s="29" t="str">
        <f t="shared" si="115"/>
        <v>Project 4257</v>
      </c>
      <c r="E257" s="29" t="str">
        <f t="shared" si="116"/>
        <v>Company AB 5257</v>
      </c>
      <c r="F257" s="29" t="str">
        <f ca="1" t="shared" si="117"/>
        <v>Gävle</v>
      </c>
      <c r="G257" s="36">
        <f ca="1" t="shared" si="118"/>
        <v>34</v>
      </c>
      <c r="H257" s="37" t="str">
        <f ca="1" t="shared" si="119"/>
        <v/>
      </c>
      <c r="I257" s="29" t="str">
        <f ca="1" t="shared" si="120"/>
        <v>Nyanslutning</v>
      </c>
      <c r="J257" s="29" t="s">
        <v>69</v>
      </c>
      <c r="K257" s="40">
        <f ca="1" t="shared" si="121"/>
        <v>320</v>
      </c>
      <c r="L257" s="40">
        <f ca="1" t="shared" si="122"/>
        <v>219</v>
      </c>
      <c r="M257" s="13"/>
      <c r="N257" s="29" t="str">
        <f ca="1" t="shared" si="123"/>
        <v>Lars Johnson 257</v>
      </c>
      <c r="O257" s="29" t="str">
        <f ca="1" t="shared" si="124"/>
        <v>Lars Johnson 257</v>
      </c>
      <c r="P257" s="29" t="str">
        <f ca="1" t="shared" si="125"/>
        <v>Sarah Anderson 257</v>
      </c>
      <c r="Q257" s="29" t="str">
        <f ca="1" t="shared" si="126"/>
        <v>2.Reservationsavtal</v>
      </c>
      <c r="R257" s="44" t="str">
        <f ca="1" t="shared" si="127"/>
        <v/>
      </c>
      <c r="S257" s="44" t="str">
        <f ca="1" t="shared" si="128"/>
        <v>x</v>
      </c>
      <c r="T257" s="44" t="str">
        <f ca="1" t="shared" si="129"/>
        <v/>
      </c>
      <c r="U257" s="15"/>
      <c r="V257" s="32"/>
      <c r="W257" s="48" t="str">
        <f ca="1" t="shared" si="130"/>
        <v/>
      </c>
      <c r="X257" s="49" t="str">
        <f ca="1" t="shared" si="131"/>
        <v>Nej</v>
      </c>
      <c r="Y257" s="62" t="str">
        <f ca="1" t="shared" si="132"/>
        <v/>
      </c>
      <c r="Z257" s="62" t="str">
        <f ca="1" t="shared" si="133"/>
        <v/>
      </c>
      <c r="AA257" s="66"/>
      <c r="AB257" s="63" t="str">
        <f ca="1" t="shared" si="134"/>
        <v/>
      </c>
      <c r="AC257" s="72">
        <f ca="1">INDEX(Anslutningspunkt!$A$2:$A$180,RANDBETWEEN(2,180),1)</f>
        <v>290</v>
      </c>
      <c r="AD257" s="29"/>
      <c r="AE257" s="29" t="str">
        <f ca="1" t="shared" si="135"/>
        <v>Stamnät</v>
      </c>
      <c r="AF257" s="78"/>
      <c r="AG257" s="121"/>
      <c r="AH257" s="122"/>
      <c r="AI257" s="126"/>
      <c r="AJ257" s="6"/>
      <c r="AK257" s="6"/>
      <c r="AL257" s="6"/>
      <c r="AM257" s="6">
        <f ca="1">VLOOKUP(AC257,Anslutningspunkt!A:B,2,0)+RANDBETWEEN(-10000,10000)</f>
        <v>7586029.698</v>
      </c>
      <c r="AN257" s="6">
        <f ca="1">VLOOKUP(AC257,Anslutningspunkt!A:C,3,0)+RANDBETWEEN(-10000,10000)</f>
        <v>756963.195</v>
      </c>
      <c r="AP257" s="6" t="str">
        <f ca="1" t="shared" si="136"/>
        <v>Nyanslutning</v>
      </c>
      <c r="AQ257" s="6" t="str">
        <f t="shared" si="137"/>
        <v>Konsumtion/Produktion</v>
      </c>
      <c r="AX257" s="30">
        <f ca="1" t="shared" si="138"/>
        <v>44583.2254811556</v>
      </c>
      <c r="AZ257" s="30" t="str">
        <f ca="1">IF(SUM(IF({"4.Projekteringsavtal","5.Anslutningsavtal","6.Nätavtal"}=Q257,1,0))&gt;0,EDATE(AX257,RANDBETWEEN(0,6)),"")</f>
        <v/>
      </c>
      <c r="BB257" s="20" t="str">
        <f ca="1">IF(SUM(IF({"5.Anslutningsavtal","6.Nätavtal"}=Q257,1,0))&gt;0,EDATE(AZ257,RANDBETWEEN(0,3)),"")</f>
        <v/>
      </c>
      <c r="BD257" s="20" t="str">
        <f ca="1" t="shared" si="139"/>
        <v/>
      </c>
    </row>
    <row r="258" s="6" customFormat="1" spans="1:56">
      <c r="A258" s="32" t="s">
        <v>65</v>
      </c>
      <c r="B258" s="30">
        <f ca="1" t="shared" si="113"/>
        <v>43931</v>
      </c>
      <c r="C258" s="31">
        <f ca="1" t="shared" si="114"/>
        <v>44862</v>
      </c>
      <c r="D258" s="29" t="str">
        <f t="shared" si="115"/>
        <v>Project 4258</v>
      </c>
      <c r="E258" s="29" t="str">
        <f t="shared" si="116"/>
        <v>Company AB 5258</v>
      </c>
      <c r="F258" s="29" t="str">
        <f ca="1" t="shared" si="117"/>
        <v>Tierp</v>
      </c>
      <c r="G258" s="36">
        <f ca="1" t="shared" si="118"/>
        <v>37</v>
      </c>
      <c r="H258" s="37" t="str">
        <f ca="1" t="shared" si="119"/>
        <v/>
      </c>
      <c r="I258" s="29" t="str">
        <f ca="1" t="shared" si="120"/>
        <v>Flytt</v>
      </c>
      <c r="J258" s="29" t="s">
        <v>69</v>
      </c>
      <c r="K258" s="40">
        <f ca="1" t="shared" si="121"/>
        <v>410</v>
      </c>
      <c r="L258" s="40">
        <f ca="1" t="shared" si="122"/>
        <v>348</v>
      </c>
      <c r="M258" s="13"/>
      <c r="N258" s="29" t="str">
        <f ca="1" t="shared" si="123"/>
        <v>Sarah Anderson 258</v>
      </c>
      <c r="O258" s="29" t="str">
        <f ca="1" t="shared" si="124"/>
        <v>Erik Johanson 258</v>
      </c>
      <c r="P258" s="29" t="str">
        <f ca="1" t="shared" si="125"/>
        <v>Anders Erikson 258</v>
      </c>
      <c r="Q258" s="29" t="str">
        <f ca="1" t="shared" si="126"/>
        <v>5.Anslutningsavtal</v>
      </c>
      <c r="R258" s="44" t="str">
        <f ca="1" t="shared" si="127"/>
        <v/>
      </c>
      <c r="S258" s="44" t="str">
        <f ca="1" t="shared" si="128"/>
        <v/>
      </c>
      <c r="T258" s="44" t="str">
        <f ca="1" t="shared" si="129"/>
        <v/>
      </c>
      <c r="U258" s="15"/>
      <c r="V258" s="32"/>
      <c r="W258" s="48" t="str">
        <f ca="1" t="shared" si="130"/>
        <v/>
      </c>
      <c r="X258" s="49" t="str">
        <f ca="1" t="shared" si="131"/>
        <v>Ja</v>
      </c>
      <c r="Y258" s="62">
        <f ca="1" t="shared" si="132"/>
        <v>45093</v>
      </c>
      <c r="Z258" s="62">
        <f ca="1" t="shared" si="133"/>
        <v>44915</v>
      </c>
      <c r="AA258" s="66"/>
      <c r="AB258" s="63" t="str">
        <f ca="1" t="shared" si="134"/>
        <v/>
      </c>
      <c r="AC258" s="72">
        <f ca="1">INDEX(Anslutningspunkt!$A$2:$A$180,RANDBETWEEN(2,180),1)</f>
        <v>56</v>
      </c>
      <c r="AD258" s="29"/>
      <c r="AE258" s="29" t="str">
        <f ca="1" t="shared" si="135"/>
        <v/>
      </c>
      <c r="AF258" s="78"/>
      <c r="AG258" s="121"/>
      <c r="AH258" s="122"/>
      <c r="AI258" s="126"/>
      <c r="AJ258" s="6"/>
      <c r="AK258" s="6"/>
      <c r="AL258" s="6"/>
      <c r="AM258" s="6">
        <f ca="1">VLOOKUP(AC258,Anslutningspunkt!A:B,2,0)+RANDBETWEEN(-10000,10000)</f>
        <v>7636975.698</v>
      </c>
      <c r="AN258" s="6">
        <f ca="1">VLOOKUP(AC258,Anslutningspunkt!A:C,3,0)+RANDBETWEEN(-10000,10000)</f>
        <v>828970.195</v>
      </c>
      <c r="AP258" s="6" t="str">
        <f ca="1" t="shared" si="136"/>
        <v>Flytt</v>
      </c>
      <c r="AQ258" s="6" t="str">
        <f t="shared" si="137"/>
        <v>Konsumtion/Produktion</v>
      </c>
      <c r="AX258" s="30">
        <f ca="1" t="shared" si="138"/>
        <v>44124.7698514521</v>
      </c>
      <c r="AZ258" s="30">
        <f ca="1">IF(SUM(IF({"4.Projekteringsavtal","5.Anslutningsavtal","6.Nätavtal"}=Q258,1,0))&gt;0,EDATE(AX258,RANDBETWEEN(0,6)),"")</f>
        <v>44155</v>
      </c>
      <c r="BB258" s="20">
        <f ca="1">IF(SUM(IF({"5.Anslutningsavtal","6.Nätavtal"}=Q258,1,0))&gt;0,EDATE(AZ258,RANDBETWEEN(0,3)),"")</f>
        <v>44155</v>
      </c>
      <c r="BD258" s="20" t="str">
        <f ca="1" t="shared" si="139"/>
        <v/>
      </c>
    </row>
    <row r="259" s="6" customFormat="1" spans="1:56">
      <c r="A259" s="32" t="s">
        <v>65</v>
      </c>
      <c r="B259" s="30">
        <f ca="1" t="shared" si="113"/>
        <v>44814</v>
      </c>
      <c r="C259" s="31">
        <f ca="1" t="shared" si="114"/>
        <v>45022</v>
      </c>
      <c r="D259" s="29" t="str">
        <f t="shared" si="115"/>
        <v>Project 4259</v>
      </c>
      <c r="E259" s="29" t="str">
        <f t="shared" si="116"/>
        <v>Company AB 5259</v>
      </c>
      <c r="F259" s="29" t="str">
        <f ca="1" t="shared" si="117"/>
        <v>Åker</v>
      </c>
      <c r="G259" s="36">
        <f ca="1" t="shared" si="118"/>
        <v>36</v>
      </c>
      <c r="H259" s="37" t="str">
        <f ca="1" t="shared" si="119"/>
        <v>Nej</v>
      </c>
      <c r="I259" s="29" t="str">
        <f ca="1" t="shared" si="120"/>
        <v>Utökning</v>
      </c>
      <c r="J259" s="29" t="s">
        <v>69</v>
      </c>
      <c r="K259" s="40">
        <f ca="1" t="shared" si="121"/>
        <v>480</v>
      </c>
      <c r="L259" s="40">
        <f ca="1" t="shared" si="122"/>
        <v>340</v>
      </c>
      <c r="M259" s="13"/>
      <c r="N259" s="29" t="str">
        <f ca="1" t="shared" si="123"/>
        <v>Erik Johanson 259</v>
      </c>
      <c r="O259" s="29" t="str">
        <f ca="1" t="shared" si="124"/>
        <v>Anders Erikson 259</v>
      </c>
      <c r="P259" s="29" t="str">
        <f ca="1" t="shared" si="125"/>
        <v>Sarah Anderson 259</v>
      </c>
      <c r="Q259" s="29" t="str">
        <f ca="1" t="shared" si="126"/>
        <v>6.Nätavtal</v>
      </c>
      <c r="R259" s="44" t="str">
        <f ca="1" t="shared" si="127"/>
        <v/>
      </c>
      <c r="S259" s="44" t="str">
        <f ca="1" t="shared" si="128"/>
        <v/>
      </c>
      <c r="T259" s="44" t="str">
        <f ca="1" t="shared" si="129"/>
        <v/>
      </c>
      <c r="U259" s="15"/>
      <c r="V259" s="32"/>
      <c r="W259" s="48" t="str">
        <f ca="1" t="shared" si="130"/>
        <v>Reservationsavtal ska tecknas</v>
      </c>
      <c r="X259" s="49" t="str">
        <f ca="1" t="shared" si="131"/>
        <v/>
      </c>
      <c r="Y259" s="62" t="str">
        <f ca="1" t="shared" si="132"/>
        <v/>
      </c>
      <c r="Z259" s="62" t="str">
        <f ca="1" t="shared" si="133"/>
        <v/>
      </c>
      <c r="AA259" s="66"/>
      <c r="AB259" s="63" t="str">
        <f ca="1" t="shared" si="134"/>
        <v/>
      </c>
      <c r="AC259" s="72">
        <f ca="1">INDEX(Anslutningspunkt!$A$2:$A$180,RANDBETWEEN(2,180),1)</f>
        <v>134</v>
      </c>
      <c r="AD259" s="29"/>
      <c r="AE259" s="29" t="str">
        <f ca="1" t="shared" si="135"/>
        <v>Regionnät</v>
      </c>
      <c r="AF259" s="78"/>
      <c r="AG259" s="121"/>
      <c r="AH259" s="122"/>
      <c r="AI259" s="126"/>
      <c r="AJ259" s="6"/>
      <c r="AK259" s="6"/>
      <c r="AL259" s="6"/>
      <c r="AM259" s="6">
        <f ca="1">VLOOKUP(AC259,Anslutningspunkt!A:B,2,0)+RANDBETWEEN(-10000,10000)</f>
        <v>7743959.698</v>
      </c>
      <c r="AN259" s="6">
        <f ca="1">VLOOKUP(AC259,Anslutningspunkt!A:C,3,0)+RANDBETWEEN(-10000,10000)</f>
        <v>829665.195</v>
      </c>
      <c r="AP259" s="6" t="str">
        <f ca="1" t="shared" si="136"/>
        <v>Utökning</v>
      </c>
      <c r="AQ259" s="6" t="str">
        <f t="shared" si="137"/>
        <v>Konsumtion/Produktion</v>
      </c>
      <c r="AX259" s="30">
        <f ca="1" t="shared" si="138"/>
        <v>45017.9527732653</v>
      </c>
      <c r="AZ259" s="30">
        <f ca="1">IF(SUM(IF({"4.Projekteringsavtal","5.Anslutningsavtal","6.Nätavtal"}=Q259,1,0))&gt;0,EDATE(AX259,RANDBETWEEN(0,6)),"")</f>
        <v>45047</v>
      </c>
      <c r="BB259" s="20">
        <f ca="1">IF(SUM(IF({"5.Anslutningsavtal","6.Nätavtal"}=Q259,1,0))&gt;0,EDATE(AZ259,RANDBETWEEN(0,3)),"")</f>
        <v>45078</v>
      </c>
      <c r="BD259" s="20">
        <f ca="1" t="shared" si="139"/>
        <v>45139</v>
      </c>
    </row>
    <row r="260" s="6" customFormat="1" spans="1:56">
      <c r="A260" s="32" t="s">
        <v>65</v>
      </c>
      <c r="B260" s="30">
        <f ca="1" t="shared" si="113"/>
        <v>43454</v>
      </c>
      <c r="C260" s="31">
        <f ca="1" t="shared" si="114"/>
        <v>44379</v>
      </c>
      <c r="D260" s="29" t="str">
        <f t="shared" si="115"/>
        <v>Project 4260</v>
      </c>
      <c r="E260" s="29" t="str">
        <f t="shared" si="116"/>
        <v>Company AB 5260</v>
      </c>
      <c r="F260" s="29" t="str">
        <f ca="1" t="shared" si="117"/>
        <v>Sigtuna</v>
      </c>
      <c r="G260" s="36">
        <f ca="1" t="shared" si="118"/>
        <v>36</v>
      </c>
      <c r="H260" s="37" t="str">
        <f ca="1" t="shared" si="119"/>
        <v>Ja</v>
      </c>
      <c r="I260" s="29" t="str">
        <f ca="1" t="shared" si="120"/>
        <v>Nyanslutning</v>
      </c>
      <c r="J260" s="29" t="s">
        <v>69</v>
      </c>
      <c r="K260" s="40">
        <f ca="1" t="shared" si="121"/>
        <v>440</v>
      </c>
      <c r="L260" s="40">
        <f ca="1" t="shared" si="122"/>
        <v>230</v>
      </c>
      <c r="M260" s="13"/>
      <c r="N260" s="29" t="str">
        <f ca="1" t="shared" si="123"/>
        <v>Sarah Anderson 260</v>
      </c>
      <c r="O260" s="29" t="str">
        <f ca="1" t="shared" si="124"/>
        <v>Erik Johanson 260</v>
      </c>
      <c r="P260" s="29" t="str">
        <f ca="1" t="shared" si="125"/>
        <v>Lars Johnson 260</v>
      </c>
      <c r="Q260" s="29" t="str">
        <f ca="1" t="shared" si="126"/>
        <v>4.Projekteringsavtal</v>
      </c>
      <c r="R260" s="44" t="str">
        <f ca="1" t="shared" si="127"/>
        <v/>
      </c>
      <c r="S260" s="44" t="str">
        <f ca="1" t="shared" si="128"/>
        <v>x</v>
      </c>
      <c r="T260" s="44" t="str">
        <f ca="1" t="shared" si="129"/>
        <v/>
      </c>
      <c r="U260" s="15"/>
      <c r="V260" s="32"/>
      <c r="W260" s="48" t="str">
        <f ca="1" t="shared" si="130"/>
        <v>Reservationsavtal ska tecknas</v>
      </c>
      <c r="X260" s="49" t="str">
        <f ca="1" t="shared" si="131"/>
        <v>Ja</v>
      </c>
      <c r="Y260" s="62">
        <f ca="1" t="shared" si="132"/>
        <v>45459</v>
      </c>
      <c r="Z260" s="62">
        <f ca="1" t="shared" si="133"/>
        <v>44695</v>
      </c>
      <c r="AA260" s="66"/>
      <c r="AB260" s="63" t="str">
        <f ca="1" t="shared" si="134"/>
        <v/>
      </c>
      <c r="AC260" s="72">
        <f ca="1">INDEX(Anslutningspunkt!$A$2:$A$180,RANDBETWEEN(2,180),1)</f>
        <v>38</v>
      </c>
      <c r="AD260" s="29"/>
      <c r="AE260" s="29" t="str">
        <f ca="1" t="shared" si="135"/>
        <v>Stamnät Regionnät</v>
      </c>
      <c r="AF260" s="78"/>
      <c r="AG260" s="121"/>
      <c r="AH260" s="122"/>
      <c r="AI260" s="126"/>
      <c r="AJ260" s="6"/>
      <c r="AK260" s="6"/>
      <c r="AL260" s="6"/>
      <c r="AM260" s="6">
        <f ca="1">VLOOKUP(AC260,Anslutningspunkt!A:B,2,0)+RANDBETWEEN(-10000,10000)</f>
        <v>7684345.698</v>
      </c>
      <c r="AN260" s="6">
        <f ca="1">VLOOKUP(AC260,Anslutningspunkt!A:C,3,0)+RANDBETWEEN(-10000,10000)</f>
        <v>717296.195</v>
      </c>
      <c r="AP260" s="6" t="str">
        <f ca="1" t="shared" si="136"/>
        <v>Nyanslutning</v>
      </c>
      <c r="AQ260" s="6" t="str">
        <f t="shared" si="137"/>
        <v>Konsumtion/Produktion</v>
      </c>
      <c r="AX260" s="30">
        <f ca="1" t="shared" si="138"/>
        <v>44084.4907366451</v>
      </c>
      <c r="AZ260" s="30">
        <f ca="1">IF(SUM(IF({"4.Projekteringsavtal","5.Anslutningsavtal","6.Nätavtal"}=Q260,1,0))&gt;0,EDATE(AX260,RANDBETWEEN(0,6)),"")</f>
        <v>44265</v>
      </c>
      <c r="BB260" s="20" t="str">
        <f ca="1">IF(SUM(IF({"5.Anslutningsavtal","6.Nätavtal"}=Q260,1,0))&gt;0,EDATE(AZ260,RANDBETWEEN(0,3)),"")</f>
        <v/>
      </c>
      <c r="BD260" s="20" t="str">
        <f ca="1" t="shared" si="139"/>
        <v/>
      </c>
    </row>
    <row r="261" s="6" customFormat="1" spans="1:56">
      <c r="A261" s="32" t="s">
        <v>65</v>
      </c>
      <c r="B261" s="30">
        <f ca="1" t="shared" si="113"/>
        <v>44009</v>
      </c>
      <c r="C261" s="31">
        <f ca="1" t="shared" si="114"/>
        <v>44476</v>
      </c>
      <c r="D261" s="29" t="str">
        <f t="shared" si="115"/>
        <v>Project 4261</v>
      </c>
      <c r="E261" s="29" t="str">
        <f t="shared" si="116"/>
        <v>Company AB 5261</v>
      </c>
      <c r="F261" s="29" t="str">
        <f ca="1" t="shared" si="117"/>
        <v>Falun</v>
      </c>
      <c r="G261" s="36">
        <f ca="1" t="shared" si="118"/>
        <v>36</v>
      </c>
      <c r="H261" s="37" t="str">
        <f ca="1" t="shared" si="119"/>
        <v/>
      </c>
      <c r="I261" s="29" t="str">
        <f ca="1" t="shared" si="120"/>
        <v>Utökning</v>
      </c>
      <c r="J261" s="29" t="s">
        <v>69</v>
      </c>
      <c r="K261" s="40">
        <f ca="1" t="shared" si="121"/>
        <v>300</v>
      </c>
      <c r="L261" s="40">
        <f ca="1" t="shared" si="122"/>
        <v>44</v>
      </c>
      <c r="M261" s="13"/>
      <c r="N261" s="29" t="str">
        <f ca="1" t="shared" si="123"/>
        <v>Erik Johanson 261</v>
      </c>
      <c r="O261" s="29" t="str">
        <f ca="1" t="shared" si="124"/>
        <v>Anders Erikson 261</v>
      </c>
      <c r="P261" s="29" t="str">
        <f ca="1" t="shared" si="125"/>
        <v>Lars Johnson 261</v>
      </c>
      <c r="Q261" s="29" t="str">
        <f ca="1" t="shared" si="126"/>
        <v>2.Reservationsavtal</v>
      </c>
      <c r="R261" s="44" t="str">
        <f ca="1" t="shared" si="127"/>
        <v>?</v>
      </c>
      <c r="S261" s="44" t="str">
        <f ca="1" t="shared" si="128"/>
        <v/>
      </c>
      <c r="T261" s="44" t="str">
        <f ca="1" t="shared" si="129"/>
        <v/>
      </c>
      <c r="U261" s="15"/>
      <c r="V261" s="32"/>
      <c r="W261" s="48" t="str">
        <f ca="1" t="shared" si="130"/>
        <v/>
      </c>
      <c r="X261" s="49" t="str">
        <f ca="1" t="shared" si="131"/>
        <v>Ja</v>
      </c>
      <c r="Y261" s="62">
        <f ca="1" t="shared" si="132"/>
        <v>45246</v>
      </c>
      <c r="Z261" s="62">
        <f ca="1" t="shared" si="133"/>
        <v>44763</v>
      </c>
      <c r="AA261" s="66"/>
      <c r="AB261" s="63" t="str">
        <f ca="1" t="shared" si="134"/>
        <v/>
      </c>
      <c r="AC261" s="72">
        <f ca="1">INDEX(Anslutningspunkt!$A$2:$A$180,RANDBETWEEN(2,180),1)</f>
        <v>319</v>
      </c>
      <c r="AD261" s="29"/>
      <c r="AE261" s="29" t="str">
        <f ca="1" t="shared" si="135"/>
        <v>Stamnät Regionnät</v>
      </c>
      <c r="AF261" s="78"/>
      <c r="AG261" s="121"/>
      <c r="AH261" s="122"/>
      <c r="AI261" s="126"/>
      <c r="AJ261" s="6"/>
      <c r="AK261" s="6"/>
      <c r="AL261" s="6"/>
      <c r="AM261" s="6">
        <f ca="1">VLOOKUP(AC261,Anslutningspunkt!A:B,2,0)+RANDBETWEEN(-10000,10000)</f>
        <v>7697712.698</v>
      </c>
      <c r="AN261" s="6">
        <f ca="1">VLOOKUP(AC261,Anslutningspunkt!A:C,3,0)+RANDBETWEEN(-10000,10000)</f>
        <v>732798.195</v>
      </c>
      <c r="AP261" s="6" t="str">
        <f ca="1" t="shared" si="136"/>
        <v>Utökning</v>
      </c>
      <c r="AQ261" s="6" t="str">
        <f t="shared" si="137"/>
        <v>Konsumtion/Produktion</v>
      </c>
      <c r="AX261" s="30">
        <f ca="1" t="shared" si="138"/>
        <v>44427.3649237671</v>
      </c>
      <c r="AZ261" s="30" t="str">
        <f ca="1">IF(SUM(IF({"4.Projekteringsavtal","5.Anslutningsavtal","6.Nätavtal"}=Q261,1,0))&gt;0,EDATE(AX261,RANDBETWEEN(0,6)),"")</f>
        <v/>
      </c>
      <c r="BB261" s="20" t="str">
        <f ca="1">IF(SUM(IF({"5.Anslutningsavtal","6.Nätavtal"}=Q261,1,0))&gt;0,EDATE(AZ261,RANDBETWEEN(0,3)),"")</f>
        <v/>
      </c>
      <c r="BD261" s="20" t="str">
        <f ca="1" t="shared" si="139"/>
        <v/>
      </c>
    </row>
    <row r="262" s="6" customFormat="1" spans="1:56">
      <c r="A262" s="32" t="s">
        <v>65</v>
      </c>
      <c r="B262" s="30">
        <f ca="1" t="shared" ref="B262:B271" si="140">RANDBETWEEN(DATE(2018,1,1),DATE(2022,10,20))</f>
        <v>44037</v>
      </c>
      <c r="C262" s="31">
        <f ca="1" t="shared" si="114"/>
        <v>44494</v>
      </c>
      <c r="D262" s="29" t="str">
        <f t="shared" si="115"/>
        <v>Project 4262</v>
      </c>
      <c r="E262" s="29" t="str">
        <f t="shared" si="116"/>
        <v>Company AB 5262</v>
      </c>
      <c r="F262" s="29" t="str">
        <f ca="1" t="shared" ref="F262:F271" si="141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Norrtälje</v>
      </c>
      <c r="G262" s="36">
        <f ca="1" t="shared" ref="G262:G271" si="142">RANDBETWEEN(30,38)</f>
        <v>31</v>
      </c>
      <c r="H262" s="37" t="str">
        <f ca="1" t="shared" ref="H262:H271" si="143">CHOOSE(RANDBETWEEN(1,3),"Ja","Nej","")</f>
        <v/>
      </c>
      <c r="I262" s="29" t="str">
        <f ca="1" t="shared" ref="I262:I271" si="144">CHOOSE(RANDBETWEEN(1,3),"Nyanslutning","Utökning","Flytt")</f>
        <v>Utökning</v>
      </c>
      <c r="J262" s="29" t="s">
        <v>69</v>
      </c>
      <c r="K262" s="40">
        <f ca="1" t="shared" ref="K262:K271" si="145">RANDBETWEEN(1,60)*10</f>
        <v>240</v>
      </c>
      <c r="L262" s="40">
        <f ca="1" t="shared" si="122"/>
        <v>180</v>
      </c>
      <c r="M262" s="13"/>
      <c r="N262" s="29" t="str">
        <f ca="1" t="shared" si="123"/>
        <v>Anders Erikson 262</v>
      </c>
      <c r="O262" s="29" t="str">
        <f ca="1" t="shared" si="124"/>
        <v>Lars Johnson 262</v>
      </c>
      <c r="P262" s="29" t="str">
        <f ca="1" t="shared" si="125"/>
        <v>Erik Johanson 262</v>
      </c>
      <c r="Q262" s="29" t="str">
        <f ca="1" t="shared" ref="Q262:Q271" si="146">CHOOSE(RANDBETWEEN(1,5),"5.Anslutningsavtal","4.Projekteringsavtal","6.Nätavtal","2.Reservationsavtal","1.Anslutningsmöjlighet")</f>
        <v>1.Anslutningsmöjlighet</v>
      </c>
      <c r="R262" s="44" t="str">
        <f ca="1" t="shared" ref="R262:R271" si="147">CHOOSE(RANDBETWEEN(1,8),"Ja","","","","n","nej","?","N/A")</f>
        <v>n</v>
      </c>
      <c r="S262" s="44" t="str">
        <f ca="1" t="shared" ref="S262:S271" si="148">CHOOSE(RANDBETWEEN(1,3),"x","","")</f>
        <v/>
      </c>
      <c r="T262" s="44" t="str">
        <f ca="1" t="shared" ref="T262:T271" si="149">CHOOSE(RANDBETWEEN(1,4),"x","","","")</f>
        <v>x</v>
      </c>
      <c r="U262" s="15"/>
      <c r="V262" s="32"/>
      <c r="W262" s="48" t="str">
        <f ca="1" t="shared" ref="W262:W271" si="150">CHOOSE(RANDBETWEEN(1,7),"Länk","","","","","Ansluts till LN 20 kV","Reservationsavtal ska tecknas")</f>
        <v>Länk</v>
      </c>
      <c r="X262" s="49" t="str">
        <f ca="1" t="shared" ref="X262:X271" si="151">CHOOSE(RANDBETWEEN(1,4),"Ja","Ja","Nej","")</f>
        <v>Nej</v>
      </c>
      <c r="Y262" s="62" t="str">
        <f ca="1" t="shared" si="132"/>
        <v/>
      </c>
      <c r="Z262" s="62" t="str">
        <f ca="1" t="shared" si="133"/>
        <v/>
      </c>
      <c r="AA262" s="66"/>
      <c r="AB262" s="63" t="str">
        <f ca="1" t="shared" si="134"/>
        <v/>
      </c>
      <c r="AC262" s="72">
        <f ca="1">INDEX(Anslutningspunkt!$A$2:$A$180,RANDBETWEEN(2,180),1)</f>
        <v>80</v>
      </c>
      <c r="AD262" s="29"/>
      <c r="AE262" s="29" t="str">
        <f ca="1" t="shared" ref="AE262:AE271" si="152">CHOOSE(RANDBETWEEN(1,4),"Regionnät","Stamnät Regionnät","Stamnät","")</f>
        <v/>
      </c>
      <c r="AF262" s="78"/>
      <c r="AG262" s="121"/>
      <c r="AH262" s="122"/>
      <c r="AI262" s="126"/>
      <c r="AJ262" s="6"/>
      <c r="AK262" s="6"/>
      <c r="AL262" s="6"/>
      <c r="AM262" s="6">
        <f ca="1">VLOOKUP(AC262,Anslutningspunkt!A:B,2,0)+RANDBETWEEN(-10000,10000)</f>
        <v>7651853.698</v>
      </c>
      <c r="AN262" s="6">
        <f ca="1">VLOOKUP(AC262,Anslutningspunkt!A:C,3,0)+RANDBETWEEN(-10000,10000)</f>
        <v>767969.195</v>
      </c>
      <c r="AP262" s="6" t="str">
        <f ca="1" t="shared" si="136"/>
        <v>Utökning</v>
      </c>
      <c r="AQ262" s="6" t="str">
        <f t="shared" si="137"/>
        <v>Konsumtion/Produktion</v>
      </c>
      <c r="AX262" s="30" t="str">
        <f ca="1" t="shared" si="138"/>
        <v/>
      </c>
      <c r="AZ262" s="30" t="str">
        <f ca="1">IF(SUM(IF({"4.Projekteringsavtal","5.Anslutningsavtal","6.Nätavtal"}=Q262,1,0))&gt;0,EDATE(AX262,RANDBETWEEN(0,6)),"")</f>
        <v/>
      </c>
      <c r="BB262" s="20" t="str">
        <f ca="1">IF(SUM(IF({"5.Anslutningsavtal","6.Nätavtal"}=Q262,1,0))&gt;0,EDATE(AZ262,RANDBETWEEN(0,3)),"")</f>
        <v/>
      </c>
      <c r="BD262" s="20" t="str">
        <f ca="1" t="shared" si="139"/>
        <v/>
      </c>
    </row>
    <row r="263" s="6" customFormat="1" spans="1:56">
      <c r="A263" s="32" t="s">
        <v>65</v>
      </c>
      <c r="B263" s="30">
        <f ca="1" t="shared" si="140"/>
        <v>43791</v>
      </c>
      <c r="C263" s="31">
        <f ca="1" t="shared" si="114"/>
        <v>45569</v>
      </c>
      <c r="D263" s="29" t="str">
        <f t="shared" si="115"/>
        <v>Project 4263</v>
      </c>
      <c r="E263" s="29" t="str">
        <f t="shared" si="116"/>
        <v>Company AB 5263</v>
      </c>
      <c r="F263" s="29" t="str">
        <f ca="1" t="shared" si="141"/>
        <v>Södertälje</v>
      </c>
      <c r="G263" s="36">
        <f ca="1" t="shared" si="142"/>
        <v>32</v>
      </c>
      <c r="H263" s="37" t="str">
        <f ca="1" t="shared" si="143"/>
        <v>Ja</v>
      </c>
      <c r="I263" s="29" t="str">
        <f ca="1" t="shared" si="144"/>
        <v>Utökning</v>
      </c>
      <c r="J263" s="29" t="s">
        <v>69</v>
      </c>
      <c r="K263" s="40">
        <f ca="1" t="shared" si="145"/>
        <v>380</v>
      </c>
      <c r="L263" s="40">
        <f ca="1" t="shared" si="122"/>
        <v>332</v>
      </c>
      <c r="M263" s="13"/>
      <c r="N263" s="29" t="str">
        <f ca="1" t="shared" si="123"/>
        <v>Sarah Anderson 263</v>
      </c>
      <c r="O263" s="29" t="str">
        <f ca="1" t="shared" si="124"/>
        <v>Lars Johnson 263</v>
      </c>
      <c r="P263" s="29" t="str">
        <f ca="1" t="shared" si="125"/>
        <v>Erik Johanson 263</v>
      </c>
      <c r="Q263" s="29" t="str">
        <f ca="1" t="shared" si="146"/>
        <v>2.Reservationsavtal</v>
      </c>
      <c r="R263" s="44" t="str">
        <f ca="1" t="shared" si="147"/>
        <v>n</v>
      </c>
      <c r="S263" s="44" t="str">
        <f ca="1" t="shared" si="148"/>
        <v/>
      </c>
      <c r="T263" s="44" t="str">
        <f ca="1" t="shared" si="149"/>
        <v/>
      </c>
      <c r="U263" s="15"/>
      <c r="V263" s="32"/>
      <c r="W263" s="48" t="str">
        <f ca="1" t="shared" si="150"/>
        <v/>
      </c>
      <c r="X263" s="49" t="str">
        <f ca="1" t="shared" si="151"/>
        <v>Ja</v>
      </c>
      <c r="Y263" s="62">
        <f ca="1" t="shared" si="132"/>
        <v>45584</v>
      </c>
      <c r="Z263" s="62">
        <f ca="1" t="shared" si="133"/>
        <v>45580</v>
      </c>
      <c r="AA263" s="66"/>
      <c r="AB263" s="63" t="str">
        <f ca="1" t="shared" si="134"/>
        <v/>
      </c>
      <c r="AC263" s="72">
        <f ca="1">INDEX(Anslutningspunkt!$A$2:$A$180,RANDBETWEEN(2,180),1)</f>
        <v>275</v>
      </c>
      <c r="AD263" s="29"/>
      <c r="AE263" s="29" t="str">
        <f ca="1" t="shared" si="152"/>
        <v>Stamnät Regionnät</v>
      </c>
      <c r="AF263" s="78"/>
      <c r="AG263" s="121"/>
      <c r="AH263" s="122"/>
      <c r="AI263" s="126"/>
      <c r="AJ263" s="6"/>
      <c r="AK263" s="6"/>
      <c r="AL263" s="6"/>
      <c r="AM263" s="6">
        <f ca="1">VLOOKUP(AC263,Anslutningspunkt!A:B,2,0)+RANDBETWEEN(-10000,10000)</f>
        <v>7612878.698</v>
      </c>
      <c r="AN263" s="6">
        <f ca="1">VLOOKUP(AC263,Anslutningspunkt!A:C,3,0)+RANDBETWEEN(-10000,10000)</f>
        <v>653183.195</v>
      </c>
      <c r="AP263" s="6" t="str">
        <f ca="1" t="shared" si="136"/>
        <v>Utökning</v>
      </c>
      <c r="AQ263" s="6" t="str">
        <f t="shared" si="137"/>
        <v>Konsumtion/Produktion</v>
      </c>
      <c r="AX263" s="30">
        <f ca="1" t="shared" si="138"/>
        <v>44723.1366556468</v>
      </c>
      <c r="AZ263" s="30" t="str">
        <f ca="1">IF(SUM(IF({"4.Projekteringsavtal","5.Anslutningsavtal","6.Nätavtal"}=Q263,1,0))&gt;0,EDATE(AX263,RANDBETWEEN(0,6)),"")</f>
        <v/>
      </c>
      <c r="BB263" s="20" t="str">
        <f ca="1">IF(SUM(IF({"5.Anslutningsavtal","6.Nätavtal"}=Q263,1,0))&gt;0,EDATE(AZ263,RANDBETWEEN(0,3)),"")</f>
        <v/>
      </c>
      <c r="BD263" s="20" t="str">
        <f ca="1" t="shared" si="139"/>
        <v/>
      </c>
    </row>
    <row r="264" s="6" customFormat="1" spans="1:56">
      <c r="A264" s="32" t="s">
        <v>65</v>
      </c>
      <c r="B264" s="30">
        <f ca="1" t="shared" si="140"/>
        <v>44031</v>
      </c>
      <c r="C264" s="31">
        <f ca="1" t="shared" si="114"/>
        <v>45466</v>
      </c>
      <c r="D264" s="29" t="str">
        <f t="shared" si="115"/>
        <v>Project 4264</v>
      </c>
      <c r="E264" s="29" t="str">
        <f t="shared" si="116"/>
        <v>Company AB 5264</v>
      </c>
      <c r="F264" s="29" t="str">
        <f ca="1" t="shared" si="141"/>
        <v>Tierp</v>
      </c>
      <c r="G264" s="36">
        <f ca="1" t="shared" si="142"/>
        <v>38</v>
      </c>
      <c r="H264" s="37" t="str">
        <f ca="1" t="shared" si="143"/>
        <v>Ja</v>
      </c>
      <c r="I264" s="29" t="str">
        <f ca="1" t="shared" si="144"/>
        <v>Utökning</v>
      </c>
      <c r="J264" s="29" t="s">
        <v>69</v>
      </c>
      <c r="K264" s="40">
        <f ca="1" t="shared" si="145"/>
        <v>550</v>
      </c>
      <c r="L264" s="40">
        <f ca="1" t="shared" si="122"/>
        <v>504</v>
      </c>
      <c r="M264" s="13"/>
      <c r="N264" s="29" t="str">
        <f ca="1" t="shared" si="123"/>
        <v>Lars Johnson 264</v>
      </c>
      <c r="O264" s="29" t="str">
        <f ca="1" t="shared" si="124"/>
        <v>Erik Johanson 264</v>
      </c>
      <c r="P264" s="29" t="str">
        <f ca="1" t="shared" si="125"/>
        <v>Sarah Anderson 264</v>
      </c>
      <c r="Q264" s="29" t="str">
        <f ca="1" t="shared" si="146"/>
        <v>6.Nätavtal</v>
      </c>
      <c r="R264" s="44" t="str">
        <f ca="1" t="shared" si="147"/>
        <v/>
      </c>
      <c r="S264" s="44" t="str">
        <f ca="1" t="shared" si="148"/>
        <v>x</v>
      </c>
      <c r="T264" s="44" t="str">
        <f ca="1" t="shared" si="149"/>
        <v/>
      </c>
      <c r="U264" s="15"/>
      <c r="V264" s="32"/>
      <c r="W264" s="48" t="str">
        <f ca="1" t="shared" si="150"/>
        <v/>
      </c>
      <c r="X264" s="49" t="str">
        <f ca="1" t="shared" si="151"/>
        <v>Ja</v>
      </c>
      <c r="Y264" s="62">
        <f ca="1" t="shared" si="132"/>
        <v>45535</v>
      </c>
      <c r="Z264" s="62">
        <f ca="1" t="shared" si="133"/>
        <v>45498</v>
      </c>
      <c r="AA264" s="66"/>
      <c r="AB264" s="63" t="str">
        <f ca="1" t="shared" si="134"/>
        <v/>
      </c>
      <c r="AC264" s="72">
        <f ca="1">INDEX(Anslutningspunkt!$A$2:$A$180,RANDBETWEEN(2,180),1)</f>
        <v>117</v>
      </c>
      <c r="AD264" s="29"/>
      <c r="AE264" s="29" t="str">
        <f ca="1" t="shared" si="152"/>
        <v>Regionnät</v>
      </c>
      <c r="AF264" s="78"/>
      <c r="AG264" s="121"/>
      <c r="AH264" s="122"/>
      <c r="AI264" s="126"/>
      <c r="AJ264" s="6"/>
      <c r="AK264" s="6"/>
      <c r="AL264" s="6"/>
      <c r="AM264" s="6">
        <f ca="1">VLOOKUP(AC264,Anslutningspunkt!A:B,2,0)+RANDBETWEEN(-10000,10000)</f>
        <v>7768045.698</v>
      </c>
      <c r="AN264" s="6">
        <f ca="1">VLOOKUP(AC264,Anslutningspunkt!A:C,3,0)+RANDBETWEEN(-10000,10000)</f>
        <v>687836.195</v>
      </c>
      <c r="AP264" s="6" t="str">
        <f ca="1" t="shared" si="136"/>
        <v>Utökning</v>
      </c>
      <c r="AQ264" s="6" t="str">
        <f t="shared" si="137"/>
        <v>Konsumtion/Produktion</v>
      </c>
      <c r="AX264" s="30">
        <f ca="1" t="shared" si="138"/>
        <v>44761.2012792402</v>
      </c>
      <c r="AZ264" s="30">
        <f ca="1">IF(SUM(IF({"4.Projekteringsavtal","5.Anslutningsavtal","6.Nätavtal"}=Q264,1,0))&gt;0,EDATE(AX264,RANDBETWEEN(0,6)),"")</f>
        <v>44761</v>
      </c>
      <c r="BB264" s="20">
        <f ca="1">IF(SUM(IF({"5.Anslutningsavtal","6.Nätavtal"}=Q264,1,0))&gt;0,EDATE(AZ264,RANDBETWEEN(0,3)),"")</f>
        <v>44853</v>
      </c>
      <c r="BD264" s="20">
        <f ca="1" t="shared" si="139"/>
        <v>44914</v>
      </c>
    </row>
    <row r="265" s="6" customFormat="1" spans="1:56">
      <c r="A265" s="32" t="s">
        <v>65</v>
      </c>
      <c r="B265" s="30">
        <f ca="1" t="shared" si="140"/>
        <v>44643</v>
      </c>
      <c r="C265" s="31">
        <f ca="1" t="shared" si="114"/>
        <v>45224</v>
      </c>
      <c r="D265" s="29" t="str">
        <f t="shared" si="115"/>
        <v>Project 4265</v>
      </c>
      <c r="E265" s="29" t="str">
        <f t="shared" si="116"/>
        <v>Company AB 5265</v>
      </c>
      <c r="F265" s="29" t="str">
        <f ca="1" t="shared" si="141"/>
        <v>Huddinge</v>
      </c>
      <c r="G265" s="36">
        <f ca="1" t="shared" si="142"/>
        <v>33</v>
      </c>
      <c r="H265" s="37" t="str">
        <f ca="1" t="shared" si="143"/>
        <v/>
      </c>
      <c r="I265" s="29" t="str">
        <f ca="1" t="shared" si="144"/>
        <v>Utökning</v>
      </c>
      <c r="J265" s="29" t="s">
        <v>69</v>
      </c>
      <c r="K265" s="40">
        <f ca="1" t="shared" si="145"/>
        <v>130</v>
      </c>
      <c r="L265" s="40">
        <f ca="1" t="shared" si="122"/>
        <v>48</v>
      </c>
      <c r="M265" s="13"/>
      <c r="N265" s="29" t="str">
        <f ca="1" t="shared" si="123"/>
        <v>Sarah Anderson 265</v>
      </c>
      <c r="O265" s="29" t="str">
        <f ca="1" t="shared" si="124"/>
        <v>Erik Johanson 265</v>
      </c>
      <c r="P265" s="29" t="str">
        <f ca="1" t="shared" si="125"/>
        <v>Erik Johanson 265</v>
      </c>
      <c r="Q265" s="29" t="str">
        <f ca="1" t="shared" si="146"/>
        <v>4.Projekteringsavtal</v>
      </c>
      <c r="R265" s="44" t="str">
        <f ca="1" t="shared" si="147"/>
        <v/>
      </c>
      <c r="S265" s="44" t="str">
        <f ca="1" t="shared" si="148"/>
        <v/>
      </c>
      <c r="T265" s="44" t="str">
        <f ca="1" t="shared" si="149"/>
        <v/>
      </c>
      <c r="U265" s="15"/>
      <c r="V265" s="32"/>
      <c r="W265" s="48" t="str">
        <f ca="1" t="shared" si="150"/>
        <v/>
      </c>
      <c r="X265" s="49" t="str">
        <f ca="1" t="shared" si="151"/>
        <v>Ja</v>
      </c>
      <c r="Y265" s="62">
        <f ca="1" t="shared" si="132"/>
        <v>45558</v>
      </c>
      <c r="Z265" s="62">
        <f ca="1" t="shared" si="133"/>
        <v>45553</v>
      </c>
      <c r="AA265" s="66"/>
      <c r="AB265" s="63" t="str">
        <f ca="1" t="shared" si="134"/>
        <v/>
      </c>
      <c r="AC265" s="72">
        <f ca="1">INDEX(Anslutningspunkt!$A$2:$A$180,RANDBETWEEN(2,180),1)</f>
        <v>49</v>
      </c>
      <c r="AD265" s="29"/>
      <c r="AE265" s="29" t="str">
        <f ca="1" t="shared" si="152"/>
        <v>Stamnät</v>
      </c>
      <c r="AF265" s="78"/>
      <c r="AG265" s="121"/>
      <c r="AH265" s="122"/>
      <c r="AI265" s="126"/>
      <c r="AJ265" s="6"/>
      <c r="AK265" s="6"/>
      <c r="AL265" s="6"/>
      <c r="AM265" s="6">
        <f ca="1">VLOOKUP(AC265,Anslutningspunkt!A:B,2,0)+RANDBETWEEN(-10000,10000)</f>
        <v>7745274.698</v>
      </c>
      <c r="AN265" s="6">
        <f ca="1">VLOOKUP(AC265,Anslutningspunkt!A:C,3,0)+RANDBETWEEN(-10000,10000)</f>
        <v>736332.195</v>
      </c>
      <c r="AP265" s="6" t="str">
        <f ca="1" t="shared" si="136"/>
        <v>Utökning</v>
      </c>
      <c r="AQ265" s="6" t="str">
        <f t="shared" si="137"/>
        <v>Konsumtion/Produktion</v>
      </c>
      <c r="AX265" s="30">
        <f ca="1" t="shared" si="138"/>
        <v>44951.8068537318</v>
      </c>
      <c r="AZ265" s="30">
        <f ca="1">IF(SUM(IF({"4.Projekteringsavtal","5.Anslutningsavtal","6.Nätavtal"}=Q265,1,0))&gt;0,EDATE(AX265,RANDBETWEEN(0,6)),"")</f>
        <v>45010</v>
      </c>
      <c r="BB265" s="20" t="str">
        <f ca="1">IF(SUM(IF({"5.Anslutningsavtal","6.Nätavtal"}=Q265,1,0))&gt;0,EDATE(AZ265,RANDBETWEEN(0,3)),"")</f>
        <v/>
      </c>
      <c r="BD265" s="20" t="str">
        <f ca="1" t="shared" si="139"/>
        <v/>
      </c>
    </row>
    <row r="266" s="6" customFormat="1" spans="1:56">
      <c r="A266" s="32" t="s">
        <v>65</v>
      </c>
      <c r="B266" s="30">
        <f ca="1" t="shared" si="140"/>
        <v>44703</v>
      </c>
      <c r="C266" s="31">
        <f ca="1" t="shared" si="114"/>
        <v>45106</v>
      </c>
      <c r="D266" s="29" t="str">
        <f t="shared" si="115"/>
        <v>Project 4266</v>
      </c>
      <c r="E266" s="29" t="str">
        <f t="shared" si="116"/>
        <v>Company AB 5266</v>
      </c>
      <c r="F266" s="29" t="str">
        <f ca="1" t="shared" si="141"/>
        <v>Strängnäs</v>
      </c>
      <c r="G266" s="36">
        <f ca="1" t="shared" si="142"/>
        <v>31</v>
      </c>
      <c r="H266" s="37" t="str">
        <f ca="1" t="shared" si="143"/>
        <v/>
      </c>
      <c r="I266" s="29" t="str">
        <f ca="1" t="shared" si="144"/>
        <v>Utökning</v>
      </c>
      <c r="J266" s="29" t="s">
        <v>69</v>
      </c>
      <c r="K266" s="40">
        <f ca="1" t="shared" si="145"/>
        <v>230</v>
      </c>
      <c r="L266" s="40">
        <f ca="1" t="shared" si="122"/>
        <v>88</v>
      </c>
      <c r="M266" s="13"/>
      <c r="N266" s="29" t="str">
        <f ca="1" t="shared" si="123"/>
        <v>Anders Erikson 266</v>
      </c>
      <c r="O266" s="29" t="str">
        <f ca="1" t="shared" si="124"/>
        <v>Sarah Anderson 266</v>
      </c>
      <c r="P266" s="29" t="str">
        <f ca="1" t="shared" si="125"/>
        <v>Sarah Anderson 266</v>
      </c>
      <c r="Q266" s="29" t="str">
        <f ca="1" t="shared" si="146"/>
        <v>5.Anslutningsavtal</v>
      </c>
      <c r="R266" s="44" t="str">
        <f ca="1" t="shared" si="147"/>
        <v/>
      </c>
      <c r="S266" s="44" t="str">
        <f ca="1" t="shared" si="148"/>
        <v/>
      </c>
      <c r="T266" s="44" t="str">
        <f ca="1" t="shared" si="149"/>
        <v/>
      </c>
      <c r="U266" s="15"/>
      <c r="V266" s="32"/>
      <c r="W266" s="48" t="str">
        <f ca="1" t="shared" si="150"/>
        <v/>
      </c>
      <c r="X266" s="49" t="str">
        <f ca="1" t="shared" si="151"/>
        <v>Ja</v>
      </c>
      <c r="Y266" s="62">
        <f ca="1" t="shared" si="132"/>
        <v>45327</v>
      </c>
      <c r="Z266" s="62">
        <f ca="1" t="shared" si="133"/>
        <v>45239</v>
      </c>
      <c r="AA266" s="66"/>
      <c r="AB266" s="63" t="str">
        <f ca="1" t="shared" si="134"/>
        <v/>
      </c>
      <c r="AC266" s="72">
        <f ca="1">INDEX(Anslutningspunkt!$A$2:$A$180,RANDBETWEEN(2,180),1)</f>
        <v>118</v>
      </c>
      <c r="AD266" s="29"/>
      <c r="AE266" s="29" t="str">
        <f ca="1" t="shared" si="152"/>
        <v/>
      </c>
      <c r="AF266" s="78"/>
      <c r="AG266" s="121"/>
      <c r="AH266" s="122"/>
      <c r="AI266" s="126"/>
      <c r="AJ266" s="6"/>
      <c r="AK266" s="6"/>
      <c r="AL266" s="6"/>
      <c r="AM266" s="6">
        <f ca="1">VLOOKUP(AC266,Anslutningspunkt!A:B,2,0)+RANDBETWEEN(-10000,10000)</f>
        <v>7693849.698</v>
      </c>
      <c r="AN266" s="6">
        <f ca="1">VLOOKUP(AC266,Anslutningspunkt!A:C,3,0)+RANDBETWEEN(-10000,10000)</f>
        <v>690738.195</v>
      </c>
      <c r="AP266" s="6" t="str">
        <f ca="1" t="shared" si="136"/>
        <v>Utökning</v>
      </c>
      <c r="AQ266" s="6" t="str">
        <f t="shared" si="137"/>
        <v>Konsumtion/Produktion</v>
      </c>
      <c r="AX266" s="30">
        <f ca="1" t="shared" si="138"/>
        <v>44757.3375003074</v>
      </c>
      <c r="AZ266" s="30">
        <f ca="1">IF(SUM(IF({"4.Projekteringsavtal","5.Anslutningsavtal","6.Nätavtal"}=Q266,1,0))&gt;0,EDATE(AX266,RANDBETWEEN(0,6)),"")</f>
        <v>44757</v>
      </c>
      <c r="BB266" s="20">
        <f ca="1">IF(SUM(IF({"5.Anslutningsavtal","6.Nätavtal"}=Q266,1,0))&gt;0,EDATE(AZ266,RANDBETWEEN(0,3)),"")</f>
        <v>44849</v>
      </c>
      <c r="BD266" s="20" t="str">
        <f ca="1" t="shared" si="139"/>
        <v/>
      </c>
    </row>
    <row r="267" s="6" customFormat="1" spans="1:56">
      <c r="A267" s="32" t="s">
        <v>65</v>
      </c>
      <c r="B267" s="30">
        <f ca="1" t="shared" si="140"/>
        <v>43575</v>
      </c>
      <c r="C267" s="31">
        <f ca="1" t="shared" si="114"/>
        <v>44967</v>
      </c>
      <c r="D267" s="29" t="str">
        <f t="shared" si="115"/>
        <v>Project 4267</v>
      </c>
      <c r="E267" s="29" t="str">
        <f t="shared" si="116"/>
        <v>Company AB 5267</v>
      </c>
      <c r="F267" s="29" t="str">
        <f ca="1" t="shared" si="141"/>
        <v>Avesta</v>
      </c>
      <c r="G267" s="36">
        <f ca="1" t="shared" si="142"/>
        <v>35</v>
      </c>
      <c r="H267" s="37" t="str">
        <f ca="1" t="shared" si="143"/>
        <v>Ja</v>
      </c>
      <c r="I267" s="29" t="str">
        <f ca="1" t="shared" si="144"/>
        <v>Flytt</v>
      </c>
      <c r="J267" s="29" t="s">
        <v>69</v>
      </c>
      <c r="K267" s="40">
        <f ca="1" t="shared" si="145"/>
        <v>100</v>
      </c>
      <c r="L267" s="40">
        <f ca="1" t="shared" si="122"/>
        <v>62</v>
      </c>
      <c r="M267" s="13"/>
      <c r="N267" s="29" t="str">
        <f ca="1" t="shared" si="123"/>
        <v>Sarah Anderson 267</v>
      </c>
      <c r="O267" s="29" t="str">
        <f ca="1" t="shared" si="124"/>
        <v>Lars Johnson 267</v>
      </c>
      <c r="P267" s="29" t="str">
        <f ca="1" t="shared" si="125"/>
        <v>Anders Erikson 267</v>
      </c>
      <c r="Q267" s="29" t="str">
        <f ca="1" t="shared" si="146"/>
        <v>4.Projekteringsavtal</v>
      </c>
      <c r="R267" s="44" t="str">
        <f ca="1" t="shared" si="147"/>
        <v>N/A</v>
      </c>
      <c r="S267" s="44" t="str">
        <f ca="1" t="shared" si="148"/>
        <v>x</v>
      </c>
      <c r="T267" s="44" t="str">
        <f ca="1" t="shared" si="149"/>
        <v/>
      </c>
      <c r="U267" s="15"/>
      <c r="V267" s="32"/>
      <c r="W267" s="48" t="str">
        <f ca="1" t="shared" si="150"/>
        <v/>
      </c>
      <c r="X267" s="49" t="str">
        <f ca="1" t="shared" si="151"/>
        <v>Ja</v>
      </c>
      <c r="Y267" s="62">
        <f ca="1" t="shared" si="132"/>
        <v>45423</v>
      </c>
      <c r="Z267" s="62">
        <f ca="1" t="shared" si="133"/>
        <v>45402</v>
      </c>
      <c r="AA267" s="66"/>
      <c r="AB267" s="63" t="str">
        <f ca="1" t="shared" si="134"/>
        <v/>
      </c>
      <c r="AC267" s="72">
        <f ca="1">INDEX(Anslutningspunkt!$A$2:$A$180,RANDBETWEEN(2,180),1)</f>
        <v>159</v>
      </c>
      <c r="AD267" s="29"/>
      <c r="AE267" s="29" t="str">
        <f ca="1" t="shared" si="152"/>
        <v>Stamnät Regionnät</v>
      </c>
      <c r="AF267" s="78"/>
      <c r="AG267" s="121"/>
      <c r="AH267" s="122"/>
      <c r="AI267" s="126"/>
      <c r="AJ267" s="6"/>
      <c r="AK267" s="6"/>
      <c r="AL267" s="6"/>
      <c r="AM267" s="6">
        <f ca="1">VLOOKUP(AC267,Anslutningspunkt!A:B,2,0)+RANDBETWEEN(-10000,10000)</f>
        <v>7698942.698</v>
      </c>
      <c r="AN267" s="6">
        <f ca="1">VLOOKUP(AC267,Anslutningspunkt!A:C,3,0)+RANDBETWEEN(-10000,10000)</f>
        <v>790468.195</v>
      </c>
      <c r="AP267" s="6" t="str">
        <f ca="1" t="shared" si="136"/>
        <v>Flytt</v>
      </c>
      <c r="AQ267" s="6" t="str">
        <f t="shared" si="137"/>
        <v>Konsumtion/Produktion</v>
      </c>
      <c r="AX267" s="30">
        <f ca="1" t="shared" si="138"/>
        <v>44312.6122003703</v>
      </c>
      <c r="AZ267" s="30">
        <f ca="1">IF(SUM(IF({"4.Projekteringsavtal","5.Anslutningsavtal","6.Nätavtal"}=Q267,1,0))&gt;0,EDATE(AX267,RANDBETWEEN(0,6)),"")</f>
        <v>44495</v>
      </c>
      <c r="BB267" s="20" t="str">
        <f ca="1">IF(SUM(IF({"5.Anslutningsavtal","6.Nätavtal"}=Q267,1,0))&gt;0,EDATE(AZ267,RANDBETWEEN(0,3)),"")</f>
        <v/>
      </c>
      <c r="BD267" s="20" t="str">
        <f ca="1" t="shared" si="139"/>
        <v/>
      </c>
    </row>
    <row r="268" s="6" customFormat="1" spans="1:56">
      <c r="A268" s="32" t="s">
        <v>65</v>
      </c>
      <c r="B268" s="30">
        <f ca="1" t="shared" si="140"/>
        <v>43972</v>
      </c>
      <c r="C268" s="31">
        <f ca="1" t="shared" si="114"/>
        <v>44206</v>
      </c>
      <c r="D268" s="29" t="str">
        <f t="shared" si="115"/>
        <v>Project 4268</v>
      </c>
      <c r="E268" s="29" t="str">
        <f t="shared" si="116"/>
        <v>Company AB 5268</v>
      </c>
      <c r="F268" s="29" t="str">
        <f ca="1" t="shared" si="141"/>
        <v>Hedemora</v>
      </c>
      <c r="G268" s="36">
        <f ca="1" t="shared" si="142"/>
        <v>30</v>
      </c>
      <c r="H268" s="37" t="str">
        <f ca="1" t="shared" si="143"/>
        <v/>
      </c>
      <c r="I268" s="29" t="str">
        <f ca="1" t="shared" si="144"/>
        <v>Utökning</v>
      </c>
      <c r="J268" s="29" t="s">
        <v>69</v>
      </c>
      <c r="K268" s="40">
        <f ca="1" t="shared" si="145"/>
        <v>370</v>
      </c>
      <c r="L268" s="40">
        <f ca="1" t="shared" si="122"/>
        <v>48</v>
      </c>
      <c r="M268" s="13"/>
      <c r="N268" s="29" t="str">
        <f ca="1" t="shared" si="123"/>
        <v>Lars Johnson 268</v>
      </c>
      <c r="O268" s="29" t="str">
        <f ca="1" t="shared" si="124"/>
        <v>Erik Johanson 268</v>
      </c>
      <c r="P268" s="29" t="str">
        <f ca="1" t="shared" si="125"/>
        <v>Sarah Anderson 268</v>
      </c>
      <c r="Q268" s="29" t="str">
        <f ca="1" t="shared" si="146"/>
        <v>5.Anslutningsavtal</v>
      </c>
      <c r="R268" s="44" t="str">
        <f ca="1" t="shared" si="147"/>
        <v>N/A</v>
      </c>
      <c r="S268" s="44" t="str">
        <f ca="1" t="shared" si="148"/>
        <v/>
      </c>
      <c r="T268" s="44" t="str">
        <f ca="1" t="shared" si="149"/>
        <v/>
      </c>
      <c r="U268" s="15"/>
      <c r="V268" s="32"/>
      <c r="W268" s="48" t="str">
        <f ca="1" t="shared" si="150"/>
        <v>Länk</v>
      </c>
      <c r="X268" s="49" t="str">
        <f ca="1" t="shared" si="151"/>
        <v>Nej</v>
      </c>
      <c r="Y268" s="62" t="str">
        <f ca="1" t="shared" si="132"/>
        <v/>
      </c>
      <c r="Z268" s="62" t="str">
        <f ca="1" t="shared" si="133"/>
        <v/>
      </c>
      <c r="AA268" s="66"/>
      <c r="AB268" s="63" t="str">
        <f ca="1" t="shared" si="134"/>
        <v/>
      </c>
      <c r="AC268" s="72">
        <f ca="1">INDEX(Anslutningspunkt!$A$2:$A$180,RANDBETWEEN(2,180),1)</f>
        <v>227</v>
      </c>
      <c r="AD268" s="29"/>
      <c r="AE268" s="29" t="str">
        <f ca="1" t="shared" si="152"/>
        <v>Regionnät</v>
      </c>
      <c r="AF268" s="78"/>
      <c r="AG268" s="121"/>
      <c r="AH268" s="122"/>
      <c r="AI268" s="126"/>
      <c r="AJ268" s="6"/>
      <c r="AK268" s="6"/>
      <c r="AL268" s="6"/>
      <c r="AM268" s="6">
        <f ca="1">VLOOKUP(AC268,Anslutningspunkt!A:B,2,0)+RANDBETWEEN(-10000,10000)</f>
        <v>7666460.698</v>
      </c>
      <c r="AN268" s="6">
        <f ca="1">VLOOKUP(AC268,Anslutningspunkt!A:C,3,0)+RANDBETWEEN(-10000,10000)</f>
        <v>736849.195</v>
      </c>
      <c r="AP268" s="6" t="str">
        <f ca="1" t="shared" si="136"/>
        <v>Utökning</v>
      </c>
      <c r="AQ268" s="6" t="str">
        <f t="shared" si="137"/>
        <v>Konsumtion/Produktion</v>
      </c>
      <c r="AX268" s="30">
        <f ca="1" t="shared" si="138"/>
        <v>44194.631115574</v>
      </c>
      <c r="AZ268" s="30">
        <f ca="1">IF(SUM(IF({"4.Projekteringsavtal","5.Anslutningsavtal","6.Nätavtal"}=Q268,1,0))&gt;0,EDATE(AX268,RANDBETWEEN(0,6)),"")</f>
        <v>44225</v>
      </c>
      <c r="BB268" s="20">
        <f ca="1">IF(SUM(IF({"5.Anslutningsavtal","6.Nätavtal"}=Q268,1,0))&gt;0,EDATE(AZ268,RANDBETWEEN(0,3)),"")</f>
        <v>44225</v>
      </c>
      <c r="BD268" s="20" t="str">
        <f ca="1" t="shared" si="139"/>
        <v/>
      </c>
    </row>
    <row r="269" s="6" customFormat="1" spans="1:56">
      <c r="A269" s="32" t="s">
        <v>65</v>
      </c>
      <c r="B269" s="30">
        <f ca="1" t="shared" si="140"/>
        <v>44760</v>
      </c>
      <c r="C269" s="31">
        <f ca="1" t="shared" si="114"/>
        <v>45198</v>
      </c>
      <c r="D269" s="29" t="str">
        <f t="shared" si="115"/>
        <v>Project 4269</v>
      </c>
      <c r="E269" s="29" t="str">
        <f t="shared" si="116"/>
        <v>Company AB 5269</v>
      </c>
      <c r="F269" s="29" t="str">
        <f ca="1" t="shared" si="141"/>
        <v>Arboga</v>
      </c>
      <c r="G269" s="36">
        <f ca="1" t="shared" si="142"/>
        <v>35</v>
      </c>
      <c r="H269" s="37" t="str">
        <f ca="1" t="shared" si="143"/>
        <v>Nej</v>
      </c>
      <c r="I269" s="29" t="str">
        <f ca="1" t="shared" si="144"/>
        <v>Flytt</v>
      </c>
      <c r="J269" s="29" t="s">
        <v>69</v>
      </c>
      <c r="K269" s="40">
        <f ca="1" t="shared" si="145"/>
        <v>390</v>
      </c>
      <c r="L269" s="40">
        <f ca="1" t="shared" si="122"/>
        <v>62</v>
      </c>
      <c r="M269" s="13"/>
      <c r="N269" s="29" t="str">
        <f ca="1" t="shared" si="123"/>
        <v>Lars Johnson 269</v>
      </c>
      <c r="O269" s="29" t="str">
        <f ca="1" t="shared" si="124"/>
        <v>Erik Johanson 269</v>
      </c>
      <c r="P269" s="29" t="str">
        <f ca="1" t="shared" si="125"/>
        <v>Anders Erikson 269</v>
      </c>
      <c r="Q269" s="29" t="str">
        <f ca="1" t="shared" si="146"/>
        <v>4.Projekteringsavtal</v>
      </c>
      <c r="R269" s="44" t="str">
        <f ca="1" t="shared" si="147"/>
        <v/>
      </c>
      <c r="S269" s="44" t="str">
        <f ca="1" t="shared" si="148"/>
        <v/>
      </c>
      <c r="T269" s="44" t="str">
        <f ca="1" t="shared" si="149"/>
        <v/>
      </c>
      <c r="U269" s="15"/>
      <c r="V269" s="32"/>
      <c r="W269" s="48" t="str">
        <f ca="1" t="shared" si="150"/>
        <v/>
      </c>
      <c r="X269" s="49" t="str">
        <f ca="1" t="shared" si="151"/>
        <v/>
      </c>
      <c r="Y269" s="62" t="str">
        <f ca="1" t="shared" si="132"/>
        <v/>
      </c>
      <c r="Z269" s="62" t="str">
        <f ca="1" t="shared" si="133"/>
        <v/>
      </c>
      <c r="AA269" s="66"/>
      <c r="AB269" s="63" t="str">
        <f ca="1" t="shared" si="134"/>
        <v/>
      </c>
      <c r="AC269" s="72">
        <f ca="1">INDEX(Anslutningspunkt!$A$2:$A$180,RANDBETWEEN(2,180),1)</f>
        <v>161</v>
      </c>
      <c r="AD269" s="29"/>
      <c r="AE269" s="29" t="str">
        <f ca="1" t="shared" si="152"/>
        <v>Stamnät Regionnät</v>
      </c>
      <c r="AF269" s="78"/>
      <c r="AG269" s="121"/>
      <c r="AH269" s="122"/>
      <c r="AI269" s="126"/>
      <c r="AJ269" s="6"/>
      <c r="AK269" s="6"/>
      <c r="AL269" s="6"/>
      <c r="AM269" s="6">
        <f ca="1">VLOOKUP(AC269,Anslutningspunkt!A:B,2,0)+RANDBETWEEN(-10000,10000)</f>
        <v>7725145.698</v>
      </c>
      <c r="AN269" s="6">
        <f ca="1">VLOOKUP(AC269,Anslutningspunkt!A:C,3,0)+RANDBETWEEN(-10000,10000)</f>
        <v>758684.195</v>
      </c>
      <c r="AP269" s="6" t="str">
        <f ca="1" t="shared" si="136"/>
        <v>Flytt</v>
      </c>
      <c r="AQ269" s="6" t="str">
        <f t="shared" si="137"/>
        <v>Konsumtion/Produktion</v>
      </c>
      <c r="AX269" s="30">
        <f ca="1" t="shared" si="138"/>
        <v>44871.9982946994</v>
      </c>
      <c r="AZ269" s="30">
        <f ca="1">IF(SUM(IF({"4.Projekteringsavtal","5.Anslutningsavtal","6.Nätavtal"}=Q269,1,0))&gt;0,EDATE(AX269,RANDBETWEEN(0,6)),"")</f>
        <v>44963</v>
      </c>
      <c r="BB269" s="20" t="str">
        <f ca="1">IF(SUM(IF({"5.Anslutningsavtal","6.Nätavtal"}=Q269,1,0))&gt;0,EDATE(AZ269,RANDBETWEEN(0,3)),"")</f>
        <v/>
      </c>
      <c r="BD269" s="20" t="str">
        <f ca="1" t="shared" si="139"/>
        <v/>
      </c>
    </row>
    <row r="270" s="6" customFormat="1" spans="1:56">
      <c r="A270" s="32" t="s">
        <v>65</v>
      </c>
      <c r="B270" s="30">
        <f ca="1" t="shared" si="140"/>
        <v>44703</v>
      </c>
      <c r="C270" s="31">
        <f ca="1" t="shared" si="114"/>
        <v>44754</v>
      </c>
      <c r="D270" s="29" t="str">
        <f t="shared" si="115"/>
        <v>Project 4270</v>
      </c>
      <c r="E270" s="29" t="str">
        <f t="shared" si="116"/>
        <v>Company AB 5270</v>
      </c>
      <c r="F270" s="29" t="str">
        <f ca="1" t="shared" si="141"/>
        <v>Heby</v>
      </c>
      <c r="G270" s="36">
        <f ca="1" t="shared" si="142"/>
        <v>36</v>
      </c>
      <c r="H270" s="37" t="str">
        <f ca="1" t="shared" si="143"/>
        <v/>
      </c>
      <c r="I270" s="29" t="str">
        <f ca="1" t="shared" si="144"/>
        <v>Utökning</v>
      </c>
      <c r="J270" s="29" t="s">
        <v>69</v>
      </c>
      <c r="K270" s="40">
        <f ca="1" t="shared" si="145"/>
        <v>340</v>
      </c>
      <c r="L270" s="40">
        <f ca="1" t="shared" si="122"/>
        <v>152</v>
      </c>
      <c r="M270" s="13"/>
      <c r="N270" s="29" t="str">
        <f ca="1" t="shared" si="123"/>
        <v>Anders Erikson 270</v>
      </c>
      <c r="O270" s="29" t="str">
        <f ca="1" t="shared" si="124"/>
        <v>Sarah Anderson 270</v>
      </c>
      <c r="P270" s="29" t="str">
        <f ca="1" t="shared" si="125"/>
        <v>Sarah Anderson 270</v>
      </c>
      <c r="Q270" s="29" t="str">
        <f ca="1" t="shared" si="146"/>
        <v>2.Reservationsavtal</v>
      </c>
      <c r="R270" s="44" t="str">
        <f ca="1" t="shared" si="147"/>
        <v>N/A</v>
      </c>
      <c r="S270" s="44" t="str">
        <f ca="1" t="shared" si="148"/>
        <v/>
      </c>
      <c r="T270" s="44" t="str">
        <f ca="1" t="shared" si="149"/>
        <v>x</v>
      </c>
      <c r="U270" s="15"/>
      <c r="V270" s="32"/>
      <c r="W270" s="48" t="str">
        <f ca="1" t="shared" si="150"/>
        <v>Ansluts till LN 20 kV</v>
      </c>
      <c r="X270" s="49" t="str">
        <f ca="1" t="shared" si="151"/>
        <v>Ja</v>
      </c>
      <c r="Y270" s="62">
        <f ca="1" t="shared" si="132"/>
        <v>45452</v>
      </c>
      <c r="Z270" s="62">
        <f ca="1" t="shared" si="133"/>
        <v>45315</v>
      </c>
      <c r="AA270" s="66"/>
      <c r="AB270" s="63" t="str">
        <f ca="1" t="shared" si="134"/>
        <v/>
      </c>
      <c r="AC270" s="72">
        <f ca="1">INDEX(Anslutningspunkt!$A$2:$A$180,RANDBETWEEN(2,180),1)</f>
        <v>170</v>
      </c>
      <c r="AD270" s="29"/>
      <c r="AE270" s="29" t="str">
        <f ca="1" t="shared" si="152"/>
        <v>Stamnät Regionnät</v>
      </c>
      <c r="AF270" s="78"/>
      <c r="AG270" s="121"/>
      <c r="AH270" s="122"/>
      <c r="AI270" s="126"/>
      <c r="AJ270" s="6"/>
      <c r="AK270" s="6"/>
      <c r="AL270" s="6"/>
      <c r="AM270" s="6">
        <f ca="1">VLOOKUP(AC270,Anslutningspunkt!A:B,2,0)+RANDBETWEEN(-10000,10000)</f>
        <v>7732442.698</v>
      </c>
      <c r="AN270" s="6">
        <f ca="1">VLOOKUP(AC270,Anslutningspunkt!A:C,3,0)+RANDBETWEEN(-10000,10000)</f>
        <v>651095.195</v>
      </c>
      <c r="AP270" s="6" t="str">
        <f ca="1" t="shared" si="136"/>
        <v>Utökning</v>
      </c>
      <c r="AQ270" s="6" t="str">
        <f t="shared" si="137"/>
        <v>Konsumtion/Produktion</v>
      </c>
      <c r="AX270" s="30">
        <f ca="1" t="shared" si="138"/>
        <v>44728.2875916338</v>
      </c>
      <c r="AZ270" s="30" t="str">
        <f ca="1">IF(SUM(IF({"4.Projekteringsavtal","5.Anslutningsavtal","6.Nätavtal"}=Q270,1,0))&gt;0,EDATE(AX270,RANDBETWEEN(0,6)),"")</f>
        <v/>
      </c>
      <c r="BB270" s="20" t="str">
        <f ca="1">IF(SUM(IF({"5.Anslutningsavtal","6.Nätavtal"}=Q270,1,0))&gt;0,EDATE(AZ270,RANDBETWEEN(0,3)),"")</f>
        <v/>
      </c>
      <c r="BD270" s="20" t="str">
        <f ca="1" t="shared" si="139"/>
        <v/>
      </c>
    </row>
    <row r="271" s="6" customFormat="1" spans="1:56">
      <c r="A271" s="32" t="s">
        <v>65</v>
      </c>
      <c r="B271" s="30">
        <f ca="1" t="shared" si="140"/>
        <v>43791</v>
      </c>
      <c r="C271" s="31">
        <f ca="1" t="shared" si="114"/>
        <v>45467</v>
      </c>
      <c r="D271" s="29" t="str">
        <f t="shared" si="115"/>
        <v>Project 4271</v>
      </c>
      <c r="E271" s="29" t="str">
        <f t="shared" si="116"/>
        <v>Company AB 5271</v>
      </c>
      <c r="F271" s="29" t="str">
        <f ca="1" t="shared" si="141"/>
        <v>Norrtälje</v>
      </c>
      <c r="G271" s="36">
        <f ca="1" t="shared" si="142"/>
        <v>31</v>
      </c>
      <c r="H271" s="37" t="str">
        <f ca="1" t="shared" si="143"/>
        <v/>
      </c>
      <c r="I271" s="29" t="str">
        <f ca="1" t="shared" si="144"/>
        <v>Utökning</v>
      </c>
      <c r="J271" s="29" t="s">
        <v>69</v>
      </c>
      <c r="K271" s="40">
        <f ca="1" t="shared" si="145"/>
        <v>600</v>
      </c>
      <c r="L271" s="40">
        <f ca="1" t="shared" si="122"/>
        <v>262</v>
      </c>
      <c r="M271" s="13"/>
      <c r="N271" s="29" t="str">
        <f ca="1" t="shared" si="123"/>
        <v>Sarah Anderson 271</v>
      </c>
      <c r="O271" s="29" t="str">
        <f ca="1" t="shared" si="124"/>
        <v>Sarah Anderson 271</v>
      </c>
      <c r="P271" s="29" t="str">
        <f ca="1" t="shared" si="125"/>
        <v>Anders Erikson 271</v>
      </c>
      <c r="Q271" s="29" t="str">
        <f ca="1" t="shared" si="146"/>
        <v>6.Nätavtal</v>
      </c>
      <c r="R271" s="44" t="str">
        <f ca="1" t="shared" si="147"/>
        <v>N/A</v>
      </c>
      <c r="S271" s="44" t="str">
        <f ca="1" t="shared" si="148"/>
        <v>x</v>
      </c>
      <c r="T271" s="44" t="str">
        <f ca="1" t="shared" si="149"/>
        <v/>
      </c>
      <c r="U271" s="15"/>
      <c r="V271" s="32"/>
      <c r="W271" s="48" t="str">
        <f ca="1" t="shared" si="150"/>
        <v>Reservationsavtal ska tecknas</v>
      </c>
      <c r="X271" s="49" t="str">
        <f ca="1" t="shared" si="151"/>
        <v>Nej</v>
      </c>
      <c r="Y271" s="62" t="str">
        <f ca="1" t="shared" si="132"/>
        <v/>
      </c>
      <c r="Z271" s="62" t="str">
        <f ca="1" t="shared" si="133"/>
        <v/>
      </c>
      <c r="AA271" s="66"/>
      <c r="AB271" s="63" t="str">
        <f ca="1" t="shared" si="134"/>
        <v/>
      </c>
      <c r="AC271" s="72">
        <f ca="1">INDEX(Anslutningspunkt!$A$2:$A$180,RANDBETWEEN(2,180),1)</f>
        <v>157</v>
      </c>
      <c r="AD271" s="29"/>
      <c r="AE271" s="29" t="str">
        <f ca="1" t="shared" si="152"/>
        <v>Stamnät Regionnät</v>
      </c>
      <c r="AF271" s="78"/>
      <c r="AG271" s="121"/>
      <c r="AH271" s="122"/>
      <c r="AI271" s="126"/>
      <c r="AJ271" s="6"/>
      <c r="AK271" s="6"/>
      <c r="AL271" s="6"/>
      <c r="AM271" s="6">
        <f ca="1">VLOOKUP(AC271,Anslutningspunkt!A:B,2,0)+RANDBETWEEN(-10000,10000)</f>
        <v>7693913.698</v>
      </c>
      <c r="AN271" s="6">
        <f ca="1">VLOOKUP(AC271,Anslutningspunkt!A:C,3,0)+RANDBETWEEN(-10000,10000)</f>
        <v>733211.195</v>
      </c>
      <c r="AP271" s="6" t="str">
        <f ca="1" t="shared" si="136"/>
        <v>Utökning</v>
      </c>
      <c r="AQ271" s="6" t="str">
        <f t="shared" si="137"/>
        <v>Konsumtion/Produktion</v>
      </c>
      <c r="AX271" s="30">
        <f ca="1" t="shared" si="138"/>
        <v>44481.1364985516</v>
      </c>
      <c r="AZ271" s="30">
        <f ca="1">IF(SUM(IF({"4.Projekteringsavtal","5.Anslutningsavtal","6.Nätavtal"}=Q271,1,0))&gt;0,EDATE(AX271,RANDBETWEEN(0,6)),"")</f>
        <v>44542</v>
      </c>
      <c r="BB271" s="20">
        <f ca="1">IF(SUM(IF({"5.Anslutningsavtal","6.Nätavtal"}=Q271,1,0))&gt;0,EDATE(AZ271,RANDBETWEEN(0,3)),"")</f>
        <v>44542</v>
      </c>
      <c r="BD271" s="20">
        <f ca="1" t="shared" si="139"/>
        <v>44604</v>
      </c>
    </row>
    <row r="272" s="6" customFormat="1" spans="1:56">
      <c r="A272" s="32" t="s">
        <v>65</v>
      </c>
      <c r="B272" s="30">
        <f ca="1" t="shared" ref="B272:B281" si="153">RANDBETWEEN(DATE(2018,1,1),DATE(2022,10,20))</f>
        <v>43716</v>
      </c>
      <c r="C272" s="31">
        <f ca="1" t="shared" si="114"/>
        <v>44451</v>
      </c>
      <c r="D272" s="29" t="str">
        <f t="shared" si="115"/>
        <v>Project 4272</v>
      </c>
      <c r="E272" s="29" t="str">
        <f t="shared" si="116"/>
        <v>Company AB 5272</v>
      </c>
      <c r="F272" s="29" t="str">
        <f ca="1" t="shared" ref="F272:F281" si="154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Äkers Styckebruk</v>
      </c>
      <c r="G272" s="36">
        <f ca="1" t="shared" ref="G272:G281" si="155">RANDBETWEEN(30,38)</f>
        <v>36</v>
      </c>
      <c r="H272" s="37" t="str">
        <f ca="1" t="shared" ref="H272:H281" si="156">CHOOSE(RANDBETWEEN(1,3),"Ja","Nej","")</f>
        <v>Ja</v>
      </c>
      <c r="I272" s="29" t="str">
        <f ca="1" t="shared" ref="I272:I281" si="157">CHOOSE(RANDBETWEEN(1,3),"Nyanslutning","Utökning","Flytt")</f>
        <v>Flytt</v>
      </c>
      <c r="J272" s="29" t="s">
        <v>69</v>
      </c>
      <c r="K272" s="40">
        <f ca="1" t="shared" ref="K272:K281" si="158">RANDBETWEEN(1,60)*10</f>
        <v>300</v>
      </c>
      <c r="L272" s="40">
        <f ca="1" t="shared" si="122"/>
        <v>34</v>
      </c>
      <c r="M272" s="13"/>
      <c r="N272" s="29" t="str">
        <f ca="1" t="shared" si="123"/>
        <v>Erik Johanson 272</v>
      </c>
      <c r="O272" s="29" t="str">
        <f ca="1" t="shared" si="124"/>
        <v>Anders Erikson 272</v>
      </c>
      <c r="P272" s="29" t="str">
        <f ca="1" t="shared" si="125"/>
        <v>Anders Erikson 272</v>
      </c>
      <c r="Q272" s="29" t="str">
        <f ca="1" t="shared" ref="Q272:Q281" si="159">CHOOSE(RANDBETWEEN(1,5),"5.Anslutningsavtal","4.Projekteringsavtal","6.Nätavtal","2.Reservationsavtal","1.Anslutningsmöjlighet")</f>
        <v>6.Nätavtal</v>
      </c>
      <c r="R272" s="44" t="str">
        <f ca="1" t="shared" ref="R272:R281" si="160">CHOOSE(RANDBETWEEN(1,8),"Ja","","","","n","nej","?","N/A")</f>
        <v/>
      </c>
      <c r="S272" s="44" t="str">
        <f ca="1" t="shared" ref="S272:S281" si="161">CHOOSE(RANDBETWEEN(1,3),"x","","")</f>
        <v>x</v>
      </c>
      <c r="T272" s="44" t="str">
        <f ca="1" t="shared" ref="T272:T281" si="162">CHOOSE(RANDBETWEEN(1,4),"x","","","")</f>
        <v/>
      </c>
      <c r="U272" s="15"/>
      <c r="V272" s="32"/>
      <c r="W272" s="48" t="str">
        <f ca="1" t="shared" ref="W272:W281" si="163">CHOOSE(RANDBETWEEN(1,7),"Länk","","","","","Ansluts till LN 20 kV","Reservationsavtal ska tecknas")</f>
        <v>Ansluts till LN 20 kV</v>
      </c>
      <c r="X272" s="49" t="str">
        <f ca="1" t="shared" ref="X272:X281" si="164">CHOOSE(RANDBETWEEN(1,4),"Ja","Ja","Nej","")</f>
        <v>Ja</v>
      </c>
      <c r="Y272" s="62">
        <f ca="1" t="shared" si="132"/>
        <v>44837</v>
      </c>
      <c r="Z272" s="62">
        <f ca="1" t="shared" si="133"/>
        <v>44625</v>
      </c>
      <c r="AA272" s="66"/>
      <c r="AB272" s="63" t="str">
        <f ca="1" t="shared" si="134"/>
        <v/>
      </c>
      <c r="AC272" s="72">
        <f ca="1">INDEX(Anslutningspunkt!$A$2:$A$180,RANDBETWEEN(2,180),1)</f>
        <v>119</v>
      </c>
      <c r="AD272" s="29"/>
      <c r="AE272" s="29" t="str">
        <f ca="1" t="shared" ref="AE272:AE281" si="165">CHOOSE(RANDBETWEEN(1,4),"Regionnät","Stamnät Regionnät","Stamnät","")</f>
        <v>Stamnät Regionnät</v>
      </c>
      <c r="AF272" s="78"/>
      <c r="AG272" s="121"/>
      <c r="AH272" s="122"/>
      <c r="AI272" s="126"/>
      <c r="AJ272" s="6"/>
      <c r="AK272" s="6"/>
      <c r="AL272" s="6"/>
      <c r="AM272" s="6">
        <f ca="1">VLOOKUP(AC272,Anslutningspunkt!A:B,2,0)+RANDBETWEEN(-10000,10000)</f>
        <v>7595197.698</v>
      </c>
      <c r="AN272" s="6">
        <f ca="1">VLOOKUP(AC272,Anslutningspunkt!A:C,3,0)+RANDBETWEEN(-10000,10000)</f>
        <v>706606.195</v>
      </c>
      <c r="AP272" s="6" t="str">
        <f ca="1" t="shared" si="136"/>
        <v>Flytt</v>
      </c>
      <c r="AQ272" s="6" t="str">
        <f t="shared" si="137"/>
        <v>Konsumtion/Produktion</v>
      </c>
      <c r="AX272" s="30">
        <f ca="1" t="shared" si="138"/>
        <v>44161.6564066875</v>
      </c>
      <c r="AZ272" s="30">
        <f ca="1">IF(SUM(IF({"4.Projekteringsavtal","5.Anslutningsavtal","6.Nätavtal"}=Q272,1,0))&gt;0,EDATE(AX272,RANDBETWEEN(0,6)),"")</f>
        <v>44281</v>
      </c>
      <c r="BB272" s="20">
        <f ca="1">IF(SUM(IF({"5.Anslutningsavtal","6.Nätavtal"}=Q272,1,0))&gt;0,EDATE(AZ272,RANDBETWEEN(0,3)),"")</f>
        <v>44342</v>
      </c>
      <c r="BD272" s="20">
        <f ca="1" t="shared" si="139"/>
        <v>44342</v>
      </c>
    </row>
    <row r="273" s="6" customFormat="1" spans="1:56">
      <c r="A273" s="32" t="s">
        <v>65</v>
      </c>
      <c r="B273" s="30">
        <f ca="1" t="shared" si="153"/>
        <v>44084</v>
      </c>
      <c r="C273" s="31">
        <f ca="1" t="shared" si="114"/>
        <v>45039</v>
      </c>
      <c r="D273" s="29" t="str">
        <f t="shared" si="115"/>
        <v>Project 4273</v>
      </c>
      <c r="E273" s="29" t="str">
        <f t="shared" si="116"/>
        <v>Company AB 5273</v>
      </c>
      <c r="F273" s="29" t="str">
        <f ca="1" t="shared" si="154"/>
        <v>Eskiltuna</v>
      </c>
      <c r="G273" s="36">
        <f ca="1" t="shared" si="155"/>
        <v>31</v>
      </c>
      <c r="H273" s="37" t="str">
        <f ca="1" t="shared" si="156"/>
        <v>Ja</v>
      </c>
      <c r="I273" s="29" t="str">
        <f ca="1" t="shared" si="157"/>
        <v>Flytt</v>
      </c>
      <c r="J273" s="29" t="s">
        <v>69</v>
      </c>
      <c r="K273" s="40">
        <f ca="1" t="shared" si="158"/>
        <v>350</v>
      </c>
      <c r="L273" s="40">
        <f ca="1" t="shared" si="122"/>
        <v>79</v>
      </c>
      <c r="M273" s="13"/>
      <c r="N273" s="29" t="str">
        <f ca="1" t="shared" si="123"/>
        <v>Erik Johanson 273</v>
      </c>
      <c r="O273" s="29" t="str">
        <f ca="1" t="shared" si="124"/>
        <v>Erik Johanson 273</v>
      </c>
      <c r="P273" s="29" t="str">
        <f ca="1" t="shared" si="125"/>
        <v>Anders Erikson 273</v>
      </c>
      <c r="Q273" s="29" t="str">
        <f ca="1" t="shared" si="159"/>
        <v>1.Anslutningsmöjlighet</v>
      </c>
      <c r="R273" s="44" t="str">
        <f ca="1" t="shared" si="160"/>
        <v>n</v>
      </c>
      <c r="S273" s="44" t="str">
        <f ca="1" t="shared" si="161"/>
        <v/>
      </c>
      <c r="T273" s="44" t="str">
        <f ca="1" t="shared" si="162"/>
        <v/>
      </c>
      <c r="U273" s="15"/>
      <c r="V273" s="32"/>
      <c r="W273" s="48" t="str">
        <f ca="1" t="shared" si="163"/>
        <v/>
      </c>
      <c r="X273" s="49" t="str">
        <f ca="1" t="shared" si="164"/>
        <v/>
      </c>
      <c r="Y273" s="62" t="str">
        <f ca="1" t="shared" si="132"/>
        <v/>
      </c>
      <c r="Z273" s="62" t="str">
        <f ca="1" t="shared" si="133"/>
        <v/>
      </c>
      <c r="AA273" s="66"/>
      <c r="AB273" s="63">
        <f ca="1" t="shared" si="134"/>
        <v>44393.2530677177</v>
      </c>
      <c r="AC273" s="72">
        <f ca="1">INDEX(Anslutningspunkt!$A$2:$A$180,RANDBETWEEN(2,180),1)</f>
        <v>290</v>
      </c>
      <c r="AD273" s="29"/>
      <c r="AE273" s="29" t="str">
        <f ca="1" t="shared" si="165"/>
        <v>Stamnät</v>
      </c>
      <c r="AF273" s="78"/>
      <c r="AG273" s="121"/>
      <c r="AH273" s="122"/>
      <c r="AI273" s="126"/>
      <c r="AJ273" s="6"/>
      <c r="AK273" s="6"/>
      <c r="AL273" s="6"/>
      <c r="AM273" s="6">
        <f ca="1">VLOOKUP(AC273,Anslutningspunkt!A:B,2,0)+RANDBETWEEN(-10000,10000)</f>
        <v>7588072.698</v>
      </c>
      <c r="AN273" s="6">
        <f ca="1">VLOOKUP(AC273,Anslutningspunkt!A:C,3,0)+RANDBETWEEN(-10000,10000)</f>
        <v>747601.195</v>
      </c>
      <c r="AP273" s="6" t="str">
        <f ca="1" t="shared" si="136"/>
        <v>Flytt</v>
      </c>
      <c r="AQ273" s="6" t="str">
        <f t="shared" si="137"/>
        <v>Konsumtion/Produktion</v>
      </c>
      <c r="AX273" s="30" t="str">
        <f ca="1" t="shared" si="138"/>
        <v/>
      </c>
      <c r="AZ273" s="30" t="str">
        <f ca="1">IF(SUM(IF({"4.Projekteringsavtal","5.Anslutningsavtal","6.Nätavtal"}=Q273,1,0))&gt;0,EDATE(AX273,RANDBETWEEN(0,6)),"")</f>
        <v/>
      </c>
      <c r="BB273" s="20" t="str">
        <f ca="1">IF(SUM(IF({"5.Anslutningsavtal","6.Nätavtal"}=Q273,1,0))&gt;0,EDATE(AZ273,RANDBETWEEN(0,3)),"")</f>
        <v/>
      </c>
      <c r="BD273" s="20" t="str">
        <f ca="1" t="shared" si="139"/>
        <v/>
      </c>
    </row>
    <row r="274" s="6" customFormat="1" spans="1:56">
      <c r="A274" s="32" t="s">
        <v>65</v>
      </c>
      <c r="B274" s="30">
        <f ca="1" t="shared" si="153"/>
        <v>44575</v>
      </c>
      <c r="C274" s="31">
        <f ca="1" t="shared" si="114"/>
        <v>44976</v>
      </c>
      <c r="D274" s="29" t="str">
        <f t="shared" si="115"/>
        <v>Project 4274</v>
      </c>
      <c r="E274" s="29" t="str">
        <f t="shared" si="116"/>
        <v>Company AB 5274</v>
      </c>
      <c r="F274" s="29" t="str">
        <f ca="1" t="shared" si="154"/>
        <v>Norberg</v>
      </c>
      <c r="G274" s="36">
        <f ca="1" t="shared" si="155"/>
        <v>36</v>
      </c>
      <c r="H274" s="37" t="str">
        <f ca="1" t="shared" si="156"/>
        <v>Nej</v>
      </c>
      <c r="I274" s="29" t="str">
        <f ca="1" t="shared" si="157"/>
        <v>Nyanslutning</v>
      </c>
      <c r="J274" s="29" t="s">
        <v>69</v>
      </c>
      <c r="K274" s="40">
        <f ca="1" t="shared" si="158"/>
        <v>600</v>
      </c>
      <c r="L274" s="40">
        <f ca="1" t="shared" si="122"/>
        <v>405</v>
      </c>
      <c r="M274" s="13"/>
      <c r="N274" s="29" t="str">
        <f ca="1" t="shared" si="123"/>
        <v>Lars Johnson 274</v>
      </c>
      <c r="O274" s="29" t="str">
        <f ca="1" t="shared" si="124"/>
        <v>Anders Erikson 274</v>
      </c>
      <c r="P274" s="29" t="str">
        <f ca="1" t="shared" si="125"/>
        <v>Lars Johnson 274</v>
      </c>
      <c r="Q274" s="29" t="str">
        <f ca="1" t="shared" si="159"/>
        <v>2.Reservationsavtal</v>
      </c>
      <c r="R274" s="44" t="str">
        <f ca="1" t="shared" si="160"/>
        <v>Ja</v>
      </c>
      <c r="S274" s="44" t="str">
        <f ca="1" t="shared" si="161"/>
        <v/>
      </c>
      <c r="T274" s="44" t="str">
        <f ca="1" t="shared" si="162"/>
        <v/>
      </c>
      <c r="U274" s="15"/>
      <c r="V274" s="32"/>
      <c r="W274" s="48" t="str">
        <f ca="1" t="shared" si="163"/>
        <v/>
      </c>
      <c r="X274" s="49" t="str">
        <f ca="1" t="shared" si="164"/>
        <v>Ja</v>
      </c>
      <c r="Y274" s="62">
        <f ca="1" t="shared" si="132"/>
        <v>45414</v>
      </c>
      <c r="Z274" s="62">
        <f ca="1" t="shared" si="133"/>
        <v>45395</v>
      </c>
      <c r="AA274" s="66"/>
      <c r="AB274" s="63" t="str">
        <f ca="1" t="shared" si="134"/>
        <v/>
      </c>
      <c r="AC274" s="72">
        <f ca="1">INDEX(Anslutningspunkt!$A$2:$A$180,RANDBETWEEN(2,180),1)</f>
        <v>57</v>
      </c>
      <c r="AD274" s="29"/>
      <c r="AE274" s="29" t="str">
        <f ca="1" t="shared" si="165"/>
        <v>Stamnät</v>
      </c>
      <c r="AF274" s="78"/>
      <c r="AG274" s="121"/>
      <c r="AH274" s="122"/>
      <c r="AI274" s="126"/>
      <c r="AJ274" s="6"/>
      <c r="AK274" s="6"/>
      <c r="AL274" s="6"/>
      <c r="AM274" s="6">
        <f ca="1">VLOOKUP(AC274,Anslutningspunkt!A:B,2,0)+RANDBETWEEN(-10000,10000)</f>
        <v>7709289.698</v>
      </c>
      <c r="AN274" s="6">
        <f ca="1">VLOOKUP(AC274,Anslutningspunkt!A:C,3,0)+RANDBETWEEN(-10000,10000)</f>
        <v>655631.195</v>
      </c>
      <c r="AP274" s="6" t="str">
        <f ca="1" t="shared" si="136"/>
        <v>Nyanslutning</v>
      </c>
      <c r="AQ274" s="6" t="str">
        <f t="shared" si="137"/>
        <v>Konsumtion/Produktion</v>
      </c>
      <c r="AX274" s="30">
        <f ca="1" t="shared" si="138"/>
        <v>44796.0353052036</v>
      </c>
      <c r="AZ274" s="30" t="str">
        <f ca="1">IF(SUM(IF({"4.Projekteringsavtal","5.Anslutningsavtal","6.Nätavtal"}=Q274,1,0))&gt;0,EDATE(AX274,RANDBETWEEN(0,6)),"")</f>
        <v/>
      </c>
      <c r="BB274" s="20" t="str">
        <f ca="1">IF(SUM(IF({"5.Anslutningsavtal","6.Nätavtal"}=Q274,1,0))&gt;0,EDATE(AZ274,RANDBETWEEN(0,3)),"")</f>
        <v/>
      </c>
      <c r="BD274" s="20" t="str">
        <f ca="1" t="shared" si="139"/>
        <v/>
      </c>
    </row>
    <row r="275" s="6" customFormat="1" spans="1:56">
      <c r="A275" s="32" t="s">
        <v>65</v>
      </c>
      <c r="B275" s="30">
        <f ca="1" t="shared" si="153"/>
        <v>44217</v>
      </c>
      <c r="C275" s="31">
        <f ca="1" t="shared" si="114"/>
        <v>45512</v>
      </c>
      <c r="D275" s="29" t="str">
        <f t="shared" si="115"/>
        <v>Project 4275</v>
      </c>
      <c r="E275" s="29" t="str">
        <f t="shared" si="116"/>
        <v>Company AB 5275</v>
      </c>
      <c r="F275" s="29" t="str">
        <f ca="1" t="shared" si="154"/>
        <v>Upplands Väsby</v>
      </c>
      <c r="G275" s="36">
        <f ca="1" t="shared" si="155"/>
        <v>36</v>
      </c>
      <c r="H275" s="37" t="str">
        <f ca="1" t="shared" si="156"/>
        <v/>
      </c>
      <c r="I275" s="29" t="str">
        <f ca="1" t="shared" si="157"/>
        <v>Utökning</v>
      </c>
      <c r="J275" s="29" t="s">
        <v>69</v>
      </c>
      <c r="K275" s="40">
        <f ca="1" t="shared" si="158"/>
        <v>430</v>
      </c>
      <c r="L275" s="40">
        <f ca="1" t="shared" si="122"/>
        <v>2</v>
      </c>
      <c r="M275" s="13"/>
      <c r="N275" s="29" t="str">
        <f ca="1" t="shared" si="123"/>
        <v>Sarah Anderson 275</v>
      </c>
      <c r="O275" s="29" t="str">
        <f ca="1" t="shared" si="124"/>
        <v>Erik Johanson 275</v>
      </c>
      <c r="P275" s="29" t="str">
        <f ca="1" t="shared" si="125"/>
        <v>Sarah Anderson 275</v>
      </c>
      <c r="Q275" s="29" t="str">
        <f ca="1" t="shared" si="159"/>
        <v>5.Anslutningsavtal</v>
      </c>
      <c r="R275" s="44" t="str">
        <f ca="1" t="shared" si="160"/>
        <v>?</v>
      </c>
      <c r="S275" s="44" t="str">
        <f ca="1" t="shared" si="161"/>
        <v>x</v>
      </c>
      <c r="T275" s="44" t="str">
        <f ca="1" t="shared" si="162"/>
        <v>x</v>
      </c>
      <c r="U275" s="15"/>
      <c r="V275" s="32"/>
      <c r="W275" s="48" t="str">
        <f ca="1" t="shared" si="163"/>
        <v>Ansluts till LN 20 kV</v>
      </c>
      <c r="X275" s="49" t="str">
        <f ca="1" t="shared" si="164"/>
        <v>Ja</v>
      </c>
      <c r="Y275" s="62">
        <f ca="1" t="shared" si="132"/>
        <v>45527</v>
      </c>
      <c r="Z275" s="62">
        <f ca="1" t="shared" si="133"/>
        <v>45523</v>
      </c>
      <c r="AA275" s="66"/>
      <c r="AB275" s="63" t="str">
        <f ca="1" t="shared" si="134"/>
        <v/>
      </c>
      <c r="AC275" s="72">
        <f ca="1">INDEX(Anslutningspunkt!$A$2:$A$180,RANDBETWEEN(2,180),1)</f>
        <v>111</v>
      </c>
      <c r="AD275" s="29"/>
      <c r="AE275" s="29" t="str">
        <f ca="1" t="shared" si="165"/>
        <v>Regionnät</v>
      </c>
      <c r="AF275" s="78"/>
      <c r="AG275" s="121"/>
      <c r="AH275" s="122"/>
      <c r="AI275" s="126"/>
      <c r="AJ275" s="6"/>
      <c r="AK275" s="6"/>
      <c r="AL275" s="6"/>
      <c r="AM275" s="6">
        <f ca="1">VLOOKUP(AC275,Anslutningspunkt!A:B,2,0)+RANDBETWEEN(-10000,10000)</f>
        <v>7609977.698</v>
      </c>
      <c r="AN275" s="6">
        <f ca="1">VLOOKUP(AC275,Anslutningspunkt!A:C,3,0)+RANDBETWEEN(-10000,10000)</f>
        <v>789441.195</v>
      </c>
      <c r="AP275" s="6" t="str">
        <f ca="1" t="shared" si="136"/>
        <v>Utökning</v>
      </c>
      <c r="AQ275" s="6" t="str">
        <f t="shared" si="137"/>
        <v>Konsumtion/Produktion</v>
      </c>
      <c r="AX275" s="30">
        <f ca="1" t="shared" si="138"/>
        <v>45238.363603939</v>
      </c>
      <c r="AZ275" s="30">
        <f ca="1">IF(SUM(IF({"4.Projekteringsavtal","5.Anslutningsavtal","6.Nätavtal"}=Q275,1,0))&gt;0,EDATE(AX275,RANDBETWEEN(0,6)),"")</f>
        <v>45238</v>
      </c>
      <c r="BB275" s="20">
        <f ca="1">IF(SUM(IF({"5.Anslutningsavtal","6.Nätavtal"}=Q275,1,0))&gt;0,EDATE(AZ275,RANDBETWEEN(0,3)),"")</f>
        <v>45238</v>
      </c>
      <c r="BD275" s="20" t="str">
        <f ca="1" t="shared" si="139"/>
        <v/>
      </c>
    </row>
    <row r="276" s="6" customFormat="1" spans="1:56">
      <c r="A276" s="32" t="s">
        <v>65</v>
      </c>
      <c r="B276" s="30">
        <f ca="1" t="shared" si="153"/>
        <v>44049</v>
      </c>
      <c r="C276" s="31">
        <f ca="1" t="shared" si="114"/>
        <v>44805</v>
      </c>
      <c r="D276" s="29" t="str">
        <f t="shared" si="115"/>
        <v>Project 4276</v>
      </c>
      <c r="E276" s="29" t="str">
        <f t="shared" si="116"/>
        <v>Company AB 5276</v>
      </c>
      <c r="F276" s="29" t="str">
        <f ca="1" t="shared" si="154"/>
        <v>Nacka</v>
      </c>
      <c r="G276" s="36">
        <f ca="1" t="shared" si="155"/>
        <v>31</v>
      </c>
      <c r="H276" s="37" t="str">
        <f ca="1" t="shared" si="156"/>
        <v>Ja</v>
      </c>
      <c r="I276" s="29" t="str">
        <f ca="1" t="shared" si="157"/>
        <v>Flytt</v>
      </c>
      <c r="J276" s="29" t="s">
        <v>69</v>
      </c>
      <c r="K276" s="40">
        <f ca="1" t="shared" si="158"/>
        <v>390</v>
      </c>
      <c r="L276" s="40">
        <f ca="1" t="shared" si="122"/>
        <v>285</v>
      </c>
      <c r="M276" s="13"/>
      <c r="N276" s="29" t="str">
        <f ca="1" t="shared" si="123"/>
        <v>Sarah Anderson 276</v>
      </c>
      <c r="O276" s="29" t="str">
        <f ca="1" t="shared" si="124"/>
        <v>Erik Johanson 276</v>
      </c>
      <c r="P276" s="29" t="str">
        <f ca="1" t="shared" si="125"/>
        <v>Erik Johanson 276</v>
      </c>
      <c r="Q276" s="29" t="str">
        <f ca="1" t="shared" si="159"/>
        <v>2.Reservationsavtal</v>
      </c>
      <c r="R276" s="44" t="str">
        <f ca="1" t="shared" si="160"/>
        <v/>
      </c>
      <c r="S276" s="44" t="str">
        <f ca="1" t="shared" si="161"/>
        <v>x</v>
      </c>
      <c r="T276" s="44" t="str">
        <f ca="1" t="shared" si="162"/>
        <v>x</v>
      </c>
      <c r="U276" s="15"/>
      <c r="V276" s="32"/>
      <c r="W276" s="48" t="str">
        <f ca="1" t="shared" si="163"/>
        <v/>
      </c>
      <c r="X276" s="49" t="str">
        <f ca="1" t="shared" si="164"/>
        <v/>
      </c>
      <c r="Y276" s="62" t="str">
        <f ca="1" t="shared" si="132"/>
        <v/>
      </c>
      <c r="Z276" s="62" t="str">
        <f ca="1" t="shared" si="133"/>
        <v/>
      </c>
      <c r="AA276" s="66"/>
      <c r="AB276" s="63" t="str">
        <f ca="1" t="shared" si="134"/>
        <v/>
      </c>
      <c r="AC276" s="72">
        <f ca="1">INDEX(Anslutningspunkt!$A$2:$A$180,RANDBETWEEN(2,180),1)</f>
        <v>45</v>
      </c>
      <c r="AD276" s="29"/>
      <c r="AE276" s="29" t="str">
        <f ca="1" t="shared" si="165"/>
        <v>Stamnät Regionnät</v>
      </c>
      <c r="AF276" s="78"/>
      <c r="AG276" s="121"/>
      <c r="AH276" s="122"/>
      <c r="AI276" s="126"/>
      <c r="AJ276" s="6"/>
      <c r="AK276" s="6"/>
      <c r="AL276" s="6"/>
      <c r="AM276" s="6">
        <f ca="1">VLOOKUP(AC276,Anslutningspunkt!A:B,2,0)+RANDBETWEEN(-10000,10000)</f>
        <v>7650800.698</v>
      </c>
      <c r="AN276" s="6">
        <f ca="1">VLOOKUP(AC276,Anslutningspunkt!A:C,3,0)+RANDBETWEEN(-10000,10000)</f>
        <v>841442.195</v>
      </c>
      <c r="AP276" s="6" t="str">
        <f ca="1" t="shared" si="136"/>
        <v>Flytt</v>
      </c>
      <c r="AQ276" s="6" t="str">
        <f t="shared" si="137"/>
        <v>Konsumtion/Produktion</v>
      </c>
      <c r="AX276" s="30">
        <f ca="1" t="shared" si="138"/>
        <v>44063.381400356</v>
      </c>
      <c r="AZ276" s="30" t="str">
        <f ca="1">IF(SUM(IF({"4.Projekteringsavtal","5.Anslutningsavtal","6.Nätavtal"}=Q276,1,0))&gt;0,EDATE(AX276,RANDBETWEEN(0,6)),"")</f>
        <v/>
      </c>
      <c r="BB276" s="20" t="str">
        <f ca="1">IF(SUM(IF({"5.Anslutningsavtal","6.Nätavtal"}=Q276,1,0))&gt;0,EDATE(AZ276,RANDBETWEEN(0,3)),"")</f>
        <v/>
      </c>
      <c r="BD276" s="20" t="str">
        <f ca="1" t="shared" si="139"/>
        <v/>
      </c>
    </row>
    <row r="277" s="6" customFormat="1" spans="1:56">
      <c r="A277" s="32" t="s">
        <v>65</v>
      </c>
      <c r="B277" s="30">
        <f ca="1" t="shared" si="153"/>
        <v>43926</v>
      </c>
      <c r="C277" s="31">
        <f ca="1" t="shared" si="114"/>
        <v>45375</v>
      </c>
      <c r="D277" s="29" t="str">
        <f t="shared" si="115"/>
        <v>Project 4277</v>
      </c>
      <c r="E277" s="29" t="str">
        <f t="shared" si="116"/>
        <v>Company AB 5277</v>
      </c>
      <c r="F277" s="29" t="str">
        <f ca="1" t="shared" si="154"/>
        <v>Gävle/Sandviken</v>
      </c>
      <c r="G277" s="36">
        <f ca="1" t="shared" si="155"/>
        <v>37</v>
      </c>
      <c r="H277" s="37" t="str">
        <f ca="1" t="shared" si="156"/>
        <v/>
      </c>
      <c r="I277" s="29" t="str">
        <f ca="1" t="shared" si="157"/>
        <v>Nyanslutning</v>
      </c>
      <c r="J277" s="29" t="s">
        <v>69</v>
      </c>
      <c r="K277" s="40">
        <f ca="1" t="shared" si="158"/>
        <v>30</v>
      </c>
      <c r="L277" s="40">
        <f ca="1" t="shared" si="122"/>
        <v>17</v>
      </c>
      <c r="M277" s="13"/>
      <c r="N277" s="29" t="str">
        <f ca="1" t="shared" si="123"/>
        <v>Erik Johanson 277</v>
      </c>
      <c r="O277" s="29" t="str">
        <f ca="1" t="shared" si="124"/>
        <v>Erik Johanson 277</v>
      </c>
      <c r="P277" s="29" t="str">
        <f ca="1" t="shared" si="125"/>
        <v>Anders Erikson 277</v>
      </c>
      <c r="Q277" s="29" t="str">
        <f ca="1" t="shared" si="159"/>
        <v>4.Projekteringsavtal</v>
      </c>
      <c r="R277" s="44" t="str">
        <f ca="1" t="shared" si="160"/>
        <v/>
      </c>
      <c r="S277" s="44" t="str">
        <f ca="1" t="shared" si="161"/>
        <v/>
      </c>
      <c r="T277" s="44" t="str">
        <f ca="1" t="shared" si="162"/>
        <v/>
      </c>
      <c r="U277" s="15"/>
      <c r="V277" s="32"/>
      <c r="W277" s="48" t="str">
        <f ca="1" t="shared" si="163"/>
        <v>Länk</v>
      </c>
      <c r="X277" s="49" t="str">
        <f ca="1" t="shared" si="164"/>
        <v>Nej</v>
      </c>
      <c r="Y277" s="62" t="str">
        <f ca="1" t="shared" si="132"/>
        <v/>
      </c>
      <c r="Z277" s="62" t="str">
        <f ca="1" t="shared" si="133"/>
        <v/>
      </c>
      <c r="AA277" s="66"/>
      <c r="AB277" s="63" t="str">
        <f ca="1" t="shared" si="134"/>
        <v/>
      </c>
      <c r="AC277" s="72">
        <f ca="1">INDEX(Anslutningspunkt!$A$2:$A$180,RANDBETWEEN(2,180),1)</f>
        <v>303</v>
      </c>
      <c r="AD277" s="29"/>
      <c r="AE277" s="29" t="str">
        <f ca="1" t="shared" si="165"/>
        <v>Stamnät Regionnät</v>
      </c>
      <c r="AF277" s="78"/>
      <c r="AG277" s="121"/>
      <c r="AH277" s="122"/>
      <c r="AI277" s="126"/>
      <c r="AJ277" s="6"/>
      <c r="AK277" s="6"/>
      <c r="AL277" s="6"/>
      <c r="AM277" s="6">
        <f ca="1">VLOOKUP(AC277,Anslutningspunkt!A:B,2,0)+RANDBETWEEN(-10000,10000)</f>
        <v>6342505.937</v>
      </c>
      <c r="AN277" s="6">
        <f ca="1">VLOOKUP(AC277,Anslutningspunkt!A:C,3,0)+RANDBETWEEN(-10000,10000)</f>
        <v>448586.554</v>
      </c>
      <c r="AP277" s="6" t="str">
        <f ca="1" t="shared" si="136"/>
        <v>Nyanslutning</v>
      </c>
      <c r="AQ277" s="6" t="str">
        <f t="shared" si="137"/>
        <v>Konsumtion/Produktion</v>
      </c>
      <c r="AX277" s="30">
        <f ca="1" t="shared" si="138"/>
        <v>44346.3314810057</v>
      </c>
      <c r="AZ277" s="30">
        <f ca="1">IF(SUM(IF({"4.Projekteringsavtal","5.Anslutningsavtal","6.Nätavtal"}=Q277,1,0))&gt;0,EDATE(AX277,RANDBETWEEN(0,6)),"")</f>
        <v>44407</v>
      </c>
      <c r="BB277" s="20" t="str">
        <f ca="1">IF(SUM(IF({"5.Anslutningsavtal","6.Nätavtal"}=Q277,1,0))&gt;0,EDATE(AZ277,RANDBETWEEN(0,3)),"")</f>
        <v/>
      </c>
      <c r="BD277" s="20" t="str">
        <f ca="1" t="shared" si="139"/>
        <v/>
      </c>
    </row>
    <row r="278" s="6" customFormat="1" spans="1:56">
      <c r="A278" s="32" t="s">
        <v>65</v>
      </c>
      <c r="B278" s="30">
        <f ca="1" t="shared" si="153"/>
        <v>44670</v>
      </c>
      <c r="C278" s="31">
        <f ca="1" t="shared" si="114"/>
        <v>44866</v>
      </c>
      <c r="D278" s="29" t="str">
        <f t="shared" si="115"/>
        <v>Project 4278</v>
      </c>
      <c r="E278" s="29" t="str">
        <f t="shared" si="116"/>
        <v>Company AB 5278</v>
      </c>
      <c r="F278" s="29" t="str">
        <f ca="1" t="shared" si="154"/>
        <v>Upplands Vsäby</v>
      </c>
      <c r="G278" s="36">
        <f ca="1" t="shared" si="155"/>
        <v>37</v>
      </c>
      <c r="H278" s="37" t="str">
        <f ca="1" t="shared" si="156"/>
        <v>Nej</v>
      </c>
      <c r="I278" s="29" t="str">
        <f ca="1" t="shared" si="157"/>
        <v>Flytt</v>
      </c>
      <c r="J278" s="29" t="s">
        <v>69</v>
      </c>
      <c r="K278" s="40">
        <f ca="1" t="shared" si="158"/>
        <v>70</v>
      </c>
      <c r="L278" s="40">
        <f ca="1" t="shared" si="122"/>
        <v>24</v>
      </c>
      <c r="M278" s="13"/>
      <c r="N278" s="29" t="str">
        <f ca="1" t="shared" si="123"/>
        <v>Sarah Anderson 278</v>
      </c>
      <c r="O278" s="29" t="str">
        <f ca="1" t="shared" si="124"/>
        <v>Sarah Anderson 278</v>
      </c>
      <c r="P278" s="29" t="str">
        <f ca="1" t="shared" si="125"/>
        <v>Sarah Anderson 278</v>
      </c>
      <c r="Q278" s="29" t="str">
        <f ca="1" t="shared" si="159"/>
        <v>2.Reservationsavtal</v>
      </c>
      <c r="R278" s="44" t="str">
        <f ca="1" t="shared" si="160"/>
        <v>N/A</v>
      </c>
      <c r="S278" s="44" t="str">
        <f ca="1" t="shared" si="161"/>
        <v/>
      </c>
      <c r="T278" s="44" t="str">
        <f ca="1" t="shared" si="162"/>
        <v/>
      </c>
      <c r="U278" s="15"/>
      <c r="V278" s="32"/>
      <c r="W278" s="48" t="str">
        <f ca="1" t="shared" si="163"/>
        <v>Ansluts till LN 20 kV</v>
      </c>
      <c r="X278" s="49" t="str">
        <f ca="1" t="shared" si="164"/>
        <v>Ja</v>
      </c>
      <c r="Y278" s="62">
        <f ca="1" t="shared" si="132"/>
        <v>45387</v>
      </c>
      <c r="Z278" s="62">
        <f ca="1" t="shared" si="133"/>
        <v>45327</v>
      </c>
      <c r="AA278" s="66"/>
      <c r="AB278" s="63" t="str">
        <f ca="1" t="shared" si="134"/>
        <v/>
      </c>
      <c r="AC278" s="72">
        <f ca="1">INDEX(Anslutningspunkt!$A$2:$A$180,RANDBETWEEN(2,180),1)</f>
        <v>315</v>
      </c>
      <c r="AD278" s="29"/>
      <c r="AE278" s="29" t="str">
        <f ca="1" t="shared" si="165"/>
        <v>Regionnät</v>
      </c>
      <c r="AF278" s="78"/>
      <c r="AG278" s="121"/>
      <c r="AH278" s="122"/>
      <c r="AI278" s="126"/>
      <c r="AJ278" s="6"/>
      <c r="AK278" s="6"/>
      <c r="AL278" s="6"/>
      <c r="AM278" s="6">
        <f ca="1">VLOOKUP(AC278,Anslutningspunkt!A:B,2,0)+RANDBETWEEN(-10000,10000)</f>
        <v>7600304.698</v>
      </c>
      <c r="AN278" s="6">
        <f ca="1">VLOOKUP(AC278,Anslutningspunkt!A:C,3,0)+RANDBETWEEN(-10000,10000)</f>
        <v>829227.195</v>
      </c>
      <c r="AP278" s="6" t="str">
        <f ca="1" t="shared" si="136"/>
        <v>Flytt</v>
      </c>
      <c r="AQ278" s="6" t="str">
        <f t="shared" si="137"/>
        <v>Konsumtion/Produktion</v>
      </c>
      <c r="AX278" s="30">
        <f ca="1" t="shared" si="138"/>
        <v>44719.7642818522</v>
      </c>
      <c r="AZ278" s="30" t="str">
        <f ca="1">IF(SUM(IF({"4.Projekteringsavtal","5.Anslutningsavtal","6.Nätavtal"}=Q278,1,0))&gt;0,EDATE(AX278,RANDBETWEEN(0,6)),"")</f>
        <v/>
      </c>
      <c r="BB278" s="20" t="str">
        <f ca="1">IF(SUM(IF({"5.Anslutningsavtal","6.Nätavtal"}=Q278,1,0))&gt;0,EDATE(AZ278,RANDBETWEEN(0,3)),"")</f>
        <v/>
      </c>
      <c r="BD278" s="20" t="str">
        <f ca="1" t="shared" si="139"/>
        <v/>
      </c>
    </row>
    <row r="279" s="6" customFormat="1" spans="1:56">
      <c r="A279" s="32" t="s">
        <v>65</v>
      </c>
      <c r="B279" s="30">
        <f ca="1" t="shared" si="153"/>
        <v>43113</v>
      </c>
      <c r="C279" s="31">
        <f ca="1" t="shared" si="114"/>
        <v>44295</v>
      </c>
      <c r="D279" s="29" t="str">
        <f t="shared" si="115"/>
        <v>Project 4279</v>
      </c>
      <c r="E279" s="29" t="str">
        <f t="shared" si="116"/>
        <v>Company AB 5279</v>
      </c>
      <c r="F279" s="29" t="str">
        <f ca="1" t="shared" si="154"/>
        <v>Täby</v>
      </c>
      <c r="G279" s="36">
        <f ca="1" t="shared" si="155"/>
        <v>35</v>
      </c>
      <c r="H279" s="37" t="str">
        <f ca="1" t="shared" si="156"/>
        <v>Nej</v>
      </c>
      <c r="I279" s="29" t="str">
        <f ca="1" t="shared" si="157"/>
        <v>Nyanslutning</v>
      </c>
      <c r="J279" s="29" t="s">
        <v>69</v>
      </c>
      <c r="K279" s="40">
        <f ca="1" t="shared" si="158"/>
        <v>30</v>
      </c>
      <c r="L279" s="40">
        <f ca="1" t="shared" si="122"/>
        <v>26</v>
      </c>
      <c r="M279" s="13"/>
      <c r="N279" s="29" t="str">
        <f ca="1" t="shared" si="123"/>
        <v>Sarah Anderson 279</v>
      </c>
      <c r="O279" s="29" t="str">
        <f ca="1" t="shared" si="124"/>
        <v>Erik Johanson 279</v>
      </c>
      <c r="P279" s="29" t="str">
        <f ca="1" t="shared" si="125"/>
        <v>Lars Johnson 279</v>
      </c>
      <c r="Q279" s="29" t="str">
        <f ca="1" t="shared" si="159"/>
        <v>4.Projekteringsavtal</v>
      </c>
      <c r="R279" s="44" t="str">
        <f ca="1" t="shared" si="160"/>
        <v>nej</v>
      </c>
      <c r="S279" s="44" t="str">
        <f ca="1" t="shared" si="161"/>
        <v/>
      </c>
      <c r="T279" s="44" t="str">
        <f ca="1" t="shared" si="162"/>
        <v/>
      </c>
      <c r="U279" s="15"/>
      <c r="V279" s="32"/>
      <c r="W279" s="48" t="str">
        <f ca="1" t="shared" si="163"/>
        <v>Reservationsavtal ska tecknas</v>
      </c>
      <c r="X279" s="49" t="str">
        <f ca="1" t="shared" si="164"/>
        <v>Ja</v>
      </c>
      <c r="Y279" s="62">
        <f ca="1" t="shared" si="132"/>
        <v>44760</v>
      </c>
      <c r="Z279" s="62">
        <f ca="1" t="shared" si="133"/>
        <v>44745</v>
      </c>
      <c r="AA279" s="66"/>
      <c r="AB279" s="63" t="str">
        <f ca="1" t="shared" si="134"/>
        <v/>
      </c>
      <c r="AC279" s="72">
        <f ca="1">INDEX(Anslutningspunkt!$A$2:$A$180,RANDBETWEEN(2,180),1)</f>
        <v>46</v>
      </c>
      <c r="AD279" s="29"/>
      <c r="AE279" s="29" t="str">
        <f ca="1" t="shared" si="165"/>
        <v>Stamnät Regionnät</v>
      </c>
      <c r="AF279" s="78"/>
      <c r="AG279" s="121"/>
      <c r="AH279" s="122"/>
      <c r="AI279" s="126"/>
      <c r="AJ279" s="6"/>
      <c r="AK279" s="6"/>
      <c r="AL279" s="6"/>
      <c r="AM279" s="6">
        <f ca="1">VLOOKUP(AC279,Anslutningspunkt!A:B,2,0)+RANDBETWEEN(-10000,10000)</f>
        <v>7767103.698</v>
      </c>
      <c r="AN279" s="6">
        <f ca="1">VLOOKUP(AC279,Anslutningspunkt!A:C,3,0)+RANDBETWEEN(-10000,10000)</f>
        <v>743812.195</v>
      </c>
      <c r="AP279" s="6" t="str">
        <f ca="1" t="shared" si="136"/>
        <v>Nyanslutning</v>
      </c>
      <c r="AQ279" s="6" t="str">
        <f t="shared" si="137"/>
        <v>Konsumtion/Produktion</v>
      </c>
      <c r="AX279" s="30">
        <f ca="1" t="shared" si="138"/>
        <v>44313.8559580057</v>
      </c>
      <c r="AZ279" s="30">
        <f ca="1">IF(SUM(IF({"4.Projekteringsavtal","5.Anslutningsavtal","6.Nätavtal"}=Q279,1,0))&gt;0,EDATE(AX279,RANDBETWEEN(0,6)),"")</f>
        <v>44435</v>
      </c>
      <c r="BB279" s="20" t="str">
        <f ca="1">IF(SUM(IF({"5.Anslutningsavtal","6.Nätavtal"}=Q279,1,0))&gt;0,EDATE(AZ279,RANDBETWEEN(0,3)),"")</f>
        <v/>
      </c>
      <c r="BD279" s="20" t="str">
        <f ca="1" t="shared" si="139"/>
        <v/>
      </c>
    </row>
    <row r="280" s="6" customFormat="1" spans="1:56">
      <c r="A280" s="32" t="s">
        <v>65</v>
      </c>
      <c r="B280" s="30">
        <f ca="1" t="shared" si="153"/>
        <v>43964</v>
      </c>
      <c r="C280" s="31">
        <f ca="1" t="shared" si="114"/>
        <v>44873</v>
      </c>
      <c r="D280" s="29" t="str">
        <f t="shared" si="115"/>
        <v>Project 4280</v>
      </c>
      <c r="E280" s="29" t="str">
        <f t="shared" si="116"/>
        <v>Company AB 5280</v>
      </c>
      <c r="F280" s="29" t="str">
        <f ca="1" t="shared" si="154"/>
        <v>Åker</v>
      </c>
      <c r="G280" s="36">
        <f ca="1" t="shared" si="155"/>
        <v>32</v>
      </c>
      <c r="H280" s="37" t="str">
        <f ca="1" t="shared" si="156"/>
        <v>Nej</v>
      </c>
      <c r="I280" s="29" t="str">
        <f ca="1" t="shared" si="157"/>
        <v>Utökning</v>
      </c>
      <c r="J280" s="29" t="s">
        <v>69</v>
      </c>
      <c r="K280" s="40">
        <f ca="1" t="shared" si="158"/>
        <v>410</v>
      </c>
      <c r="L280" s="40">
        <f ca="1" t="shared" si="122"/>
        <v>308</v>
      </c>
      <c r="M280" s="13"/>
      <c r="N280" s="29" t="str">
        <f ca="1" t="shared" si="123"/>
        <v>Anders Erikson 280</v>
      </c>
      <c r="O280" s="29" t="str">
        <f ca="1" t="shared" si="124"/>
        <v>Lars Johnson 280</v>
      </c>
      <c r="P280" s="29" t="str">
        <f ca="1" t="shared" si="125"/>
        <v>Sarah Anderson 280</v>
      </c>
      <c r="Q280" s="29" t="str">
        <f ca="1" t="shared" si="159"/>
        <v>4.Projekteringsavtal</v>
      </c>
      <c r="R280" s="44" t="str">
        <f ca="1" t="shared" si="160"/>
        <v>nej</v>
      </c>
      <c r="S280" s="44" t="str">
        <f ca="1" t="shared" si="161"/>
        <v/>
      </c>
      <c r="T280" s="44" t="str">
        <f ca="1" t="shared" si="162"/>
        <v>x</v>
      </c>
      <c r="U280" s="15"/>
      <c r="V280" s="32"/>
      <c r="W280" s="48" t="str">
        <f ca="1" t="shared" si="163"/>
        <v/>
      </c>
      <c r="X280" s="49" t="str">
        <f ca="1" t="shared" si="164"/>
        <v>Nej</v>
      </c>
      <c r="Y280" s="62" t="str">
        <f ca="1" t="shared" si="132"/>
        <v/>
      </c>
      <c r="Z280" s="62" t="str">
        <f ca="1" t="shared" si="133"/>
        <v/>
      </c>
      <c r="AA280" s="66"/>
      <c r="AB280" s="63" t="str">
        <f ca="1" t="shared" si="134"/>
        <v/>
      </c>
      <c r="AC280" s="72">
        <f ca="1">INDEX(Anslutningspunkt!$A$2:$A$180,RANDBETWEEN(2,180),1)</f>
        <v>224</v>
      </c>
      <c r="AD280" s="29"/>
      <c r="AE280" s="29" t="str">
        <f ca="1" t="shared" si="165"/>
        <v>Regionnät</v>
      </c>
      <c r="AF280" s="78"/>
      <c r="AG280" s="121"/>
      <c r="AH280" s="122"/>
      <c r="AI280" s="126"/>
      <c r="AJ280" s="6"/>
      <c r="AK280" s="6"/>
      <c r="AL280" s="6"/>
      <c r="AM280" s="6">
        <f ca="1">VLOOKUP(AC280,Anslutningspunkt!A:B,2,0)+RANDBETWEEN(-10000,10000)</f>
        <v>7591803.698</v>
      </c>
      <c r="AN280" s="6">
        <f ca="1">VLOOKUP(AC280,Anslutningspunkt!A:C,3,0)+RANDBETWEEN(-10000,10000)</f>
        <v>652755.195</v>
      </c>
      <c r="AP280" s="6" t="str">
        <f ca="1" t="shared" si="136"/>
        <v>Utökning</v>
      </c>
      <c r="AQ280" s="6" t="str">
        <f t="shared" si="137"/>
        <v>Konsumtion/Produktion</v>
      </c>
      <c r="AX280" s="30">
        <f ca="1" t="shared" si="138"/>
        <v>44792.3435052114</v>
      </c>
      <c r="AZ280" s="30">
        <f ca="1">IF(SUM(IF({"4.Projekteringsavtal","5.Anslutningsavtal","6.Nätavtal"}=Q280,1,0))&gt;0,EDATE(AX280,RANDBETWEEN(0,6)),"")</f>
        <v>44853</v>
      </c>
      <c r="BB280" s="20" t="str">
        <f ca="1">IF(SUM(IF({"5.Anslutningsavtal","6.Nätavtal"}=Q280,1,0))&gt;0,EDATE(AZ280,RANDBETWEEN(0,3)),"")</f>
        <v/>
      </c>
      <c r="BD280" s="20" t="str">
        <f ca="1" t="shared" si="139"/>
        <v/>
      </c>
    </row>
    <row r="281" s="6" customFormat="1" spans="1:56">
      <c r="A281" s="32" t="s">
        <v>65</v>
      </c>
      <c r="B281" s="30">
        <f ca="1" t="shared" si="153"/>
        <v>44302</v>
      </c>
      <c r="C281" s="31">
        <f ca="1" t="shared" si="114"/>
        <v>45349</v>
      </c>
      <c r="D281" s="29" t="str">
        <f t="shared" si="115"/>
        <v>Project 4281</v>
      </c>
      <c r="E281" s="29" t="str">
        <f t="shared" si="116"/>
        <v>Company AB 5281</v>
      </c>
      <c r="F281" s="29" t="str">
        <f ca="1" t="shared" si="154"/>
        <v>Nynäshamn</v>
      </c>
      <c r="G281" s="36">
        <f ca="1" t="shared" si="155"/>
        <v>38</v>
      </c>
      <c r="H281" s="37" t="str">
        <f ca="1" t="shared" si="156"/>
        <v>Ja</v>
      </c>
      <c r="I281" s="29" t="str">
        <f ca="1" t="shared" si="157"/>
        <v>Utökning</v>
      </c>
      <c r="J281" s="29" t="s">
        <v>69</v>
      </c>
      <c r="K281" s="40">
        <f ca="1" t="shared" si="158"/>
        <v>500</v>
      </c>
      <c r="L281" s="40">
        <f ca="1" t="shared" si="122"/>
        <v>478</v>
      </c>
      <c r="M281" s="13"/>
      <c r="N281" s="29" t="str">
        <f ca="1" t="shared" si="123"/>
        <v>Lars Johnson 281</v>
      </c>
      <c r="O281" s="29" t="str">
        <f ca="1" t="shared" si="124"/>
        <v>Sarah Anderson 281</v>
      </c>
      <c r="P281" s="29" t="str">
        <f ca="1" t="shared" si="125"/>
        <v>Anders Erikson 281</v>
      </c>
      <c r="Q281" s="29" t="str">
        <f ca="1" t="shared" si="159"/>
        <v>6.Nätavtal</v>
      </c>
      <c r="R281" s="44" t="str">
        <f ca="1" t="shared" si="160"/>
        <v>n</v>
      </c>
      <c r="S281" s="44" t="str">
        <f ca="1" t="shared" si="161"/>
        <v/>
      </c>
      <c r="T281" s="44" t="str">
        <f ca="1" t="shared" si="162"/>
        <v>x</v>
      </c>
      <c r="U281" s="15"/>
      <c r="V281" s="32"/>
      <c r="W281" s="48" t="str">
        <f ca="1" t="shared" si="163"/>
        <v>Länk</v>
      </c>
      <c r="X281" s="49" t="str">
        <f ca="1" t="shared" si="164"/>
        <v>Nej</v>
      </c>
      <c r="Y281" s="62" t="str">
        <f ca="1" t="shared" si="132"/>
        <v/>
      </c>
      <c r="Z281" s="62" t="str">
        <f ca="1" t="shared" si="133"/>
        <v/>
      </c>
      <c r="AA281" s="66"/>
      <c r="AB281" s="63" t="str">
        <f ca="1" t="shared" si="134"/>
        <v/>
      </c>
      <c r="AC281" s="72">
        <f ca="1">INDEX(Anslutningspunkt!$A$2:$A$180,RANDBETWEEN(2,180),1)</f>
        <v>0</v>
      </c>
      <c r="AD281" s="29"/>
      <c r="AE281" s="29" t="str">
        <f ca="1" t="shared" si="165"/>
        <v>Stamnät</v>
      </c>
      <c r="AF281" s="78"/>
      <c r="AG281" s="121"/>
      <c r="AH281" s="122"/>
      <c r="AI281" s="126"/>
      <c r="AJ281" s="6"/>
      <c r="AK281" s="6"/>
      <c r="AL281" s="6"/>
      <c r="AM281" s="6">
        <f ca="1">VLOOKUP(AC281,Anslutningspunkt!A:B,2,0)+RANDBETWEEN(-10000,10000)</f>
        <v>7731246.698</v>
      </c>
      <c r="AN281" s="6">
        <f ca="1">VLOOKUP(AC281,Anslutningspunkt!A:C,3,0)+RANDBETWEEN(-10000,10000)</f>
        <v>690087.195</v>
      </c>
      <c r="AP281" s="6" t="str">
        <f ca="1" t="shared" si="136"/>
        <v>Utökning</v>
      </c>
      <c r="AQ281" s="6" t="str">
        <f t="shared" si="137"/>
        <v>Konsumtion/Produktion</v>
      </c>
      <c r="AX281" s="30">
        <f ca="1" t="shared" si="138"/>
        <v>44889.2039490683</v>
      </c>
      <c r="AZ281" s="30">
        <f ca="1">IF(SUM(IF({"4.Projekteringsavtal","5.Anslutningsavtal","6.Nätavtal"}=Q281,1,0))&gt;0,EDATE(AX281,RANDBETWEEN(0,6)),"")</f>
        <v>45009</v>
      </c>
      <c r="BB281" s="20">
        <f ca="1">IF(SUM(IF({"5.Anslutningsavtal","6.Nätavtal"}=Q281,1,0))&gt;0,EDATE(AZ281,RANDBETWEEN(0,3)),"")</f>
        <v>45070</v>
      </c>
      <c r="BD281" s="20">
        <f ca="1" t="shared" si="139"/>
        <v>45131</v>
      </c>
    </row>
    <row r="282" s="6" customFormat="1" spans="1:56">
      <c r="A282" s="32" t="s">
        <v>65</v>
      </c>
      <c r="B282" s="30">
        <f ca="1" t="shared" ref="B282:B291" si="166">RANDBETWEEN(DATE(2018,1,1),DATE(2022,10,20))</f>
        <v>44380</v>
      </c>
      <c r="C282" s="31">
        <f ca="1" t="shared" si="114"/>
        <v>45008</v>
      </c>
      <c r="D282" s="29" t="str">
        <f t="shared" si="115"/>
        <v>Project 4282</v>
      </c>
      <c r="E282" s="29" t="str">
        <f t="shared" si="116"/>
        <v>Company AB 5282</v>
      </c>
      <c r="F282" s="29" t="str">
        <f ca="1" t="shared" ref="F282:F291" si="167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Litslunda</v>
      </c>
      <c r="G282" s="36">
        <f ca="1" t="shared" ref="G282:G291" si="168">RANDBETWEEN(30,38)</f>
        <v>31</v>
      </c>
      <c r="H282" s="37" t="str">
        <f ca="1" t="shared" ref="H282:H291" si="169">CHOOSE(RANDBETWEEN(1,3),"Ja","Nej","")</f>
        <v/>
      </c>
      <c r="I282" s="29" t="str">
        <f ca="1" t="shared" ref="I282:I291" si="170">CHOOSE(RANDBETWEEN(1,3),"Nyanslutning","Utökning","Flytt")</f>
        <v>Utökning</v>
      </c>
      <c r="J282" s="29" t="s">
        <v>69</v>
      </c>
      <c r="K282" s="40">
        <f ca="1" t="shared" ref="K282:K291" si="171">RANDBETWEEN(1,60)*10</f>
        <v>360</v>
      </c>
      <c r="L282" s="40">
        <f ca="1" t="shared" si="122"/>
        <v>321</v>
      </c>
      <c r="M282" s="13"/>
      <c r="N282" s="29" t="str">
        <f ca="1" t="shared" si="123"/>
        <v>Erik Johanson 282</v>
      </c>
      <c r="O282" s="29" t="str">
        <f ca="1" t="shared" si="124"/>
        <v>Sarah Anderson 282</v>
      </c>
      <c r="P282" s="29" t="str">
        <f ca="1" t="shared" si="125"/>
        <v>Erik Johanson 282</v>
      </c>
      <c r="Q282" s="29" t="str">
        <f ca="1" t="shared" ref="Q282:Q291" si="172">CHOOSE(RANDBETWEEN(1,5),"5.Anslutningsavtal","4.Projekteringsavtal","6.Nätavtal","2.Reservationsavtal","1.Anslutningsmöjlighet")</f>
        <v>1.Anslutningsmöjlighet</v>
      </c>
      <c r="R282" s="44" t="str">
        <f ca="1" t="shared" ref="R282:R291" si="173">CHOOSE(RANDBETWEEN(1,8),"Ja","","","","n","nej","?","N/A")</f>
        <v/>
      </c>
      <c r="S282" s="44" t="str">
        <f ca="1" t="shared" ref="S282:S291" si="174">CHOOSE(RANDBETWEEN(1,3),"x","","")</f>
        <v>x</v>
      </c>
      <c r="T282" s="44" t="str">
        <f ca="1" t="shared" ref="T282:T291" si="175">CHOOSE(RANDBETWEEN(1,4),"x","","","")</f>
        <v/>
      </c>
      <c r="U282" s="15"/>
      <c r="V282" s="32"/>
      <c r="W282" s="48" t="str">
        <f ca="1" t="shared" ref="W282:W291" si="176">CHOOSE(RANDBETWEEN(1,7),"Länk","","","","","Ansluts till LN 20 kV","Reservationsavtal ska tecknas")</f>
        <v>Reservationsavtal ska tecknas</v>
      </c>
      <c r="X282" s="49" t="str">
        <f ca="1" t="shared" ref="X282:X291" si="177">CHOOSE(RANDBETWEEN(1,4),"Ja","Ja","Nej","")</f>
        <v>Nej</v>
      </c>
      <c r="Y282" s="62" t="str">
        <f ca="1" t="shared" si="132"/>
        <v/>
      </c>
      <c r="Z282" s="62" t="str">
        <f ca="1" t="shared" si="133"/>
        <v/>
      </c>
      <c r="AA282" s="66"/>
      <c r="AB282" s="63" t="str">
        <f ca="1" t="shared" si="134"/>
        <v/>
      </c>
      <c r="AC282" s="72">
        <f ca="1">INDEX(Anslutningspunkt!$A$2:$A$180,RANDBETWEEN(2,180),1)</f>
        <v>201</v>
      </c>
      <c r="AD282" s="29"/>
      <c r="AE282" s="29" t="str">
        <f ca="1" t="shared" ref="AE282:AE291" si="178">CHOOSE(RANDBETWEEN(1,4),"Regionnät","Stamnät Regionnät","Stamnät","")</f>
        <v/>
      </c>
      <c r="AF282" s="78"/>
      <c r="AG282" s="121"/>
      <c r="AH282" s="122"/>
      <c r="AI282" s="126"/>
      <c r="AJ282" s="6"/>
      <c r="AK282" s="6"/>
      <c r="AL282" s="6"/>
      <c r="AM282" s="6">
        <f ca="1">VLOOKUP(AC282,Anslutningspunkt!A:B,2,0)+RANDBETWEEN(-10000,10000)</f>
        <v>7768879.698</v>
      </c>
      <c r="AN282" s="6">
        <f ca="1">VLOOKUP(AC282,Anslutningspunkt!A:C,3,0)+RANDBETWEEN(-10000,10000)</f>
        <v>681712.195</v>
      </c>
      <c r="AP282" s="6" t="str">
        <f ca="1" t="shared" si="136"/>
        <v>Utökning</v>
      </c>
      <c r="AQ282" s="6" t="str">
        <f t="shared" si="137"/>
        <v>Konsumtion/Produktion</v>
      </c>
      <c r="AX282" s="30" t="str">
        <f ca="1" t="shared" si="138"/>
        <v/>
      </c>
      <c r="AZ282" s="30" t="str">
        <f ca="1">IF(SUM(IF({"4.Projekteringsavtal","5.Anslutningsavtal","6.Nätavtal"}=Q282,1,0))&gt;0,EDATE(AX282,RANDBETWEEN(0,6)),"")</f>
        <v/>
      </c>
      <c r="BB282" s="20" t="str">
        <f ca="1">IF(SUM(IF({"5.Anslutningsavtal","6.Nätavtal"}=Q282,1,0))&gt;0,EDATE(AZ282,RANDBETWEEN(0,3)),"")</f>
        <v/>
      </c>
      <c r="BD282" s="20" t="str">
        <f ca="1" t="shared" si="139"/>
        <v/>
      </c>
    </row>
    <row r="283" s="6" customFormat="1" spans="1:56">
      <c r="A283" s="32" t="s">
        <v>65</v>
      </c>
      <c r="B283" s="30">
        <f ca="1" t="shared" si="166"/>
        <v>43466</v>
      </c>
      <c r="C283" s="31">
        <f ca="1" t="shared" si="114"/>
        <v>43622</v>
      </c>
      <c r="D283" s="29" t="str">
        <f t="shared" si="115"/>
        <v>Project 4283</v>
      </c>
      <c r="E283" s="29" t="str">
        <f t="shared" si="116"/>
        <v>Company AB 5283</v>
      </c>
      <c r="F283" s="29" t="str">
        <f ca="1" t="shared" si="167"/>
        <v>Enköping</v>
      </c>
      <c r="G283" s="36">
        <f ca="1" t="shared" si="168"/>
        <v>35</v>
      </c>
      <c r="H283" s="37" t="str">
        <f ca="1" t="shared" si="169"/>
        <v/>
      </c>
      <c r="I283" s="29" t="str">
        <f ca="1" t="shared" si="170"/>
        <v>Utökning</v>
      </c>
      <c r="J283" s="29" t="s">
        <v>69</v>
      </c>
      <c r="K283" s="40">
        <f ca="1" t="shared" si="171"/>
        <v>290</v>
      </c>
      <c r="L283" s="40">
        <f ca="1" t="shared" si="122"/>
        <v>254</v>
      </c>
      <c r="M283" s="13"/>
      <c r="N283" s="29" t="str">
        <f ca="1" t="shared" si="123"/>
        <v>Erik Johanson 283</v>
      </c>
      <c r="O283" s="29" t="str">
        <f ca="1" t="shared" si="124"/>
        <v>Lars Johnson 283</v>
      </c>
      <c r="P283" s="29" t="str">
        <f ca="1" t="shared" si="125"/>
        <v>Sarah Anderson 283</v>
      </c>
      <c r="Q283" s="29" t="str">
        <f ca="1" t="shared" si="172"/>
        <v>4.Projekteringsavtal</v>
      </c>
      <c r="R283" s="44" t="str">
        <f ca="1" t="shared" si="173"/>
        <v>?</v>
      </c>
      <c r="S283" s="44" t="str">
        <f ca="1" t="shared" si="174"/>
        <v/>
      </c>
      <c r="T283" s="44" t="str">
        <f ca="1" t="shared" si="175"/>
        <v/>
      </c>
      <c r="U283" s="15"/>
      <c r="V283" s="32"/>
      <c r="W283" s="48" t="str">
        <f ca="1" t="shared" si="176"/>
        <v>Ansluts till LN 20 kV</v>
      </c>
      <c r="X283" s="49" t="str">
        <f ca="1" t="shared" si="177"/>
        <v>Nej</v>
      </c>
      <c r="Y283" s="62" t="str">
        <f ca="1" t="shared" si="132"/>
        <v/>
      </c>
      <c r="Z283" s="62" t="str">
        <f ca="1" t="shared" si="133"/>
        <v/>
      </c>
      <c r="AA283" s="66"/>
      <c r="AB283" s="63" t="str">
        <f ca="1" t="shared" si="134"/>
        <v/>
      </c>
      <c r="AC283" s="72">
        <f ca="1">INDEX(Anslutningspunkt!$A$2:$A$180,RANDBETWEEN(2,180),1)</f>
        <v>129</v>
      </c>
      <c r="AD283" s="29"/>
      <c r="AE283" s="29" t="str">
        <f ca="1" t="shared" si="178"/>
        <v>Stamnät Regionnät</v>
      </c>
      <c r="AF283" s="78"/>
      <c r="AG283" s="121"/>
      <c r="AH283" s="122"/>
      <c r="AI283" s="126"/>
      <c r="AJ283" s="6"/>
      <c r="AK283" s="6"/>
      <c r="AL283" s="6"/>
      <c r="AM283" s="6">
        <f ca="1">VLOOKUP(AC283,Anslutningspunkt!A:B,2,0)+RANDBETWEEN(-10000,10000)</f>
        <v>7644924.698</v>
      </c>
      <c r="AN283" s="6">
        <f ca="1">VLOOKUP(AC283,Anslutningspunkt!A:C,3,0)+RANDBETWEEN(-10000,10000)</f>
        <v>817173.195</v>
      </c>
      <c r="AP283" s="6" t="str">
        <f ca="1" t="shared" si="136"/>
        <v>Utökning</v>
      </c>
      <c r="AQ283" s="6" t="str">
        <f t="shared" si="137"/>
        <v>Konsumtion/Produktion</v>
      </c>
      <c r="AX283" s="30">
        <f ca="1" t="shared" si="138"/>
        <v>43651.4796443771</v>
      </c>
      <c r="AZ283" s="30">
        <f ca="1">IF(SUM(IF({"4.Projekteringsavtal","5.Anslutningsavtal","6.Nätavtal"}=Q283,1,0))&gt;0,EDATE(AX283,RANDBETWEEN(0,6)),"")</f>
        <v>43835</v>
      </c>
      <c r="BB283" s="20" t="str">
        <f ca="1">IF(SUM(IF({"5.Anslutningsavtal","6.Nätavtal"}=Q283,1,0))&gt;0,EDATE(AZ283,RANDBETWEEN(0,3)),"")</f>
        <v/>
      </c>
      <c r="BD283" s="20" t="str">
        <f ca="1" t="shared" si="139"/>
        <v/>
      </c>
    </row>
    <row r="284" s="6" customFormat="1" spans="1:56">
      <c r="A284" s="32" t="s">
        <v>65</v>
      </c>
      <c r="B284" s="30">
        <f ca="1" t="shared" si="166"/>
        <v>43355</v>
      </c>
      <c r="C284" s="31">
        <f ca="1" t="shared" si="114"/>
        <v>44138</v>
      </c>
      <c r="D284" s="29" t="str">
        <f t="shared" si="115"/>
        <v>Project 4284</v>
      </c>
      <c r="E284" s="29" t="str">
        <f t="shared" si="116"/>
        <v>Company AB 5284</v>
      </c>
      <c r="F284" s="29" t="str">
        <f ca="1" t="shared" si="167"/>
        <v>Surahammar</v>
      </c>
      <c r="G284" s="36">
        <f ca="1" t="shared" si="168"/>
        <v>32</v>
      </c>
      <c r="H284" s="37" t="str">
        <f ca="1" t="shared" si="169"/>
        <v>Ja</v>
      </c>
      <c r="I284" s="29" t="str">
        <f ca="1" t="shared" si="170"/>
        <v>Utökning</v>
      </c>
      <c r="J284" s="29" t="s">
        <v>69</v>
      </c>
      <c r="K284" s="40">
        <f ca="1" t="shared" si="171"/>
        <v>410</v>
      </c>
      <c r="L284" s="40">
        <f ca="1" t="shared" si="122"/>
        <v>301</v>
      </c>
      <c r="M284" s="13"/>
      <c r="N284" s="29" t="str">
        <f ca="1" t="shared" si="123"/>
        <v>Lars Johnson 284</v>
      </c>
      <c r="O284" s="29" t="str">
        <f ca="1" t="shared" si="124"/>
        <v>Lars Johnson 284</v>
      </c>
      <c r="P284" s="29" t="str">
        <f ca="1" t="shared" si="125"/>
        <v>Anders Erikson 284</v>
      </c>
      <c r="Q284" s="29" t="str">
        <f ca="1" t="shared" si="172"/>
        <v>6.Nätavtal</v>
      </c>
      <c r="R284" s="44" t="str">
        <f ca="1" t="shared" si="173"/>
        <v>nej</v>
      </c>
      <c r="S284" s="44" t="str">
        <f ca="1" t="shared" si="174"/>
        <v>x</v>
      </c>
      <c r="T284" s="44" t="str">
        <f ca="1" t="shared" si="175"/>
        <v>x</v>
      </c>
      <c r="U284" s="15"/>
      <c r="V284" s="32"/>
      <c r="W284" s="48" t="str">
        <f ca="1" t="shared" si="176"/>
        <v>Länk</v>
      </c>
      <c r="X284" s="49" t="str">
        <f ca="1" t="shared" si="177"/>
        <v/>
      </c>
      <c r="Y284" s="62" t="str">
        <f ca="1" t="shared" si="132"/>
        <v/>
      </c>
      <c r="Z284" s="62" t="str">
        <f ca="1" t="shared" si="133"/>
        <v/>
      </c>
      <c r="AA284" s="66"/>
      <c r="AB284" s="63" t="str">
        <f ca="1" t="shared" si="134"/>
        <v/>
      </c>
      <c r="AC284" s="72">
        <f ca="1">INDEX(Anslutningspunkt!$A$2:$A$180,RANDBETWEEN(2,180),1)</f>
        <v>137</v>
      </c>
      <c r="AD284" s="29"/>
      <c r="AE284" s="29" t="str">
        <f ca="1" t="shared" si="178"/>
        <v>Stamnät Regionnät</v>
      </c>
      <c r="AF284" s="78"/>
      <c r="AG284" s="121"/>
      <c r="AH284" s="122"/>
      <c r="AI284" s="126"/>
      <c r="AJ284" s="6"/>
      <c r="AK284" s="6"/>
      <c r="AL284" s="6"/>
      <c r="AM284" s="6">
        <f ca="1">VLOOKUP(AC284,Anslutningspunkt!A:B,2,0)+RANDBETWEEN(-10000,10000)</f>
        <v>7584369.698</v>
      </c>
      <c r="AN284" s="6">
        <f ca="1">VLOOKUP(AC284,Anslutningspunkt!A:C,3,0)+RANDBETWEEN(-10000,10000)</f>
        <v>769151.195</v>
      </c>
      <c r="AP284" s="6" t="str">
        <f ca="1" t="shared" si="136"/>
        <v>Utökning</v>
      </c>
      <c r="AQ284" s="6" t="str">
        <f t="shared" si="137"/>
        <v>Konsumtion/Produktion</v>
      </c>
      <c r="AX284" s="30">
        <f ca="1" t="shared" si="138"/>
        <v>43486.6694430515</v>
      </c>
      <c r="AZ284" s="30">
        <f ca="1">IF(SUM(IF({"4.Projekteringsavtal","5.Anslutningsavtal","6.Nätavtal"}=Q284,1,0))&gt;0,EDATE(AX284,RANDBETWEEN(0,6)),"")</f>
        <v>43576</v>
      </c>
      <c r="BB284" s="20">
        <f ca="1">IF(SUM(IF({"5.Anslutningsavtal","6.Nätavtal"}=Q284,1,0))&gt;0,EDATE(AZ284,RANDBETWEEN(0,3)),"")</f>
        <v>43637</v>
      </c>
      <c r="BD284" s="20">
        <f ca="1" t="shared" si="139"/>
        <v>43698</v>
      </c>
    </row>
    <row r="285" s="6" customFormat="1" spans="1:56">
      <c r="A285" s="32" t="s">
        <v>65</v>
      </c>
      <c r="B285" s="30">
        <f ca="1" t="shared" si="166"/>
        <v>44302</v>
      </c>
      <c r="C285" s="31">
        <f ca="1" t="shared" si="114"/>
        <v>45349</v>
      </c>
      <c r="D285" s="29" t="str">
        <f t="shared" si="115"/>
        <v>Project 4285</v>
      </c>
      <c r="E285" s="29" t="str">
        <f t="shared" si="116"/>
        <v>Company AB 5285</v>
      </c>
      <c r="F285" s="29" t="str">
        <f ca="1" t="shared" si="167"/>
        <v>Nacka</v>
      </c>
      <c r="G285" s="36">
        <f ca="1" t="shared" si="168"/>
        <v>32</v>
      </c>
      <c r="H285" s="37" t="str">
        <f ca="1" t="shared" si="169"/>
        <v/>
      </c>
      <c r="I285" s="29" t="str">
        <f ca="1" t="shared" si="170"/>
        <v>Utökning</v>
      </c>
      <c r="J285" s="29" t="s">
        <v>69</v>
      </c>
      <c r="K285" s="40">
        <f ca="1" t="shared" si="171"/>
        <v>200</v>
      </c>
      <c r="L285" s="40">
        <f ca="1" t="shared" si="122"/>
        <v>33</v>
      </c>
      <c r="M285" s="13"/>
      <c r="N285" s="29" t="str">
        <f ca="1" t="shared" si="123"/>
        <v>Sarah Anderson 285</v>
      </c>
      <c r="O285" s="29" t="str">
        <f ca="1" t="shared" si="124"/>
        <v>Sarah Anderson 285</v>
      </c>
      <c r="P285" s="29" t="str">
        <f ca="1" t="shared" si="125"/>
        <v>Sarah Anderson 285</v>
      </c>
      <c r="Q285" s="29" t="str">
        <f ca="1" t="shared" si="172"/>
        <v>1.Anslutningsmöjlighet</v>
      </c>
      <c r="R285" s="44" t="str">
        <f ca="1" t="shared" si="173"/>
        <v>?</v>
      </c>
      <c r="S285" s="44" t="str">
        <f ca="1" t="shared" si="174"/>
        <v/>
      </c>
      <c r="T285" s="44" t="str">
        <f ca="1" t="shared" si="175"/>
        <v/>
      </c>
      <c r="U285" s="15"/>
      <c r="V285" s="32"/>
      <c r="W285" s="48" t="str">
        <f ca="1" t="shared" si="176"/>
        <v>Länk</v>
      </c>
      <c r="X285" s="49" t="str">
        <f ca="1" t="shared" si="177"/>
        <v/>
      </c>
      <c r="Y285" s="62" t="str">
        <f ca="1" t="shared" si="132"/>
        <v/>
      </c>
      <c r="Z285" s="62" t="str">
        <f ca="1" t="shared" si="133"/>
        <v/>
      </c>
      <c r="AA285" s="66"/>
      <c r="AB285" s="63" t="str">
        <f ca="1" t="shared" si="134"/>
        <v/>
      </c>
      <c r="AC285" s="72">
        <f ca="1">INDEX(Anslutningspunkt!$A$2:$A$180,RANDBETWEEN(2,180),1)</f>
        <v>7</v>
      </c>
      <c r="AD285" s="29"/>
      <c r="AE285" s="29" t="str">
        <f ca="1" t="shared" si="178"/>
        <v>Stamnät</v>
      </c>
      <c r="AF285" s="78"/>
      <c r="AG285" s="121"/>
      <c r="AH285" s="122"/>
      <c r="AI285" s="126"/>
      <c r="AJ285" s="6"/>
      <c r="AK285" s="6"/>
      <c r="AL285" s="6"/>
      <c r="AM285" s="6">
        <f ca="1">VLOOKUP(AC285,Anslutningspunkt!A:B,2,0)+RANDBETWEEN(-10000,10000)</f>
        <v>7641307.698</v>
      </c>
      <c r="AN285" s="6">
        <f ca="1">VLOOKUP(AC285,Anslutningspunkt!A:C,3,0)+RANDBETWEEN(-10000,10000)</f>
        <v>706762.195</v>
      </c>
      <c r="AP285" s="6" t="str">
        <f ca="1" t="shared" si="136"/>
        <v>Utökning</v>
      </c>
      <c r="AQ285" s="6" t="str">
        <f t="shared" si="137"/>
        <v>Konsumtion/Produktion</v>
      </c>
      <c r="AX285" s="30" t="str">
        <f ca="1" t="shared" si="138"/>
        <v/>
      </c>
      <c r="AZ285" s="30" t="str">
        <f ca="1">IF(SUM(IF({"4.Projekteringsavtal","5.Anslutningsavtal","6.Nätavtal"}=Q285,1,0))&gt;0,EDATE(AX285,RANDBETWEEN(0,6)),"")</f>
        <v/>
      </c>
      <c r="BB285" s="20" t="str">
        <f ca="1">IF(SUM(IF({"5.Anslutningsavtal","6.Nätavtal"}=Q285,1,0))&gt;0,EDATE(AZ285,RANDBETWEEN(0,3)),"")</f>
        <v/>
      </c>
      <c r="BD285" s="20" t="str">
        <f ca="1" t="shared" si="139"/>
        <v/>
      </c>
    </row>
    <row r="286" s="6" customFormat="1" spans="1:56">
      <c r="A286" s="32" t="s">
        <v>65</v>
      </c>
      <c r="B286" s="30">
        <f ca="1" t="shared" si="166"/>
        <v>44217</v>
      </c>
      <c r="C286" s="31">
        <f ca="1" t="shared" si="114"/>
        <v>45512</v>
      </c>
      <c r="D286" s="29" t="str">
        <f t="shared" si="115"/>
        <v>Project 4286</v>
      </c>
      <c r="E286" s="29" t="str">
        <f t="shared" si="116"/>
        <v>Company AB 5286</v>
      </c>
      <c r="F286" s="29" t="str">
        <f ca="1" t="shared" si="167"/>
        <v>Täby</v>
      </c>
      <c r="G286" s="36">
        <f ca="1" t="shared" si="168"/>
        <v>36</v>
      </c>
      <c r="H286" s="37" t="str">
        <f ca="1" t="shared" si="169"/>
        <v>Ja</v>
      </c>
      <c r="I286" s="29" t="str">
        <f ca="1" t="shared" si="170"/>
        <v>Utökning</v>
      </c>
      <c r="J286" s="29" t="s">
        <v>69</v>
      </c>
      <c r="K286" s="40">
        <f ca="1" t="shared" si="171"/>
        <v>510</v>
      </c>
      <c r="L286" s="40">
        <f ca="1" t="shared" si="122"/>
        <v>203</v>
      </c>
      <c r="M286" s="13"/>
      <c r="N286" s="29" t="str">
        <f ca="1" t="shared" si="123"/>
        <v>Lars Johnson 286</v>
      </c>
      <c r="O286" s="29" t="str">
        <f ca="1" t="shared" si="124"/>
        <v>Sarah Anderson 286</v>
      </c>
      <c r="P286" s="29" t="str">
        <f ca="1" t="shared" si="125"/>
        <v>Erik Johanson 286</v>
      </c>
      <c r="Q286" s="29" t="str">
        <f ca="1" t="shared" si="172"/>
        <v>4.Projekteringsavtal</v>
      </c>
      <c r="R286" s="44" t="str">
        <f ca="1" t="shared" si="173"/>
        <v>Ja</v>
      </c>
      <c r="S286" s="44" t="str">
        <f ca="1" t="shared" si="174"/>
        <v/>
      </c>
      <c r="T286" s="44" t="str">
        <f ca="1" t="shared" si="175"/>
        <v/>
      </c>
      <c r="U286" s="15"/>
      <c r="V286" s="32"/>
      <c r="W286" s="48" t="str">
        <f ca="1" t="shared" si="176"/>
        <v/>
      </c>
      <c r="X286" s="49" t="str">
        <f ca="1" t="shared" si="177"/>
        <v/>
      </c>
      <c r="Y286" s="62" t="str">
        <f ca="1" t="shared" si="132"/>
        <v/>
      </c>
      <c r="Z286" s="62" t="str">
        <f ca="1" t="shared" si="133"/>
        <v/>
      </c>
      <c r="AA286" s="66"/>
      <c r="AB286" s="63" t="str">
        <f ca="1" t="shared" si="134"/>
        <v/>
      </c>
      <c r="AC286" s="72">
        <f ca="1">INDEX(Anslutningspunkt!$A$2:$A$180,RANDBETWEEN(2,180),1)</f>
        <v>102</v>
      </c>
      <c r="AD286" s="29"/>
      <c r="AE286" s="29" t="str">
        <f ca="1" t="shared" si="178"/>
        <v>Stamnät Regionnät</v>
      </c>
      <c r="AF286" s="78"/>
      <c r="AG286" s="121"/>
      <c r="AH286" s="122"/>
      <c r="AI286" s="126"/>
      <c r="AJ286" s="6"/>
      <c r="AK286" s="6"/>
      <c r="AL286" s="6"/>
      <c r="AM286" s="6">
        <f ca="1">VLOOKUP(AC286,Anslutningspunkt!A:B,2,0)+RANDBETWEEN(-10000,10000)</f>
        <v>7733694.698</v>
      </c>
      <c r="AN286" s="6">
        <f ca="1">VLOOKUP(AC286,Anslutningspunkt!A:C,3,0)+RANDBETWEEN(-10000,10000)</f>
        <v>772394.195</v>
      </c>
      <c r="AP286" s="6" t="str">
        <f ca="1" t="shared" si="136"/>
        <v>Utökning</v>
      </c>
      <c r="AQ286" s="6" t="str">
        <f t="shared" si="137"/>
        <v>Konsumtion/Produktion</v>
      </c>
      <c r="AX286" s="30">
        <f ca="1" t="shared" si="138"/>
        <v>44958.6640599908</v>
      </c>
      <c r="AZ286" s="30">
        <f ca="1">IF(SUM(IF({"4.Projekteringsavtal","5.Anslutningsavtal","6.Nätavtal"}=Q286,1,0))&gt;0,EDATE(AX286,RANDBETWEEN(0,6)),"")</f>
        <v>45017</v>
      </c>
      <c r="BB286" s="20" t="str">
        <f ca="1">IF(SUM(IF({"5.Anslutningsavtal","6.Nätavtal"}=Q286,1,0))&gt;0,EDATE(AZ286,RANDBETWEEN(0,3)),"")</f>
        <v/>
      </c>
      <c r="BD286" s="20" t="str">
        <f ca="1" t="shared" si="139"/>
        <v/>
      </c>
    </row>
    <row r="287" s="6" customFormat="1" spans="1:56">
      <c r="A287" s="32" t="s">
        <v>65</v>
      </c>
      <c r="B287" s="30">
        <f ca="1" t="shared" si="166"/>
        <v>44097</v>
      </c>
      <c r="C287" s="31">
        <f ca="1" t="shared" si="114"/>
        <v>44221</v>
      </c>
      <c r="D287" s="29" t="str">
        <f t="shared" si="115"/>
        <v>Project 4287</v>
      </c>
      <c r="E287" s="29" t="str">
        <f t="shared" si="116"/>
        <v>Company AB 5287</v>
      </c>
      <c r="F287" s="29" t="str">
        <f ca="1" t="shared" si="167"/>
        <v>Trosa</v>
      </c>
      <c r="G287" s="36">
        <f ca="1" t="shared" si="168"/>
        <v>30</v>
      </c>
      <c r="H287" s="37" t="str">
        <f ca="1" t="shared" si="169"/>
        <v>Ja</v>
      </c>
      <c r="I287" s="29" t="str">
        <f ca="1" t="shared" si="170"/>
        <v>Nyanslutning</v>
      </c>
      <c r="J287" s="29" t="s">
        <v>69</v>
      </c>
      <c r="K287" s="40">
        <f ca="1" t="shared" si="171"/>
        <v>380</v>
      </c>
      <c r="L287" s="40">
        <f ca="1" t="shared" si="122"/>
        <v>42</v>
      </c>
      <c r="M287" s="13"/>
      <c r="N287" s="29" t="str">
        <f ca="1" t="shared" si="123"/>
        <v>Sarah Anderson 287</v>
      </c>
      <c r="O287" s="29" t="str">
        <f ca="1" t="shared" si="124"/>
        <v>Sarah Anderson 287</v>
      </c>
      <c r="P287" s="29" t="str">
        <f ca="1" t="shared" si="125"/>
        <v>Anders Erikson 287</v>
      </c>
      <c r="Q287" s="29" t="str">
        <f ca="1" t="shared" si="172"/>
        <v>1.Anslutningsmöjlighet</v>
      </c>
      <c r="R287" s="44" t="str">
        <f ca="1" t="shared" si="173"/>
        <v>N/A</v>
      </c>
      <c r="S287" s="44" t="str">
        <f ca="1" t="shared" si="174"/>
        <v/>
      </c>
      <c r="T287" s="44" t="str">
        <f ca="1" t="shared" si="175"/>
        <v/>
      </c>
      <c r="U287" s="15"/>
      <c r="V287" s="32"/>
      <c r="W287" s="48" t="str">
        <f ca="1" t="shared" si="176"/>
        <v>Ansluts till LN 20 kV</v>
      </c>
      <c r="X287" s="49" t="str">
        <f ca="1" t="shared" si="177"/>
        <v>Nej</v>
      </c>
      <c r="Y287" s="62" t="str">
        <f ca="1" t="shared" si="132"/>
        <v/>
      </c>
      <c r="Z287" s="62" t="str">
        <f ca="1" t="shared" si="133"/>
        <v/>
      </c>
      <c r="AA287" s="66"/>
      <c r="AB287" s="63" t="str">
        <f ca="1" t="shared" si="134"/>
        <v/>
      </c>
      <c r="AC287" s="72">
        <f ca="1">INDEX(Anslutningspunkt!$A$2:$A$180,RANDBETWEEN(2,180),1)</f>
        <v>224</v>
      </c>
      <c r="AD287" s="29"/>
      <c r="AE287" s="29" t="str">
        <f ca="1" t="shared" si="178"/>
        <v>Stamnät Regionnät</v>
      </c>
      <c r="AF287" s="78"/>
      <c r="AG287" s="121"/>
      <c r="AH287" s="122"/>
      <c r="AI287" s="126"/>
      <c r="AJ287" s="6"/>
      <c r="AK287" s="6"/>
      <c r="AL287" s="6"/>
      <c r="AM287" s="6">
        <f ca="1">VLOOKUP(AC287,Anslutningspunkt!A:B,2,0)+RANDBETWEEN(-10000,10000)</f>
        <v>7586759.698</v>
      </c>
      <c r="AN287" s="6">
        <f ca="1">VLOOKUP(AC287,Anslutningspunkt!A:C,3,0)+RANDBETWEEN(-10000,10000)</f>
        <v>660614.195</v>
      </c>
      <c r="AP287" s="6" t="str">
        <f ca="1" t="shared" si="136"/>
        <v>Nyanslutning</v>
      </c>
      <c r="AQ287" s="6" t="str">
        <f t="shared" si="137"/>
        <v>Konsumtion/Produktion</v>
      </c>
      <c r="AX287" s="30" t="str">
        <f ca="1" t="shared" si="138"/>
        <v/>
      </c>
      <c r="AZ287" s="30" t="str">
        <f ca="1">IF(SUM(IF({"4.Projekteringsavtal","5.Anslutningsavtal","6.Nätavtal"}=Q287,1,0))&gt;0,EDATE(AX287,RANDBETWEEN(0,6)),"")</f>
        <v/>
      </c>
      <c r="BB287" s="20" t="str">
        <f ca="1">IF(SUM(IF({"5.Anslutningsavtal","6.Nätavtal"}=Q287,1,0))&gt;0,EDATE(AZ287,RANDBETWEEN(0,3)),"")</f>
        <v/>
      </c>
      <c r="BD287" s="20" t="str">
        <f ca="1" t="shared" si="139"/>
        <v/>
      </c>
    </row>
    <row r="288" s="6" customFormat="1" spans="1:56">
      <c r="A288" s="32" t="s">
        <v>65</v>
      </c>
      <c r="B288" s="30">
        <f ca="1" t="shared" si="166"/>
        <v>44454</v>
      </c>
      <c r="C288" s="31">
        <f ca="1" t="shared" si="114"/>
        <v>44463</v>
      </c>
      <c r="D288" s="29" t="str">
        <f t="shared" si="115"/>
        <v>Project 4288</v>
      </c>
      <c r="E288" s="29" t="str">
        <f t="shared" si="116"/>
        <v>Company AB 5288</v>
      </c>
      <c r="F288" s="29" t="str">
        <f ca="1" t="shared" si="167"/>
        <v>Gnesta</v>
      </c>
      <c r="G288" s="36">
        <f ca="1" t="shared" si="168"/>
        <v>37</v>
      </c>
      <c r="H288" s="37" t="str">
        <f ca="1" t="shared" si="169"/>
        <v>Ja</v>
      </c>
      <c r="I288" s="29" t="str">
        <f ca="1" t="shared" si="170"/>
        <v>Utökning</v>
      </c>
      <c r="J288" s="29" t="s">
        <v>69</v>
      </c>
      <c r="K288" s="40">
        <f ca="1" t="shared" si="171"/>
        <v>330</v>
      </c>
      <c r="L288" s="40">
        <f ca="1" t="shared" si="122"/>
        <v>98</v>
      </c>
      <c r="M288" s="13"/>
      <c r="N288" s="29" t="str">
        <f ca="1" t="shared" si="123"/>
        <v>Lars Johnson 288</v>
      </c>
      <c r="O288" s="29" t="str">
        <f ca="1" t="shared" si="124"/>
        <v>Lars Johnson 288</v>
      </c>
      <c r="P288" s="29" t="str">
        <f ca="1" t="shared" si="125"/>
        <v>Anders Erikson 288</v>
      </c>
      <c r="Q288" s="29" t="str">
        <f ca="1" t="shared" si="172"/>
        <v>5.Anslutningsavtal</v>
      </c>
      <c r="R288" s="44" t="str">
        <f ca="1" t="shared" si="173"/>
        <v>nej</v>
      </c>
      <c r="S288" s="44" t="str">
        <f ca="1" t="shared" si="174"/>
        <v/>
      </c>
      <c r="T288" s="44" t="str">
        <f ca="1" t="shared" si="175"/>
        <v/>
      </c>
      <c r="U288" s="15"/>
      <c r="V288" s="32"/>
      <c r="W288" s="48" t="str">
        <f ca="1" t="shared" si="176"/>
        <v>Länk</v>
      </c>
      <c r="X288" s="49" t="str">
        <f ca="1" t="shared" si="177"/>
        <v>Ja</v>
      </c>
      <c r="Y288" s="62">
        <f ca="1" t="shared" si="132"/>
        <v>45250</v>
      </c>
      <c r="Z288" s="62">
        <f ca="1" t="shared" si="133"/>
        <v>45247</v>
      </c>
      <c r="AA288" s="66"/>
      <c r="AB288" s="63" t="str">
        <f ca="1" t="shared" si="134"/>
        <v/>
      </c>
      <c r="AC288" s="72">
        <f ca="1">INDEX(Anslutningspunkt!$A$2:$A$180,RANDBETWEEN(2,180),1)</f>
        <v>286</v>
      </c>
      <c r="AD288" s="29"/>
      <c r="AE288" s="29" t="str">
        <f ca="1" t="shared" si="178"/>
        <v>Stamnät Regionnät</v>
      </c>
      <c r="AF288" s="78"/>
      <c r="AG288" s="121"/>
      <c r="AH288" s="122"/>
      <c r="AI288" s="126"/>
      <c r="AJ288" s="6"/>
      <c r="AK288" s="6"/>
      <c r="AL288" s="6"/>
      <c r="AM288" s="6">
        <f ca="1">VLOOKUP(AC288,Anslutningspunkt!A:B,2,0)+RANDBETWEEN(-10000,10000)</f>
        <v>7468015.174</v>
      </c>
      <c r="AN288" s="6">
        <f ca="1">VLOOKUP(AC288,Anslutningspunkt!A:C,3,0)+RANDBETWEEN(-10000,10000)</f>
        <v>672607.458</v>
      </c>
      <c r="AP288" s="6" t="str">
        <f ca="1" t="shared" si="136"/>
        <v>Utökning</v>
      </c>
      <c r="AQ288" s="6" t="str">
        <f t="shared" si="137"/>
        <v>Konsumtion/Produktion</v>
      </c>
      <c r="AX288" s="30">
        <f ca="1" t="shared" si="138"/>
        <v>44467.5984447779</v>
      </c>
      <c r="AZ288" s="30">
        <f ca="1">IF(SUM(IF({"4.Projekteringsavtal","5.Anslutningsavtal","6.Nätavtal"}=Q288,1,0))&gt;0,EDATE(AX288,RANDBETWEEN(0,6)),"")</f>
        <v>44467</v>
      </c>
      <c r="BB288" s="20">
        <f ca="1">IF(SUM(IF({"5.Anslutningsavtal","6.Nätavtal"}=Q288,1,0))&gt;0,EDATE(AZ288,RANDBETWEEN(0,3)),"")</f>
        <v>44497</v>
      </c>
      <c r="BD288" s="20" t="str">
        <f ca="1" t="shared" si="139"/>
        <v/>
      </c>
    </row>
    <row r="289" s="6" customFormat="1" spans="1:56">
      <c r="A289" s="32" t="s">
        <v>65</v>
      </c>
      <c r="B289" s="30">
        <f ca="1" t="shared" si="166"/>
        <v>44066</v>
      </c>
      <c r="C289" s="31">
        <f ca="1" t="shared" si="114"/>
        <v>45441</v>
      </c>
      <c r="D289" s="29" t="str">
        <f t="shared" si="115"/>
        <v>Project 4289</v>
      </c>
      <c r="E289" s="29" t="str">
        <f t="shared" si="116"/>
        <v>Company AB 5289</v>
      </c>
      <c r="F289" s="29" t="str">
        <f ca="1" t="shared" si="167"/>
        <v>Gnesta</v>
      </c>
      <c r="G289" s="36">
        <f ca="1" t="shared" si="168"/>
        <v>38</v>
      </c>
      <c r="H289" s="37" t="str">
        <f ca="1" t="shared" si="169"/>
        <v>Ja</v>
      </c>
      <c r="I289" s="29" t="str">
        <f ca="1" t="shared" si="170"/>
        <v>Utökning</v>
      </c>
      <c r="J289" s="29" t="s">
        <v>69</v>
      </c>
      <c r="K289" s="40">
        <f ca="1" t="shared" si="171"/>
        <v>50</v>
      </c>
      <c r="L289" s="40">
        <f ca="1" t="shared" si="122"/>
        <v>12</v>
      </c>
      <c r="M289" s="13"/>
      <c r="N289" s="29" t="str">
        <f ca="1" t="shared" si="123"/>
        <v>Sarah Anderson 289</v>
      </c>
      <c r="O289" s="29" t="str">
        <f ca="1" t="shared" si="124"/>
        <v>Sarah Anderson 289</v>
      </c>
      <c r="P289" s="29" t="str">
        <f ca="1" t="shared" si="125"/>
        <v>Sarah Anderson 289</v>
      </c>
      <c r="Q289" s="29" t="str">
        <f ca="1" t="shared" si="172"/>
        <v>4.Projekteringsavtal</v>
      </c>
      <c r="R289" s="44" t="str">
        <f ca="1" t="shared" si="173"/>
        <v>nej</v>
      </c>
      <c r="S289" s="44" t="str">
        <f ca="1" t="shared" si="174"/>
        <v>x</v>
      </c>
      <c r="T289" s="44" t="str">
        <f ca="1" t="shared" si="175"/>
        <v>x</v>
      </c>
      <c r="U289" s="15"/>
      <c r="V289" s="32"/>
      <c r="W289" s="48" t="str">
        <f ca="1" t="shared" si="176"/>
        <v/>
      </c>
      <c r="X289" s="49" t="str">
        <f ca="1" t="shared" si="177"/>
        <v>Ja</v>
      </c>
      <c r="Y289" s="62">
        <f ca="1" t="shared" si="132"/>
        <v>45545</v>
      </c>
      <c r="Z289" s="62">
        <f ca="1" t="shared" si="133"/>
        <v>45494</v>
      </c>
      <c r="AA289" s="66"/>
      <c r="AB289" s="63" t="str">
        <f ca="1" t="shared" si="134"/>
        <v/>
      </c>
      <c r="AC289" s="72">
        <f ca="1">INDEX(Anslutningspunkt!$A$2:$A$180,RANDBETWEEN(2,180),1)</f>
        <v>197</v>
      </c>
      <c r="AD289" s="29"/>
      <c r="AE289" s="29" t="str">
        <f ca="1" t="shared" si="178"/>
        <v>Regionnät</v>
      </c>
      <c r="AF289" s="78"/>
      <c r="AG289" s="121"/>
      <c r="AH289" s="122"/>
      <c r="AI289" s="126"/>
      <c r="AJ289" s="6"/>
      <c r="AK289" s="6"/>
      <c r="AL289" s="6"/>
      <c r="AM289" s="6">
        <f ca="1">VLOOKUP(AC289,Anslutningspunkt!A:B,2,0)+RANDBETWEEN(-10000,10000)</f>
        <v>7655127.698</v>
      </c>
      <c r="AN289" s="6">
        <f ca="1">VLOOKUP(AC289,Anslutningspunkt!A:C,3,0)+RANDBETWEEN(-10000,10000)</f>
        <v>689304.195</v>
      </c>
      <c r="AP289" s="6" t="str">
        <f ca="1" t="shared" si="136"/>
        <v>Utökning</v>
      </c>
      <c r="AQ289" s="6" t="str">
        <f t="shared" si="137"/>
        <v>Konsumtion/Produktion</v>
      </c>
      <c r="AX289" s="30">
        <f ca="1" t="shared" si="138"/>
        <v>44249.9647367236</v>
      </c>
      <c r="AZ289" s="30">
        <f ca="1">IF(SUM(IF({"4.Projekteringsavtal","5.Anslutningsavtal","6.Nätavtal"}=Q289,1,0))&gt;0,EDATE(AX289,RANDBETWEEN(0,6)),"")</f>
        <v>44369</v>
      </c>
      <c r="BB289" s="20" t="str">
        <f ca="1">IF(SUM(IF({"5.Anslutningsavtal","6.Nätavtal"}=Q289,1,0))&gt;0,EDATE(AZ289,RANDBETWEEN(0,3)),"")</f>
        <v/>
      </c>
      <c r="BD289" s="20" t="str">
        <f ca="1" t="shared" si="139"/>
        <v/>
      </c>
    </row>
    <row r="290" s="6" customFormat="1" spans="1:56">
      <c r="A290" s="32" t="s">
        <v>65</v>
      </c>
      <c r="B290" s="30">
        <f ca="1" t="shared" si="166"/>
        <v>43862</v>
      </c>
      <c r="C290" s="31">
        <f ca="1" t="shared" si="114"/>
        <v>44954</v>
      </c>
      <c r="D290" s="29" t="str">
        <f t="shared" si="115"/>
        <v>Project 4290</v>
      </c>
      <c r="E290" s="29" t="str">
        <f t="shared" si="116"/>
        <v>Company AB 5290</v>
      </c>
      <c r="F290" s="29" t="str">
        <f ca="1" t="shared" si="167"/>
        <v>Södertälje</v>
      </c>
      <c r="G290" s="36">
        <f ca="1" t="shared" si="168"/>
        <v>35</v>
      </c>
      <c r="H290" s="37" t="str">
        <f ca="1" t="shared" si="169"/>
        <v>Ja</v>
      </c>
      <c r="I290" s="29" t="str">
        <f ca="1" t="shared" si="170"/>
        <v>Utökning</v>
      </c>
      <c r="J290" s="29" t="s">
        <v>69</v>
      </c>
      <c r="K290" s="40">
        <f ca="1" t="shared" si="171"/>
        <v>510</v>
      </c>
      <c r="L290" s="40">
        <f ca="1" t="shared" si="122"/>
        <v>186</v>
      </c>
      <c r="M290" s="13"/>
      <c r="N290" s="29" t="str">
        <f ca="1" t="shared" si="123"/>
        <v>Erik Johanson 290</v>
      </c>
      <c r="O290" s="29" t="str">
        <f ca="1" t="shared" si="124"/>
        <v>Anders Erikson 290</v>
      </c>
      <c r="P290" s="29" t="str">
        <f ca="1" t="shared" si="125"/>
        <v>Sarah Anderson 290</v>
      </c>
      <c r="Q290" s="29" t="str">
        <f ca="1" t="shared" si="172"/>
        <v>4.Projekteringsavtal</v>
      </c>
      <c r="R290" s="44" t="str">
        <f ca="1" t="shared" si="173"/>
        <v/>
      </c>
      <c r="S290" s="44" t="str">
        <f ca="1" t="shared" si="174"/>
        <v/>
      </c>
      <c r="T290" s="44" t="str">
        <f ca="1" t="shared" si="175"/>
        <v/>
      </c>
      <c r="U290" s="15"/>
      <c r="V290" s="32"/>
      <c r="W290" s="48" t="str">
        <f ca="1" t="shared" si="176"/>
        <v/>
      </c>
      <c r="X290" s="49" t="str">
        <f ca="1" t="shared" si="177"/>
        <v>Nej</v>
      </c>
      <c r="Y290" s="62" t="str">
        <f ca="1" t="shared" si="132"/>
        <v/>
      </c>
      <c r="Z290" s="62" t="str">
        <f ca="1" t="shared" si="133"/>
        <v/>
      </c>
      <c r="AA290" s="66"/>
      <c r="AB290" s="63" t="str">
        <f ca="1" t="shared" si="134"/>
        <v/>
      </c>
      <c r="AC290" s="72">
        <f ca="1">INDEX(Anslutningspunkt!$A$2:$A$180,RANDBETWEEN(2,180),1)</f>
        <v>190</v>
      </c>
      <c r="AD290" s="29"/>
      <c r="AE290" s="29" t="str">
        <f ca="1" t="shared" si="178"/>
        <v>Stamnät</v>
      </c>
      <c r="AF290" s="78"/>
      <c r="AG290" s="121"/>
      <c r="AH290" s="122"/>
      <c r="AI290" s="126"/>
      <c r="AJ290" s="6"/>
      <c r="AK290" s="6"/>
      <c r="AL290" s="6"/>
      <c r="AM290" s="6">
        <f ca="1">VLOOKUP(AC290,Anslutningspunkt!A:B,2,0)+RANDBETWEEN(-10000,10000)</f>
        <v>7621512.698</v>
      </c>
      <c r="AN290" s="6">
        <f ca="1">VLOOKUP(AC290,Anslutningspunkt!A:C,3,0)+RANDBETWEEN(-10000,10000)</f>
        <v>721765.195</v>
      </c>
      <c r="AP290" s="6" t="str">
        <f ca="1" t="shared" si="136"/>
        <v>Utökning</v>
      </c>
      <c r="AQ290" s="6" t="str">
        <f t="shared" si="137"/>
        <v>Konsumtion/Produktion</v>
      </c>
      <c r="AX290" s="30">
        <f ca="1" t="shared" si="138"/>
        <v>43902.5989486008</v>
      </c>
      <c r="AZ290" s="30">
        <f ca="1">IF(SUM(IF({"4.Projekteringsavtal","5.Anslutningsavtal","6.Nätavtal"}=Q290,1,0))&gt;0,EDATE(AX290,RANDBETWEEN(0,6)),"")</f>
        <v>44086</v>
      </c>
      <c r="BB290" s="20" t="str">
        <f ca="1">IF(SUM(IF({"5.Anslutningsavtal","6.Nätavtal"}=Q290,1,0))&gt;0,EDATE(AZ290,RANDBETWEEN(0,3)),"")</f>
        <v/>
      </c>
      <c r="BD290" s="20" t="str">
        <f ca="1" t="shared" si="139"/>
        <v/>
      </c>
    </row>
    <row r="291" s="6" customFormat="1" spans="1:56">
      <c r="A291" s="32" t="s">
        <v>65</v>
      </c>
      <c r="B291" s="30">
        <f ca="1" t="shared" si="166"/>
        <v>43902</v>
      </c>
      <c r="C291" s="31">
        <f ca="1" t="shared" si="114"/>
        <v>45547</v>
      </c>
      <c r="D291" s="29" t="str">
        <f t="shared" si="115"/>
        <v>Project 4291</v>
      </c>
      <c r="E291" s="29" t="str">
        <f t="shared" si="116"/>
        <v>Company AB 5291</v>
      </c>
      <c r="F291" s="29" t="str">
        <f ca="1" t="shared" si="167"/>
        <v>Vallentuna</v>
      </c>
      <c r="G291" s="36">
        <f ca="1" t="shared" si="168"/>
        <v>30</v>
      </c>
      <c r="H291" s="37" t="str">
        <f ca="1" t="shared" si="169"/>
        <v>Ja</v>
      </c>
      <c r="I291" s="29" t="str">
        <f ca="1" t="shared" si="170"/>
        <v>Flytt</v>
      </c>
      <c r="J291" s="29" t="s">
        <v>69</v>
      </c>
      <c r="K291" s="40">
        <f ca="1" t="shared" si="171"/>
        <v>500</v>
      </c>
      <c r="L291" s="40">
        <f ca="1" t="shared" si="122"/>
        <v>362</v>
      </c>
      <c r="M291" s="13"/>
      <c r="N291" s="29" t="str">
        <f ca="1" t="shared" si="123"/>
        <v>Erik Johanson 291</v>
      </c>
      <c r="O291" s="29" t="str">
        <f ca="1" t="shared" si="124"/>
        <v>Sarah Anderson 291</v>
      </c>
      <c r="P291" s="29" t="str">
        <f ca="1" t="shared" si="125"/>
        <v>Erik Johanson 291</v>
      </c>
      <c r="Q291" s="29" t="str">
        <f ca="1" t="shared" si="172"/>
        <v>2.Reservationsavtal</v>
      </c>
      <c r="R291" s="44" t="str">
        <f ca="1" t="shared" si="173"/>
        <v>nej</v>
      </c>
      <c r="S291" s="44" t="str">
        <f ca="1" t="shared" si="174"/>
        <v>x</v>
      </c>
      <c r="T291" s="44" t="str">
        <f ca="1" t="shared" si="175"/>
        <v>x</v>
      </c>
      <c r="U291" s="15"/>
      <c r="V291" s="32"/>
      <c r="W291" s="48" t="str">
        <f ca="1" t="shared" si="176"/>
        <v/>
      </c>
      <c r="X291" s="49" t="str">
        <f ca="1" t="shared" si="177"/>
        <v>Nej</v>
      </c>
      <c r="Y291" s="62" t="str">
        <f ca="1" t="shared" si="132"/>
        <v/>
      </c>
      <c r="Z291" s="62" t="str">
        <f ca="1" t="shared" si="133"/>
        <v/>
      </c>
      <c r="AA291" s="66"/>
      <c r="AB291" s="63" t="str">
        <f ca="1" t="shared" si="134"/>
        <v/>
      </c>
      <c r="AC291" s="72">
        <f ca="1">INDEX(Anslutningspunkt!$A$2:$A$180,RANDBETWEEN(2,180),1)</f>
        <v>298</v>
      </c>
      <c r="AD291" s="29"/>
      <c r="AE291" s="29" t="str">
        <f ca="1" t="shared" si="178"/>
        <v>Stamnät</v>
      </c>
      <c r="AF291" s="78"/>
      <c r="AG291" s="121"/>
      <c r="AH291" s="122"/>
      <c r="AI291" s="126"/>
      <c r="AJ291" s="6"/>
      <c r="AK291" s="6"/>
      <c r="AL291" s="6"/>
      <c r="AM291" s="6">
        <f ca="1">VLOOKUP(AC291,Anslutningspunkt!A:B,2,0)+RANDBETWEEN(-10000,10000)</f>
        <v>7601891.698</v>
      </c>
      <c r="AN291" s="6">
        <f ca="1">VLOOKUP(AC291,Anslutningspunkt!A:C,3,0)+RANDBETWEEN(-10000,10000)</f>
        <v>833546.195</v>
      </c>
      <c r="AP291" s="6" t="str">
        <f ca="1" t="shared" si="136"/>
        <v>Flytt</v>
      </c>
      <c r="AQ291" s="6" t="str">
        <f t="shared" si="137"/>
        <v>Konsumtion/Produktion</v>
      </c>
      <c r="AX291" s="30">
        <f ca="1" t="shared" si="138"/>
        <v>44017.369048675</v>
      </c>
      <c r="AZ291" s="30" t="str">
        <f ca="1">IF(SUM(IF({"4.Projekteringsavtal","5.Anslutningsavtal","6.Nätavtal"}=Q291,1,0))&gt;0,EDATE(AX291,RANDBETWEEN(0,6)),"")</f>
        <v/>
      </c>
      <c r="BB291" s="20" t="str">
        <f ca="1">IF(SUM(IF({"5.Anslutningsavtal","6.Nätavtal"}=Q291,1,0))&gt;0,EDATE(AZ291,RANDBETWEEN(0,3)),"")</f>
        <v/>
      </c>
      <c r="BD291" s="20" t="str">
        <f ca="1" t="shared" si="139"/>
        <v/>
      </c>
    </row>
    <row r="292" s="6" customFormat="1" spans="1:56">
      <c r="A292" s="32" t="s">
        <v>65</v>
      </c>
      <c r="B292" s="30">
        <f ca="1" t="shared" ref="B292:B301" si="179">RANDBETWEEN(DATE(2018,1,1),DATE(2022,10,20))</f>
        <v>44080</v>
      </c>
      <c r="C292" s="31">
        <f ca="1" t="shared" si="114"/>
        <v>44713</v>
      </c>
      <c r="D292" s="29" t="str">
        <f t="shared" si="115"/>
        <v>Project 4292</v>
      </c>
      <c r="E292" s="29" t="str">
        <f t="shared" si="116"/>
        <v>Company AB 5292</v>
      </c>
      <c r="F292" s="29" t="str">
        <f ca="1" t="shared" ref="F292:F301" si="180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Solna</v>
      </c>
      <c r="G292" s="36">
        <f ca="1" t="shared" ref="G292:G301" si="181">RANDBETWEEN(30,38)</f>
        <v>31</v>
      </c>
      <c r="H292" s="37" t="str">
        <f ca="1" t="shared" ref="H292:H301" si="182">CHOOSE(RANDBETWEEN(1,3),"Ja","Nej","")</f>
        <v/>
      </c>
      <c r="I292" s="29" t="str">
        <f ca="1" t="shared" ref="I292:I301" si="183">CHOOSE(RANDBETWEEN(1,3),"Nyanslutning","Utökning","Flytt")</f>
        <v>Utökning</v>
      </c>
      <c r="J292" s="29" t="s">
        <v>69</v>
      </c>
      <c r="K292" s="40">
        <f ca="1" t="shared" ref="K292:K301" si="184">RANDBETWEEN(1,60)*10</f>
        <v>400</v>
      </c>
      <c r="L292" s="40">
        <f ca="1" t="shared" si="122"/>
        <v>43</v>
      </c>
      <c r="M292" s="13"/>
      <c r="N292" s="29" t="str">
        <f ca="1" t="shared" si="123"/>
        <v>Sarah Anderson 292</v>
      </c>
      <c r="O292" s="29" t="str">
        <f ca="1" t="shared" si="124"/>
        <v>Erik Johanson 292</v>
      </c>
      <c r="P292" s="29" t="str">
        <f ca="1" t="shared" si="125"/>
        <v>Lars Johnson 292</v>
      </c>
      <c r="Q292" s="29" t="str">
        <f ca="1" t="shared" ref="Q292:Q301" si="185">CHOOSE(RANDBETWEEN(1,5),"5.Anslutningsavtal","4.Projekteringsavtal","6.Nätavtal","2.Reservationsavtal","1.Anslutningsmöjlighet")</f>
        <v>4.Projekteringsavtal</v>
      </c>
      <c r="R292" s="44" t="str">
        <f ca="1" t="shared" ref="R292:R301" si="186">CHOOSE(RANDBETWEEN(1,8),"Ja","","","","n","nej","?","N/A")</f>
        <v>N/A</v>
      </c>
      <c r="S292" s="44" t="str">
        <f ca="1" t="shared" ref="S292:S301" si="187">CHOOSE(RANDBETWEEN(1,3),"x","","")</f>
        <v/>
      </c>
      <c r="T292" s="44" t="str">
        <f ca="1" t="shared" ref="T292:T301" si="188">CHOOSE(RANDBETWEEN(1,4),"x","","","")</f>
        <v/>
      </c>
      <c r="U292" s="15"/>
      <c r="V292" s="32"/>
      <c r="W292" s="48" t="str">
        <f ca="1" t="shared" ref="W292:W301" si="189">CHOOSE(RANDBETWEEN(1,7),"Länk","","","","","Ansluts till LN 20 kV","Reservationsavtal ska tecknas")</f>
        <v/>
      </c>
      <c r="X292" s="49" t="str">
        <f ca="1" t="shared" ref="X292:X301" si="190">CHOOSE(RANDBETWEEN(1,4),"Ja","Ja","Nej","")</f>
        <v>Ja</v>
      </c>
      <c r="Y292" s="62">
        <f ca="1" t="shared" si="132"/>
        <v>45374</v>
      </c>
      <c r="Z292" s="62">
        <f ca="1" t="shared" si="133"/>
        <v>45287</v>
      </c>
      <c r="AA292" s="66"/>
      <c r="AB292" s="63" t="str">
        <f ca="1" t="shared" si="134"/>
        <v/>
      </c>
      <c r="AC292" s="72">
        <f ca="1">INDEX(Anslutningspunkt!$A$2:$A$180,RANDBETWEEN(2,180),1)</f>
        <v>119</v>
      </c>
      <c r="AD292" s="29"/>
      <c r="AE292" s="29" t="str">
        <f ca="1" t="shared" ref="AE292:AE301" si="191">CHOOSE(RANDBETWEEN(1,4),"Regionnät","Stamnät Regionnät","Stamnät","")</f>
        <v>Stamnät</v>
      </c>
      <c r="AF292" s="78"/>
      <c r="AG292" s="121"/>
      <c r="AH292" s="122"/>
      <c r="AI292" s="126"/>
      <c r="AJ292" s="6"/>
      <c r="AK292" s="6"/>
      <c r="AL292" s="6"/>
      <c r="AM292" s="6">
        <f ca="1">VLOOKUP(AC292,Anslutningspunkt!A:B,2,0)+RANDBETWEEN(-10000,10000)</f>
        <v>7601882.698</v>
      </c>
      <c r="AN292" s="6">
        <f ca="1">VLOOKUP(AC292,Anslutningspunkt!A:C,3,0)+RANDBETWEEN(-10000,10000)</f>
        <v>708002.195</v>
      </c>
      <c r="AP292" s="6" t="str">
        <f ca="1" t="shared" si="136"/>
        <v>Utökning</v>
      </c>
      <c r="AQ292" s="6" t="str">
        <f t="shared" si="137"/>
        <v>Konsumtion/Produktion</v>
      </c>
      <c r="AX292" s="30">
        <f ca="1" t="shared" si="138"/>
        <v>44529.8344055448</v>
      </c>
      <c r="AZ292" s="30">
        <f ca="1">IF(SUM(IF({"4.Projekteringsavtal","5.Anslutningsavtal","6.Nätavtal"}=Q292,1,0))&gt;0,EDATE(AX292,RANDBETWEEN(0,6)),"")</f>
        <v>44529</v>
      </c>
      <c r="BB292" s="20" t="str">
        <f ca="1">IF(SUM(IF({"5.Anslutningsavtal","6.Nätavtal"}=Q292,1,0))&gt;0,EDATE(AZ292,RANDBETWEEN(0,3)),"")</f>
        <v/>
      </c>
      <c r="BD292" s="20" t="str">
        <f ca="1" t="shared" si="139"/>
        <v/>
      </c>
    </row>
    <row r="293" s="6" customFormat="1" spans="1:56">
      <c r="A293" s="32" t="s">
        <v>65</v>
      </c>
      <c r="B293" s="30">
        <f ca="1" t="shared" si="179"/>
        <v>43355</v>
      </c>
      <c r="C293" s="31">
        <f ca="1" t="shared" si="114"/>
        <v>45256</v>
      </c>
      <c r="D293" s="29" t="str">
        <f t="shared" si="115"/>
        <v>Project 4293</v>
      </c>
      <c r="E293" s="29" t="str">
        <f t="shared" si="116"/>
        <v>Company AB 5293</v>
      </c>
      <c r="F293" s="29" t="str">
        <f ca="1" t="shared" si="180"/>
        <v>Sigtuna</v>
      </c>
      <c r="G293" s="36">
        <f ca="1" t="shared" si="181"/>
        <v>35</v>
      </c>
      <c r="H293" s="37" t="str">
        <f ca="1" t="shared" si="182"/>
        <v>Ja</v>
      </c>
      <c r="I293" s="29" t="str">
        <f ca="1" t="shared" si="183"/>
        <v>Nyanslutning</v>
      </c>
      <c r="J293" s="29" t="s">
        <v>69</v>
      </c>
      <c r="K293" s="40">
        <f ca="1" t="shared" si="184"/>
        <v>540</v>
      </c>
      <c r="L293" s="40">
        <f ca="1" t="shared" si="122"/>
        <v>116</v>
      </c>
      <c r="M293" s="13"/>
      <c r="N293" s="29" t="str">
        <f ca="1" t="shared" si="123"/>
        <v>Erik Johanson 293</v>
      </c>
      <c r="O293" s="29" t="str">
        <f ca="1" t="shared" si="124"/>
        <v>Sarah Anderson 293</v>
      </c>
      <c r="P293" s="29" t="str">
        <f ca="1" t="shared" si="125"/>
        <v>Anders Erikson 293</v>
      </c>
      <c r="Q293" s="29" t="str">
        <f ca="1" t="shared" si="185"/>
        <v>6.Nätavtal</v>
      </c>
      <c r="R293" s="44" t="str">
        <f ca="1" t="shared" si="186"/>
        <v>nej</v>
      </c>
      <c r="S293" s="44" t="str">
        <f ca="1" t="shared" si="187"/>
        <v/>
      </c>
      <c r="T293" s="44" t="str">
        <f ca="1" t="shared" si="188"/>
        <v/>
      </c>
      <c r="U293" s="15"/>
      <c r="V293" s="32"/>
      <c r="W293" s="48" t="str">
        <f ca="1" t="shared" si="189"/>
        <v/>
      </c>
      <c r="X293" s="49" t="str">
        <f ca="1" t="shared" si="190"/>
        <v>Ja</v>
      </c>
      <c r="Y293" s="62">
        <f ca="1" t="shared" si="132"/>
        <v>45546</v>
      </c>
      <c r="Z293" s="62">
        <f ca="1" t="shared" si="133"/>
        <v>45479</v>
      </c>
      <c r="AA293" s="66"/>
      <c r="AB293" s="63" t="str">
        <f ca="1" t="shared" si="134"/>
        <v/>
      </c>
      <c r="AC293" s="72">
        <f ca="1">INDEX(Anslutningspunkt!$A$2:$A$180,RANDBETWEEN(2,180),1)</f>
        <v>118</v>
      </c>
      <c r="AD293" s="29"/>
      <c r="AE293" s="29" t="str">
        <f ca="1" t="shared" si="191"/>
        <v>Stamnät Regionnät</v>
      </c>
      <c r="AF293" s="78"/>
      <c r="AG293" s="121"/>
      <c r="AH293" s="122"/>
      <c r="AI293" s="126"/>
      <c r="AJ293" s="6"/>
      <c r="AK293" s="6"/>
      <c r="AL293" s="6"/>
      <c r="AM293" s="6">
        <f ca="1">VLOOKUP(AC293,Anslutningspunkt!A:B,2,0)+RANDBETWEEN(-10000,10000)</f>
        <v>7702740.698</v>
      </c>
      <c r="AN293" s="6">
        <f ca="1">VLOOKUP(AC293,Anslutningspunkt!A:C,3,0)+RANDBETWEEN(-10000,10000)</f>
        <v>693039.195</v>
      </c>
      <c r="AP293" s="6" t="str">
        <f ca="1" t="shared" si="136"/>
        <v>Nyanslutning</v>
      </c>
      <c r="AQ293" s="6" t="str">
        <f t="shared" si="137"/>
        <v>Konsumtion/Produktion</v>
      </c>
      <c r="AX293" s="30">
        <f ca="1" t="shared" si="138"/>
        <v>44435.0450949839</v>
      </c>
      <c r="AZ293" s="30">
        <f ca="1">IF(SUM(IF({"4.Projekteringsavtal","5.Anslutningsavtal","6.Nätavtal"}=Q293,1,0))&gt;0,EDATE(AX293,RANDBETWEEN(0,6)),"")</f>
        <v>44496</v>
      </c>
      <c r="BB293" s="20">
        <f ca="1">IF(SUM(IF({"5.Anslutningsavtal","6.Nätavtal"}=Q293,1,0))&gt;0,EDATE(AZ293,RANDBETWEEN(0,3)),"")</f>
        <v>44588</v>
      </c>
      <c r="BD293" s="20">
        <f ca="1" t="shared" si="139"/>
        <v>44678</v>
      </c>
    </row>
    <row r="294" s="6" customFormat="1" spans="1:56">
      <c r="A294" s="32" t="s">
        <v>65</v>
      </c>
      <c r="B294" s="30">
        <f ca="1" t="shared" si="179"/>
        <v>44760</v>
      </c>
      <c r="C294" s="31">
        <f ca="1" t="shared" si="114"/>
        <v>45198</v>
      </c>
      <c r="D294" s="29" t="str">
        <f t="shared" si="115"/>
        <v>Project 4294</v>
      </c>
      <c r="E294" s="29" t="str">
        <f t="shared" si="116"/>
        <v>Company AB 5294</v>
      </c>
      <c r="F294" s="29" t="str">
        <f ca="1" t="shared" si="180"/>
        <v>Täby</v>
      </c>
      <c r="G294" s="36">
        <f ca="1" t="shared" si="181"/>
        <v>34</v>
      </c>
      <c r="H294" s="37" t="str">
        <f ca="1" t="shared" si="182"/>
        <v/>
      </c>
      <c r="I294" s="29" t="str">
        <f ca="1" t="shared" si="183"/>
        <v>Nyanslutning</v>
      </c>
      <c r="J294" s="29" t="s">
        <v>69</v>
      </c>
      <c r="K294" s="40">
        <f ca="1" t="shared" si="184"/>
        <v>420</v>
      </c>
      <c r="L294" s="40">
        <f ca="1" t="shared" si="122"/>
        <v>343</v>
      </c>
      <c r="M294" s="13"/>
      <c r="N294" s="29" t="str">
        <f ca="1" t="shared" si="123"/>
        <v>Sarah Anderson 294</v>
      </c>
      <c r="O294" s="29" t="str">
        <f ca="1" t="shared" si="124"/>
        <v>Sarah Anderson 294</v>
      </c>
      <c r="P294" s="29" t="str">
        <f ca="1" t="shared" si="125"/>
        <v>Erik Johanson 294</v>
      </c>
      <c r="Q294" s="29" t="str">
        <f ca="1" t="shared" si="185"/>
        <v>1.Anslutningsmöjlighet</v>
      </c>
      <c r="R294" s="44" t="str">
        <f ca="1" t="shared" si="186"/>
        <v>Ja</v>
      </c>
      <c r="S294" s="44" t="str">
        <f ca="1" t="shared" si="187"/>
        <v>x</v>
      </c>
      <c r="T294" s="44" t="str">
        <f ca="1" t="shared" si="188"/>
        <v/>
      </c>
      <c r="U294" s="15"/>
      <c r="V294" s="32"/>
      <c r="W294" s="48" t="str">
        <f ca="1" t="shared" si="189"/>
        <v/>
      </c>
      <c r="X294" s="49" t="str">
        <f ca="1" t="shared" si="190"/>
        <v>Ja</v>
      </c>
      <c r="Y294" s="62">
        <f ca="1" t="shared" si="132"/>
        <v>45481</v>
      </c>
      <c r="Z294" s="62">
        <f ca="1" t="shared" si="133"/>
        <v>45258</v>
      </c>
      <c r="AA294" s="66"/>
      <c r="AB294" s="63" t="str">
        <f ca="1" t="shared" si="134"/>
        <v/>
      </c>
      <c r="AC294" s="72">
        <f ca="1">INDEX(Anslutningspunkt!$A$2:$A$180,RANDBETWEEN(2,180),1)</f>
        <v>287</v>
      </c>
      <c r="AD294" s="29"/>
      <c r="AE294" s="29" t="str">
        <f ca="1" t="shared" si="191"/>
        <v>Stamnät Regionnät</v>
      </c>
      <c r="AF294" s="78"/>
      <c r="AG294" s="121"/>
      <c r="AH294" s="122"/>
      <c r="AI294" s="126"/>
      <c r="AJ294" s="6"/>
      <c r="AK294" s="6"/>
      <c r="AL294" s="6"/>
      <c r="AM294" s="6">
        <f ca="1">VLOOKUP(AC294,Anslutningspunkt!A:B,2,0)+RANDBETWEEN(-10000,10000)</f>
        <v>7663978.698</v>
      </c>
      <c r="AN294" s="6">
        <f ca="1">VLOOKUP(AC294,Anslutningspunkt!A:C,3,0)+RANDBETWEEN(-10000,10000)</f>
        <v>674638.195</v>
      </c>
      <c r="AP294" s="6" t="str">
        <f ca="1" t="shared" si="136"/>
        <v>Nyanslutning</v>
      </c>
      <c r="AQ294" s="6" t="str">
        <f t="shared" si="137"/>
        <v>Konsumtion/Produktion</v>
      </c>
      <c r="AX294" s="30" t="str">
        <f ca="1" t="shared" si="138"/>
        <v/>
      </c>
      <c r="AZ294" s="30" t="str">
        <f ca="1">IF(SUM(IF({"4.Projekteringsavtal","5.Anslutningsavtal","6.Nätavtal"}=Q294,1,0))&gt;0,EDATE(AX294,RANDBETWEEN(0,6)),"")</f>
        <v/>
      </c>
      <c r="BB294" s="20" t="str">
        <f ca="1">IF(SUM(IF({"5.Anslutningsavtal","6.Nätavtal"}=Q294,1,0))&gt;0,EDATE(AZ294,RANDBETWEEN(0,3)),"")</f>
        <v/>
      </c>
      <c r="BD294" s="20" t="str">
        <f ca="1" t="shared" si="139"/>
        <v/>
      </c>
    </row>
    <row r="295" s="6" customFormat="1" spans="1:56">
      <c r="A295" s="32" t="s">
        <v>65</v>
      </c>
      <c r="B295" s="30">
        <f ca="1" t="shared" si="179"/>
        <v>44548</v>
      </c>
      <c r="C295" s="31">
        <f ca="1" t="shared" si="114"/>
        <v>44884</v>
      </c>
      <c r="D295" s="29" t="str">
        <f t="shared" si="115"/>
        <v>Project 4295</v>
      </c>
      <c r="E295" s="29" t="str">
        <f t="shared" si="116"/>
        <v>Company AB 5295</v>
      </c>
      <c r="F295" s="29" t="str">
        <f ca="1" t="shared" si="180"/>
        <v>Enköping</v>
      </c>
      <c r="G295" s="36">
        <f ca="1" t="shared" si="181"/>
        <v>32</v>
      </c>
      <c r="H295" s="37" t="str">
        <f ca="1" t="shared" si="182"/>
        <v/>
      </c>
      <c r="I295" s="29" t="str">
        <f ca="1" t="shared" si="183"/>
        <v>Utökning</v>
      </c>
      <c r="J295" s="29" t="s">
        <v>69</v>
      </c>
      <c r="K295" s="40">
        <f ca="1" t="shared" si="184"/>
        <v>470</v>
      </c>
      <c r="L295" s="40">
        <f ca="1" t="shared" si="122"/>
        <v>247</v>
      </c>
      <c r="M295" s="13"/>
      <c r="N295" s="29" t="str">
        <f ca="1" t="shared" si="123"/>
        <v>Lars Johnson 295</v>
      </c>
      <c r="O295" s="29" t="str">
        <f ca="1" t="shared" si="124"/>
        <v>Erik Johanson 295</v>
      </c>
      <c r="P295" s="29" t="str">
        <f ca="1" t="shared" si="125"/>
        <v>Sarah Anderson 295</v>
      </c>
      <c r="Q295" s="29" t="str">
        <f ca="1" t="shared" si="185"/>
        <v>5.Anslutningsavtal</v>
      </c>
      <c r="R295" s="44" t="str">
        <f ca="1" t="shared" si="186"/>
        <v/>
      </c>
      <c r="S295" s="44" t="str">
        <f ca="1" t="shared" si="187"/>
        <v/>
      </c>
      <c r="T295" s="44" t="str">
        <f ca="1" t="shared" si="188"/>
        <v/>
      </c>
      <c r="U295" s="15"/>
      <c r="V295" s="32"/>
      <c r="W295" s="48" t="str">
        <f ca="1" t="shared" si="189"/>
        <v>Ansluts till LN 20 kV</v>
      </c>
      <c r="X295" s="49" t="str">
        <f ca="1" t="shared" si="190"/>
        <v>Ja</v>
      </c>
      <c r="Y295" s="62">
        <f ca="1" t="shared" si="132"/>
        <v>45537</v>
      </c>
      <c r="Z295" s="62">
        <f ca="1" t="shared" si="133"/>
        <v>45293</v>
      </c>
      <c r="AA295" s="66"/>
      <c r="AB295" s="63" t="str">
        <f ca="1" t="shared" si="134"/>
        <v/>
      </c>
      <c r="AC295" s="72">
        <f ca="1">INDEX(Anslutningspunkt!$A$2:$A$180,RANDBETWEEN(2,180),1)</f>
        <v>221</v>
      </c>
      <c r="AD295" s="29"/>
      <c r="AE295" s="29" t="str">
        <f ca="1" t="shared" si="191"/>
        <v/>
      </c>
      <c r="AF295" s="78"/>
      <c r="AG295" s="121"/>
      <c r="AH295" s="122"/>
      <c r="AI295" s="126"/>
      <c r="AJ295" s="6"/>
      <c r="AK295" s="6"/>
      <c r="AL295" s="6"/>
      <c r="AM295" s="6">
        <f ca="1">VLOOKUP(AC295,Anslutningspunkt!A:B,2,0)+RANDBETWEEN(-10000,10000)</f>
        <v>7752134.698</v>
      </c>
      <c r="AN295" s="6">
        <f ca="1">VLOOKUP(AC295,Anslutningspunkt!A:C,3,0)+RANDBETWEEN(-10000,10000)</f>
        <v>818708.195</v>
      </c>
      <c r="AP295" s="6" t="str">
        <f ca="1" t="shared" si="136"/>
        <v>Utökning</v>
      </c>
      <c r="AQ295" s="6" t="str">
        <f t="shared" si="137"/>
        <v>Konsumtion/Produktion</v>
      </c>
      <c r="AX295" s="30">
        <f ca="1" t="shared" si="138"/>
        <v>44883.3214552593</v>
      </c>
      <c r="AZ295" s="30">
        <f ca="1">IF(SUM(IF({"4.Projekteringsavtal","5.Anslutningsavtal","6.Nätavtal"}=Q295,1,0))&gt;0,EDATE(AX295,RANDBETWEEN(0,6)),"")</f>
        <v>45003</v>
      </c>
      <c r="BB295" s="20">
        <f ca="1">IF(SUM(IF({"5.Anslutningsavtal","6.Nätavtal"}=Q295,1,0))&gt;0,EDATE(AZ295,RANDBETWEEN(0,3)),"")</f>
        <v>45034</v>
      </c>
      <c r="BD295" s="20" t="str">
        <f ca="1" t="shared" si="139"/>
        <v/>
      </c>
    </row>
    <row r="296" s="6" customFormat="1" spans="1:56">
      <c r="A296" s="32" t="s">
        <v>65</v>
      </c>
      <c r="B296" s="30">
        <f ca="1" t="shared" si="179"/>
        <v>44212</v>
      </c>
      <c r="C296" s="31">
        <f ca="1" t="shared" si="114"/>
        <v>44411</v>
      </c>
      <c r="D296" s="29" t="str">
        <f t="shared" si="115"/>
        <v>Project 4296</v>
      </c>
      <c r="E296" s="29" t="str">
        <f t="shared" si="116"/>
        <v>Company AB 5296</v>
      </c>
      <c r="F296" s="29" t="str">
        <f ca="1" t="shared" si="180"/>
        <v>Hedemora</v>
      </c>
      <c r="G296" s="36">
        <f ca="1" t="shared" si="181"/>
        <v>38</v>
      </c>
      <c r="H296" s="37" t="str">
        <f ca="1" t="shared" si="182"/>
        <v>Ja</v>
      </c>
      <c r="I296" s="29" t="str">
        <f ca="1" t="shared" si="183"/>
        <v>Flytt</v>
      </c>
      <c r="J296" s="29" t="s">
        <v>69</v>
      </c>
      <c r="K296" s="40">
        <f ca="1" t="shared" si="184"/>
        <v>350</v>
      </c>
      <c r="L296" s="40">
        <f ca="1" t="shared" si="122"/>
        <v>218</v>
      </c>
      <c r="M296" s="13"/>
      <c r="N296" s="29" t="str">
        <f ca="1" t="shared" si="123"/>
        <v>Sarah Anderson 296</v>
      </c>
      <c r="O296" s="29" t="str">
        <f ca="1" t="shared" si="124"/>
        <v>Anders Erikson 296</v>
      </c>
      <c r="P296" s="29" t="str">
        <f ca="1" t="shared" si="125"/>
        <v>Lars Johnson 296</v>
      </c>
      <c r="Q296" s="29" t="str">
        <f ca="1" t="shared" si="185"/>
        <v>6.Nätavtal</v>
      </c>
      <c r="R296" s="44" t="str">
        <f ca="1" t="shared" si="186"/>
        <v/>
      </c>
      <c r="S296" s="44" t="str">
        <f ca="1" t="shared" si="187"/>
        <v>x</v>
      </c>
      <c r="T296" s="44" t="str">
        <f ca="1" t="shared" si="188"/>
        <v/>
      </c>
      <c r="U296" s="15"/>
      <c r="V296" s="32"/>
      <c r="W296" s="48" t="str">
        <f ca="1" t="shared" si="189"/>
        <v/>
      </c>
      <c r="X296" s="49" t="str">
        <f ca="1" t="shared" si="190"/>
        <v>Ja</v>
      </c>
      <c r="Y296" s="62">
        <f ca="1" t="shared" si="132"/>
        <v>44827</v>
      </c>
      <c r="Z296" s="62">
        <f ca="1" t="shared" si="133"/>
        <v>44440</v>
      </c>
      <c r="AA296" s="66"/>
      <c r="AB296" s="63" t="str">
        <f ca="1" t="shared" si="134"/>
        <v/>
      </c>
      <c r="AC296" s="72">
        <f ca="1">INDEX(Anslutningspunkt!$A$2:$A$180,RANDBETWEEN(2,180),1)</f>
        <v>74</v>
      </c>
      <c r="AD296" s="29"/>
      <c r="AE296" s="29" t="str">
        <f ca="1" t="shared" si="191"/>
        <v>Regionnät</v>
      </c>
      <c r="AF296" s="78"/>
      <c r="AG296" s="121"/>
      <c r="AH296" s="122"/>
      <c r="AI296" s="126"/>
      <c r="AJ296" s="6"/>
      <c r="AK296" s="6"/>
      <c r="AL296" s="6"/>
      <c r="AM296" s="6">
        <f ca="1">VLOOKUP(AC296,Anslutningspunkt!A:B,2,0)+RANDBETWEEN(-10000,10000)</f>
        <v>6933009.048</v>
      </c>
      <c r="AN296" s="6">
        <f ca="1">VLOOKUP(AC296,Anslutningspunkt!A:C,3,0)+RANDBETWEEN(-10000,10000)</f>
        <v>365276.148</v>
      </c>
      <c r="AP296" s="6" t="str">
        <f ca="1" t="shared" si="136"/>
        <v>Flytt</v>
      </c>
      <c r="AQ296" s="6" t="str">
        <f t="shared" si="137"/>
        <v>Konsumtion/Produktion</v>
      </c>
      <c r="AX296" s="30">
        <f ca="1" t="shared" si="138"/>
        <v>44322.5207882054</v>
      </c>
      <c r="AZ296" s="30">
        <f ca="1">IF(SUM(IF({"4.Projekteringsavtal","5.Anslutningsavtal","6.Nätavtal"}=Q296,1,0))&gt;0,EDATE(AX296,RANDBETWEEN(0,6)),"")</f>
        <v>44506</v>
      </c>
      <c r="BB296" s="20">
        <f ca="1">IF(SUM(IF({"5.Anslutningsavtal","6.Nätavtal"}=Q296,1,0))&gt;0,EDATE(AZ296,RANDBETWEEN(0,3)),"")</f>
        <v>44536</v>
      </c>
      <c r="BD296" s="20">
        <f ca="1" t="shared" si="139"/>
        <v>44567</v>
      </c>
    </row>
    <row r="297" s="6" customFormat="1" spans="1:56">
      <c r="A297" s="32" t="s">
        <v>65</v>
      </c>
      <c r="B297" s="30">
        <f ca="1" t="shared" si="179"/>
        <v>44758</v>
      </c>
      <c r="C297" s="31">
        <f ca="1" t="shared" si="114"/>
        <v>45527</v>
      </c>
      <c r="D297" s="29" t="str">
        <f t="shared" si="115"/>
        <v>Project 4297</v>
      </c>
      <c r="E297" s="29" t="str">
        <f t="shared" si="116"/>
        <v>Company AB 5297</v>
      </c>
      <c r="F297" s="29" t="str">
        <f ca="1" t="shared" si="180"/>
        <v>Äkers Styckebruk</v>
      </c>
      <c r="G297" s="36">
        <f ca="1" t="shared" si="181"/>
        <v>33</v>
      </c>
      <c r="H297" s="37" t="str">
        <f ca="1" t="shared" si="182"/>
        <v>Nej</v>
      </c>
      <c r="I297" s="29" t="str">
        <f ca="1" t="shared" si="183"/>
        <v>Nyanslutning</v>
      </c>
      <c r="J297" s="29" t="s">
        <v>69</v>
      </c>
      <c r="K297" s="40">
        <f ca="1" t="shared" si="184"/>
        <v>90</v>
      </c>
      <c r="L297" s="40">
        <f ca="1" t="shared" si="122"/>
        <v>72</v>
      </c>
      <c r="M297" s="13"/>
      <c r="N297" s="29" t="str">
        <f ca="1" t="shared" si="123"/>
        <v>Lars Johnson 297</v>
      </c>
      <c r="O297" s="29" t="str">
        <f ca="1" t="shared" si="124"/>
        <v>Lars Johnson 297</v>
      </c>
      <c r="P297" s="29" t="str">
        <f ca="1" t="shared" si="125"/>
        <v>Sarah Anderson 297</v>
      </c>
      <c r="Q297" s="29" t="str">
        <f ca="1" t="shared" si="185"/>
        <v>1.Anslutningsmöjlighet</v>
      </c>
      <c r="R297" s="44" t="str">
        <f ca="1" t="shared" si="186"/>
        <v>Ja</v>
      </c>
      <c r="S297" s="44" t="str">
        <f ca="1" t="shared" si="187"/>
        <v>x</v>
      </c>
      <c r="T297" s="44" t="str">
        <f ca="1" t="shared" si="188"/>
        <v>x</v>
      </c>
      <c r="U297" s="15"/>
      <c r="V297" s="32"/>
      <c r="W297" s="48" t="str">
        <f ca="1" t="shared" si="189"/>
        <v>Länk</v>
      </c>
      <c r="X297" s="49" t="str">
        <f ca="1" t="shared" si="190"/>
        <v>Nej</v>
      </c>
      <c r="Y297" s="62" t="str">
        <f ca="1" t="shared" si="132"/>
        <v/>
      </c>
      <c r="Z297" s="62" t="str">
        <f ca="1" t="shared" si="133"/>
        <v/>
      </c>
      <c r="AA297" s="66"/>
      <c r="AB297" s="63" t="str">
        <f ca="1" t="shared" si="134"/>
        <v/>
      </c>
      <c r="AC297" s="72">
        <f ca="1">INDEX(Anslutningspunkt!$A$2:$A$180,RANDBETWEEN(2,180),1)</f>
        <v>37</v>
      </c>
      <c r="AD297" s="29"/>
      <c r="AE297" s="29" t="str">
        <f ca="1" t="shared" si="191"/>
        <v>Regionnät</v>
      </c>
      <c r="AF297" s="78"/>
      <c r="AG297" s="121"/>
      <c r="AH297" s="122"/>
      <c r="AI297" s="126"/>
      <c r="AJ297" s="6"/>
      <c r="AK297" s="6"/>
      <c r="AL297" s="6"/>
      <c r="AM297" s="6">
        <f ca="1">VLOOKUP(AC297,Anslutningspunkt!A:B,2,0)+RANDBETWEEN(-10000,10000)</f>
        <v>7680275.698</v>
      </c>
      <c r="AN297" s="6">
        <f ca="1">VLOOKUP(AC297,Anslutningspunkt!A:C,3,0)+RANDBETWEEN(-10000,10000)</f>
        <v>808582.195</v>
      </c>
      <c r="AP297" s="6" t="str">
        <f ca="1" t="shared" si="136"/>
        <v>Nyanslutning</v>
      </c>
      <c r="AQ297" s="6" t="str">
        <f t="shared" si="137"/>
        <v>Konsumtion/Produktion</v>
      </c>
      <c r="AX297" s="30" t="str">
        <f ca="1" t="shared" si="138"/>
        <v/>
      </c>
      <c r="AZ297" s="30" t="str">
        <f ca="1">IF(SUM(IF({"4.Projekteringsavtal","5.Anslutningsavtal","6.Nätavtal"}=Q297,1,0))&gt;0,EDATE(AX297,RANDBETWEEN(0,6)),"")</f>
        <v/>
      </c>
      <c r="BB297" s="20" t="str">
        <f ca="1">IF(SUM(IF({"5.Anslutningsavtal","6.Nätavtal"}=Q297,1,0))&gt;0,EDATE(AZ297,RANDBETWEEN(0,3)),"")</f>
        <v/>
      </c>
      <c r="BD297" s="20" t="str">
        <f ca="1" t="shared" si="139"/>
        <v/>
      </c>
    </row>
    <row r="298" s="6" customFormat="1" spans="1:56">
      <c r="A298" s="32" t="s">
        <v>65</v>
      </c>
      <c r="B298" s="30">
        <f ca="1" t="shared" si="179"/>
        <v>43203</v>
      </c>
      <c r="C298" s="31">
        <f ca="1" t="shared" si="114"/>
        <v>43682</v>
      </c>
      <c r="D298" s="29" t="str">
        <f t="shared" si="115"/>
        <v>Project 4298</v>
      </c>
      <c r="E298" s="29" t="str">
        <f t="shared" si="116"/>
        <v>Company AB 5298</v>
      </c>
      <c r="F298" s="29" t="str">
        <f ca="1" t="shared" si="180"/>
        <v>Gnesta</v>
      </c>
      <c r="G298" s="36">
        <f ca="1" t="shared" si="181"/>
        <v>30</v>
      </c>
      <c r="H298" s="37" t="str">
        <f ca="1" t="shared" si="182"/>
        <v>Ja</v>
      </c>
      <c r="I298" s="29" t="str">
        <f ca="1" t="shared" si="183"/>
        <v>Flytt</v>
      </c>
      <c r="J298" s="29" t="s">
        <v>69</v>
      </c>
      <c r="K298" s="40">
        <f ca="1" t="shared" si="184"/>
        <v>350</v>
      </c>
      <c r="L298" s="40">
        <f ca="1" t="shared" si="122"/>
        <v>30</v>
      </c>
      <c r="M298" s="13"/>
      <c r="N298" s="29" t="str">
        <f ca="1" t="shared" si="123"/>
        <v>Erik Johanson 298</v>
      </c>
      <c r="O298" s="29" t="str">
        <f ca="1" t="shared" si="124"/>
        <v>Anders Erikson 298</v>
      </c>
      <c r="P298" s="29" t="str">
        <f ca="1" t="shared" si="125"/>
        <v>Anders Erikson 298</v>
      </c>
      <c r="Q298" s="29" t="str">
        <f ca="1" t="shared" si="185"/>
        <v>5.Anslutningsavtal</v>
      </c>
      <c r="R298" s="44" t="str">
        <f ca="1" t="shared" si="186"/>
        <v>Ja</v>
      </c>
      <c r="S298" s="44" t="str">
        <f ca="1" t="shared" si="187"/>
        <v/>
      </c>
      <c r="T298" s="44" t="str">
        <f ca="1" t="shared" si="188"/>
        <v/>
      </c>
      <c r="U298" s="15"/>
      <c r="V298" s="32"/>
      <c r="W298" s="48" t="str">
        <f ca="1" t="shared" si="189"/>
        <v/>
      </c>
      <c r="X298" s="49" t="str">
        <f ca="1" t="shared" si="190"/>
        <v/>
      </c>
      <c r="Y298" s="62" t="str">
        <f ca="1" t="shared" si="132"/>
        <v/>
      </c>
      <c r="Z298" s="62" t="str">
        <f ca="1" t="shared" si="133"/>
        <v/>
      </c>
      <c r="AA298" s="66"/>
      <c r="AB298" s="63" t="str">
        <f ca="1" t="shared" si="134"/>
        <v/>
      </c>
      <c r="AC298" s="72">
        <f ca="1">INDEX(Anslutningspunkt!$A$2:$A$180,RANDBETWEEN(2,180),1)</f>
        <v>103</v>
      </c>
      <c r="AD298" s="29"/>
      <c r="AE298" s="29" t="str">
        <f ca="1" t="shared" si="191"/>
        <v/>
      </c>
      <c r="AF298" s="78"/>
      <c r="AG298" s="121"/>
      <c r="AH298" s="122"/>
      <c r="AI298" s="126"/>
      <c r="AJ298" s="6"/>
      <c r="AK298" s="6"/>
      <c r="AL298" s="6"/>
      <c r="AM298" s="6">
        <f ca="1">VLOOKUP(AC298,Anslutningspunkt!A:B,2,0)+RANDBETWEEN(-10000,10000)</f>
        <v>7712180.698</v>
      </c>
      <c r="AN298" s="6">
        <f ca="1">VLOOKUP(AC298,Anslutningspunkt!A:C,3,0)+RANDBETWEEN(-10000,10000)</f>
        <v>723166.195</v>
      </c>
      <c r="AP298" s="6" t="str">
        <f ca="1" t="shared" si="136"/>
        <v>Flytt</v>
      </c>
      <c r="AQ298" s="6" t="str">
        <f t="shared" si="137"/>
        <v>Konsumtion/Produktion</v>
      </c>
      <c r="AX298" s="30">
        <f ca="1" t="shared" si="138"/>
        <v>43407.8195877944</v>
      </c>
      <c r="AZ298" s="30">
        <f ca="1">IF(SUM(IF({"4.Projekteringsavtal","5.Anslutningsavtal","6.Nätavtal"}=Q298,1,0))&gt;0,EDATE(AX298,RANDBETWEEN(0,6)),"")</f>
        <v>43499</v>
      </c>
      <c r="BB298" s="20">
        <f ca="1">IF(SUM(IF({"5.Anslutningsavtal","6.Nätavtal"}=Q298,1,0))&gt;0,EDATE(AZ298,RANDBETWEEN(0,3)),"")</f>
        <v>43588</v>
      </c>
      <c r="BD298" s="20" t="str">
        <f ca="1" t="shared" si="139"/>
        <v/>
      </c>
    </row>
    <row r="299" s="6" customFormat="1" spans="1:56">
      <c r="A299" s="32" t="s">
        <v>65</v>
      </c>
      <c r="B299" s="30">
        <f ca="1" t="shared" si="179"/>
        <v>43964</v>
      </c>
      <c r="C299" s="31">
        <f ca="1" t="shared" si="114"/>
        <v>44873</v>
      </c>
      <c r="D299" s="29" t="str">
        <f t="shared" si="115"/>
        <v>Project 4299</v>
      </c>
      <c r="E299" s="29" t="str">
        <f t="shared" si="116"/>
        <v>Company AB 5299</v>
      </c>
      <c r="F299" s="29" t="str">
        <f ca="1" t="shared" si="180"/>
        <v>Gnesta</v>
      </c>
      <c r="G299" s="36">
        <f ca="1" t="shared" si="181"/>
        <v>34</v>
      </c>
      <c r="H299" s="37" t="str">
        <f ca="1" t="shared" si="182"/>
        <v/>
      </c>
      <c r="I299" s="29" t="str">
        <f ca="1" t="shared" si="183"/>
        <v>Nyanslutning</v>
      </c>
      <c r="J299" s="29" t="s">
        <v>69</v>
      </c>
      <c r="K299" s="40">
        <f ca="1" t="shared" si="184"/>
        <v>80</v>
      </c>
      <c r="L299" s="40">
        <f ca="1" t="shared" si="122"/>
        <v>12</v>
      </c>
      <c r="M299" s="13"/>
      <c r="N299" s="29" t="str">
        <f ca="1" t="shared" si="123"/>
        <v>Erik Johanson 299</v>
      </c>
      <c r="O299" s="29" t="str">
        <f ca="1" t="shared" si="124"/>
        <v>Sarah Anderson 299</v>
      </c>
      <c r="P299" s="29" t="str">
        <f ca="1" t="shared" si="125"/>
        <v>Anders Erikson 299</v>
      </c>
      <c r="Q299" s="29" t="str">
        <f ca="1" t="shared" si="185"/>
        <v>1.Anslutningsmöjlighet</v>
      </c>
      <c r="R299" s="44" t="str">
        <f ca="1" t="shared" si="186"/>
        <v>Ja</v>
      </c>
      <c r="S299" s="44" t="str">
        <f ca="1" t="shared" si="187"/>
        <v/>
      </c>
      <c r="T299" s="44" t="str">
        <f ca="1" t="shared" si="188"/>
        <v/>
      </c>
      <c r="U299" s="15"/>
      <c r="V299" s="32"/>
      <c r="W299" s="48" t="str">
        <f ca="1" t="shared" si="189"/>
        <v/>
      </c>
      <c r="X299" s="49" t="str">
        <f ca="1" t="shared" si="190"/>
        <v>Ja</v>
      </c>
      <c r="Y299" s="62">
        <f ca="1" t="shared" si="132"/>
        <v>45505</v>
      </c>
      <c r="Z299" s="62">
        <f ca="1" t="shared" si="133"/>
        <v>45360</v>
      </c>
      <c r="AA299" s="66"/>
      <c r="AB299" s="63" t="str">
        <f ca="1" t="shared" si="134"/>
        <v/>
      </c>
      <c r="AC299" s="72">
        <f ca="1">INDEX(Anslutningspunkt!$A$2:$A$180,RANDBETWEEN(2,180),1)</f>
        <v>51</v>
      </c>
      <c r="AD299" s="29"/>
      <c r="AE299" s="29" t="str">
        <f ca="1" t="shared" si="191"/>
        <v>Stamnät Regionnät</v>
      </c>
      <c r="AF299" s="78"/>
      <c r="AG299" s="121"/>
      <c r="AH299" s="122"/>
      <c r="AI299" s="126"/>
      <c r="AJ299" s="6"/>
      <c r="AK299" s="6"/>
      <c r="AL299" s="6"/>
      <c r="AM299" s="6">
        <f ca="1">VLOOKUP(AC299,Anslutningspunkt!A:B,2,0)+RANDBETWEEN(-10000,10000)</f>
        <v>7696358.698</v>
      </c>
      <c r="AN299" s="6">
        <f ca="1">VLOOKUP(AC299,Anslutningspunkt!A:C,3,0)+RANDBETWEEN(-10000,10000)</f>
        <v>818893.195</v>
      </c>
      <c r="AP299" s="6" t="str">
        <f ca="1" t="shared" si="136"/>
        <v>Nyanslutning</v>
      </c>
      <c r="AQ299" s="6" t="str">
        <f t="shared" si="137"/>
        <v>Konsumtion/Produktion</v>
      </c>
      <c r="AX299" s="30" t="str">
        <f ca="1" t="shared" si="138"/>
        <v/>
      </c>
      <c r="AZ299" s="30" t="str">
        <f ca="1">IF(SUM(IF({"4.Projekteringsavtal","5.Anslutningsavtal","6.Nätavtal"}=Q299,1,0))&gt;0,EDATE(AX299,RANDBETWEEN(0,6)),"")</f>
        <v/>
      </c>
      <c r="BB299" s="20" t="str">
        <f ca="1">IF(SUM(IF({"5.Anslutningsavtal","6.Nätavtal"}=Q299,1,0))&gt;0,EDATE(AZ299,RANDBETWEEN(0,3)),"")</f>
        <v/>
      </c>
      <c r="BD299" s="20" t="str">
        <f ca="1" t="shared" si="139"/>
        <v/>
      </c>
    </row>
    <row r="300" s="6" customFormat="1" spans="1:56">
      <c r="A300" s="32" t="s">
        <v>65</v>
      </c>
      <c r="B300" s="30">
        <f ca="1" t="shared" si="179"/>
        <v>44084</v>
      </c>
      <c r="C300" s="31">
        <f ca="1" t="shared" si="114"/>
        <v>45039</v>
      </c>
      <c r="D300" s="29" t="str">
        <f t="shared" si="115"/>
        <v>Project 4300</v>
      </c>
      <c r="E300" s="29" t="str">
        <f t="shared" si="116"/>
        <v>Company AB 5300</v>
      </c>
      <c r="F300" s="29" t="str">
        <f ca="1" t="shared" si="180"/>
        <v>Vingåker</v>
      </c>
      <c r="G300" s="36">
        <f ca="1" t="shared" si="181"/>
        <v>38</v>
      </c>
      <c r="H300" s="37" t="str">
        <f ca="1" t="shared" si="182"/>
        <v>Nej</v>
      </c>
      <c r="I300" s="29" t="str">
        <f ca="1" t="shared" si="183"/>
        <v>Utökning</v>
      </c>
      <c r="J300" s="29" t="s">
        <v>69</v>
      </c>
      <c r="K300" s="40">
        <f ca="1" t="shared" si="184"/>
        <v>210</v>
      </c>
      <c r="L300" s="40">
        <f ca="1" t="shared" si="122"/>
        <v>117</v>
      </c>
      <c r="M300" s="13"/>
      <c r="N300" s="29" t="str">
        <f ca="1" t="shared" si="123"/>
        <v>Anders Erikson 300</v>
      </c>
      <c r="O300" s="29" t="str">
        <f ca="1" t="shared" si="124"/>
        <v>Erik Johanson 300</v>
      </c>
      <c r="P300" s="29" t="str">
        <f ca="1" t="shared" si="125"/>
        <v>Sarah Anderson 300</v>
      </c>
      <c r="Q300" s="29" t="str">
        <f ca="1" t="shared" si="185"/>
        <v>6.Nätavtal</v>
      </c>
      <c r="R300" s="44" t="str">
        <f ca="1" t="shared" si="186"/>
        <v>nej</v>
      </c>
      <c r="S300" s="44" t="str">
        <f ca="1" t="shared" si="187"/>
        <v/>
      </c>
      <c r="T300" s="44" t="str">
        <f ca="1" t="shared" si="188"/>
        <v>x</v>
      </c>
      <c r="U300" s="15"/>
      <c r="V300" s="32"/>
      <c r="W300" s="48" t="str">
        <f ca="1" t="shared" si="189"/>
        <v/>
      </c>
      <c r="X300" s="49" t="str">
        <f ca="1" t="shared" si="190"/>
        <v>Nej</v>
      </c>
      <c r="Y300" s="62" t="str">
        <f ca="1" t="shared" si="132"/>
        <v/>
      </c>
      <c r="Z300" s="62" t="str">
        <f ca="1" t="shared" si="133"/>
        <v/>
      </c>
      <c r="AA300" s="66"/>
      <c r="AB300" s="63" t="str">
        <f ca="1" t="shared" si="134"/>
        <v/>
      </c>
      <c r="AC300" s="72">
        <f ca="1">INDEX(Anslutningspunkt!$A$2:$A$180,RANDBETWEEN(2,180),1)</f>
        <v>76</v>
      </c>
      <c r="AD300" s="29"/>
      <c r="AE300" s="29" t="str">
        <f ca="1" t="shared" si="191"/>
        <v>Stamnät</v>
      </c>
      <c r="AF300" s="78"/>
      <c r="AG300" s="121"/>
      <c r="AH300" s="122"/>
      <c r="AI300" s="126"/>
      <c r="AJ300" s="6"/>
      <c r="AK300" s="6"/>
      <c r="AL300" s="6"/>
      <c r="AM300" s="6">
        <f ca="1">VLOOKUP(AC300,Anslutningspunkt!A:B,2,0)+RANDBETWEEN(-10000,10000)</f>
        <v>7662431.698</v>
      </c>
      <c r="AN300" s="6">
        <f ca="1">VLOOKUP(AC300,Anslutningspunkt!A:C,3,0)+RANDBETWEEN(-10000,10000)</f>
        <v>689063.195</v>
      </c>
      <c r="AP300" s="6" t="str">
        <f ca="1" t="shared" si="136"/>
        <v>Utökning</v>
      </c>
      <c r="AQ300" s="6" t="str">
        <f t="shared" si="137"/>
        <v>Konsumtion/Produktion</v>
      </c>
      <c r="AX300" s="30">
        <f ca="1" t="shared" si="138"/>
        <v>44755.1414635953</v>
      </c>
      <c r="AZ300" s="30">
        <f ca="1">IF(SUM(IF({"4.Projekteringsavtal","5.Anslutningsavtal","6.Nätavtal"}=Q300,1,0))&gt;0,EDATE(AX300,RANDBETWEEN(0,6)),"")</f>
        <v>44786</v>
      </c>
      <c r="BB300" s="20">
        <f ca="1">IF(SUM(IF({"5.Anslutningsavtal","6.Nätavtal"}=Q300,1,0))&gt;0,EDATE(AZ300,RANDBETWEEN(0,3)),"")</f>
        <v>44817</v>
      </c>
      <c r="BD300" s="20">
        <f ca="1" t="shared" si="139"/>
        <v>44908</v>
      </c>
    </row>
    <row r="301" s="6" customFormat="1" spans="1:56">
      <c r="A301" s="32" t="s">
        <v>65</v>
      </c>
      <c r="B301" s="30">
        <f ca="1" t="shared" si="179"/>
        <v>44244</v>
      </c>
      <c r="C301" s="31">
        <f ca="1" t="shared" si="114"/>
        <v>45078</v>
      </c>
      <c r="D301" s="29" t="str">
        <f t="shared" si="115"/>
        <v>Project 4301</v>
      </c>
      <c r="E301" s="29" t="str">
        <f t="shared" si="116"/>
        <v>Company AB 5301</v>
      </c>
      <c r="F301" s="29" t="str">
        <f ca="1" t="shared" si="180"/>
        <v>Botkyrka</v>
      </c>
      <c r="G301" s="36">
        <f ca="1" t="shared" si="181"/>
        <v>33</v>
      </c>
      <c r="H301" s="37" t="str">
        <f ca="1" t="shared" si="182"/>
        <v>Ja</v>
      </c>
      <c r="I301" s="29" t="str">
        <f ca="1" t="shared" si="183"/>
        <v>Flytt</v>
      </c>
      <c r="J301" s="29" t="s">
        <v>69</v>
      </c>
      <c r="K301" s="40">
        <f ca="1" t="shared" si="184"/>
        <v>460</v>
      </c>
      <c r="L301" s="40">
        <f ca="1" t="shared" si="122"/>
        <v>443</v>
      </c>
      <c r="M301" s="13"/>
      <c r="N301" s="29" t="str">
        <f ca="1" t="shared" si="123"/>
        <v>Anders Erikson 301</v>
      </c>
      <c r="O301" s="29" t="str">
        <f ca="1" t="shared" si="124"/>
        <v>Lars Johnson 301</v>
      </c>
      <c r="P301" s="29" t="str">
        <f ca="1" t="shared" si="125"/>
        <v>Erik Johanson 301</v>
      </c>
      <c r="Q301" s="29" t="str">
        <f ca="1" t="shared" si="185"/>
        <v>6.Nätavtal</v>
      </c>
      <c r="R301" s="44" t="str">
        <f ca="1" t="shared" si="186"/>
        <v>n</v>
      </c>
      <c r="S301" s="44" t="str">
        <f ca="1" t="shared" si="187"/>
        <v>x</v>
      </c>
      <c r="T301" s="44" t="str">
        <f ca="1" t="shared" si="188"/>
        <v/>
      </c>
      <c r="U301" s="15"/>
      <c r="V301" s="32"/>
      <c r="W301" s="48" t="str">
        <f ca="1" t="shared" si="189"/>
        <v>Ansluts till LN 20 kV</v>
      </c>
      <c r="X301" s="49" t="str">
        <f ca="1" t="shared" si="190"/>
        <v/>
      </c>
      <c r="Y301" s="62" t="str">
        <f ca="1" t="shared" si="132"/>
        <v/>
      </c>
      <c r="Z301" s="62" t="str">
        <f ca="1" t="shared" si="133"/>
        <v/>
      </c>
      <c r="AA301" s="66"/>
      <c r="AB301" s="63" t="str">
        <f ca="1" t="shared" si="134"/>
        <v/>
      </c>
      <c r="AC301" s="72">
        <f ca="1">INDEX(Anslutningspunkt!$A$2:$A$180,RANDBETWEEN(2,180),1)</f>
        <v>229</v>
      </c>
      <c r="AD301" s="29"/>
      <c r="AE301" s="29" t="str">
        <f ca="1" t="shared" si="191"/>
        <v/>
      </c>
      <c r="AF301" s="78"/>
      <c r="AG301" s="121"/>
      <c r="AH301" s="122"/>
      <c r="AI301" s="126"/>
      <c r="AJ301" s="6"/>
      <c r="AK301" s="6"/>
      <c r="AL301" s="6"/>
      <c r="AM301" s="6">
        <f ca="1">VLOOKUP(AC301,Anslutningspunkt!A:B,2,0)+RANDBETWEEN(-10000,10000)</f>
        <v>7623385.698</v>
      </c>
      <c r="AN301" s="6">
        <f ca="1">VLOOKUP(AC301,Anslutningspunkt!A:C,3,0)+RANDBETWEEN(-10000,10000)</f>
        <v>650090.195</v>
      </c>
      <c r="AP301" s="6" t="str">
        <f ca="1" t="shared" si="136"/>
        <v>Flytt</v>
      </c>
      <c r="AQ301" s="6" t="str">
        <f t="shared" si="137"/>
        <v>Konsumtion/Produktion</v>
      </c>
      <c r="AX301" s="30">
        <f ca="1" t="shared" si="138"/>
        <v>44524.8535209476</v>
      </c>
      <c r="AZ301" s="30">
        <f ca="1">IF(SUM(IF({"4.Projekteringsavtal","5.Anslutningsavtal","6.Nätavtal"}=Q301,1,0))&gt;0,EDATE(AX301,RANDBETWEEN(0,6)),"")</f>
        <v>44554</v>
      </c>
      <c r="BB301" s="20">
        <f ca="1">IF(SUM(IF({"5.Anslutningsavtal","6.Nätavtal"}=Q301,1,0))&gt;0,EDATE(AZ301,RANDBETWEEN(0,3)),"")</f>
        <v>44554</v>
      </c>
      <c r="BD301" s="20">
        <f ca="1" t="shared" si="139"/>
        <v>44644</v>
      </c>
    </row>
    <row r="302" s="6" customFormat="1" spans="1:56">
      <c r="A302" s="32" t="s">
        <v>65</v>
      </c>
      <c r="B302" s="30">
        <f ca="1" t="shared" ref="B302:B311" si="192">RANDBETWEEN(DATE(2018,1,1),DATE(2022,10,20))</f>
        <v>44548</v>
      </c>
      <c r="C302" s="31">
        <f ca="1" t="shared" si="114"/>
        <v>44884</v>
      </c>
      <c r="D302" s="29" t="str">
        <f t="shared" si="115"/>
        <v>Project 4302</v>
      </c>
      <c r="E302" s="29" t="str">
        <f t="shared" si="116"/>
        <v>Company AB 5302</v>
      </c>
      <c r="F302" s="29" t="str">
        <f ca="1" t="shared" ref="F302:F311" si="193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Södertälje</v>
      </c>
      <c r="G302" s="36">
        <f ca="1" t="shared" ref="G302:G311" si="194">RANDBETWEEN(30,38)</f>
        <v>37</v>
      </c>
      <c r="H302" s="37" t="str">
        <f ca="1" t="shared" ref="H302:H311" si="195">CHOOSE(RANDBETWEEN(1,3),"Ja","Nej","")</f>
        <v>Nej</v>
      </c>
      <c r="I302" s="29" t="str">
        <f ca="1" t="shared" ref="I302:I311" si="196">CHOOSE(RANDBETWEEN(1,3),"Nyanslutning","Utökning","Flytt")</f>
        <v>Nyanslutning</v>
      </c>
      <c r="J302" s="29" t="s">
        <v>69</v>
      </c>
      <c r="K302" s="40">
        <f ca="1" t="shared" ref="K302:K311" si="197">RANDBETWEEN(1,60)*10</f>
        <v>100</v>
      </c>
      <c r="L302" s="40">
        <f ca="1" t="shared" si="122"/>
        <v>2</v>
      </c>
      <c r="M302" s="13"/>
      <c r="N302" s="29" t="str">
        <f ca="1" t="shared" si="123"/>
        <v>Anders Erikson 302</v>
      </c>
      <c r="O302" s="29" t="str">
        <f ca="1" t="shared" si="124"/>
        <v>Anders Erikson 302</v>
      </c>
      <c r="P302" s="29" t="str">
        <f ca="1" t="shared" si="125"/>
        <v>Lars Johnson 302</v>
      </c>
      <c r="Q302" s="29" t="str">
        <f ca="1" t="shared" ref="Q302:Q311" si="198">CHOOSE(RANDBETWEEN(1,5),"5.Anslutningsavtal","4.Projekteringsavtal","6.Nätavtal","2.Reservationsavtal","1.Anslutningsmöjlighet")</f>
        <v>4.Projekteringsavtal</v>
      </c>
      <c r="R302" s="44" t="str">
        <f ca="1" t="shared" ref="R302:R311" si="199">CHOOSE(RANDBETWEEN(1,8),"Ja","","","","n","nej","?","N/A")</f>
        <v>N/A</v>
      </c>
      <c r="S302" s="44" t="str">
        <f ca="1" t="shared" ref="S302:S311" si="200">CHOOSE(RANDBETWEEN(1,3),"x","","")</f>
        <v/>
      </c>
      <c r="T302" s="44" t="str">
        <f ca="1" t="shared" ref="T302:T311" si="201">CHOOSE(RANDBETWEEN(1,4),"x","","","")</f>
        <v/>
      </c>
      <c r="U302" s="15"/>
      <c r="V302" s="32"/>
      <c r="W302" s="48" t="str">
        <f ca="1" t="shared" ref="W302:W311" si="202">CHOOSE(RANDBETWEEN(1,7),"Länk","","","","","Ansluts till LN 20 kV","Reservationsavtal ska tecknas")</f>
        <v>Ansluts till LN 20 kV</v>
      </c>
      <c r="X302" s="49" t="str">
        <f ca="1" t="shared" ref="X302:X311" si="203">CHOOSE(RANDBETWEEN(1,4),"Ja","Ja","Nej","")</f>
        <v>Nej</v>
      </c>
      <c r="Y302" s="62" t="str">
        <f ca="1" t="shared" si="132"/>
        <v/>
      </c>
      <c r="Z302" s="62" t="str">
        <f ca="1" t="shared" si="133"/>
        <v/>
      </c>
      <c r="AA302" s="66"/>
      <c r="AB302" s="63" t="str">
        <f ca="1" t="shared" si="134"/>
        <v/>
      </c>
      <c r="AC302" s="72">
        <f ca="1">INDEX(Anslutningspunkt!$A$2:$A$180,RANDBETWEEN(2,180),1)</f>
        <v>29</v>
      </c>
      <c r="AD302" s="29"/>
      <c r="AE302" s="29" t="str">
        <f ca="1" t="shared" ref="AE302:AE311" si="204">CHOOSE(RANDBETWEEN(1,4),"Regionnät","Stamnät Regionnät","Stamnät","")</f>
        <v>Stamnät Regionnät</v>
      </c>
      <c r="AF302" s="78"/>
      <c r="AG302" s="121"/>
      <c r="AH302" s="122"/>
      <c r="AI302" s="126"/>
      <c r="AJ302" s="6"/>
      <c r="AK302" s="6"/>
      <c r="AL302" s="6"/>
      <c r="AM302" s="6">
        <f ca="1">VLOOKUP(AC302,Anslutningspunkt!A:B,2,0)+RANDBETWEEN(-10000,10000)</f>
        <v>7748726.698</v>
      </c>
      <c r="AN302" s="6">
        <f ca="1">VLOOKUP(AC302,Anslutningspunkt!A:C,3,0)+RANDBETWEEN(-10000,10000)</f>
        <v>728235.195</v>
      </c>
      <c r="AP302" s="6" t="str">
        <f ca="1" t="shared" si="136"/>
        <v>Nyanslutning</v>
      </c>
      <c r="AQ302" s="6" t="str">
        <f t="shared" si="137"/>
        <v>Konsumtion/Produktion</v>
      </c>
      <c r="AX302" s="30">
        <f ca="1" t="shared" si="138"/>
        <v>44676.4519510731</v>
      </c>
      <c r="AZ302" s="30">
        <f ca="1">IF(SUM(IF({"4.Projekteringsavtal","5.Anslutningsavtal","6.Nätavtal"}=Q302,1,0))&gt;0,EDATE(AX302,RANDBETWEEN(0,6)),"")</f>
        <v>44737</v>
      </c>
      <c r="BB302" s="20" t="str">
        <f ca="1">IF(SUM(IF({"5.Anslutningsavtal","6.Nätavtal"}=Q302,1,0))&gt;0,EDATE(AZ302,RANDBETWEEN(0,3)),"")</f>
        <v/>
      </c>
      <c r="BD302" s="20" t="str">
        <f ca="1" t="shared" si="139"/>
        <v/>
      </c>
    </row>
    <row r="303" s="6" customFormat="1" spans="1:56">
      <c r="A303" s="32" t="s">
        <v>65</v>
      </c>
      <c r="B303" s="30">
        <f ca="1" t="shared" si="192"/>
        <v>43939</v>
      </c>
      <c r="C303" s="31">
        <f ca="1" t="shared" si="114"/>
        <v>45444</v>
      </c>
      <c r="D303" s="29" t="str">
        <f t="shared" si="115"/>
        <v>Project 4303</v>
      </c>
      <c r="E303" s="29" t="str">
        <f t="shared" si="116"/>
        <v>Company AB 5303</v>
      </c>
      <c r="F303" s="29" t="str">
        <f ca="1" t="shared" si="193"/>
        <v>Äkers Styckebruk</v>
      </c>
      <c r="G303" s="36">
        <f ca="1" t="shared" si="194"/>
        <v>36</v>
      </c>
      <c r="H303" s="37" t="str">
        <f ca="1" t="shared" si="195"/>
        <v>Nej</v>
      </c>
      <c r="I303" s="29" t="str">
        <f ca="1" t="shared" si="196"/>
        <v>Utökning</v>
      </c>
      <c r="J303" s="29" t="s">
        <v>69</v>
      </c>
      <c r="K303" s="40">
        <f ca="1" t="shared" si="197"/>
        <v>310</v>
      </c>
      <c r="L303" s="40">
        <f ca="1" t="shared" si="122"/>
        <v>308</v>
      </c>
      <c r="M303" s="13"/>
      <c r="N303" s="29" t="str">
        <f ca="1" t="shared" si="123"/>
        <v>Anders Erikson 303</v>
      </c>
      <c r="O303" s="29" t="str">
        <f ca="1" t="shared" si="124"/>
        <v>Anders Erikson 303</v>
      </c>
      <c r="P303" s="29" t="str">
        <f ca="1" t="shared" si="125"/>
        <v>Erik Johanson 303</v>
      </c>
      <c r="Q303" s="29" t="str">
        <f ca="1" t="shared" si="198"/>
        <v>4.Projekteringsavtal</v>
      </c>
      <c r="R303" s="44" t="str">
        <f ca="1" t="shared" si="199"/>
        <v/>
      </c>
      <c r="S303" s="44" t="str">
        <f ca="1" t="shared" si="200"/>
        <v/>
      </c>
      <c r="T303" s="44" t="str">
        <f ca="1" t="shared" si="201"/>
        <v/>
      </c>
      <c r="U303" s="15"/>
      <c r="V303" s="32"/>
      <c r="W303" s="48" t="str">
        <f ca="1" t="shared" si="202"/>
        <v>Ansluts till LN 20 kV</v>
      </c>
      <c r="X303" s="49" t="str">
        <f ca="1" t="shared" si="203"/>
        <v>Ja</v>
      </c>
      <c r="Y303" s="62">
        <f ca="1" t="shared" si="132"/>
        <v>45571</v>
      </c>
      <c r="Z303" s="62">
        <f ca="1" t="shared" si="133"/>
        <v>45566</v>
      </c>
      <c r="AA303" s="66"/>
      <c r="AB303" s="63" t="str">
        <f ca="1" t="shared" si="134"/>
        <v/>
      </c>
      <c r="AC303" s="72">
        <f ca="1">INDEX(Anslutningspunkt!$A$2:$A$180,RANDBETWEEN(2,180),1)</f>
        <v>102</v>
      </c>
      <c r="AD303" s="29"/>
      <c r="AE303" s="29" t="str">
        <f ca="1" t="shared" si="204"/>
        <v/>
      </c>
      <c r="AF303" s="78"/>
      <c r="AG303" s="121"/>
      <c r="AH303" s="122"/>
      <c r="AI303" s="126"/>
      <c r="AJ303" s="6"/>
      <c r="AK303" s="6"/>
      <c r="AL303" s="6"/>
      <c r="AM303" s="6">
        <f ca="1">VLOOKUP(AC303,Anslutningspunkt!A:B,2,0)+RANDBETWEEN(-10000,10000)</f>
        <v>7737214.698</v>
      </c>
      <c r="AN303" s="6">
        <f ca="1">VLOOKUP(AC303,Anslutningspunkt!A:C,3,0)+RANDBETWEEN(-10000,10000)</f>
        <v>762073.195</v>
      </c>
      <c r="AP303" s="6" t="str">
        <f ca="1" t="shared" si="136"/>
        <v>Utökning</v>
      </c>
      <c r="AQ303" s="6" t="str">
        <f t="shared" si="137"/>
        <v>Konsumtion/Produktion</v>
      </c>
      <c r="AX303" s="30">
        <f ca="1" t="shared" si="138"/>
        <v>45430.1620891483</v>
      </c>
      <c r="AZ303" s="30">
        <f ca="1">IF(SUM(IF({"4.Projekteringsavtal","5.Anslutningsavtal","6.Nätavtal"}=Q303,1,0))&gt;0,EDATE(AX303,RANDBETWEEN(0,6)),"")</f>
        <v>45522</v>
      </c>
      <c r="BB303" s="20" t="str">
        <f ca="1">IF(SUM(IF({"5.Anslutningsavtal","6.Nätavtal"}=Q303,1,0))&gt;0,EDATE(AZ303,RANDBETWEEN(0,3)),"")</f>
        <v/>
      </c>
      <c r="BD303" s="20" t="str">
        <f ca="1" t="shared" si="139"/>
        <v/>
      </c>
    </row>
    <row r="304" s="6" customFormat="1" spans="1:56">
      <c r="A304" s="32" t="s">
        <v>65</v>
      </c>
      <c r="B304" s="30">
        <f ca="1" t="shared" si="192"/>
        <v>44504</v>
      </c>
      <c r="C304" s="31">
        <f ca="1" t="shared" si="114"/>
        <v>44913</v>
      </c>
      <c r="D304" s="29" t="str">
        <f t="shared" si="115"/>
        <v>Project 4304</v>
      </c>
      <c r="E304" s="29" t="str">
        <f t="shared" si="116"/>
        <v>Company AB 5304</v>
      </c>
      <c r="F304" s="29" t="str">
        <f ca="1" t="shared" si="193"/>
        <v>Sala</v>
      </c>
      <c r="G304" s="36">
        <f ca="1" t="shared" si="194"/>
        <v>35</v>
      </c>
      <c r="H304" s="37" t="str">
        <f ca="1" t="shared" si="195"/>
        <v>Ja</v>
      </c>
      <c r="I304" s="29" t="str">
        <f ca="1" t="shared" si="196"/>
        <v>Nyanslutning</v>
      </c>
      <c r="J304" s="29" t="s">
        <v>69</v>
      </c>
      <c r="K304" s="40">
        <f ca="1" t="shared" si="197"/>
        <v>440</v>
      </c>
      <c r="L304" s="40">
        <f ca="1" t="shared" si="122"/>
        <v>230</v>
      </c>
      <c r="M304" s="13"/>
      <c r="N304" s="29" t="str">
        <f ca="1" t="shared" si="123"/>
        <v>Erik Johanson 304</v>
      </c>
      <c r="O304" s="29" t="str">
        <f ca="1" t="shared" si="124"/>
        <v>Erik Johanson 304</v>
      </c>
      <c r="P304" s="29" t="str">
        <f ca="1" t="shared" si="125"/>
        <v>Lars Johnson 304</v>
      </c>
      <c r="Q304" s="29" t="str">
        <f ca="1" t="shared" si="198"/>
        <v>2.Reservationsavtal</v>
      </c>
      <c r="R304" s="44" t="str">
        <f ca="1" t="shared" si="199"/>
        <v/>
      </c>
      <c r="S304" s="44" t="str">
        <f ca="1" t="shared" si="200"/>
        <v/>
      </c>
      <c r="T304" s="44" t="str">
        <f ca="1" t="shared" si="201"/>
        <v>x</v>
      </c>
      <c r="U304" s="15"/>
      <c r="V304" s="32"/>
      <c r="W304" s="48" t="str">
        <f ca="1" t="shared" si="202"/>
        <v/>
      </c>
      <c r="X304" s="49" t="str">
        <f ca="1" t="shared" si="203"/>
        <v>Ja</v>
      </c>
      <c r="Y304" s="62">
        <f ca="1" t="shared" si="132"/>
        <v>45408</v>
      </c>
      <c r="Z304" s="62">
        <f ca="1" t="shared" si="133"/>
        <v>45386</v>
      </c>
      <c r="AA304" s="66"/>
      <c r="AB304" s="63" t="str">
        <f ca="1" t="shared" si="134"/>
        <v/>
      </c>
      <c r="AC304" s="72">
        <f ca="1">INDEX(Anslutningspunkt!$A$2:$A$180,RANDBETWEEN(2,180),1)</f>
        <v>110</v>
      </c>
      <c r="AD304" s="29"/>
      <c r="AE304" s="29" t="str">
        <f ca="1" t="shared" si="204"/>
        <v>Stamnät</v>
      </c>
      <c r="AF304" s="78"/>
      <c r="AG304" s="121"/>
      <c r="AH304" s="122"/>
      <c r="AI304" s="126"/>
      <c r="AJ304" s="6"/>
      <c r="AK304" s="6"/>
      <c r="AL304" s="6"/>
      <c r="AM304" s="6">
        <f ca="1">VLOOKUP(AC304,Anslutningspunkt!A:B,2,0)+RANDBETWEEN(-10000,10000)</f>
        <v>7638538.698</v>
      </c>
      <c r="AN304" s="6">
        <f ca="1">VLOOKUP(AC304,Anslutningspunkt!A:C,3,0)+RANDBETWEEN(-10000,10000)</f>
        <v>680683.195</v>
      </c>
      <c r="AP304" s="6" t="str">
        <f ca="1" t="shared" si="136"/>
        <v>Nyanslutning</v>
      </c>
      <c r="AQ304" s="6" t="str">
        <f t="shared" si="137"/>
        <v>Konsumtion/Produktion</v>
      </c>
      <c r="AX304" s="30">
        <f ca="1" t="shared" si="138"/>
        <v>44690.7035714416</v>
      </c>
      <c r="AZ304" s="30" t="str">
        <f ca="1">IF(SUM(IF({"4.Projekteringsavtal","5.Anslutningsavtal","6.Nätavtal"}=Q304,1,0))&gt;0,EDATE(AX304,RANDBETWEEN(0,6)),"")</f>
        <v/>
      </c>
      <c r="BB304" s="20" t="str">
        <f ca="1">IF(SUM(IF({"5.Anslutningsavtal","6.Nätavtal"}=Q304,1,0))&gt;0,EDATE(AZ304,RANDBETWEEN(0,3)),"")</f>
        <v/>
      </c>
      <c r="BD304" s="20" t="str">
        <f ca="1" t="shared" si="139"/>
        <v/>
      </c>
    </row>
    <row r="305" s="6" customFormat="1" spans="1:56">
      <c r="A305" s="32" t="s">
        <v>65</v>
      </c>
      <c r="B305" s="30">
        <f ca="1" t="shared" si="192"/>
        <v>43377</v>
      </c>
      <c r="C305" s="31">
        <f ca="1" t="shared" si="114"/>
        <v>43519</v>
      </c>
      <c r="D305" s="29" t="str">
        <f t="shared" si="115"/>
        <v>Project 4305</v>
      </c>
      <c r="E305" s="29" t="str">
        <f t="shared" si="116"/>
        <v>Company AB 5305</v>
      </c>
      <c r="F305" s="29" t="str">
        <f ca="1" t="shared" si="193"/>
        <v>Vallentuna</v>
      </c>
      <c r="G305" s="36">
        <f ca="1" t="shared" si="194"/>
        <v>34</v>
      </c>
      <c r="H305" s="37" t="str">
        <f ca="1" t="shared" si="195"/>
        <v>Nej</v>
      </c>
      <c r="I305" s="29" t="str">
        <f ca="1" t="shared" si="196"/>
        <v>Nyanslutning</v>
      </c>
      <c r="J305" s="29" t="s">
        <v>69</v>
      </c>
      <c r="K305" s="40">
        <f ca="1" t="shared" si="197"/>
        <v>500</v>
      </c>
      <c r="L305" s="40">
        <f ca="1" t="shared" si="122"/>
        <v>162</v>
      </c>
      <c r="M305" s="13"/>
      <c r="N305" s="29" t="str">
        <f ca="1" t="shared" si="123"/>
        <v>Lars Johnson 305</v>
      </c>
      <c r="O305" s="29" t="str">
        <f ca="1" t="shared" si="124"/>
        <v>Erik Johanson 305</v>
      </c>
      <c r="P305" s="29" t="str">
        <f ca="1" t="shared" si="125"/>
        <v>Sarah Anderson 305</v>
      </c>
      <c r="Q305" s="29" t="str">
        <f ca="1" t="shared" si="198"/>
        <v>5.Anslutningsavtal</v>
      </c>
      <c r="R305" s="44" t="str">
        <f ca="1" t="shared" si="199"/>
        <v/>
      </c>
      <c r="S305" s="44" t="str">
        <f ca="1" t="shared" si="200"/>
        <v/>
      </c>
      <c r="T305" s="44" t="str">
        <f ca="1" t="shared" si="201"/>
        <v/>
      </c>
      <c r="U305" s="15"/>
      <c r="V305" s="32"/>
      <c r="W305" s="48" t="str">
        <f ca="1" t="shared" si="202"/>
        <v/>
      </c>
      <c r="X305" s="49" t="str">
        <f ca="1" t="shared" si="203"/>
        <v>Ja</v>
      </c>
      <c r="Y305" s="62">
        <f ca="1" t="shared" si="132"/>
        <v>45267</v>
      </c>
      <c r="Z305" s="62">
        <f ca="1" t="shared" si="133"/>
        <v>45242</v>
      </c>
      <c r="AA305" s="66"/>
      <c r="AB305" s="63" t="str">
        <f ca="1" t="shared" si="134"/>
        <v/>
      </c>
      <c r="AC305" s="72">
        <f ca="1">INDEX(Anslutningspunkt!$A$2:$A$180,RANDBETWEEN(2,180),1)</f>
        <v>64</v>
      </c>
      <c r="AD305" s="29"/>
      <c r="AE305" s="29" t="str">
        <f ca="1" t="shared" si="204"/>
        <v>Stamnät</v>
      </c>
      <c r="AF305" s="78"/>
      <c r="AG305" s="121"/>
      <c r="AH305" s="122"/>
      <c r="AI305" s="126"/>
      <c r="AJ305" s="6"/>
      <c r="AK305" s="6"/>
      <c r="AL305" s="6"/>
      <c r="AM305" s="6">
        <f ca="1">VLOOKUP(AC305,Anslutningspunkt!A:B,2,0)+RANDBETWEEN(-10000,10000)</f>
        <v>7609190.698</v>
      </c>
      <c r="AN305" s="6">
        <f ca="1">VLOOKUP(AC305,Anslutningspunkt!A:C,3,0)+RANDBETWEEN(-10000,10000)</f>
        <v>737974.195</v>
      </c>
      <c r="AP305" s="6" t="str">
        <f ca="1" t="shared" si="136"/>
        <v>Nyanslutning</v>
      </c>
      <c r="AQ305" s="6" t="str">
        <f t="shared" si="137"/>
        <v>Konsumtion/Produktion</v>
      </c>
      <c r="AX305" s="30">
        <f ca="1" t="shared" si="138"/>
        <v>43416.7840045657</v>
      </c>
      <c r="AZ305" s="30">
        <f ca="1">IF(SUM(IF({"4.Projekteringsavtal","5.Anslutningsavtal","6.Nätavtal"}=Q305,1,0))&gt;0,EDATE(AX305,RANDBETWEEN(0,6)),"")</f>
        <v>43416</v>
      </c>
      <c r="BB305" s="20">
        <f ca="1">IF(SUM(IF({"5.Anslutningsavtal","6.Nätavtal"}=Q305,1,0))&gt;0,EDATE(AZ305,RANDBETWEEN(0,3)),"")</f>
        <v>43508</v>
      </c>
      <c r="BD305" s="20" t="str">
        <f ca="1" t="shared" si="139"/>
        <v/>
      </c>
    </row>
    <row r="306" s="6" customFormat="1" spans="1:56">
      <c r="A306" s="32" t="s">
        <v>65</v>
      </c>
      <c r="B306" s="30">
        <f ca="1" t="shared" si="192"/>
        <v>44655</v>
      </c>
      <c r="C306" s="31">
        <f ca="1" t="shared" si="114"/>
        <v>45540</v>
      </c>
      <c r="D306" s="29" t="str">
        <f t="shared" si="115"/>
        <v>Project 4306</v>
      </c>
      <c r="E306" s="29" t="str">
        <f t="shared" si="116"/>
        <v>Company AB 5306</v>
      </c>
      <c r="F306" s="29" t="str">
        <f ca="1" t="shared" si="193"/>
        <v>Lindesberg</v>
      </c>
      <c r="G306" s="36">
        <f ca="1" t="shared" si="194"/>
        <v>36</v>
      </c>
      <c r="H306" s="37" t="str">
        <f ca="1" t="shared" si="195"/>
        <v>Nej</v>
      </c>
      <c r="I306" s="29" t="str">
        <f ca="1" t="shared" si="196"/>
        <v>Utökning</v>
      </c>
      <c r="J306" s="29" t="s">
        <v>69</v>
      </c>
      <c r="K306" s="40">
        <f ca="1" t="shared" si="197"/>
        <v>440</v>
      </c>
      <c r="L306" s="40">
        <f ca="1" t="shared" si="122"/>
        <v>187</v>
      </c>
      <c r="M306" s="13"/>
      <c r="N306" s="29" t="str">
        <f ca="1" t="shared" si="123"/>
        <v>Anders Erikson 306</v>
      </c>
      <c r="O306" s="29" t="str">
        <f ca="1" t="shared" si="124"/>
        <v>Erik Johanson 306</v>
      </c>
      <c r="P306" s="29" t="str">
        <f ca="1" t="shared" si="125"/>
        <v>Lars Johnson 306</v>
      </c>
      <c r="Q306" s="29" t="str">
        <f ca="1" t="shared" si="198"/>
        <v>6.Nätavtal</v>
      </c>
      <c r="R306" s="44" t="str">
        <f ca="1" t="shared" si="199"/>
        <v>nej</v>
      </c>
      <c r="S306" s="44" t="str">
        <f ca="1" t="shared" si="200"/>
        <v>x</v>
      </c>
      <c r="T306" s="44" t="str">
        <f ca="1" t="shared" si="201"/>
        <v/>
      </c>
      <c r="U306" s="15"/>
      <c r="V306" s="32"/>
      <c r="W306" s="48" t="str">
        <f ca="1" t="shared" si="202"/>
        <v>Ansluts till LN 20 kV</v>
      </c>
      <c r="X306" s="49" t="str">
        <f ca="1" t="shared" si="203"/>
        <v>Ja</v>
      </c>
      <c r="Y306" s="62">
        <f ca="1" t="shared" si="132"/>
        <v>45580</v>
      </c>
      <c r="Z306" s="62">
        <f ca="1" t="shared" si="133"/>
        <v>45579</v>
      </c>
      <c r="AA306" s="66"/>
      <c r="AB306" s="63" t="str">
        <f ca="1" t="shared" si="134"/>
        <v/>
      </c>
      <c r="AC306" s="72">
        <f ca="1">INDEX(Anslutningspunkt!$A$2:$A$180,RANDBETWEEN(2,180),1)</f>
        <v>102</v>
      </c>
      <c r="AD306" s="29"/>
      <c r="AE306" s="29" t="str">
        <f ca="1" t="shared" si="204"/>
        <v>Regionnät</v>
      </c>
      <c r="AF306" s="78"/>
      <c r="AG306" s="121"/>
      <c r="AH306" s="122"/>
      <c r="AI306" s="126"/>
      <c r="AJ306" s="6"/>
      <c r="AK306" s="6"/>
      <c r="AL306" s="6"/>
      <c r="AM306" s="6">
        <f ca="1">VLOOKUP(AC306,Anslutningspunkt!A:B,2,0)+RANDBETWEEN(-10000,10000)</f>
        <v>7733004.698</v>
      </c>
      <c r="AN306" s="6">
        <f ca="1">VLOOKUP(AC306,Anslutningspunkt!A:C,3,0)+RANDBETWEEN(-10000,10000)</f>
        <v>767489.195</v>
      </c>
      <c r="AP306" s="6" t="str">
        <f ca="1" t="shared" si="136"/>
        <v>Utökning</v>
      </c>
      <c r="AQ306" s="6" t="str">
        <f t="shared" si="137"/>
        <v>Konsumtion/Produktion</v>
      </c>
      <c r="AX306" s="30">
        <f ca="1" t="shared" si="138"/>
        <v>45036.991531065</v>
      </c>
      <c r="AZ306" s="30">
        <f ca="1">IF(SUM(IF({"4.Projekteringsavtal","5.Anslutningsavtal","6.Nätavtal"}=Q306,1,0))&gt;0,EDATE(AX306,RANDBETWEEN(0,6)),"")</f>
        <v>45097</v>
      </c>
      <c r="BB306" s="20">
        <f ca="1">IF(SUM(IF({"5.Anslutningsavtal","6.Nätavtal"}=Q306,1,0))&gt;0,EDATE(AZ306,RANDBETWEEN(0,3)),"")</f>
        <v>45158</v>
      </c>
      <c r="BD306" s="20">
        <f ca="1" t="shared" si="139"/>
        <v>45219</v>
      </c>
    </row>
    <row r="307" s="6" customFormat="1" spans="1:56">
      <c r="A307" s="32" t="s">
        <v>65</v>
      </c>
      <c r="B307" s="30">
        <f ca="1" t="shared" si="192"/>
        <v>44546</v>
      </c>
      <c r="C307" s="31">
        <f ca="1" t="shared" si="114"/>
        <v>45309</v>
      </c>
      <c r="D307" s="29" t="str">
        <f t="shared" si="115"/>
        <v>Project 4307</v>
      </c>
      <c r="E307" s="29" t="str">
        <f t="shared" si="116"/>
        <v>Company AB 5307</v>
      </c>
      <c r="F307" s="29" t="str">
        <f ca="1" t="shared" si="193"/>
        <v>Horndal</v>
      </c>
      <c r="G307" s="36">
        <f ca="1" t="shared" si="194"/>
        <v>32</v>
      </c>
      <c r="H307" s="37" t="str">
        <f ca="1" t="shared" si="195"/>
        <v>Ja</v>
      </c>
      <c r="I307" s="29" t="str">
        <f ca="1" t="shared" si="196"/>
        <v>Flytt</v>
      </c>
      <c r="J307" s="29" t="s">
        <v>69</v>
      </c>
      <c r="K307" s="40">
        <f ca="1" t="shared" si="197"/>
        <v>240</v>
      </c>
      <c r="L307" s="40">
        <f ca="1" t="shared" si="122"/>
        <v>12</v>
      </c>
      <c r="M307" s="13"/>
      <c r="N307" s="29" t="str">
        <f ca="1" t="shared" si="123"/>
        <v>Sarah Anderson 307</v>
      </c>
      <c r="O307" s="29" t="str">
        <f ca="1" t="shared" si="124"/>
        <v>Erik Johanson 307</v>
      </c>
      <c r="P307" s="29" t="str">
        <f ca="1" t="shared" si="125"/>
        <v>Sarah Anderson 307</v>
      </c>
      <c r="Q307" s="29" t="str">
        <f ca="1" t="shared" si="198"/>
        <v>1.Anslutningsmöjlighet</v>
      </c>
      <c r="R307" s="44" t="str">
        <f ca="1" t="shared" si="199"/>
        <v>nej</v>
      </c>
      <c r="S307" s="44" t="str">
        <f ca="1" t="shared" si="200"/>
        <v>x</v>
      </c>
      <c r="T307" s="44" t="str">
        <f ca="1" t="shared" si="201"/>
        <v/>
      </c>
      <c r="U307" s="15"/>
      <c r="V307" s="32"/>
      <c r="W307" s="48" t="str">
        <f ca="1" t="shared" si="202"/>
        <v/>
      </c>
      <c r="X307" s="49" t="str">
        <f ca="1" t="shared" si="203"/>
        <v>Ja</v>
      </c>
      <c r="Y307" s="62">
        <f ca="1" t="shared" si="132"/>
        <v>45584</v>
      </c>
      <c r="Z307" s="62">
        <f ca="1" t="shared" si="133"/>
        <v>45580</v>
      </c>
      <c r="AA307" s="66"/>
      <c r="AB307" s="63" t="str">
        <f ca="1" t="shared" si="134"/>
        <v/>
      </c>
      <c r="AC307" s="72">
        <f ca="1">INDEX(Anslutningspunkt!$A$2:$A$180,RANDBETWEEN(2,180),1)</f>
        <v>181</v>
      </c>
      <c r="AD307" s="29"/>
      <c r="AE307" s="29" t="str">
        <f ca="1" t="shared" si="204"/>
        <v>Stamnät</v>
      </c>
      <c r="AF307" s="78"/>
      <c r="AG307" s="121"/>
      <c r="AH307" s="122"/>
      <c r="AI307" s="126"/>
      <c r="AJ307" s="6"/>
      <c r="AK307" s="6"/>
      <c r="AL307" s="6"/>
      <c r="AM307" s="6">
        <f ca="1">VLOOKUP(AC307,Anslutningspunkt!A:B,2,0)+RANDBETWEEN(-10000,10000)</f>
        <v>7708280.698</v>
      </c>
      <c r="AN307" s="6">
        <f ca="1">VLOOKUP(AC307,Anslutningspunkt!A:C,3,0)+RANDBETWEEN(-10000,10000)</f>
        <v>668835.195</v>
      </c>
      <c r="AP307" s="6" t="str">
        <f ca="1" t="shared" si="136"/>
        <v>Flytt</v>
      </c>
      <c r="AQ307" s="6" t="str">
        <f t="shared" si="137"/>
        <v>Konsumtion/Produktion</v>
      </c>
      <c r="AX307" s="30" t="str">
        <f ca="1" t="shared" si="138"/>
        <v/>
      </c>
      <c r="AZ307" s="30" t="str">
        <f ca="1">IF(SUM(IF({"4.Projekteringsavtal","5.Anslutningsavtal","6.Nätavtal"}=Q307,1,0))&gt;0,EDATE(AX307,RANDBETWEEN(0,6)),"")</f>
        <v/>
      </c>
      <c r="BB307" s="20" t="str">
        <f ca="1">IF(SUM(IF({"5.Anslutningsavtal","6.Nätavtal"}=Q307,1,0))&gt;0,EDATE(AZ307,RANDBETWEEN(0,3)),"")</f>
        <v/>
      </c>
      <c r="BD307" s="20" t="str">
        <f ca="1" t="shared" si="139"/>
        <v/>
      </c>
    </row>
    <row r="308" s="6" customFormat="1" spans="1:56">
      <c r="A308" s="32" t="s">
        <v>65</v>
      </c>
      <c r="B308" s="30">
        <f ca="1" t="shared" si="192"/>
        <v>43219</v>
      </c>
      <c r="C308" s="31">
        <f ca="1" t="shared" si="114"/>
        <v>45557</v>
      </c>
      <c r="D308" s="29" t="str">
        <f t="shared" si="115"/>
        <v>Project 4308</v>
      </c>
      <c r="E308" s="29" t="str">
        <f t="shared" si="116"/>
        <v>Company AB 5308</v>
      </c>
      <c r="F308" s="29" t="str">
        <f ca="1" t="shared" si="193"/>
        <v>Norberg</v>
      </c>
      <c r="G308" s="36">
        <f ca="1" t="shared" si="194"/>
        <v>34</v>
      </c>
      <c r="H308" s="37" t="str">
        <f ca="1" t="shared" si="195"/>
        <v/>
      </c>
      <c r="I308" s="29" t="str">
        <f ca="1" t="shared" si="196"/>
        <v>Flytt</v>
      </c>
      <c r="J308" s="29" t="s">
        <v>69</v>
      </c>
      <c r="K308" s="40">
        <f ca="1" t="shared" si="197"/>
        <v>270</v>
      </c>
      <c r="L308" s="40">
        <f ca="1" t="shared" si="122"/>
        <v>159</v>
      </c>
      <c r="M308" s="13"/>
      <c r="N308" s="29" t="str">
        <f ca="1" t="shared" si="123"/>
        <v>Anders Erikson 308</v>
      </c>
      <c r="O308" s="29" t="str">
        <f ca="1" t="shared" si="124"/>
        <v>Sarah Anderson 308</v>
      </c>
      <c r="P308" s="29" t="str">
        <f ca="1" t="shared" si="125"/>
        <v>Erik Johanson 308</v>
      </c>
      <c r="Q308" s="29" t="str">
        <f ca="1" t="shared" si="198"/>
        <v>1.Anslutningsmöjlighet</v>
      </c>
      <c r="R308" s="44" t="str">
        <f ca="1" t="shared" si="199"/>
        <v>N/A</v>
      </c>
      <c r="S308" s="44" t="str">
        <f ca="1" t="shared" si="200"/>
        <v>x</v>
      </c>
      <c r="T308" s="44" t="str">
        <f ca="1" t="shared" si="201"/>
        <v/>
      </c>
      <c r="U308" s="15"/>
      <c r="V308" s="32"/>
      <c r="W308" s="48" t="str">
        <f ca="1" t="shared" si="202"/>
        <v/>
      </c>
      <c r="X308" s="49" t="str">
        <f ca="1" t="shared" si="203"/>
        <v>Nej</v>
      </c>
      <c r="Y308" s="62" t="str">
        <f ca="1" t="shared" si="132"/>
        <v/>
      </c>
      <c r="Z308" s="62" t="str">
        <f ca="1" t="shared" si="133"/>
        <v/>
      </c>
      <c r="AA308" s="66"/>
      <c r="AB308" s="63">
        <f ca="1" t="shared" si="134"/>
        <v>44176.935181889</v>
      </c>
      <c r="AC308" s="72">
        <f ca="1">INDEX(Anslutningspunkt!$A$2:$A$180,RANDBETWEEN(2,180),1)</f>
        <v>172</v>
      </c>
      <c r="AD308" s="29"/>
      <c r="AE308" s="29" t="str">
        <f ca="1" t="shared" si="204"/>
        <v>Stamnät</v>
      </c>
      <c r="AF308" s="78"/>
      <c r="AG308" s="121"/>
      <c r="AH308" s="122"/>
      <c r="AI308" s="126"/>
      <c r="AJ308" s="6"/>
      <c r="AK308" s="6"/>
      <c r="AL308" s="6"/>
      <c r="AM308" s="6">
        <f ca="1">VLOOKUP(AC308,Anslutningspunkt!A:B,2,0)+RANDBETWEEN(-10000,10000)</f>
        <v>7589994.698</v>
      </c>
      <c r="AN308" s="6">
        <f ca="1">VLOOKUP(AC308,Anslutningspunkt!A:C,3,0)+RANDBETWEEN(-10000,10000)</f>
        <v>796127.195</v>
      </c>
      <c r="AP308" s="6" t="str">
        <f ca="1" t="shared" si="136"/>
        <v>Flytt</v>
      </c>
      <c r="AQ308" s="6" t="str">
        <f t="shared" si="137"/>
        <v>Konsumtion/Produktion</v>
      </c>
      <c r="AX308" s="30" t="str">
        <f ca="1" t="shared" si="138"/>
        <v/>
      </c>
      <c r="AZ308" s="30" t="str">
        <f ca="1">IF(SUM(IF({"4.Projekteringsavtal","5.Anslutningsavtal","6.Nätavtal"}=Q308,1,0))&gt;0,EDATE(AX308,RANDBETWEEN(0,6)),"")</f>
        <v/>
      </c>
      <c r="BB308" s="20" t="str">
        <f ca="1">IF(SUM(IF({"5.Anslutningsavtal","6.Nätavtal"}=Q308,1,0))&gt;0,EDATE(AZ308,RANDBETWEEN(0,3)),"")</f>
        <v/>
      </c>
      <c r="BD308" s="20" t="str">
        <f ca="1" t="shared" si="139"/>
        <v/>
      </c>
    </row>
    <row r="309" s="6" customFormat="1" spans="1:56">
      <c r="A309" s="32" t="s">
        <v>65</v>
      </c>
      <c r="B309" s="30">
        <f ca="1" t="shared" si="192"/>
        <v>43230</v>
      </c>
      <c r="C309" s="31">
        <f ca="1" t="shared" si="114"/>
        <v>44503</v>
      </c>
      <c r="D309" s="29" t="str">
        <f t="shared" si="115"/>
        <v>Project 4309</v>
      </c>
      <c r="E309" s="29" t="str">
        <f t="shared" si="116"/>
        <v>Company AB 5309</v>
      </c>
      <c r="F309" s="29" t="str">
        <f ca="1" t="shared" si="193"/>
        <v>Upplans Bro</v>
      </c>
      <c r="G309" s="36">
        <f ca="1" t="shared" si="194"/>
        <v>36</v>
      </c>
      <c r="H309" s="37" t="str">
        <f ca="1" t="shared" si="195"/>
        <v>Ja</v>
      </c>
      <c r="I309" s="29" t="str">
        <f ca="1" t="shared" si="196"/>
        <v>Flytt</v>
      </c>
      <c r="J309" s="29" t="s">
        <v>69</v>
      </c>
      <c r="K309" s="40">
        <f ca="1" t="shared" si="197"/>
        <v>330</v>
      </c>
      <c r="L309" s="40">
        <f ca="1" t="shared" si="122"/>
        <v>98</v>
      </c>
      <c r="M309" s="13"/>
      <c r="N309" s="29" t="str">
        <f ca="1" t="shared" si="123"/>
        <v>Erik Johanson 309</v>
      </c>
      <c r="O309" s="29" t="str">
        <f ca="1" t="shared" si="124"/>
        <v>Anders Erikson 309</v>
      </c>
      <c r="P309" s="29" t="str">
        <f ca="1" t="shared" si="125"/>
        <v>Lars Johnson 309</v>
      </c>
      <c r="Q309" s="29" t="str">
        <f ca="1" t="shared" si="198"/>
        <v>4.Projekteringsavtal</v>
      </c>
      <c r="R309" s="44" t="str">
        <f ca="1" t="shared" si="199"/>
        <v>nej</v>
      </c>
      <c r="S309" s="44" t="str">
        <f ca="1" t="shared" si="200"/>
        <v>x</v>
      </c>
      <c r="T309" s="44" t="str">
        <f ca="1" t="shared" si="201"/>
        <v/>
      </c>
      <c r="U309" s="15"/>
      <c r="V309" s="32"/>
      <c r="W309" s="48" t="str">
        <f ca="1" t="shared" si="202"/>
        <v/>
      </c>
      <c r="X309" s="49" t="str">
        <f ca="1" t="shared" si="203"/>
        <v>Ja</v>
      </c>
      <c r="Y309" s="62">
        <f ca="1" t="shared" si="132"/>
        <v>44950</v>
      </c>
      <c r="Z309" s="62">
        <f ca="1" t="shared" si="133"/>
        <v>44518</v>
      </c>
      <c r="AA309" s="66"/>
      <c r="AB309" s="63" t="str">
        <f ca="1" t="shared" si="134"/>
        <v/>
      </c>
      <c r="AC309" s="72">
        <f ca="1">INDEX(Anslutningspunkt!$A$2:$A$180,RANDBETWEEN(2,180),1)</f>
        <v>148</v>
      </c>
      <c r="AD309" s="29"/>
      <c r="AE309" s="29" t="str">
        <f ca="1" t="shared" si="204"/>
        <v>Regionnät</v>
      </c>
      <c r="AF309" s="78"/>
      <c r="AG309" s="121"/>
      <c r="AH309" s="122"/>
      <c r="AI309" s="126"/>
      <c r="AJ309" s="6"/>
      <c r="AK309" s="6"/>
      <c r="AL309" s="6"/>
      <c r="AM309" s="6">
        <f ca="1">VLOOKUP(AC309,Anslutningspunkt!A:B,2,0)+RANDBETWEEN(-10000,10000)</f>
        <v>7747741.698</v>
      </c>
      <c r="AN309" s="6">
        <f ca="1">VLOOKUP(AC309,Anslutningspunkt!A:C,3,0)+RANDBETWEEN(-10000,10000)</f>
        <v>761570.195</v>
      </c>
      <c r="AP309" s="6" t="str">
        <f ca="1" t="shared" si="136"/>
        <v>Flytt</v>
      </c>
      <c r="AQ309" s="6" t="str">
        <f t="shared" si="137"/>
        <v>Konsumtion/Produktion</v>
      </c>
      <c r="AX309" s="30">
        <f ca="1" t="shared" si="138"/>
        <v>44200.9516752196</v>
      </c>
      <c r="AZ309" s="30">
        <f ca="1">IF(SUM(IF({"4.Projekteringsavtal","5.Anslutningsavtal","6.Nätavtal"}=Q309,1,0))&gt;0,EDATE(AX309,RANDBETWEEN(0,6)),"")</f>
        <v>44320</v>
      </c>
      <c r="BB309" s="20" t="str">
        <f ca="1">IF(SUM(IF({"5.Anslutningsavtal","6.Nätavtal"}=Q309,1,0))&gt;0,EDATE(AZ309,RANDBETWEEN(0,3)),"")</f>
        <v/>
      </c>
      <c r="BD309" s="20" t="str">
        <f ca="1" t="shared" si="139"/>
        <v/>
      </c>
    </row>
    <row r="310" s="6" customFormat="1" spans="1:56">
      <c r="A310" s="32" t="s">
        <v>65</v>
      </c>
      <c r="B310" s="30">
        <f ca="1" t="shared" si="192"/>
        <v>43908</v>
      </c>
      <c r="C310" s="31">
        <f ca="1" t="shared" si="114"/>
        <v>45441</v>
      </c>
      <c r="D310" s="29" t="str">
        <f t="shared" si="115"/>
        <v>Project 4310</v>
      </c>
      <c r="E310" s="29" t="str">
        <f t="shared" si="116"/>
        <v>Company AB 5310</v>
      </c>
      <c r="F310" s="29" t="str">
        <f ca="1" t="shared" si="193"/>
        <v>Litslunda</v>
      </c>
      <c r="G310" s="36">
        <f ca="1" t="shared" si="194"/>
        <v>30</v>
      </c>
      <c r="H310" s="37" t="str">
        <f ca="1" t="shared" si="195"/>
        <v/>
      </c>
      <c r="I310" s="29" t="str">
        <f ca="1" t="shared" si="196"/>
        <v>Nyanslutning</v>
      </c>
      <c r="J310" s="29" t="s">
        <v>69</v>
      </c>
      <c r="K310" s="40">
        <f ca="1" t="shared" si="197"/>
        <v>580</v>
      </c>
      <c r="L310" s="40">
        <f ca="1" t="shared" si="122"/>
        <v>56</v>
      </c>
      <c r="M310" s="13"/>
      <c r="N310" s="29" t="str">
        <f ca="1" t="shared" si="123"/>
        <v>Erik Johanson 310</v>
      </c>
      <c r="O310" s="29" t="str">
        <f ca="1" t="shared" si="124"/>
        <v>Lars Johnson 310</v>
      </c>
      <c r="P310" s="29" t="str">
        <f ca="1" t="shared" si="125"/>
        <v>Sarah Anderson 310</v>
      </c>
      <c r="Q310" s="29" t="str">
        <f ca="1" t="shared" si="198"/>
        <v>4.Projekteringsavtal</v>
      </c>
      <c r="R310" s="44" t="str">
        <f ca="1" t="shared" si="199"/>
        <v/>
      </c>
      <c r="S310" s="44" t="str">
        <f ca="1" t="shared" si="200"/>
        <v/>
      </c>
      <c r="T310" s="44" t="str">
        <f ca="1" t="shared" si="201"/>
        <v/>
      </c>
      <c r="U310" s="15"/>
      <c r="V310" s="32"/>
      <c r="W310" s="48" t="str">
        <f ca="1" t="shared" si="202"/>
        <v>Ansluts till LN 20 kV</v>
      </c>
      <c r="X310" s="49" t="str">
        <f ca="1" t="shared" si="203"/>
        <v>Ja</v>
      </c>
      <c r="Y310" s="62">
        <f ca="1" t="shared" si="132"/>
        <v>45560</v>
      </c>
      <c r="Z310" s="62">
        <f ca="1" t="shared" si="133"/>
        <v>45522</v>
      </c>
      <c r="AA310" s="66"/>
      <c r="AB310" s="63" t="str">
        <f ca="1" t="shared" si="134"/>
        <v/>
      </c>
      <c r="AC310" s="72">
        <f ca="1">INDEX(Anslutningspunkt!$A$2:$A$180,RANDBETWEEN(2,180),1)</f>
        <v>241</v>
      </c>
      <c r="AD310" s="29"/>
      <c r="AE310" s="29" t="str">
        <f ca="1" t="shared" si="204"/>
        <v>Stamnät</v>
      </c>
      <c r="AF310" s="78"/>
      <c r="AG310" s="121"/>
      <c r="AH310" s="122"/>
      <c r="AI310" s="126"/>
      <c r="AJ310" s="6"/>
      <c r="AK310" s="6"/>
      <c r="AL310" s="6"/>
      <c r="AM310" s="6">
        <f ca="1">VLOOKUP(AC310,Anslutningspunkt!A:B,2,0)+RANDBETWEEN(-10000,10000)</f>
        <v>7581992.698</v>
      </c>
      <c r="AN310" s="6">
        <f ca="1">VLOOKUP(AC310,Anslutningspunkt!A:C,3,0)+RANDBETWEEN(-10000,10000)</f>
        <v>774935.195</v>
      </c>
      <c r="AP310" s="6" t="str">
        <f ca="1" t="shared" si="136"/>
        <v>Nyanslutning</v>
      </c>
      <c r="AQ310" s="6" t="str">
        <f t="shared" si="137"/>
        <v>Konsumtion/Produktion</v>
      </c>
      <c r="AX310" s="30">
        <f ca="1" t="shared" si="138"/>
        <v>44413.8347162414</v>
      </c>
      <c r="AZ310" s="30">
        <f ca="1">IF(SUM(IF({"4.Projekteringsavtal","5.Anslutningsavtal","6.Nätavtal"}=Q310,1,0))&gt;0,EDATE(AX310,RANDBETWEEN(0,6)),"")</f>
        <v>44535</v>
      </c>
      <c r="BB310" s="20" t="str">
        <f ca="1">IF(SUM(IF({"5.Anslutningsavtal","6.Nätavtal"}=Q310,1,0))&gt;0,EDATE(AZ310,RANDBETWEEN(0,3)),"")</f>
        <v/>
      </c>
      <c r="BD310" s="20" t="str">
        <f ca="1" t="shared" si="139"/>
        <v/>
      </c>
    </row>
    <row r="311" s="6" customFormat="1" spans="1:56">
      <c r="A311" s="32" t="s">
        <v>65</v>
      </c>
      <c r="B311" s="30">
        <f ca="1" t="shared" si="192"/>
        <v>44841</v>
      </c>
      <c r="C311" s="31">
        <f ca="1" t="shared" si="114"/>
        <v>45446</v>
      </c>
      <c r="D311" s="29" t="str">
        <f t="shared" si="115"/>
        <v>Project 4311</v>
      </c>
      <c r="E311" s="29" t="str">
        <f t="shared" si="116"/>
        <v>Company AB 5311</v>
      </c>
      <c r="F311" s="29" t="str">
        <f ca="1" t="shared" si="193"/>
        <v>Strängnäs</v>
      </c>
      <c r="G311" s="36">
        <f ca="1" t="shared" si="194"/>
        <v>30</v>
      </c>
      <c r="H311" s="37" t="str">
        <f ca="1" t="shared" si="195"/>
        <v>Nej</v>
      </c>
      <c r="I311" s="29" t="str">
        <f ca="1" t="shared" si="196"/>
        <v>Utökning</v>
      </c>
      <c r="J311" s="29" t="s">
        <v>69</v>
      </c>
      <c r="K311" s="40">
        <f ca="1" t="shared" si="197"/>
        <v>600</v>
      </c>
      <c r="L311" s="40">
        <f ca="1" t="shared" si="122"/>
        <v>488</v>
      </c>
      <c r="M311" s="13"/>
      <c r="N311" s="29" t="str">
        <f ca="1" t="shared" si="123"/>
        <v>Sarah Anderson 311</v>
      </c>
      <c r="O311" s="29" t="str">
        <f ca="1" t="shared" si="124"/>
        <v>Lars Johnson 311</v>
      </c>
      <c r="P311" s="29" t="str">
        <f ca="1" t="shared" si="125"/>
        <v>Sarah Anderson 311</v>
      </c>
      <c r="Q311" s="29" t="str">
        <f ca="1" t="shared" si="198"/>
        <v>1.Anslutningsmöjlighet</v>
      </c>
      <c r="R311" s="44" t="str">
        <f ca="1" t="shared" si="199"/>
        <v/>
      </c>
      <c r="S311" s="44" t="str">
        <f ca="1" t="shared" si="200"/>
        <v>x</v>
      </c>
      <c r="T311" s="44" t="str">
        <f ca="1" t="shared" si="201"/>
        <v/>
      </c>
      <c r="U311" s="15"/>
      <c r="V311" s="32"/>
      <c r="W311" s="48" t="str">
        <f ca="1" t="shared" si="202"/>
        <v>Ansluts till LN 20 kV</v>
      </c>
      <c r="X311" s="49" t="str">
        <f ca="1" t="shared" si="203"/>
        <v>Ja</v>
      </c>
      <c r="Y311" s="62">
        <f ca="1" t="shared" si="132"/>
        <v>45562</v>
      </c>
      <c r="Z311" s="62">
        <f ca="1" t="shared" si="133"/>
        <v>45491</v>
      </c>
      <c r="AA311" s="66"/>
      <c r="AB311" s="63" t="str">
        <f ca="1" t="shared" si="134"/>
        <v/>
      </c>
      <c r="AC311" s="72">
        <f ca="1">INDEX(Anslutningspunkt!$A$2:$A$180,RANDBETWEEN(2,180),1)</f>
        <v>120</v>
      </c>
      <c r="AD311" s="29"/>
      <c r="AE311" s="29" t="str">
        <f ca="1" t="shared" si="204"/>
        <v>Stamnät</v>
      </c>
      <c r="AF311" s="78"/>
      <c r="AG311" s="121"/>
      <c r="AH311" s="122"/>
      <c r="AI311" s="126"/>
      <c r="AJ311" s="6"/>
      <c r="AK311" s="6"/>
      <c r="AL311" s="6"/>
      <c r="AM311" s="6">
        <f ca="1">VLOOKUP(AC311,Anslutningspunkt!A:B,2,0)+RANDBETWEEN(-10000,10000)</f>
        <v>7748778.698</v>
      </c>
      <c r="AN311" s="6">
        <f ca="1">VLOOKUP(AC311,Anslutningspunkt!A:C,3,0)+RANDBETWEEN(-10000,10000)</f>
        <v>712057.195</v>
      </c>
      <c r="AP311" s="6" t="str">
        <f ca="1" t="shared" si="136"/>
        <v>Utökning</v>
      </c>
      <c r="AQ311" s="6" t="str">
        <f t="shared" si="137"/>
        <v>Konsumtion/Produktion</v>
      </c>
      <c r="AX311" s="30" t="str">
        <f ca="1" t="shared" si="138"/>
        <v/>
      </c>
      <c r="AZ311" s="30" t="str">
        <f ca="1">IF(SUM(IF({"4.Projekteringsavtal","5.Anslutningsavtal","6.Nätavtal"}=Q311,1,0))&gt;0,EDATE(AX311,RANDBETWEEN(0,6)),"")</f>
        <v/>
      </c>
      <c r="BB311" s="20" t="str">
        <f ca="1">IF(SUM(IF({"5.Anslutningsavtal","6.Nätavtal"}=Q311,1,0))&gt;0,EDATE(AZ311,RANDBETWEEN(0,3)),"")</f>
        <v/>
      </c>
      <c r="BD311" s="20" t="str">
        <f ca="1" t="shared" si="139"/>
        <v/>
      </c>
    </row>
    <row r="312" s="6" customFormat="1" spans="1:56">
      <c r="A312" s="32" t="s">
        <v>65</v>
      </c>
      <c r="B312" s="30">
        <f ca="1" t="shared" ref="B312:B321" si="205">RANDBETWEEN(DATE(2018,1,1),DATE(2022,10,20))</f>
        <v>43819</v>
      </c>
      <c r="C312" s="31">
        <f ca="1" t="shared" si="114"/>
        <v>44326</v>
      </c>
      <c r="D312" s="29" t="str">
        <f t="shared" si="115"/>
        <v>Project 4312</v>
      </c>
      <c r="E312" s="29" t="str">
        <f t="shared" si="116"/>
        <v>Company AB 5312</v>
      </c>
      <c r="F312" s="29" t="str">
        <f ca="1" t="shared" ref="F312:F321" si="206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Surahamar</v>
      </c>
      <c r="G312" s="36">
        <f ca="1" t="shared" ref="G312:G321" si="207">RANDBETWEEN(30,38)</f>
        <v>30</v>
      </c>
      <c r="H312" s="37" t="str">
        <f ca="1" t="shared" ref="H312:H321" si="208">CHOOSE(RANDBETWEEN(1,3),"Ja","Nej","")</f>
        <v/>
      </c>
      <c r="I312" s="29" t="str">
        <f ca="1" t="shared" ref="I312:I321" si="209">CHOOSE(RANDBETWEEN(1,3),"Nyanslutning","Utökning","Flytt")</f>
        <v>Nyanslutning</v>
      </c>
      <c r="J312" s="29" t="s">
        <v>69</v>
      </c>
      <c r="K312" s="40">
        <f ca="1" t="shared" ref="K312:K321" si="210">RANDBETWEEN(1,60)*10</f>
        <v>190</v>
      </c>
      <c r="L312" s="40">
        <f ca="1" t="shared" si="122"/>
        <v>56</v>
      </c>
      <c r="M312" s="13"/>
      <c r="N312" s="29" t="str">
        <f ca="1" t="shared" si="123"/>
        <v>Lars Johnson 312</v>
      </c>
      <c r="O312" s="29" t="str">
        <f ca="1" t="shared" si="124"/>
        <v>Lars Johnson 312</v>
      </c>
      <c r="P312" s="29" t="str">
        <f ca="1" t="shared" si="125"/>
        <v>Erik Johanson 312</v>
      </c>
      <c r="Q312" s="29" t="str">
        <f ca="1" t="shared" ref="Q312:Q321" si="211">CHOOSE(RANDBETWEEN(1,5),"5.Anslutningsavtal","4.Projekteringsavtal","6.Nätavtal","2.Reservationsavtal","1.Anslutningsmöjlighet")</f>
        <v>6.Nätavtal</v>
      </c>
      <c r="R312" s="44" t="str">
        <f ca="1" t="shared" ref="R312:R321" si="212">CHOOSE(RANDBETWEEN(1,8),"Ja","","","","n","nej","?","N/A")</f>
        <v>nej</v>
      </c>
      <c r="S312" s="44" t="str">
        <f ca="1" t="shared" ref="S312:S321" si="213">CHOOSE(RANDBETWEEN(1,3),"x","","")</f>
        <v/>
      </c>
      <c r="T312" s="44" t="str">
        <f ca="1" t="shared" ref="T312:T321" si="214">CHOOSE(RANDBETWEEN(1,4),"x","","","")</f>
        <v/>
      </c>
      <c r="U312" s="15"/>
      <c r="V312" s="32"/>
      <c r="W312" s="48" t="str">
        <f ca="1" t="shared" ref="W312:W321" si="215">CHOOSE(RANDBETWEEN(1,7),"Länk","","","","","Ansluts till LN 20 kV","Reservationsavtal ska tecknas")</f>
        <v>Ansluts till LN 20 kV</v>
      </c>
      <c r="X312" s="49" t="str">
        <f ca="1" t="shared" ref="X312:X321" si="216">CHOOSE(RANDBETWEEN(1,4),"Ja","Ja","Nej","")</f>
        <v>Ja</v>
      </c>
      <c r="Y312" s="62">
        <f ca="1" t="shared" si="132"/>
        <v>45324</v>
      </c>
      <c r="Z312" s="62">
        <f ca="1" t="shared" si="133"/>
        <v>44416</v>
      </c>
      <c r="AA312" s="66"/>
      <c r="AB312" s="63" t="str">
        <f ca="1" t="shared" si="134"/>
        <v/>
      </c>
      <c r="AC312" s="72">
        <f ca="1">INDEX(Anslutningspunkt!$A$2:$A$180,RANDBETWEEN(2,180),1)</f>
        <v>55</v>
      </c>
      <c r="AD312" s="29"/>
      <c r="AE312" s="29" t="str">
        <f ca="1" t="shared" ref="AE312:AE321" si="217">CHOOSE(RANDBETWEEN(1,4),"Regionnät","Stamnät Regionnät","Stamnät","")</f>
        <v>Stamnät Regionnät</v>
      </c>
      <c r="AF312" s="78"/>
      <c r="AG312" s="121"/>
      <c r="AH312" s="122"/>
      <c r="AI312" s="126"/>
      <c r="AJ312" s="6"/>
      <c r="AK312" s="6"/>
      <c r="AL312" s="6"/>
      <c r="AM312" s="6">
        <f ca="1">VLOOKUP(AC312,Anslutningspunkt!A:B,2,0)+RANDBETWEEN(-10000,10000)</f>
        <v>7631558.698</v>
      </c>
      <c r="AN312" s="6">
        <f ca="1">VLOOKUP(AC312,Anslutningspunkt!A:C,3,0)+RANDBETWEEN(-10000,10000)</f>
        <v>719533.195</v>
      </c>
      <c r="AP312" s="6" t="str">
        <f ca="1" t="shared" si="136"/>
        <v>Nyanslutning</v>
      </c>
      <c r="AQ312" s="6" t="str">
        <f t="shared" si="137"/>
        <v>Konsumtion/Produktion</v>
      </c>
      <c r="AX312" s="30">
        <f ca="1" t="shared" si="138"/>
        <v>44142.4089741958</v>
      </c>
      <c r="AZ312" s="30">
        <f ca="1">IF(SUM(IF({"4.Projekteringsavtal","5.Anslutningsavtal","6.Nätavtal"}=Q312,1,0))&gt;0,EDATE(AX312,RANDBETWEEN(0,6)),"")</f>
        <v>44323</v>
      </c>
      <c r="BB312" s="20">
        <f ca="1">IF(SUM(IF({"5.Anslutningsavtal","6.Nätavtal"}=Q312,1,0))&gt;0,EDATE(AZ312,RANDBETWEEN(0,3)),"")</f>
        <v>44323</v>
      </c>
      <c r="BD312" s="20">
        <f ca="1" t="shared" si="139"/>
        <v>44354</v>
      </c>
    </row>
    <row r="313" s="6" customFormat="1" spans="1:56">
      <c r="A313" s="32" t="s">
        <v>65</v>
      </c>
      <c r="B313" s="30">
        <f ca="1" t="shared" si="205"/>
        <v>44841</v>
      </c>
      <c r="C313" s="31">
        <f ca="1" t="shared" si="114"/>
        <v>45446</v>
      </c>
      <c r="D313" s="29" t="str">
        <f t="shared" si="115"/>
        <v>Project 4313</v>
      </c>
      <c r="E313" s="29" t="str">
        <f t="shared" si="116"/>
        <v>Company AB 5313</v>
      </c>
      <c r="F313" s="29" t="str">
        <f ca="1" t="shared" si="206"/>
        <v>Avesta</v>
      </c>
      <c r="G313" s="36">
        <f ca="1" t="shared" si="207"/>
        <v>34</v>
      </c>
      <c r="H313" s="37" t="str">
        <f ca="1" t="shared" si="208"/>
        <v>Ja</v>
      </c>
      <c r="I313" s="29" t="str">
        <f ca="1" t="shared" si="209"/>
        <v>Utökning</v>
      </c>
      <c r="J313" s="29" t="s">
        <v>69</v>
      </c>
      <c r="K313" s="40">
        <f ca="1" t="shared" si="210"/>
        <v>500</v>
      </c>
      <c r="L313" s="40">
        <f ca="1" t="shared" si="122"/>
        <v>368</v>
      </c>
      <c r="M313" s="13"/>
      <c r="N313" s="29" t="str">
        <f ca="1" t="shared" si="123"/>
        <v>Lars Johnson 313</v>
      </c>
      <c r="O313" s="29" t="str">
        <f ca="1" t="shared" si="124"/>
        <v>Erik Johanson 313</v>
      </c>
      <c r="P313" s="29" t="str">
        <f ca="1" t="shared" si="125"/>
        <v>Sarah Anderson 313</v>
      </c>
      <c r="Q313" s="29" t="str">
        <f ca="1" t="shared" si="211"/>
        <v>4.Projekteringsavtal</v>
      </c>
      <c r="R313" s="44" t="str">
        <f ca="1" t="shared" si="212"/>
        <v/>
      </c>
      <c r="S313" s="44" t="str">
        <f ca="1" t="shared" si="213"/>
        <v>x</v>
      </c>
      <c r="T313" s="44" t="str">
        <f ca="1" t="shared" si="214"/>
        <v/>
      </c>
      <c r="U313" s="15"/>
      <c r="V313" s="32"/>
      <c r="W313" s="48" t="str">
        <f ca="1" t="shared" si="215"/>
        <v>Ansluts till LN 20 kV</v>
      </c>
      <c r="X313" s="49" t="str">
        <f ca="1" t="shared" si="216"/>
        <v/>
      </c>
      <c r="Y313" s="62" t="str">
        <f ca="1" t="shared" si="132"/>
        <v/>
      </c>
      <c r="Z313" s="62" t="str">
        <f ca="1" t="shared" si="133"/>
        <v/>
      </c>
      <c r="AA313" s="66"/>
      <c r="AB313" s="63" t="str">
        <f ca="1" t="shared" si="134"/>
        <v/>
      </c>
      <c r="AC313" s="72">
        <f ca="1">INDEX(Anslutningspunkt!$A$2:$A$180,RANDBETWEEN(2,180),1)</f>
        <v>194</v>
      </c>
      <c r="AD313" s="29"/>
      <c r="AE313" s="29" t="str">
        <f ca="1" t="shared" si="217"/>
        <v>Stamnät Regionnät</v>
      </c>
      <c r="AF313" s="78"/>
      <c r="AG313" s="121"/>
      <c r="AH313" s="122"/>
      <c r="AI313" s="126"/>
      <c r="AJ313" s="6"/>
      <c r="AK313" s="6"/>
      <c r="AL313" s="6"/>
      <c r="AM313" s="6">
        <f ca="1">VLOOKUP(AC313,Anslutningspunkt!A:B,2,0)+RANDBETWEEN(-10000,10000)</f>
        <v>7654302.698</v>
      </c>
      <c r="AN313" s="6">
        <f ca="1">VLOOKUP(AC313,Anslutningspunkt!A:C,3,0)+RANDBETWEEN(-10000,10000)</f>
        <v>780504.195</v>
      </c>
      <c r="AP313" s="6" t="str">
        <f ca="1" t="shared" si="136"/>
        <v>Utökning</v>
      </c>
      <c r="AQ313" s="6" t="str">
        <f t="shared" si="137"/>
        <v>Konsumtion/Produktion</v>
      </c>
      <c r="AX313" s="30">
        <f ca="1" t="shared" si="138"/>
        <v>45459.9765120267</v>
      </c>
      <c r="AZ313" s="30">
        <f ca="1">IF(SUM(IF({"4.Projekteringsavtal","5.Anslutningsavtal","6.Nätavtal"}=Q313,1,0))&gt;0,EDATE(AX313,RANDBETWEEN(0,6)),"")</f>
        <v>45642</v>
      </c>
      <c r="BB313" s="20" t="str">
        <f ca="1">IF(SUM(IF({"5.Anslutningsavtal","6.Nätavtal"}=Q313,1,0))&gt;0,EDATE(AZ313,RANDBETWEEN(0,3)),"")</f>
        <v/>
      </c>
      <c r="BD313" s="20" t="str">
        <f ca="1" t="shared" si="139"/>
        <v/>
      </c>
    </row>
    <row r="314" s="6" customFormat="1" spans="1:56">
      <c r="A314" s="32" t="s">
        <v>65</v>
      </c>
      <c r="B314" s="30">
        <f ca="1" t="shared" si="205"/>
        <v>43230</v>
      </c>
      <c r="C314" s="31">
        <f ca="1" t="shared" si="114"/>
        <v>44503</v>
      </c>
      <c r="D314" s="29" t="str">
        <f t="shared" si="115"/>
        <v>Project 4314</v>
      </c>
      <c r="E314" s="29" t="str">
        <f t="shared" si="116"/>
        <v>Company AB 5314</v>
      </c>
      <c r="F314" s="29" t="str">
        <f ca="1" t="shared" si="206"/>
        <v>Norrtälje</v>
      </c>
      <c r="G314" s="36">
        <f ca="1" t="shared" si="207"/>
        <v>36</v>
      </c>
      <c r="H314" s="37" t="str">
        <f ca="1" t="shared" si="208"/>
        <v>Nej</v>
      </c>
      <c r="I314" s="29" t="str">
        <f ca="1" t="shared" si="209"/>
        <v>Nyanslutning</v>
      </c>
      <c r="J314" s="29" t="s">
        <v>69</v>
      </c>
      <c r="K314" s="40">
        <f ca="1" t="shared" si="210"/>
        <v>60</v>
      </c>
      <c r="L314" s="40">
        <f ca="1" t="shared" si="122"/>
        <v>8</v>
      </c>
      <c r="M314" s="13"/>
      <c r="N314" s="29" t="str">
        <f ca="1" t="shared" si="123"/>
        <v>Anders Erikson 314</v>
      </c>
      <c r="O314" s="29" t="str">
        <f ca="1" t="shared" si="124"/>
        <v>Anders Erikson 314</v>
      </c>
      <c r="P314" s="29" t="str">
        <f ca="1" t="shared" si="125"/>
        <v>Lars Johnson 314</v>
      </c>
      <c r="Q314" s="29" t="str">
        <f ca="1" t="shared" si="211"/>
        <v>2.Reservationsavtal</v>
      </c>
      <c r="R314" s="44" t="str">
        <f ca="1" t="shared" si="212"/>
        <v/>
      </c>
      <c r="S314" s="44" t="str">
        <f ca="1" t="shared" si="213"/>
        <v/>
      </c>
      <c r="T314" s="44" t="str">
        <f ca="1" t="shared" si="214"/>
        <v/>
      </c>
      <c r="U314" s="15"/>
      <c r="V314" s="32"/>
      <c r="W314" s="48" t="str">
        <f ca="1" t="shared" si="215"/>
        <v>Reservationsavtal ska tecknas</v>
      </c>
      <c r="X314" s="49" t="str">
        <f ca="1" t="shared" si="216"/>
        <v>Ja</v>
      </c>
      <c r="Y314" s="62">
        <f ca="1" t="shared" si="132"/>
        <v>45442</v>
      </c>
      <c r="Z314" s="62">
        <f ca="1" t="shared" si="133"/>
        <v>45241</v>
      </c>
      <c r="AA314" s="66"/>
      <c r="AB314" s="63" t="str">
        <f ca="1" t="shared" si="134"/>
        <v/>
      </c>
      <c r="AC314" s="72">
        <f ca="1">INDEX(Anslutningspunkt!$A$2:$A$180,RANDBETWEEN(2,180),1)</f>
        <v>41</v>
      </c>
      <c r="AD314" s="29"/>
      <c r="AE314" s="29" t="str">
        <f ca="1" t="shared" si="217"/>
        <v/>
      </c>
      <c r="AF314" s="78"/>
      <c r="AG314" s="121"/>
      <c r="AH314" s="122"/>
      <c r="AI314" s="126"/>
      <c r="AJ314" s="6"/>
      <c r="AK314" s="6"/>
      <c r="AL314" s="6"/>
      <c r="AM314" s="6">
        <f ca="1">VLOOKUP(AC314,Anslutningspunkt!A:B,2,0)+RANDBETWEEN(-10000,10000)</f>
        <v>7736888.698</v>
      </c>
      <c r="AN314" s="6">
        <f ca="1">VLOOKUP(AC314,Anslutningspunkt!A:C,3,0)+RANDBETWEEN(-10000,10000)</f>
        <v>705941.195</v>
      </c>
      <c r="AP314" s="6" t="str">
        <f ca="1" t="shared" si="136"/>
        <v>Nyanslutning</v>
      </c>
      <c r="AQ314" s="6" t="str">
        <f t="shared" si="137"/>
        <v>Konsumtion/Produktion</v>
      </c>
      <c r="AX314" s="30">
        <f ca="1" t="shared" si="138"/>
        <v>44406.5009707392</v>
      </c>
      <c r="AZ314" s="30" t="str">
        <f ca="1">IF(SUM(IF({"4.Projekteringsavtal","5.Anslutningsavtal","6.Nätavtal"}=Q314,1,0))&gt;0,EDATE(AX314,RANDBETWEEN(0,6)),"")</f>
        <v/>
      </c>
      <c r="BB314" s="20" t="str">
        <f ca="1">IF(SUM(IF({"5.Anslutningsavtal","6.Nätavtal"}=Q314,1,0))&gt;0,EDATE(AZ314,RANDBETWEEN(0,3)),"")</f>
        <v/>
      </c>
      <c r="BD314" s="20" t="str">
        <f ca="1" t="shared" si="139"/>
        <v/>
      </c>
    </row>
    <row r="315" s="6" customFormat="1" spans="1:56">
      <c r="A315" s="32" t="s">
        <v>65</v>
      </c>
      <c r="B315" s="30">
        <f ca="1" t="shared" si="205"/>
        <v>43796</v>
      </c>
      <c r="C315" s="31">
        <f ca="1" t="shared" si="114"/>
        <v>45268</v>
      </c>
      <c r="D315" s="29" t="str">
        <f t="shared" si="115"/>
        <v>Project 4315</v>
      </c>
      <c r="E315" s="29" t="str">
        <f t="shared" si="116"/>
        <v>Company AB 5315</v>
      </c>
      <c r="F315" s="29" t="str">
        <f ca="1" t="shared" si="206"/>
        <v>Hallstahammar</v>
      </c>
      <c r="G315" s="36">
        <f ca="1" t="shared" si="207"/>
        <v>37</v>
      </c>
      <c r="H315" s="37" t="str">
        <f ca="1" t="shared" si="208"/>
        <v>Ja</v>
      </c>
      <c r="I315" s="29" t="str">
        <f ca="1" t="shared" si="209"/>
        <v>Utökning</v>
      </c>
      <c r="J315" s="29" t="s">
        <v>69</v>
      </c>
      <c r="K315" s="40">
        <f ca="1" t="shared" si="210"/>
        <v>440</v>
      </c>
      <c r="L315" s="40">
        <f ca="1" t="shared" si="122"/>
        <v>318</v>
      </c>
      <c r="M315" s="13"/>
      <c r="N315" s="29" t="str">
        <f ca="1" t="shared" si="123"/>
        <v>Lars Johnson 315</v>
      </c>
      <c r="O315" s="29" t="str">
        <f ca="1" t="shared" si="124"/>
        <v>Erik Johanson 315</v>
      </c>
      <c r="P315" s="29" t="str">
        <f ca="1" t="shared" si="125"/>
        <v>Lars Johnson 315</v>
      </c>
      <c r="Q315" s="29" t="str">
        <f ca="1" t="shared" si="211"/>
        <v>6.Nätavtal</v>
      </c>
      <c r="R315" s="44" t="str">
        <f ca="1" t="shared" si="212"/>
        <v/>
      </c>
      <c r="S315" s="44" t="str">
        <f ca="1" t="shared" si="213"/>
        <v>x</v>
      </c>
      <c r="T315" s="44" t="str">
        <f ca="1" t="shared" si="214"/>
        <v>x</v>
      </c>
      <c r="U315" s="15"/>
      <c r="V315" s="32"/>
      <c r="W315" s="48" t="str">
        <f ca="1" t="shared" si="215"/>
        <v/>
      </c>
      <c r="X315" s="49" t="str">
        <f ca="1" t="shared" si="216"/>
        <v>Ja</v>
      </c>
      <c r="Y315" s="62">
        <f ca="1" t="shared" si="132"/>
        <v>45550</v>
      </c>
      <c r="Z315" s="62">
        <f ca="1" t="shared" si="133"/>
        <v>45479</v>
      </c>
      <c r="AA315" s="66"/>
      <c r="AB315" s="63" t="str">
        <f ca="1" t="shared" si="134"/>
        <v/>
      </c>
      <c r="AC315" s="72">
        <f ca="1">INDEX(Anslutningspunkt!$A$2:$A$180,RANDBETWEEN(2,180),1)</f>
        <v>248</v>
      </c>
      <c r="AD315" s="29"/>
      <c r="AE315" s="29" t="str">
        <f ca="1" t="shared" si="217"/>
        <v>Stamnät</v>
      </c>
      <c r="AF315" s="78"/>
      <c r="AG315" s="121"/>
      <c r="AH315" s="122"/>
      <c r="AI315" s="126"/>
      <c r="AJ315" s="6"/>
      <c r="AK315" s="6"/>
      <c r="AL315" s="6"/>
      <c r="AM315" s="6">
        <f ca="1">VLOOKUP(AC315,Anslutningspunkt!A:B,2,0)+RANDBETWEEN(-10000,10000)</f>
        <v>7680263.698</v>
      </c>
      <c r="AN315" s="6">
        <f ca="1">VLOOKUP(AC315,Anslutningspunkt!A:C,3,0)+RANDBETWEEN(-10000,10000)</f>
        <v>820265.195</v>
      </c>
      <c r="AP315" s="6" t="str">
        <f ca="1" t="shared" si="136"/>
        <v>Utökning</v>
      </c>
      <c r="AQ315" s="6" t="str">
        <f t="shared" si="137"/>
        <v>Konsumtion/Produktion</v>
      </c>
      <c r="AX315" s="30">
        <f ca="1" t="shared" si="138"/>
        <v>44759.0933748627</v>
      </c>
      <c r="AZ315" s="30">
        <f ca="1">IF(SUM(IF({"4.Projekteringsavtal","5.Anslutningsavtal","6.Nätavtal"}=Q315,1,0))&gt;0,EDATE(AX315,RANDBETWEEN(0,6)),"")</f>
        <v>44790</v>
      </c>
      <c r="BB315" s="20">
        <f ca="1">IF(SUM(IF({"5.Anslutningsavtal","6.Nätavtal"}=Q315,1,0))&gt;0,EDATE(AZ315,RANDBETWEEN(0,3)),"")</f>
        <v>44790</v>
      </c>
      <c r="BD315" s="20">
        <f ca="1" t="shared" si="139"/>
        <v>44821</v>
      </c>
    </row>
    <row r="316" s="6" customFormat="1" spans="1:56">
      <c r="A316" s="32" t="s">
        <v>65</v>
      </c>
      <c r="B316" s="30">
        <f ca="1" t="shared" si="205"/>
        <v>43454</v>
      </c>
      <c r="C316" s="31">
        <f ca="1" t="shared" ref="C316:C379" si="218">RANDBETWEEN(B316,DATE(2024,10,20))</f>
        <v>44379</v>
      </c>
      <c r="D316" s="29" t="str">
        <f t="shared" ref="D316:D379" si="219">_xlfn.CONCAT("Project ",COLUMN(D316),ROW(D316))</f>
        <v>Project 4316</v>
      </c>
      <c r="E316" s="29" t="str">
        <f t="shared" ref="E316:E379" si="220">_xlfn.CONCAT("Company AB ",COLUMN(E316),ROW(E316))</f>
        <v>Company AB 5316</v>
      </c>
      <c r="F316" s="29" t="str">
        <f ca="1" t="shared" si="206"/>
        <v>Botkyrka</v>
      </c>
      <c r="G316" s="36">
        <f ca="1" t="shared" si="207"/>
        <v>30</v>
      </c>
      <c r="H316" s="37" t="str">
        <f ca="1" t="shared" si="208"/>
        <v>Ja</v>
      </c>
      <c r="I316" s="29" t="str">
        <f ca="1" t="shared" si="209"/>
        <v>Utökning</v>
      </c>
      <c r="J316" s="29" t="s">
        <v>69</v>
      </c>
      <c r="K316" s="40">
        <f ca="1" t="shared" si="210"/>
        <v>550</v>
      </c>
      <c r="L316" s="40">
        <f ca="1" t="shared" ref="L316:L379" si="221">RANDBETWEEN(1,K316)</f>
        <v>269</v>
      </c>
      <c r="M316" s="13"/>
      <c r="N316" s="29" t="str">
        <f ca="1" t="shared" ref="N316:N379" si="222">_xlfn.CONCAT(CHOOSE(RANDBETWEEN(1,4),"Anders Erikson","Erik Johanson","Sarah Anderson","Lars Johnson")," ",ROW(N316))</f>
        <v>Sarah Anderson 316</v>
      </c>
      <c r="O316" s="29" t="str">
        <f ca="1" t="shared" ref="O316:O379" si="223">_xlfn.CONCAT(CHOOSE(RANDBETWEEN(1,4),"Anders Erikson","Erik Johanson","Sarah Anderson","Lars Johnson")," ",ROW(O316))</f>
        <v>Sarah Anderson 316</v>
      </c>
      <c r="P316" s="29" t="str">
        <f ca="1" t="shared" ref="P316:P379" si="224">_xlfn.CONCAT(CHOOSE(RANDBETWEEN(1,4),"Anders Erikson","Erik Johanson","Sarah Anderson","Lars Johnson")," ",ROW(P316))</f>
        <v>Erik Johanson 316</v>
      </c>
      <c r="Q316" s="29" t="str">
        <f ca="1" t="shared" si="211"/>
        <v>2.Reservationsavtal</v>
      </c>
      <c r="R316" s="44" t="str">
        <f ca="1" t="shared" si="212"/>
        <v/>
      </c>
      <c r="S316" s="44" t="str">
        <f ca="1" t="shared" si="213"/>
        <v/>
      </c>
      <c r="T316" s="44" t="str">
        <f ca="1" t="shared" si="214"/>
        <v/>
      </c>
      <c r="U316" s="15"/>
      <c r="V316" s="32"/>
      <c r="W316" s="48" t="str">
        <f ca="1" t="shared" si="215"/>
        <v/>
      </c>
      <c r="X316" s="49" t="str">
        <f ca="1" t="shared" si="216"/>
        <v/>
      </c>
      <c r="Y316" s="62" t="str">
        <f ca="1" t="shared" ref="Y316:Y379" si="225">IF(Z316&lt;&gt;"",RANDBETWEEN(Z316,DATE(2024,10,20)),"")</f>
        <v/>
      </c>
      <c r="Z316" s="62" t="str">
        <f ca="1" t="shared" ref="Z316:Z379" si="226">IF(X316="Ja",RANDBETWEEN(C316,DATE(2024,10,20)),"")</f>
        <v/>
      </c>
      <c r="AA316" s="66"/>
      <c r="AB316" s="63" t="str">
        <f ca="1" t="shared" ref="AB316:AB379" si="227">IF(Q316="1.Anslutningsmöjlighet",IF(RAND()*10&lt;3,B316+RAND()*(EDATE(C316,1)-B316),""),"")</f>
        <v/>
      </c>
      <c r="AC316" s="72">
        <f ca="1">INDEX(Anslutningspunkt!$A$2:$A$180,RANDBETWEEN(2,180),1)</f>
        <v>133</v>
      </c>
      <c r="AD316" s="29"/>
      <c r="AE316" s="29" t="str">
        <f ca="1" t="shared" si="217"/>
        <v/>
      </c>
      <c r="AF316" s="78"/>
      <c r="AG316" s="121"/>
      <c r="AH316" s="122"/>
      <c r="AI316" s="126"/>
      <c r="AJ316" s="6"/>
      <c r="AK316" s="6"/>
      <c r="AL316" s="6"/>
      <c r="AM316" s="6">
        <f ca="1">VLOOKUP(AC316,Anslutningspunkt!A:B,2,0)+RANDBETWEEN(-10000,10000)</f>
        <v>7395112.672</v>
      </c>
      <c r="AN316" s="6">
        <f ca="1">VLOOKUP(AC316,Anslutningspunkt!A:C,3,0)+RANDBETWEEN(-10000,10000)</f>
        <v>883885.142</v>
      </c>
      <c r="AP316" s="6" t="str">
        <f ca="1" t="shared" ref="AP316:AP379" si="228">I316</f>
        <v>Utökning</v>
      </c>
      <c r="AQ316" s="6" t="str">
        <f t="shared" ref="AQ316:AQ379" si="229">J316</f>
        <v>Konsumtion/Produktion</v>
      </c>
      <c r="AX316" s="30">
        <f ca="1" t="shared" ref="AX316:AX379" si="230">IF(Q316&lt;&gt;"1.Anslutningsmöjlighet",B316+RAND()*(EDATE(C316,1)-B316),"")</f>
        <v>43779.8263389933</v>
      </c>
      <c r="AZ316" s="30" t="str">
        <f ca="1">IF(SUM(IF({"4.Projekteringsavtal","5.Anslutningsavtal","6.Nätavtal"}=Q316,1,0))&gt;0,EDATE(AX316,RANDBETWEEN(0,6)),"")</f>
        <v/>
      </c>
      <c r="BB316" s="20" t="str">
        <f ca="1">IF(SUM(IF({"5.Anslutningsavtal","6.Nätavtal"}=Q316,1,0))&gt;0,EDATE(AZ316,RANDBETWEEN(0,3)),"")</f>
        <v/>
      </c>
      <c r="BD316" s="20" t="str">
        <f ca="1" t="shared" ref="BD316:BD379" si="231">IF("6.Nätavtal"=Q316,EDATE(BB316,RANDBETWEEN(0,3)),"")</f>
        <v/>
      </c>
    </row>
    <row r="317" s="6" customFormat="1" spans="1:56">
      <c r="A317" s="32" t="s">
        <v>65</v>
      </c>
      <c r="B317" s="30">
        <f ca="1" t="shared" si="205"/>
        <v>44501</v>
      </c>
      <c r="C317" s="31">
        <f ca="1" t="shared" si="218"/>
        <v>44712</v>
      </c>
      <c r="D317" s="29" t="str">
        <f t="shared" si="219"/>
        <v>Project 4317</v>
      </c>
      <c r="E317" s="29" t="str">
        <f t="shared" si="220"/>
        <v>Company AB 5317</v>
      </c>
      <c r="F317" s="29" t="str">
        <f ca="1" t="shared" si="206"/>
        <v>Sala</v>
      </c>
      <c r="G317" s="36">
        <f ca="1" t="shared" si="207"/>
        <v>35</v>
      </c>
      <c r="H317" s="37" t="str">
        <f ca="1" t="shared" si="208"/>
        <v/>
      </c>
      <c r="I317" s="29" t="str">
        <f ca="1" t="shared" si="209"/>
        <v>Flytt</v>
      </c>
      <c r="J317" s="29" t="s">
        <v>69</v>
      </c>
      <c r="K317" s="40">
        <f ca="1" t="shared" si="210"/>
        <v>450</v>
      </c>
      <c r="L317" s="40">
        <f ca="1" t="shared" si="221"/>
        <v>389</v>
      </c>
      <c r="M317" s="13"/>
      <c r="N317" s="29" t="str">
        <f ca="1" t="shared" si="222"/>
        <v>Anders Erikson 317</v>
      </c>
      <c r="O317" s="29" t="str">
        <f ca="1" t="shared" si="223"/>
        <v>Lars Johnson 317</v>
      </c>
      <c r="P317" s="29" t="str">
        <f ca="1" t="shared" si="224"/>
        <v>Erik Johanson 317</v>
      </c>
      <c r="Q317" s="29" t="str">
        <f ca="1" t="shared" si="211"/>
        <v>2.Reservationsavtal</v>
      </c>
      <c r="R317" s="44" t="str">
        <f ca="1" t="shared" si="212"/>
        <v>n</v>
      </c>
      <c r="S317" s="44" t="str">
        <f ca="1" t="shared" si="213"/>
        <v/>
      </c>
      <c r="T317" s="44" t="str">
        <f ca="1" t="shared" si="214"/>
        <v>x</v>
      </c>
      <c r="U317" s="15"/>
      <c r="V317" s="32"/>
      <c r="W317" s="48" t="str">
        <f ca="1" t="shared" si="215"/>
        <v>Reservationsavtal ska tecknas</v>
      </c>
      <c r="X317" s="49" t="str">
        <f ca="1" t="shared" si="216"/>
        <v>Nej</v>
      </c>
      <c r="Y317" s="62" t="str">
        <f ca="1" t="shared" si="225"/>
        <v/>
      </c>
      <c r="Z317" s="62" t="str">
        <f ca="1" t="shared" si="226"/>
        <v/>
      </c>
      <c r="AA317" s="66"/>
      <c r="AB317" s="63" t="str">
        <f ca="1" t="shared" si="227"/>
        <v/>
      </c>
      <c r="AC317" s="72">
        <f ca="1">INDEX(Anslutningspunkt!$A$2:$A$180,RANDBETWEEN(2,180),1)</f>
        <v>216</v>
      </c>
      <c r="AD317" s="29"/>
      <c r="AE317" s="29" t="str">
        <f ca="1" t="shared" si="217"/>
        <v>Stamnät Regionnät</v>
      </c>
      <c r="AF317" s="78"/>
      <c r="AG317" s="121"/>
      <c r="AH317" s="122"/>
      <c r="AI317" s="126"/>
      <c r="AM317" s="6">
        <f ca="1">VLOOKUP(AC317,Anslutningspunkt!A:B,2,0)+RANDBETWEEN(-10000,10000)</f>
        <v>7680916.698</v>
      </c>
      <c r="AN317" s="6">
        <f ca="1">VLOOKUP(AC317,Anslutningspunkt!A:C,3,0)+RANDBETWEEN(-10000,10000)</f>
        <v>814913.195</v>
      </c>
      <c r="AP317" s="6" t="str">
        <f ca="1" t="shared" si="228"/>
        <v>Flytt</v>
      </c>
      <c r="AQ317" s="6" t="str">
        <f t="shared" si="229"/>
        <v>Konsumtion/Produktion</v>
      </c>
      <c r="AX317" s="30">
        <f ca="1" t="shared" si="230"/>
        <v>44519.4963828081</v>
      </c>
      <c r="AZ317" s="30" t="str">
        <f ca="1">IF(SUM(IF({"4.Projekteringsavtal","5.Anslutningsavtal","6.Nätavtal"}=Q317,1,0))&gt;0,EDATE(AX317,RANDBETWEEN(0,6)),"")</f>
        <v/>
      </c>
      <c r="BB317" s="20" t="str">
        <f ca="1">IF(SUM(IF({"5.Anslutningsavtal","6.Nätavtal"}=Q317,1,0))&gt;0,EDATE(AZ317,RANDBETWEEN(0,3)),"")</f>
        <v/>
      </c>
      <c r="BD317" s="20" t="str">
        <f ca="1" t="shared" si="231"/>
        <v/>
      </c>
    </row>
    <row r="318" s="6" customFormat="1" spans="1:56">
      <c r="A318" s="32" t="s">
        <v>65</v>
      </c>
      <c r="B318" s="30">
        <f ca="1" t="shared" si="205"/>
        <v>43442</v>
      </c>
      <c r="C318" s="31">
        <f ca="1" t="shared" si="218"/>
        <v>44428</v>
      </c>
      <c r="D318" s="29" t="str">
        <f t="shared" si="219"/>
        <v>Project 4318</v>
      </c>
      <c r="E318" s="29" t="str">
        <f t="shared" si="220"/>
        <v>Company AB 5318</v>
      </c>
      <c r="F318" s="29" t="str">
        <f ca="1" t="shared" si="206"/>
        <v>Köping</v>
      </c>
      <c r="G318" s="36">
        <f ca="1" t="shared" si="207"/>
        <v>36</v>
      </c>
      <c r="H318" s="37" t="str">
        <f ca="1" t="shared" si="208"/>
        <v/>
      </c>
      <c r="I318" s="29" t="str">
        <f ca="1" t="shared" si="209"/>
        <v>Nyanslutning</v>
      </c>
      <c r="J318" s="29" t="s">
        <v>69</v>
      </c>
      <c r="K318" s="40">
        <f ca="1" t="shared" si="210"/>
        <v>170</v>
      </c>
      <c r="L318" s="40">
        <f ca="1" t="shared" si="221"/>
        <v>45</v>
      </c>
      <c r="M318" s="13"/>
      <c r="N318" s="29" t="str">
        <f ca="1" t="shared" si="222"/>
        <v>Sarah Anderson 318</v>
      </c>
      <c r="O318" s="29" t="str">
        <f ca="1" t="shared" si="223"/>
        <v>Lars Johnson 318</v>
      </c>
      <c r="P318" s="29" t="str">
        <f ca="1" t="shared" si="224"/>
        <v>Lars Johnson 318</v>
      </c>
      <c r="Q318" s="29" t="str">
        <f ca="1" t="shared" si="211"/>
        <v>5.Anslutningsavtal</v>
      </c>
      <c r="R318" s="44" t="str">
        <f ca="1" t="shared" si="212"/>
        <v>nej</v>
      </c>
      <c r="S318" s="44" t="str">
        <f ca="1" t="shared" si="213"/>
        <v>x</v>
      </c>
      <c r="T318" s="44" t="str">
        <f ca="1" t="shared" si="214"/>
        <v>x</v>
      </c>
      <c r="U318" s="15"/>
      <c r="V318" s="32"/>
      <c r="W318" s="48" t="str">
        <f ca="1" t="shared" si="215"/>
        <v/>
      </c>
      <c r="X318" s="49" t="str">
        <f ca="1" t="shared" si="216"/>
        <v>Ja</v>
      </c>
      <c r="Y318" s="62">
        <f ca="1" t="shared" si="225"/>
        <v>45276</v>
      </c>
      <c r="Z318" s="62">
        <f ca="1" t="shared" si="226"/>
        <v>44609</v>
      </c>
      <c r="AA318" s="66"/>
      <c r="AB318" s="63" t="str">
        <f ca="1" t="shared" si="227"/>
        <v/>
      </c>
      <c r="AC318" s="72">
        <f ca="1">INDEX(Anslutningspunkt!$A$2:$A$180,RANDBETWEEN(2,180),1)</f>
        <v>238</v>
      </c>
      <c r="AD318" s="29"/>
      <c r="AE318" s="29" t="str">
        <f ca="1" t="shared" si="217"/>
        <v>Regionnät</v>
      </c>
      <c r="AF318" s="78"/>
      <c r="AG318" s="121"/>
      <c r="AH318" s="122"/>
      <c r="AI318" s="126"/>
      <c r="AM318" s="6">
        <f ca="1">VLOOKUP(AC318,Anslutningspunkt!A:B,2,0)+RANDBETWEEN(-10000,10000)</f>
        <v>7671280.698</v>
      </c>
      <c r="AN318" s="6">
        <f ca="1">VLOOKUP(AC318,Anslutningspunkt!A:C,3,0)+RANDBETWEEN(-10000,10000)</f>
        <v>797702.195</v>
      </c>
      <c r="AP318" s="6" t="str">
        <f ca="1" t="shared" si="228"/>
        <v>Nyanslutning</v>
      </c>
      <c r="AQ318" s="6" t="str">
        <f t="shared" si="229"/>
        <v>Konsumtion/Produktion</v>
      </c>
      <c r="AX318" s="30">
        <f ca="1" t="shared" si="230"/>
        <v>43883.5234629153</v>
      </c>
      <c r="AZ318" s="30">
        <f ca="1">IF(SUM(IF({"4.Projekteringsavtal","5.Anslutningsavtal","6.Nätavtal"}=Q318,1,0))&gt;0,EDATE(AX318,RANDBETWEEN(0,6)),"")</f>
        <v>44004</v>
      </c>
      <c r="BB318" s="20">
        <f ca="1">IF(SUM(IF({"5.Anslutningsavtal","6.Nätavtal"}=Q318,1,0))&gt;0,EDATE(AZ318,RANDBETWEEN(0,3)),"")</f>
        <v>44004</v>
      </c>
      <c r="BD318" s="20" t="str">
        <f ca="1" t="shared" si="231"/>
        <v/>
      </c>
    </row>
    <row r="319" s="6" customFormat="1" spans="1:56">
      <c r="A319" s="32" t="s">
        <v>65</v>
      </c>
      <c r="B319" s="30">
        <f ca="1" t="shared" si="205"/>
        <v>44686</v>
      </c>
      <c r="C319" s="31">
        <f ca="1" t="shared" si="218"/>
        <v>45435</v>
      </c>
      <c r="D319" s="29" t="str">
        <f t="shared" si="219"/>
        <v>Project 4319</v>
      </c>
      <c r="E319" s="29" t="str">
        <f t="shared" si="220"/>
        <v>Company AB 5319</v>
      </c>
      <c r="F319" s="29" t="str">
        <f ca="1" t="shared" si="206"/>
        <v>Uppsala</v>
      </c>
      <c r="G319" s="36">
        <f ca="1" t="shared" si="207"/>
        <v>36</v>
      </c>
      <c r="H319" s="37" t="str">
        <f ca="1" t="shared" si="208"/>
        <v/>
      </c>
      <c r="I319" s="29" t="str">
        <f ca="1" t="shared" si="209"/>
        <v>Nyanslutning</v>
      </c>
      <c r="J319" s="29" t="s">
        <v>69</v>
      </c>
      <c r="K319" s="40">
        <f ca="1" t="shared" si="210"/>
        <v>350</v>
      </c>
      <c r="L319" s="40">
        <f ca="1" t="shared" si="221"/>
        <v>30</v>
      </c>
      <c r="M319" s="13"/>
      <c r="N319" s="29" t="str">
        <f ca="1" t="shared" si="222"/>
        <v>Sarah Anderson 319</v>
      </c>
      <c r="O319" s="29" t="str">
        <f ca="1" t="shared" si="223"/>
        <v>Anders Erikson 319</v>
      </c>
      <c r="P319" s="29" t="str">
        <f ca="1" t="shared" si="224"/>
        <v>Sarah Anderson 319</v>
      </c>
      <c r="Q319" s="29" t="str">
        <f ca="1" t="shared" si="211"/>
        <v>4.Projekteringsavtal</v>
      </c>
      <c r="R319" s="44" t="str">
        <f ca="1" t="shared" si="212"/>
        <v>nej</v>
      </c>
      <c r="S319" s="44" t="str">
        <f ca="1" t="shared" si="213"/>
        <v>x</v>
      </c>
      <c r="T319" s="44" t="str">
        <f ca="1" t="shared" si="214"/>
        <v/>
      </c>
      <c r="U319" s="15"/>
      <c r="V319" s="32"/>
      <c r="W319" s="48" t="str">
        <f ca="1" t="shared" si="215"/>
        <v/>
      </c>
      <c r="X319" s="49" t="str">
        <f ca="1" t="shared" si="216"/>
        <v>Ja</v>
      </c>
      <c r="Y319" s="62">
        <f ca="1" t="shared" si="225"/>
        <v>45543</v>
      </c>
      <c r="Z319" s="62">
        <f ca="1" t="shared" si="226"/>
        <v>45490</v>
      </c>
      <c r="AA319" s="66"/>
      <c r="AB319" s="63" t="str">
        <f ca="1" t="shared" si="227"/>
        <v/>
      </c>
      <c r="AC319" s="72">
        <f ca="1">INDEX(Anslutningspunkt!$A$2:$A$180,RANDBETWEEN(2,180),1)</f>
        <v>102</v>
      </c>
      <c r="AD319" s="29"/>
      <c r="AE319" s="29" t="str">
        <f ca="1" t="shared" si="217"/>
        <v>Stamnät</v>
      </c>
      <c r="AF319" s="78"/>
      <c r="AG319" s="121"/>
      <c r="AH319" s="122"/>
      <c r="AI319" s="126"/>
      <c r="AM319" s="6">
        <f ca="1">VLOOKUP(AC319,Anslutningspunkt!A:B,2,0)+RANDBETWEEN(-10000,10000)</f>
        <v>7738235.698</v>
      </c>
      <c r="AN319" s="6">
        <f ca="1">VLOOKUP(AC319,Anslutningspunkt!A:C,3,0)+RANDBETWEEN(-10000,10000)</f>
        <v>768244.195</v>
      </c>
      <c r="AP319" s="6" t="str">
        <f ca="1" t="shared" si="228"/>
        <v>Nyanslutning</v>
      </c>
      <c r="AQ319" s="6" t="str">
        <f t="shared" si="229"/>
        <v>Konsumtion/Produktion</v>
      </c>
      <c r="AX319" s="30">
        <f ca="1" t="shared" si="230"/>
        <v>44772.1205210023</v>
      </c>
      <c r="AZ319" s="30">
        <f ca="1">IF(SUM(IF({"4.Projekteringsavtal","5.Anslutningsavtal","6.Nätavtal"}=Q319,1,0))&gt;0,EDATE(AX319,RANDBETWEEN(0,6)),"")</f>
        <v>44803</v>
      </c>
      <c r="BB319" s="20" t="str">
        <f ca="1">IF(SUM(IF({"5.Anslutningsavtal","6.Nätavtal"}=Q319,1,0))&gt;0,EDATE(AZ319,RANDBETWEEN(0,3)),"")</f>
        <v/>
      </c>
      <c r="BD319" s="20" t="str">
        <f ca="1" t="shared" si="231"/>
        <v/>
      </c>
    </row>
    <row r="320" s="6" customFormat="1" spans="1:56">
      <c r="A320" s="32" t="s">
        <v>65</v>
      </c>
      <c r="B320" s="30">
        <f ca="1" t="shared" si="205"/>
        <v>43488</v>
      </c>
      <c r="C320" s="31">
        <f ca="1" t="shared" si="218"/>
        <v>43986</v>
      </c>
      <c r="D320" s="29" t="str">
        <f t="shared" si="219"/>
        <v>Project 4320</v>
      </c>
      <c r="E320" s="29" t="str">
        <f t="shared" si="220"/>
        <v>Company AB 5320</v>
      </c>
      <c r="F320" s="29" t="str">
        <f ca="1" t="shared" si="206"/>
        <v>Smedjebacken</v>
      </c>
      <c r="G320" s="36">
        <f ca="1" t="shared" si="207"/>
        <v>30</v>
      </c>
      <c r="H320" s="37" t="str">
        <f ca="1" t="shared" si="208"/>
        <v>Ja</v>
      </c>
      <c r="I320" s="29" t="str">
        <f ca="1" t="shared" si="209"/>
        <v>Flytt</v>
      </c>
      <c r="J320" s="29" t="s">
        <v>69</v>
      </c>
      <c r="K320" s="40">
        <f ca="1" t="shared" si="210"/>
        <v>150</v>
      </c>
      <c r="L320" s="40">
        <f ca="1" t="shared" si="221"/>
        <v>105</v>
      </c>
      <c r="M320" s="13"/>
      <c r="N320" s="29" t="str">
        <f ca="1" t="shared" si="222"/>
        <v>Anders Erikson 320</v>
      </c>
      <c r="O320" s="29" t="str">
        <f ca="1" t="shared" si="223"/>
        <v>Anders Erikson 320</v>
      </c>
      <c r="P320" s="29" t="str">
        <f ca="1" t="shared" si="224"/>
        <v>Anders Erikson 320</v>
      </c>
      <c r="Q320" s="29" t="str">
        <f ca="1" t="shared" si="211"/>
        <v>1.Anslutningsmöjlighet</v>
      </c>
      <c r="R320" s="44" t="str">
        <f ca="1" t="shared" si="212"/>
        <v/>
      </c>
      <c r="S320" s="44" t="str">
        <f ca="1" t="shared" si="213"/>
        <v/>
      </c>
      <c r="T320" s="44" t="str">
        <f ca="1" t="shared" si="214"/>
        <v>x</v>
      </c>
      <c r="U320" s="15"/>
      <c r="V320" s="32"/>
      <c r="W320" s="48" t="str">
        <f ca="1" t="shared" si="215"/>
        <v/>
      </c>
      <c r="X320" s="49" t="str">
        <f ca="1" t="shared" si="216"/>
        <v>Ja</v>
      </c>
      <c r="Y320" s="62">
        <f ca="1" t="shared" si="225"/>
        <v>45036</v>
      </c>
      <c r="Z320" s="62">
        <f ca="1" t="shared" si="226"/>
        <v>44906</v>
      </c>
      <c r="AA320" s="66"/>
      <c r="AB320" s="63" t="str">
        <f ca="1" t="shared" si="227"/>
        <v/>
      </c>
      <c r="AC320" s="72">
        <f ca="1">INDEX(Anslutningspunkt!$A$2:$A$180,RANDBETWEEN(2,180),1)</f>
        <v>213</v>
      </c>
      <c r="AD320" s="29"/>
      <c r="AE320" s="29" t="str">
        <f ca="1" t="shared" si="217"/>
        <v>Stamnät Regionnät</v>
      </c>
      <c r="AF320" s="78"/>
      <c r="AG320" s="121"/>
      <c r="AH320" s="122"/>
      <c r="AI320" s="126"/>
      <c r="AM320" s="6">
        <f ca="1">VLOOKUP(AC320,Anslutningspunkt!A:B,2,0)+RANDBETWEEN(-10000,10000)</f>
        <v>7677793.698</v>
      </c>
      <c r="AN320" s="6">
        <f ca="1">VLOOKUP(AC320,Anslutningspunkt!A:C,3,0)+RANDBETWEEN(-10000,10000)</f>
        <v>818682.195</v>
      </c>
      <c r="AP320" s="6" t="str">
        <f ca="1" t="shared" si="228"/>
        <v>Flytt</v>
      </c>
      <c r="AQ320" s="6" t="str">
        <f t="shared" si="229"/>
        <v>Konsumtion/Produktion</v>
      </c>
      <c r="AX320" s="30" t="str">
        <f ca="1" t="shared" si="230"/>
        <v/>
      </c>
      <c r="AZ320" s="30" t="str">
        <f ca="1">IF(SUM(IF({"4.Projekteringsavtal","5.Anslutningsavtal","6.Nätavtal"}=Q320,1,0))&gt;0,EDATE(AX320,RANDBETWEEN(0,6)),"")</f>
        <v/>
      </c>
      <c r="BB320" s="20" t="str">
        <f ca="1">IF(SUM(IF({"5.Anslutningsavtal","6.Nätavtal"}=Q320,1,0))&gt;0,EDATE(AZ320,RANDBETWEEN(0,3)),"")</f>
        <v/>
      </c>
      <c r="BD320" s="20" t="str">
        <f ca="1" t="shared" si="231"/>
        <v/>
      </c>
    </row>
    <row r="321" s="6" customFormat="1" spans="1:56">
      <c r="A321" s="32" t="s">
        <v>65</v>
      </c>
      <c r="B321" s="30">
        <f ca="1" t="shared" si="205"/>
        <v>44730</v>
      </c>
      <c r="C321" s="31">
        <f ca="1" t="shared" si="218"/>
        <v>44735</v>
      </c>
      <c r="D321" s="29" t="str">
        <f t="shared" si="219"/>
        <v>Project 4321</v>
      </c>
      <c r="E321" s="29" t="str">
        <f t="shared" si="220"/>
        <v>Company AB 5321</v>
      </c>
      <c r="F321" s="29" t="str">
        <f ca="1" t="shared" si="206"/>
        <v>Långshyttan</v>
      </c>
      <c r="G321" s="36">
        <f ca="1" t="shared" si="207"/>
        <v>34</v>
      </c>
      <c r="H321" s="37" t="str">
        <f ca="1" t="shared" si="208"/>
        <v>Ja</v>
      </c>
      <c r="I321" s="29" t="str">
        <f ca="1" t="shared" si="209"/>
        <v>Utökning</v>
      </c>
      <c r="J321" s="29" t="s">
        <v>69</v>
      </c>
      <c r="K321" s="40">
        <f ca="1" t="shared" si="210"/>
        <v>430</v>
      </c>
      <c r="L321" s="40">
        <f ca="1" t="shared" si="221"/>
        <v>372</v>
      </c>
      <c r="M321" s="13"/>
      <c r="N321" s="29" t="str">
        <f ca="1" t="shared" si="222"/>
        <v>Sarah Anderson 321</v>
      </c>
      <c r="O321" s="29" t="str">
        <f ca="1" t="shared" si="223"/>
        <v>Anders Erikson 321</v>
      </c>
      <c r="P321" s="29" t="str">
        <f ca="1" t="shared" si="224"/>
        <v>Sarah Anderson 321</v>
      </c>
      <c r="Q321" s="29" t="str">
        <f ca="1" t="shared" si="211"/>
        <v>4.Projekteringsavtal</v>
      </c>
      <c r="R321" s="44" t="str">
        <f ca="1" t="shared" si="212"/>
        <v/>
      </c>
      <c r="S321" s="44" t="str">
        <f ca="1" t="shared" si="213"/>
        <v>x</v>
      </c>
      <c r="T321" s="44" t="str">
        <f ca="1" t="shared" si="214"/>
        <v/>
      </c>
      <c r="U321" s="15"/>
      <c r="V321" s="32"/>
      <c r="W321" s="48" t="str">
        <f ca="1" t="shared" si="215"/>
        <v/>
      </c>
      <c r="X321" s="49" t="str">
        <f ca="1" t="shared" si="216"/>
        <v/>
      </c>
      <c r="Y321" s="62" t="str">
        <f ca="1" t="shared" si="225"/>
        <v/>
      </c>
      <c r="Z321" s="62" t="str">
        <f ca="1" t="shared" si="226"/>
        <v/>
      </c>
      <c r="AA321" s="66"/>
      <c r="AB321" s="63" t="str">
        <f ca="1" t="shared" si="227"/>
        <v/>
      </c>
      <c r="AC321" s="72">
        <f ca="1">INDEX(Anslutningspunkt!$A$2:$A$180,RANDBETWEEN(2,180),1)</f>
        <v>1</v>
      </c>
      <c r="AD321" s="29"/>
      <c r="AE321" s="29" t="str">
        <f ca="1" t="shared" si="217"/>
        <v/>
      </c>
      <c r="AF321" s="78"/>
      <c r="AG321" s="121"/>
      <c r="AH321" s="122"/>
      <c r="AI321" s="126"/>
      <c r="AM321" s="6">
        <f ca="1">VLOOKUP(AC321,Anslutningspunkt!A:B,2,0)+RANDBETWEEN(-10000,10000)</f>
        <v>7592698.698</v>
      </c>
      <c r="AN321" s="6">
        <f ca="1">VLOOKUP(AC321,Anslutningspunkt!A:C,3,0)+RANDBETWEEN(-10000,10000)</f>
        <v>734981.195</v>
      </c>
      <c r="AP321" s="6" t="str">
        <f ca="1" t="shared" si="228"/>
        <v>Utökning</v>
      </c>
      <c r="AQ321" s="6" t="str">
        <f t="shared" si="229"/>
        <v>Konsumtion/Produktion</v>
      </c>
      <c r="AX321" s="30">
        <f ca="1" t="shared" si="230"/>
        <v>44749.3129941399</v>
      </c>
      <c r="AZ321" s="30">
        <f ca="1">IF(SUM(IF({"4.Projekteringsavtal","5.Anslutningsavtal","6.Nätavtal"}=Q321,1,0))&gt;0,EDATE(AX321,RANDBETWEEN(0,6)),"")</f>
        <v>44841</v>
      </c>
      <c r="BB321" s="20" t="str">
        <f ca="1">IF(SUM(IF({"5.Anslutningsavtal","6.Nätavtal"}=Q321,1,0))&gt;0,EDATE(AZ321,RANDBETWEEN(0,3)),"")</f>
        <v/>
      </c>
      <c r="BD321" s="20" t="str">
        <f ca="1" t="shared" si="231"/>
        <v/>
      </c>
    </row>
    <row r="322" s="6" customFormat="1" spans="1:56">
      <c r="A322" s="32" t="s">
        <v>65</v>
      </c>
      <c r="B322" s="30">
        <f ca="1" t="shared" ref="B322:B331" si="232">RANDBETWEEN(DATE(2018,1,1),DATE(2022,10,20))</f>
        <v>43579</v>
      </c>
      <c r="C322" s="31">
        <f ca="1" t="shared" si="218"/>
        <v>44108</v>
      </c>
      <c r="D322" s="29" t="str">
        <f t="shared" si="219"/>
        <v>Project 4322</v>
      </c>
      <c r="E322" s="29" t="str">
        <f t="shared" si="220"/>
        <v>Company AB 5322</v>
      </c>
      <c r="F322" s="29" t="str">
        <f ca="1" t="shared" ref="F322:F331" si="233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Trosa</v>
      </c>
      <c r="G322" s="36">
        <f ca="1" t="shared" ref="G322:G331" si="234">RANDBETWEEN(30,38)</f>
        <v>32</v>
      </c>
      <c r="H322" s="37" t="str">
        <f ca="1" t="shared" ref="H322:H331" si="235">CHOOSE(RANDBETWEEN(1,3),"Ja","Nej","")</f>
        <v>Ja</v>
      </c>
      <c r="I322" s="29" t="str">
        <f ca="1" t="shared" ref="I322:I331" si="236">CHOOSE(RANDBETWEEN(1,3),"Nyanslutning","Utökning","Flytt")</f>
        <v>Utökning</v>
      </c>
      <c r="J322" s="29" t="s">
        <v>69</v>
      </c>
      <c r="K322" s="40">
        <f ca="1" t="shared" ref="K322:K331" si="237">RANDBETWEEN(1,60)*10</f>
        <v>590</v>
      </c>
      <c r="L322" s="40">
        <f ca="1" t="shared" si="221"/>
        <v>568</v>
      </c>
      <c r="M322" s="13"/>
      <c r="N322" s="29" t="str">
        <f ca="1" t="shared" si="222"/>
        <v>Sarah Anderson 322</v>
      </c>
      <c r="O322" s="29" t="str">
        <f ca="1" t="shared" si="223"/>
        <v>Lars Johnson 322</v>
      </c>
      <c r="P322" s="29" t="str">
        <f ca="1" t="shared" si="224"/>
        <v>Anders Erikson 322</v>
      </c>
      <c r="Q322" s="29" t="str">
        <f ca="1" t="shared" ref="Q322:Q331" si="238">CHOOSE(RANDBETWEEN(1,5),"5.Anslutningsavtal","4.Projekteringsavtal","6.Nätavtal","2.Reservationsavtal","1.Anslutningsmöjlighet")</f>
        <v>4.Projekteringsavtal</v>
      </c>
      <c r="R322" s="44" t="str">
        <f ca="1" t="shared" ref="R322:R331" si="239">CHOOSE(RANDBETWEEN(1,8),"Ja","","","","n","nej","?","N/A")</f>
        <v>n</v>
      </c>
      <c r="S322" s="44" t="str">
        <f ca="1" t="shared" ref="S322:S331" si="240">CHOOSE(RANDBETWEEN(1,3),"x","","")</f>
        <v/>
      </c>
      <c r="T322" s="44" t="str">
        <f ca="1" t="shared" ref="T322:T331" si="241">CHOOSE(RANDBETWEEN(1,4),"x","","","")</f>
        <v/>
      </c>
      <c r="U322" s="15"/>
      <c r="V322" s="32"/>
      <c r="W322" s="48" t="str">
        <f ca="1" t="shared" ref="W322:W331" si="242">CHOOSE(RANDBETWEEN(1,7),"Länk","","","","","Ansluts till LN 20 kV","Reservationsavtal ska tecknas")</f>
        <v/>
      </c>
      <c r="X322" s="49" t="str">
        <f ca="1" t="shared" ref="X322:X331" si="243">CHOOSE(RANDBETWEEN(1,4),"Ja","Ja","Nej","")</f>
        <v>Ja</v>
      </c>
      <c r="Y322" s="62">
        <f ca="1" t="shared" si="225"/>
        <v>45132</v>
      </c>
      <c r="Z322" s="62">
        <f ca="1" t="shared" si="226"/>
        <v>44937</v>
      </c>
      <c r="AA322" s="66"/>
      <c r="AB322" s="63" t="str">
        <f ca="1" t="shared" si="227"/>
        <v/>
      </c>
      <c r="AC322" s="72">
        <f ca="1">INDEX(Anslutningspunkt!$A$2:$A$180,RANDBETWEEN(2,180),1)</f>
        <v>271</v>
      </c>
      <c r="AD322" s="29"/>
      <c r="AE322" s="29" t="str">
        <f ca="1" t="shared" ref="AE322:AE331" si="244">CHOOSE(RANDBETWEEN(1,4),"Regionnät","Stamnät Regionnät","Stamnät","")</f>
        <v>Regionnät</v>
      </c>
      <c r="AF322" s="78"/>
      <c r="AG322" s="121"/>
      <c r="AH322" s="122"/>
      <c r="AI322" s="126"/>
      <c r="AM322" s="6">
        <f ca="1">VLOOKUP(AC322,Anslutningspunkt!A:B,2,0)+RANDBETWEEN(-10000,10000)</f>
        <v>7660064.698</v>
      </c>
      <c r="AN322" s="6">
        <f ca="1">VLOOKUP(AC322,Anslutningspunkt!A:C,3,0)+RANDBETWEEN(-10000,10000)</f>
        <v>717358.195</v>
      </c>
      <c r="AP322" s="6" t="str">
        <f ca="1" t="shared" si="228"/>
        <v>Utökning</v>
      </c>
      <c r="AQ322" s="6" t="str">
        <f t="shared" si="229"/>
        <v>Konsumtion/Produktion</v>
      </c>
      <c r="AX322" s="30">
        <f ca="1" t="shared" si="230"/>
        <v>43638.3645972451</v>
      </c>
      <c r="AZ322" s="30">
        <f ca="1">IF(SUM(IF({"4.Projekteringsavtal","5.Anslutningsavtal","6.Nätavtal"}=Q322,1,0))&gt;0,EDATE(AX322,RANDBETWEEN(0,6)),"")</f>
        <v>43821</v>
      </c>
      <c r="BB322" s="20" t="str">
        <f ca="1">IF(SUM(IF({"5.Anslutningsavtal","6.Nätavtal"}=Q322,1,0))&gt;0,EDATE(AZ322,RANDBETWEEN(0,3)),"")</f>
        <v/>
      </c>
      <c r="BD322" s="20" t="str">
        <f ca="1" t="shared" si="231"/>
        <v/>
      </c>
    </row>
    <row r="323" s="6" customFormat="1" spans="1:56">
      <c r="A323" s="32" t="s">
        <v>65</v>
      </c>
      <c r="B323" s="30">
        <f ca="1" t="shared" si="232"/>
        <v>43324</v>
      </c>
      <c r="C323" s="31">
        <f ca="1" t="shared" si="218"/>
        <v>45354</v>
      </c>
      <c r="D323" s="29" t="str">
        <f t="shared" si="219"/>
        <v>Project 4323</v>
      </c>
      <c r="E323" s="29" t="str">
        <f t="shared" si="220"/>
        <v>Company AB 5323</v>
      </c>
      <c r="F323" s="29" t="str">
        <f ca="1" t="shared" si="233"/>
        <v>Trosa</v>
      </c>
      <c r="G323" s="36">
        <f ca="1" t="shared" si="234"/>
        <v>35</v>
      </c>
      <c r="H323" s="37" t="str">
        <f ca="1" t="shared" si="235"/>
        <v/>
      </c>
      <c r="I323" s="29" t="str">
        <f ca="1" t="shared" si="236"/>
        <v>Utökning</v>
      </c>
      <c r="J323" s="29" t="s">
        <v>69</v>
      </c>
      <c r="K323" s="40">
        <f ca="1" t="shared" si="237"/>
        <v>450</v>
      </c>
      <c r="L323" s="40">
        <f ca="1" t="shared" si="221"/>
        <v>121</v>
      </c>
      <c r="M323" s="13"/>
      <c r="N323" s="29" t="str">
        <f ca="1" t="shared" si="222"/>
        <v>Erik Johanson 323</v>
      </c>
      <c r="O323" s="29" t="str">
        <f ca="1" t="shared" si="223"/>
        <v>Sarah Anderson 323</v>
      </c>
      <c r="P323" s="29" t="str">
        <f ca="1" t="shared" si="224"/>
        <v>Lars Johnson 323</v>
      </c>
      <c r="Q323" s="29" t="str">
        <f ca="1" t="shared" si="238"/>
        <v>2.Reservationsavtal</v>
      </c>
      <c r="R323" s="44" t="str">
        <f ca="1" t="shared" si="239"/>
        <v>N/A</v>
      </c>
      <c r="S323" s="44" t="str">
        <f ca="1" t="shared" si="240"/>
        <v>x</v>
      </c>
      <c r="T323" s="44" t="str">
        <f ca="1" t="shared" si="241"/>
        <v/>
      </c>
      <c r="U323" s="15"/>
      <c r="V323" s="32"/>
      <c r="W323" s="48" t="str">
        <f ca="1" t="shared" si="242"/>
        <v>Länk</v>
      </c>
      <c r="X323" s="49" t="str">
        <f ca="1" t="shared" si="243"/>
        <v>Nej</v>
      </c>
      <c r="Y323" s="62" t="str">
        <f ca="1" t="shared" si="225"/>
        <v/>
      </c>
      <c r="Z323" s="62" t="str">
        <f ca="1" t="shared" si="226"/>
        <v/>
      </c>
      <c r="AA323" s="66"/>
      <c r="AB323" s="63" t="str">
        <f ca="1" t="shared" si="227"/>
        <v/>
      </c>
      <c r="AC323" s="72">
        <f ca="1">INDEX(Anslutningspunkt!$A$2:$A$180,RANDBETWEEN(2,180),1)</f>
        <v>213</v>
      </c>
      <c r="AD323" s="29"/>
      <c r="AE323" s="29" t="str">
        <f ca="1" t="shared" si="244"/>
        <v>Stamnät Regionnät</v>
      </c>
      <c r="AF323" s="78"/>
      <c r="AG323" s="121"/>
      <c r="AH323" s="122"/>
      <c r="AI323" s="126"/>
      <c r="AM323" s="6">
        <f ca="1">VLOOKUP(AC323,Anslutningspunkt!A:B,2,0)+RANDBETWEEN(-10000,10000)</f>
        <v>7680451.698</v>
      </c>
      <c r="AN323" s="6">
        <f ca="1">VLOOKUP(AC323,Anslutningspunkt!A:C,3,0)+RANDBETWEEN(-10000,10000)</f>
        <v>823590.195</v>
      </c>
      <c r="AP323" s="6" t="str">
        <f ca="1" t="shared" si="228"/>
        <v>Utökning</v>
      </c>
      <c r="AQ323" s="6" t="str">
        <f t="shared" si="229"/>
        <v>Konsumtion/Produktion</v>
      </c>
      <c r="AX323" s="30">
        <f ca="1" t="shared" si="230"/>
        <v>44852.6381214191</v>
      </c>
      <c r="AZ323" s="30" t="str">
        <f ca="1">IF(SUM(IF({"4.Projekteringsavtal","5.Anslutningsavtal","6.Nätavtal"}=Q323,1,0))&gt;0,EDATE(AX323,RANDBETWEEN(0,6)),"")</f>
        <v/>
      </c>
      <c r="BB323" s="20" t="str">
        <f ca="1">IF(SUM(IF({"5.Anslutningsavtal","6.Nätavtal"}=Q323,1,0))&gt;0,EDATE(AZ323,RANDBETWEEN(0,3)),"")</f>
        <v/>
      </c>
      <c r="BD323" s="20" t="str">
        <f ca="1" t="shared" si="231"/>
        <v/>
      </c>
    </row>
    <row r="324" s="6" customFormat="1" spans="1:56">
      <c r="A324" s="32" t="s">
        <v>65</v>
      </c>
      <c r="B324" s="30">
        <f ca="1" t="shared" si="232"/>
        <v>44049</v>
      </c>
      <c r="C324" s="31">
        <f ca="1" t="shared" si="218"/>
        <v>44805</v>
      </c>
      <c r="D324" s="29" t="str">
        <f t="shared" si="219"/>
        <v>Project 4324</v>
      </c>
      <c r="E324" s="29" t="str">
        <f t="shared" si="220"/>
        <v>Company AB 5324</v>
      </c>
      <c r="F324" s="29" t="str">
        <f ca="1" t="shared" si="233"/>
        <v>Vallentuna</v>
      </c>
      <c r="G324" s="36">
        <f ca="1" t="shared" si="234"/>
        <v>36</v>
      </c>
      <c r="H324" s="37" t="str">
        <f ca="1" t="shared" si="235"/>
        <v>Nej</v>
      </c>
      <c r="I324" s="29" t="str">
        <f ca="1" t="shared" si="236"/>
        <v>Nyanslutning</v>
      </c>
      <c r="J324" s="29" t="s">
        <v>69</v>
      </c>
      <c r="K324" s="40">
        <f ca="1" t="shared" si="237"/>
        <v>200</v>
      </c>
      <c r="L324" s="40">
        <f ca="1" t="shared" si="221"/>
        <v>13</v>
      </c>
      <c r="M324" s="13"/>
      <c r="N324" s="29" t="str">
        <f ca="1" t="shared" si="222"/>
        <v>Anders Erikson 324</v>
      </c>
      <c r="O324" s="29" t="str">
        <f ca="1" t="shared" si="223"/>
        <v>Sarah Anderson 324</v>
      </c>
      <c r="P324" s="29" t="str">
        <f ca="1" t="shared" si="224"/>
        <v>Sarah Anderson 324</v>
      </c>
      <c r="Q324" s="29" t="str">
        <f ca="1" t="shared" si="238"/>
        <v>2.Reservationsavtal</v>
      </c>
      <c r="R324" s="44" t="str">
        <f ca="1" t="shared" si="239"/>
        <v>nej</v>
      </c>
      <c r="S324" s="44" t="str">
        <f ca="1" t="shared" si="240"/>
        <v/>
      </c>
      <c r="T324" s="44" t="str">
        <f ca="1" t="shared" si="241"/>
        <v/>
      </c>
      <c r="U324" s="15"/>
      <c r="V324" s="32"/>
      <c r="W324" s="48" t="str">
        <f ca="1" t="shared" si="242"/>
        <v/>
      </c>
      <c r="X324" s="49" t="str">
        <f ca="1" t="shared" si="243"/>
        <v>Ja</v>
      </c>
      <c r="Y324" s="62">
        <f ca="1" t="shared" si="225"/>
        <v>45346</v>
      </c>
      <c r="Z324" s="62">
        <f ca="1" t="shared" si="226"/>
        <v>45007</v>
      </c>
      <c r="AA324" s="66"/>
      <c r="AB324" s="63" t="str">
        <f ca="1" t="shared" si="227"/>
        <v/>
      </c>
      <c r="AC324" s="72">
        <f ca="1">INDEX(Anslutningspunkt!$A$2:$A$180,RANDBETWEEN(2,180),1)</f>
        <v>275</v>
      </c>
      <c r="AD324" s="29"/>
      <c r="AE324" s="29" t="str">
        <f ca="1" t="shared" si="244"/>
        <v>Regionnät</v>
      </c>
      <c r="AF324" s="78"/>
      <c r="AG324" s="121"/>
      <c r="AH324" s="122"/>
      <c r="AI324" s="126"/>
      <c r="AM324" s="6">
        <f ca="1">VLOOKUP(AC324,Anslutningspunkt!A:B,2,0)+RANDBETWEEN(-10000,10000)</f>
        <v>7612360.698</v>
      </c>
      <c r="AN324" s="6">
        <f ca="1">VLOOKUP(AC324,Anslutningspunkt!A:C,3,0)+RANDBETWEEN(-10000,10000)</f>
        <v>660183.195</v>
      </c>
      <c r="AP324" s="6" t="str">
        <f ca="1" t="shared" si="228"/>
        <v>Nyanslutning</v>
      </c>
      <c r="AQ324" s="6" t="str">
        <f t="shared" si="229"/>
        <v>Konsumtion/Produktion</v>
      </c>
      <c r="AX324" s="30">
        <f ca="1" t="shared" si="230"/>
        <v>44769.0457845842</v>
      </c>
      <c r="AZ324" s="30" t="str">
        <f ca="1">IF(SUM(IF({"4.Projekteringsavtal","5.Anslutningsavtal","6.Nätavtal"}=Q324,1,0))&gt;0,EDATE(AX324,RANDBETWEEN(0,6)),"")</f>
        <v/>
      </c>
      <c r="BB324" s="20" t="str">
        <f ca="1">IF(SUM(IF({"5.Anslutningsavtal","6.Nätavtal"}=Q324,1,0))&gt;0,EDATE(AZ324,RANDBETWEEN(0,3)),"")</f>
        <v/>
      </c>
      <c r="BD324" s="20" t="str">
        <f ca="1" t="shared" si="231"/>
        <v/>
      </c>
    </row>
    <row r="325" s="6" customFormat="1" spans="1:56">
      <c r="A325" s="32" t="s">
        <v>65</v>
      </c>
      <c r="B325" s="30">
        <f ca="1" t="shared" si="232"/>
        <v>43488</v>
      </c>
      <c r="C325" s="31">
        <f ca="1" t="shared" si="218"/>
        <v>43986</v>
      </c>
      <c r="D325" s="29" t="str">
        <f t="shared" si="219"/>
        <v>Project 4325</v>
      </c>
      <c r="E325" s="29" t="str">
        <f t="shared" si="220"/>
        <v>Company AB 5325</v>
      </c>
      <c r="F325" s="29" t="str">
        <f ca="1" t="shared" si="233"/>
        <v>Avesta</v>
      </c>
      <c r="G325" s="36">
        <f ca="1" t="shared" si="234"/>
        <v>30</v>
      </c>
      <c r="H325" s="37" t="str">
        <f ca="1" t="shared" si="235"/>
        <v>Nej</v>
      </c>
      <c r="I325" s="29" t="str">
        <f ca="1" t="shared" si="236"/>
        <v>Flytt</v>
      </c>
      <c r="J325" s="29" t="s">
        <v>69</v>
      </c>
      <c r="K325" s="40">
        <f ca="1" t="shared" si="237"/>
        <v>140</v>
      </c>
      <c r="L325" s="40">
        <f ca="1" t="shared" si="221"/>
        <v>34</v>
      </c>
      <c r="M325" s="13"/>
      <c r="N325" s="29" t="str">
        <f ca="1" t="shared" si="222"/>
        <v>Anders Erikson 325</v>
      </c>
      <c r="O325" s="29" t="str">
        <f ca="1" t="shared" si="223"/>
        <v>Anders Erikson 325</v>
      </c>
      <c r="P325" s="29" t="str">
        <f ca="1" t="shared" si="224"/>
        <v>Anders Erikson 325</v>
      </c>
      <c r="Q325" s="29" t="str">
        <f ca="1" t="shared" si="238"/>
        <v>6.Nätavtal</v>
      </c>
      <c r="R325" s="44" t="str">
        <f ca="1" t="shared" si="239"/>
        <v>?</v>
      </c>
      <c r="S325" s="44" t="str">
        <f ca="1" t="shared" si="240"/>
        <v/>
      </c>
      <c r="T325" s="44" t="str">
        <f ca="1" t="shared" si="241"/>
        <v>x</v>
      </c>
      <c r="U325" s="15"/>
      <c r="V325" s="32"/>
      <c r="W325" s="48" t="str">
        <f ca="1" t="shared" si="242"/>
        <v/>
      </c>
      <c r="X325" s="49" t="str">
        <f ca="1" t="shared" si="243"/>
        <v>Ja</v>
      </c>
      <c r="Y325" s="62">
        <f ca="1" t="shared" si="225"/>
        <v>45156</v>
      </c>
      <c r="Z325" s="62">
        <f ca="1" t="shared" si="226"/>
        <v>44264</v>
      </c>
      <c r="AA325" s="66"/>
      <c r="AB325" s="63" t="str">
        <f ca="1" t="shared" si="227"/>
        <v/>
      </c>
      <c r="AC325" s="72">
        <f ca="1">INDEX(Anslutningspunkt!$A$2:$A$180,RANDBETWEEN(2,180),1)</f>
        <v>133</v>
      </c>
      <c r="AD325" s="29"/>
      <c r="AE325" s="29" t="str">
        <f ca="1" t="shared" si="244"/>
        <v/>
      </c>
      <c r="AF325" s="78"/>
      <c r="AG325" s="121"/>
      <c r="AH325" s="122"/>
      <c r="AI325" s="126"/>
      <c r="AM325" s="6">
        <f ca="1">VLOOKUP(AC325,Anslutningspunkt!A:B,2,0)+RANDBETWEEN(-10000,10000)</f>
        <v>7403959.672</v>
      </c>
      <c r="AN325" s="6">
        <f ca="1">VLOOKUP(AC325,Anslutningspunkt!A:C,3,0)+RANDBETWEEN(-10000,10000)</f>
        <v>885975.142</v>
      </c>
      <c r="AP325" s="6" t="str">
        <f ca="1" t="shared" si="228"/>
        <v>Flytt</v>
      </c>
      <c r="AQ325" s="6" t="str">
        <f t="shared" si="229"/>
        <v>Konsumtion/Produktion</v>
      </c>
      <c r="AX325" s="30">
        <f ca="1" t="shared" si="230"/>
        <v>43779.1594169201</v>
      </c>
      <c r="AZ325" s="30">
        <f ca="1">IF(SUM(IF({"4.Projekteringsavtal","5.Anslutningsavtal","6.Nätavtal"}=Q325,1,0))&gt;0,EDATE(AX325,RANDBETWEEN(0,6)),"")</f>
        <v>43961</v>
      </c>
      <c r="BB325" s="20">
        <f ca="1">IF(SUM(IF({"5.Anslutningsavtal","6.Nätavtal"}=Q325,1,0))&gt;0,EDATE(AZ325,RANDBETWEEN(0,3)),"")</f>
        <v>43992</v>
      </c>
      <c r="BD325" s="20">
        <f ca="1" t="shared" si="231"/>
        <v>43992</v>
      </c>
    </row>
    <row r="326" s="6" customFormat="1" spans="1:56">
      <c r="A326" s="32" t="s">
        <v>65</v>
      </c>
      <c r="B326" s="30">
        <f ca="1" t="shared" si="232"/>
        <v>43535</v>
      </c>
      <c r="C326" s="31">
        <f ca="1" t="shared" si="218"/>
        <v>43855</v>
      </c>
      <c r="D326" s="29" t="str">
        <f t="shared" si="219"/>
        <v>Project 4326</v>
      </c>
      <c r="E326" s="29" t="str">
        <f t="shared" si="220"/>
        <v>Company AB 5326</v>
      </c>
      <c r="F326" s="29" t="str">
        <f ca="1" t="shared" si="233"/>
        <v>Botkyrka</v>
      </c>
      <c r="G326" s="36">
        <f ca="1" t="shared" si="234"/>
        <v>34</v>
      </c>
      <c r="H326" s="37" t="str">
        <f ca="1" t="shared" si="235"/>
        <v/>
      </c>
      <c r="I326" s="29" t="str">
        <f ca="1" t="shared" si="236"/>
        <v>Utökning</v>
      </c>
      <c r="J326" s="29" t="s">
        <v>69</v>
      </c>
      <c r="K326" s="40">
        <f ca="1" t="shared" si="237"/>
        <v>140</v>
      </c>
      <c r="L326" s="40">
        <f ca="1" t="shared" si="221"/>
        <v>11</v>
      </c>
      <c r="M326" s="13"/>
      <c r="N326" s="29" t="str">
        <f ca="1" t="shared" si="222"/>
        <v>Erik Johanson 326</v>
      </c>
      <c r="O326" s="29" t="str">
        <f ca="1" t="shared" si="223"/>
        <v>Sarah Anderson 326</v>
      </c>
      <c r="P326" s="29" t="str">
        <f ca="1" t="shared" si="224"/>
        <v>Sarah Anderson 326</v>
      </c>
      <c r="Q326" s="29" t="str">
        <f ca="1" t="shared" si="238"/>
        <v>2.Reservationsavtal</v>
      </c>
      <c r="R326" s="44" t="str">
        <f ca="1" t="shared" si="239"/>
        <v>n</v>
      </c>
      <c r="S326" s="44" t="str">
        <f ca="1" t="shared" si="240"/>
        <v>x</v>
      </c>
      <c r="T326" s="44" t="str">
        <f ca="1" t="shared" si="241"/>
        <v/>
      </c>
      <c r="U326" s="15"/>
      <c r="V326" s="32"/>
      <c r="W326" s="48" t="str">
        <f ca="1" t="shared" si="242"/>
        <v>Reservationsavtal ska tecknas</v>
      </c>
      <c r="X326" s="49" t="str">
        <f ca="1" t="shared" si="243"/>
        <v>Nej</v>
      </c>
      <c r="Y326" s="62" t="str">
        <f ca="1" t="shared" si="225"/>
        <v/>
      </c>
      <c r="Z326" s="62" t="str">
        <f ca="1" t="shared" si="226"/>
        <v/>
      </c>
      <c r="AA326" s="66"/>
      <c r="AB326" s="63" t="str">
        <f ca="1" t="shared" si="227"/>
        <v/>
      </c>
      <c r="AC326" s="72">
        <f ca="1">INDEX(Anslutningspunkt!$A$2:$A$180,RANDBETWEEN(2,180),1)</f>
        <v>213</v>
      </c>
      <c r="AD326" s="29"/>
      <c r="AE326" s="29" t="str">
        <f ca="1" t="shared" si="244"/>
        <v>Regionnät</v>
      </c>
      <c r="AF326" s="78"/>
      <c r="AG326" s="121"/>
      <c r="AH326" s="122"/>
      <c r="AI326" s="126"/>
      <c r="AM326" s="6">
        <f ca="1">VLOOKUP(AC326,Anslutningspunkt!A:B,2,0)+RANDBETWEEN(-10000,10000)</f>
        <v>7677513.698</v>
      </c>
      <c r="AN326" s="6">
        <f ca="1">VLOOKUP(AC326,Anslutningspunkt!A:C,3,0)+RANDBETWEEN(-10000,10000)</f>
        <v>825645.195</v>
      </c>
      <c r="AP326" s="6" t="str">
        <f ca="1" t="shared" si="228"/>
        <v>Utökning</v>
      </c>
      <c r="AQ326" s="6" t="str">
        <f t="shared" si="229"/>
        <v>Konsumtion/Produktion</v>
      </c>
      <c r="AX326" s="30">
        <f ca="1" t="shared" si="230"/>
        <v>43645.1954082908</v>
      </c>
      <c r="AZ326" s="30" t="str">
        <f ca="1">IF(SUM(IF({"4.Projekteringsavtal","5.Anslutningsavtal","6.Nätavtal"}=Q326,1,0))&gt;0,EDATE(AX326,RANDBETWEEN(0,6)),"")</f>
        <v/>
      </c>
      <c r="BB326" s="20" t="str">
        <f ca="1">IF(SUM(IF({"5.Anslutningsavtal","6.Nätavtal"}=Q326,1,0))&gt;0,EDATE(AZ326,RANDBETWEEN(0,3)),"")</f>
        <v/>
      </c>
      <c r="BD326" s="20" t="str">
        <f ca="1" t="shared" si="231"/>
        <v/>
      </c>
    </row>
    <row r="327" s="6" customFormat="1" spans="1:56">
      <c r="A327" s="32" t="s">
        <v>65</v>
      </c>
      <c r="B327" s="30">
        <f ca="1" t="shared" si="232"/>
        <v>44186</v>
      </c>
      <c r="C327" s="31">
        <f ca="1" t="shared" si="218"/>
        <v>45450</v>
      </c>
      <c r="D327" s="29" t="str">
        <f t="shared" si="219"/>
        <v>Project 4327</v>
      </c>
      <c r="E327" s="29" t="str">
        <f t="shared" si="220"/>
        <v>Company AB 5327</v>
      </c>
      <c r="F327" s="29" t="str">
        <f ca="1" t="shared" si="233"/>
        <v>Sigtuna</v>
      </c>
      <c r="G327" s="36">
        <f ca="1" t="shared" si="234"/>
        <v>36</v>
      </c>
      <c r="H327" s="37" t="str">
        <f ca="1" t="shared" si="235"/>
        <v>Nej</v>
      </c>
      <c r="I327" s="29" t="str">
        <f ca="1" t="shared" si="236"/>
        <v>Nyanslutning</v>
      </c>
      <c r="J327" s="29" t="s">
        <v>69</v>
      </c>
      <c r="K327" s="40">
        <f ca="1" t="shared" si="237"/>
        <v>120</v>
      </c>
      <c r="L327" s="40">
        <f ca="1" t="shared" si="221"/>
        <v>48</v>
      </c>
      <c r="M327" s="13"/>
      <c r="N327" s="29" t="str">
        <f ca="1" t="shared" si="222"/>
        <v>Anders Erikson 327</v>
      </c>
      <c r="O327" s="29" t="str">
        <f ca="1" t="shared" si="223"/>
        <v>Erik Johanson 327</v>
      </c>
      <c r="P327" s="29" t="str">
        <f ca="1" t="shared" si="224"/>
        <v>Sarah Anderson 327</v>
      </c>
      <c r="Q327" s="29" t="str">
        <f ca="1" t="shared" si="238"/>
        <v>2.Reservationsavtal</v>
      </c>
      <c r="R327" s="44" t="str">
        <f ca="1" t="shared" si="239"/>
        <v>Ja</v>
      </c>
      <c r="S327" s="44" t="str">
        <f ca="1" t="shared" si="240"/>
        <v/>
      </c>
      <c r="T327" s="44" t="str">
        <f ca="1" t="shared" si="241"/>
        <v>x</v>
      </c>
      <c r="U327" s="15"/>
      <c r="V327" s="32"/>
      <c r="W327" s="48" t="str">
        <f ca="1" t="shared" si="242"/>
        <v/>
      </c>
      <c r="X327" s="49" t="str">
        <f ca="1" t="shared" si="243"/>
        <v>Ja</v>
      </c>
      <c r="Y327" s="62">
        <f ca="1" t="shared" si="225"/>
        <v>45584</v>
      </c>
      <c r="Z327" s="62">
        <f ca="1" t="shared" si="226"/>
        <v>45583</v>
      </c>
      <c r="AA327" s="66"/>
      <c r="AB327" s="63" t="str">
        <f ca="1" t="shared" si="227"/>
        <v/>
      </c>
      <c r="AC327" s="72">
        <f ca="1">INDEX(Anslutningspunkt!$A$2:$A$180,RANDBETWEEN(2,180),1)</f>
        <v>169</v>
      </c>
      <c r="AD327" s="29"/>
      <c r="AE327" s="29" t="str">
        <f ca="1" t="shared" si="244"/>
        <v>Regionnät</v>
      </c>
      <c r="AF327" s="78"/>
      <c r="AG327" s="121"/>
      <c r="AH327" s="122"/>
      <c r="AI327" s="126"/>
      <c r="AM327" s="6">
        <f ca="1">VLOOKUP(AC327,Anslutningspunkt!A:B,2,0)+RANDBETWEEN(-10000,10000)</f>
        <v>7698319.698</v>
      </c>
      <c r="AN327" s="6">
        <f ca="1">VLOOKUP(AC327,Anslutningspunkt!A:C,3,0)+RANDBETWEEN(-10000,10000)</f>
        <v>662671.195</v>
      </c>
      <c r="AP327" s="6" t="str">
        <f ca="1" t="shared" si="228"/>
        <v>Nyanslutning</v>
      </c>
      <c r="AQ327" s="6" t="str">
        <f t="shared" si="229"/>
        <v>Konsumtion/Produktion</v>
      </c>
      <c r="AX327" s="30">
        <f ca="1" t="shared" si="230"/>
        <v>45041.4438473705</v>
      </c>
      <c r="AZ327" s="30" t="str">
        <f ca="1">IF(SUM(IF({"4.Projekteringsavtal","5.Anslutningsavtal","6.Nätavtal"}=Q327,1,0))&gt;0,EDATE(AX327,RANDBETWEEN(0,6)),"")</f>
        <v/>
      </c>
      <c r="BB327" s="20" t="str">
        <f ca="1">IF(SUM(IF({"5.Anslutningsavtal","6.Nätavtal"}=Q327,1,0))&gt;0,EDATE(AZ327,RANDBETWEEN(0,3)),"")</f>
        <v/>
      </c>
      <c r="BD327" s="20" t="str">
        <f ca="1" t="shared" si="231"/>
        <v/>
      </c>
    </row>
    <row r="328" s="6" customFormat="1" spans="1:56">
      <c r="A328" s="32" t="s">
        <v>65</v>
      </c>
      <c r="B328" s="30">
        <f ca="1" t="shared" si="232"/>
        <v>44703</v>
      </c>
      <c r="C328" s="31">
        <f ca="1" t="shared" si="218"/>
        <v>44754</v>
      </c>
      <c r="D328" s="29" t="str">
        <f t="shared" si="219"/>
        <v>Project 4328</v>
      </c>
      <c r="E328" s="29" t="str">
        <f t="shared" si="220"/>
        <v>Company AB 5328</v>
      </c>
      <c r="F328" s="29" t="str">
        <f ca="1" t="shared" si="233"/>
        <v>Sandviken</v>
      </c>
      <c r="G328" s="36">
        <f ca="1" t="shared" si="234"/>
        <v>37</v>
      </c>
      <c r="H328" s="37" t="str">
        <f ca="1" t="shared" si="235"/>
        <v>Ja</v>
      </c>
      <c r="I328" s="29" t="str">
        <f ca="1" t="shared" si="236"/>
        <v>Flytt</v>
      </c>
      <c r="J328" s="29" t="s">
        <v>69</v>
      </c>
      <c r="K328" s="40">
        <f ca="1" t="shared" si="237"/>
        <v>350</v>
      </c>
      <c r="L328" s="40">
        <f ca="1" t="shared" si="221"/>
        <v>74</v>
      </c>
      <c r="M328" s="13"/>
      <c r="N328" s="29" t="str">
        <f ca="1" t="shared" si="222"/>
        <v>Sarah Anderson 328</v>
      </c>
      <c r="O328" s="29" t="str">
        <f ca="1" t="shared" si="223"/>
        <v>Erik Johanson 328</v>
      </c>
      <c r="P328" s="29" t="str">
        <f ca="1" t="shared" si="224"/>
        <v>Anders Erikson 328</v>
      </c>
      <c r="Q328" s="29" t="str">
        <f ca="1" t="shared" si="238"/>
        <v>2.Reservationsavtal</v>
      </c>
      <c r="R328" s="44" t="str">
        <f ca="1" t="shared" si="239"/>
        <v>?</v>
      </c>
      <c r="S328" s="44" t="str">
        <f ca="1" t="shared" si="240"/>
        <v/>
      </c>
      <c r="T328" s="44" t="str">
        <f ca="1" t="shared" si="241"/>
        <v/>
      </c>
      <c r="U328" s="15"/>
      <c r="V328" s="32"/>
      <c r="W328" s="48" t="str">
        <f ca="1" t="shared" si="242"/>
        <v/>
      </c>
      <c r="X328" s="49" t="str">
        <f ca="1" t="shared" si="243"/>
        <v>Ja</v>
      </c>
      <c r="Y328" s="62">
        <f ca="1" t="shared" si="225"/>
        <v>45584</v>
      </c>
      <c r="Z328" s="62">
        <f ca="1" t="shared" si="226"/>
        <v>45580</v>
      </c>
      <c r="AA328" s="66"/>
      <c r="AB328" s="63" t="str">
        <f ca="1" t="shared" si="227"/>
        <v/>
      </c>
      <c r="AC328" s="72">
        <f ca="1">INDEX(Anslutningspunkt!$A$2:$A$180,RANDBETWEEN(2,180),1)</f>
        <v>75</v>
      </c>
      <c r="AD328" s="29"/>
      <c r="AE328" s="29" t="str">
        <f ca="1" t="shared" si="244"/>
        <v>Stamnät</v>
      </c>
      <c r="AF328" s="78"/>
      <c r="AG328" s="121"/>
      <c r="AH328" s="122"/>
      <c r="AI328" s="126"/>
      <c r="AM328" s="6">
        <f ca="1">VLOOKUP(AC328,Anslutningspunkt!A:B,2,0)+RANDBETWEEN(-10000,10000)</f>
        <v>6294692.707</v>
      </c>
      <c r="AN328" s="6">
        <f ca="1">VLOOKUP(AC328,Anslutningspunkt!A:C,3,0)+RANDBETWEEN(-10000,10000)</f>
        <v>742200.054</v>
      </c>
      <c r="AP328" s="6" t="str">
        <f ca="1" t="shared" si="228"/>
        <v>Flytt</v>
      </c>
      <c r="AQ328" s="6" t="str">
        <f t="shared" si="229"/>
        <v>Konsumtion/Produktion</v>
      </c>
      <c r="AX328" s="30">
        <f ca="1" t="shared" si="230"/>
        <v>44755.2387581762</v>
      </c>
      <c r="AZ328" s="30" t="str">
        <f ca="1">IF(SUM(IF({"4.Projekteringsavtal","5.Anslutningsavtal","6.Nätavtal"}=Q328,1,0))&gt;0,EDATE(AX328,RANDBETWEEN(0,6)),"")</f>
        <v/>
      </c>
      <c r="BB328" s="20" t="str">
        <f ca="1">IF(SUM(IF({"5.Anslutningsavtal","6.Nätavtal"}=Q328,1,0))&gt;0,EDATE(AZ328,RANDBETWEEN(0,3)),"")</f>
        <v/>
      </c>
      <c r="BD328" s="20" t="str">
        <f ca="1" t="shared" si="231"/>
        <v/>
      </c>
    </row>
    <row r="329" s="6" customFormat="1" spans="1:56">
      <c r="A329" s="32" t="s">
        <v>65</v>
      </c>
      <c r="B329" s="30">
        <f ca="1" t="shared" si="232"/>
        <v>43764</v>
      </c>
      <c r="C329" s="31">
        <f ca="1" t="shared" si="218"/>
        <v>45485</v>
      </c>
      <c r="D329" s="29" t="str">
        <f t="shared" si="219"/>
        <v>Project 4329</v>
      </c>
      <c r="E329" s="29" t="str">
        <f t="shared" si="220"/>
        <v>Company AB 5329</v>
      </c>
      <c r="F329" s="29" t="str">
        <f ca="1" t="shared" si="233"/>
        <v>Norrtälje</v>
      </c>
      <c r="G329" s="36">
        <f ca="1" t="shared" si="234"/>
        <v>30</v>
      </c>
      <c r="H329" s="37" t="str">
        <f ca="1" t="shared" si="235"/>
        <v>Ja</v>
      </c>
      <c r="I329" s="29" t="str">
        <f ca="1" t="shared" si="236"/>
        <v>Utökning</v>
      </c>
      <c r="J329" s="29" t="s">
        <v>69</v>
      </c>
      <c r="K329" s="40">
        <f ca="1" t="shared" si="237"/>
        <v>540</v>
      </c>
      <c r="L329" s="40">
        <f ca="1" t="shared" si="221"/>
        <v>412</v>
      </c>
      <c r="M329" s="13"/>
      <c r="N329" s="29" t="str">
        <f ca="1" t="shared" si="222"/>
        <v>Erik Johanson 329</v>
      </c>
      <c r="O329" s="29" t="str">
        <f ca="1" t="shared" si="223"/>
        <v>Lars Johnson 329</v>
      </c>
      <c r="P329" s="29" t="str">
        <f ca="1" t="shared" si="224"/>
        <v>Anders Erikson 329</v>
      </c>
      <c r="Q329" s="29" t="str">
        <f ca="1" t="shared" si="238"/>
        <v>6.Nätavtal</v>
      </c>
      <c r="R329" s="44" t="str">
        <f ca="1" t="shared" si="239"/>
        <v/>
      </c>
      <c r="S329" s="44" t="str">
        <f ca="1" t="shared" si="240"/>
        <v>x</v>
      </c>
      <c r="T329" s="44" t="str">
        <f ca="1" t="shared" si="241"/>
        <v/>
      </c>
      <c r="U329" s="15"/>
      <c r="V329" s="32"/>
      <c r="W329" s="48" t="str">
        <f ca="1" t="shared" si="242"/>
        <v/>
      </c>
      <c r="X329" s="49" t="str">
        <f ca="1" t="shared" si="243"/>
        <v/>
      </c>
      <c r="Y329" s="62" t="str">
        <f ca="1" t="shared" si="225"/>
        <v/>
      </c>
      <c r="Z329" s="62" t="str">
        <f ca="1" t="shared" si="226"/>
        <v/>
      </c>
      <c r="AA329" s="66"/>
      <c r="AB329" s="63" t="str">
        <f ca="1" t="shared" si="227"/>
        <v/>
      </c>
      <c r="AC329" s="72">
        <f ca="1">INDEX(Anslutningspunkt!$A$2:$A$180,RANDBETWEEN(2,180),1)</f>
        <v>107</v>
      </c>
      <c r="AD329" s="29"/>
      <c r="AE329" s="29" t="str">
        <f ca="1" t="shared" si="244"/>
        <v>Stamnät</v>
      </c>
      <c r="AF329" s="78"/>
      <c r="AG329" s="121"/>
      <c r="AH329" s="122"/>
      <c r="AI329" s="126"/>
      <c r="AM329" s="6">
        <f ca="1">VLOOKUP(AC329,Anslutningspunkt!A:B,2,0)+RANDBETWEEN(-10000,10000)</f>
        <v>7629068.698</v>
      </c>
      <c r="AN329" s="6">
        <f ca="1">VLOOKUP(AC329,Anslutningspunkt!A:C,3,0)+RANDBETWEEN(-10000,10000)</f>
        <v>728774.195</v>
      </c>
      <c r="AP329" s="6" t="str">
        <f ca="1" t="shared" si="228"/>
        <v>Utökning</v>
      </c>
      <c r="AQ329" s="6" t="str">
        <f t="shared" si="229"/>
        <v>Konsumtion/Produktion</v>
      </c>
      <c r="AX329" s="30">
        <f ca="1" t="shared" si="230"/>
        <v>44214.2929325109</v>
      </c>
      <c r="AZ329" s="30">
        <f ca="1">IF(SUM(IF({"4.Projekteringsavtal","5.Anslutningsavtal","6.Nätavtal"}=Q329,1,0))&gt;0,EDATE(AX329,RANDBETWEEN(0,6)),"")</f>
        <v>44245</v>
      </c>
      <c r="BB329" s="20">
        <f ca="1">IF(SUM(IF({"5.Anslutningsavtal","6.Nätavtal"}=Q329,1,0))&gt;0,EDATE(AZ329,RANDBETWEEN(0,3)),"")</f>
        <v>44304</v>
      </c>
      <c r="BD329" s="20">
        <f ca="1" t="shared" si="231"/>
        <v>44334</v>
      </c>
    </row>
    <row r="330" s="6" customFormat="1" spans="1:56">
      <c r="A330" s="32" t="s">
        <v>65</v>
      </c>
      <c r="B330" s="30">
        <f ca="1" t="shared" si="232"/>
        <v>43839</v>
      </c>
      <c r="C330" s="31">
        <f ca="1" t="shared" si="218"/>
        <v>44203</v>
      </c>
      <c r="D330" s="29" t="str">
        <f t="shared" si="219"/>
        <v>Project 4330</v>
      </c>
      <c r="E330" s="29" t="str">
        <f t="shared" si="220"/>
        <v>Company AB 5330</v>
      </c>
      <c r="F330" s="29" t="str">
        <f ca="1" t="shared" si="233"/>
        <v>Katrineholm</v>
      </c>
      <c r="G330" s="36">
        <f ca="1" t="shared" si="234"/>
        <v>37</v>
      </c>
      <c r="H330" s="37" t="str">
        <f ca="1" t="shared" si="235"/>
        <v/>
      </c>
      <c r="I330" s="29" t="str">
        <f ca="1" t="shared" si="236"/>
        <v>Nyanslutning</v>
      </c>
      <c r="J330" s="29" t="s">
        <v>69</v>
      </c>
      <c r="K330" s="40">
        <f ca="1" t="shared" si="237"/>
        <v>180</v>
      </c>
      <c r="L330" s="40">
        <f ca="1" t="shared" si="221"/>
        <v>53</v>
      </c>
      <c r="M330" s="13"/>
      <c r="N330" s="29" t="str">
        <f ca="1" t="shared" si="222"/>
        <v>Lars Johnson 330</v>
      </c>
      <c r="O330" s="29" t="str">
        <f ca="1" t="shared" si="223"/>
        <v>Erik Johanson 330</v>
      </c>
      <c r="P330" s="29" t="str">
        <f ca="1" t="shared" si="224"/>
        <v>Erik Johanson 330</v>
      </c>
      <c r="Q330" s="29" t="str">
        <f ca="1" t="shared" si="238"/>
        <v>1.Anslutningsmöjlighet</v>
      </c>
      <c r="R330" s="44" t="str">
        <f ca="1" t="shared" si="239"/>
        <v>N/A</v>
      </c>
      <c r="S330" s="44" t="str">
        <f ca="1" t="shared" si="240"/>
        <v/>
      </c>
      <c r="T330" s="44" t="str">
        <f ca="1" t="shared" si="241"/>
        <v>x</v>
      </c>
      <c r="U330" s="15"/>
      <c r="V330" s="32"/>
      <c r="W330" s="48" t="str">
        <f ca="1" t="shared" si="242"/>
        <v>Ansluts till LN 20 kV</v>
      </c>
      <c r="X330" s="49" t="str">
        <f ca="1" t="shared" si="243"/>
        <v>Nej</v>
      </c>
      <c r="Y330" s="62" t="str">
        <f ca="1" t="shared" si="225"/>
        <v/>
      </c>
      <c r="Z330" s="62" t="str">
        <f ca="1" t="shared" si="226"/>
        <v/>
      </c>
      <c r="AA330" s="66"/>
      <c r="AB330" s="63">
        <f ca="1" t="shared" si="227"/>
        <v>44062.9242980148</v>
      </c>
      <c r="AC330" s="72">
        <f ca="1">INDEX(Anslutningspunkt!$A$2:$A$180,RANDBETWEEN(2,180),1)</f>
        <v>290</v>
      </c>
      <c r="AD330" s="29"/>
      <c r="AE330" s="29" t="str">
        <f ca="1" t="shared" si="244"/>
        <v/>
      </c>
      <c r="AF330" s="78"/>
      <c r="AG330" s="121"/>
      <c r="AH330" s="122"/>
      <c r="AI330" s="126"/>
      <c r="AM330" s="6">
        <f ca="1">VLOOKUP(AC330,Anslutningspunkt!A:B,2,0)+RANDBETWEEN(-10000,10000)</f>
        <v>7591749.698</v>
      </c>
      <c r="AN330" s="6">
        <f ca="1">VLOOKUP(AC330,Anslutningspunkt!A:C,3,0)+RANDBETWEEN(-10000,10000)</f>
        <v>755647.195</v>
      </c>
      <c r="AP330" s="6" t="str">
        <f ca="1" t="shared" si="228"/>
        <v>Nyanslutning</v>
      </c>
      <c r="AQ330" s="6" t="str">
        <f t="shared" si="229"/>
        <v>Konsumtion/Produktion</v>
      </c>
      <c r="AX330" s="30" t="str">
        <f ca="1" t="shared" si="230"/>
        <v/>
      </c>
      <c r="AZ330" s="30" t="str">
        <f ca="1">IF(SUM(IF({"4.Projekteringsavtal","5.Anslutningsavtal","6.Nätavtal"}=Q330,1,0))&gt;0,EDATE(AX330,RANDBETWEEN(0,6)),"")</f>
        <v/>
      </c>
      <c r="BB330" s="20" t="str">
        <f ca="1">IF(SUM(IF({"5.Anslutningsavtal","6.Nätavtal"}=Q330,1,0))&gt;0,EDATE(AZ330,RANDBETWEEN(0,3)),"")</f>
        <v/>
      </c>
      <c r="BD330" s="20" t="str">
        <f ca="1" t="shared" si="231"/>
        <v/>
      </c>
    </row>
    <row r="331" s="6" customFormat="1" spans="1:56">
      <c r="A331" s="32" t="s">
        <v>65</v>
      </c>
      <c r="B331" s="30">
        <f ca="1" t="shared" si="232"/>
        <v>44805</v>
      </c>
      <c r="C331" s="31">
        <f ca="1" t="shared" si="218"/>
        <v>45556</v>
      </c>
      <c r="D331" s="29" t="str">
        <f t="shared" si="219"/>
        <v>Project 4331</v>
      </c>
      <c r="E331" s="29" t="str">
        <f t="shared" si="220"/>
        <v>Company AB 5331</v>
      </c>
      <c r="F331" s="29" t="str">
        <f ca="1" t="shared" si="233"/>
        <v>Täby</v>
      </c>
      <c r="G331" s="36">
        <f ca="1" t="shared" si="234"/>
        <v>34</v>
      </c>
      <c r="H331" s="37" t="str">
        <f ca="1" t="shared" si="235"/>
        <v>Nej</v>
      </c>
      <c r="I331" s="29" t="str">
        <f ca="1" t="shared" si="236"/>
        <v>Flytt</v>
      </c>
      <c r="J331" s="29" t="s">
        <v>69</v>
      </c>
      <c r="K331" s="40">
        <f ca="1" t="shared" si="237"/>
        <v>340</v>
      </c>
      <c r="L331" s="40">
        <f ca="1" t="shared" si="221"/>
        <v>297</v>
      </c>
      <c r="M331" s="13"/>
      <c r="N331" s="29" t="str">
        <f ca="1" t="shared" si="222"/>
        <v>Sarah Anderson 331</v>
      </c>
      <c r="O331" s="29" t="str">
        <f ca="1" t="shared" si="223"/>
        <v>Lars Johnson 331</v>
      </c>
      <c r="P331" s="29" t="str">
        <f ca="1" t="shared" si="224"/>
        <v>Lars Johnson 331</v>
      </c>
      <c r="Q331" s="29" t="str">
        <f ca="1" t="shared" si="238"/>
        <v>4.Projekteringsavtal</v>
      </c>
      <c r="R331" s="44" t="str">
        <f ca="1" t="shared" si="239"/>
        <v>N/A</v>
      </c>
      <c r="S331" s="44" t="str">
        <f ca="1" t="shared" si="240"/>
        <v/>
      </c>
      <c r="T331" s="44" t="str">
        <f ca="1" t="shared" si="241"/>
        <v/>
      </c>
      <c r="U331" s="15"/>
      <c r="V331" s="32"/>
      <c r="W331" s="48" t="str">
        <f ca="1" t="shared" si="242"/>
        <v/>
      </c>
      <c r="X331" s="49" t="str">
        <f ca="1" t="shared" si="243"/>
        <v/>
      </c>
      <c r="Y331" s="62" t="str">
        <f ca="1" t="shared" si="225"/>
        <v/>
      </c>
      <c r="Z331" s="62" t="str">
        <f ca="1" t="shared" si="226"/>
        <v/>
      </c>
      <c r="AA331" s="66"/>
      <c r="AB331" s="63" t="str">
        <f ca="1" t="shared" si="227"/>
        <v/>
      </c>
      <c r="AC331" s="72">
        <f ca="1">INDEX(Anslutningspunkt!$A$2:$A$180,RANDBETWEEN(2,180),1)</f>
        <v>137</v>
      </c>
      <c r="AD331" s="29"/>
      <c r="AE331" s="29" t="str">
        <f ca="1" t="shared" si="244"/>
        <v>Regionnät</v>
      </c>
      <c r="AF331" s="78"/>
      <c r="AG331" s="121"/>
      <c r="AH331" s="122"/>
      <c r="AI331" s="126"/>
      <c r="AM331" s="6">
        <f ca="1">VLOOKUP(AC331,Anslutningspunkt!A:B,2,0)+RANDBETWEEN(-10000,10000)</f>
        <v>7583736.698</v>
      </c>
      <c r="AN331" s="6">
        <f ca="1">VLOOKUP(AC331,Anslutningspunkt!A:C,3,0)+RANDBETWEEN(-10000,10000)</f>
        <v>766001.195</v>
      </c>
      <c r="AP331" s="6" t="str">
        <f ca="1" t="shared" si="228"/>
        <v>Flytt</v>
      </c>
      <c r="AQ331" s="6" t="str">
        <f t="shared" si="229"/>
        <v>Konsumtion/Produktion</v>
      </c>
      <c r="AX331" s="30">
        <f ca="1" t="shared" si="230"/>
        <v>44846.6548036509</v>
      </c>
      <c r="AZ331" s="30">
        <f ca="1">IF(SUM(IF({"4.Projekteringsavtal","5.Anslutningsavtal","6.Nätavtal"}=Q331,1,0))&gt;0,EDATE(AX331,RANDBETWEEN(0,6)),"")</f>
        <v>44969</v>
      </c>
      <c r="BB331" s="20" t="str">
        <f ca="1">IF(SUM(IF({"5.Anslutningsavtal","6.Nätavtal"}=Q331,1,0))&gt;0,EDATE(AZ331,RANDBETWEEN(0,3)),"")</f>
        <v/>
      </c>
      <c r="BD331" s="20" t="str">
        <f ca="1" t="shared" si="231"/>
        <v/>
      </c>
    </row>
    <row r="332" s="6" customFormat="1" spans="1:56">
      <c r="A332" s="32" t="s">
        <v>65</v>
      </c>
      <c r="B332" s="30">
        <f ca="1" t="shared" ref="B332:B341" si="245">RANDBETWEEN(DATE(2018,1,1),DATE(2022,10,20))</f>
        <v>44144</v>
      </c>
      <c r="C332" s="31">
        <f ca="1" t="shared" si="218"/>
        <v>45295</v>
      </c>
      <c r="D332" s="29" t="str">
        <f t="shared" si="219"/>
        <v>Project 4332</v>
      </c>
      <c r="E332" s="29" t="str">
        <f t="shared" si="220"/>
        <v>Company AB 5332</v>
      </c>
      <c r="F332" s="29" t="str">
        <f ca="1" t="shared" ref="F332:F341" si="246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Upplands Vsäby</v>
      </c>
      <c r="G332" s="36">
        <f ca="1" t="shared" ref="G332:G341" si="247">RANDBETWEEN(30,38)</f>
        <v>36</v>
      </c>
      <c r="H332" s="37" t="str">
        <f ca="1" t="shared" ref="H332:H341" si="248">CHOOSE(RANDBETWEEN(1,3),"Ja","Nej","")</f>
        <v/>
      </c>
      <c r="I332" s="29" t="str">
        <f ca="1" t="shared" ref="I332:I341" si="249">CHOOSE(RANDBETWEEN(1,3),"Nyanslutning","Utökning","Flytt")</f>
        <v>Flytt</v>
      </c>
      <c r="J332" s="29" t="s">
        <v>69</v>
      </c>
      <c r="K332" s="40">
        <f ca="1" t="shared" ref="K332:K341" si="250">RANDBETWEEN(1,60)*10</f>
        <v>200</v>
      </c>
      <c r="L332" s="40">
        <f ca="1" t="shared" si="221"/>
        <v>72</v>
      </c>
      <c r="M332" s="13"/>
      <c r="N332" s="29" t="str">
        <f ca="1" t="shared" si="222"/>
        <v>Sarah Anderson 332</v>
      </c>
      <c r="O332" s="29" t="str">
        <f ca="1" t="shared" si="223"/>
        <v>Lars Johnson 332</v>
      </c>
      <c r="P332" s="29" t="str">
        <f ca="1" t="shared" si="224"/>
        <v>Sarah Anderson 332</v>
      </c>
      <c r="Q332" s="29" t="str">
        <f ca="1" t="shared" ref="Q332:Q341" si="251">CHOOSE(RANDBETWEEN(1,5),"5.Anslutningsavtal","4.Projekteringsavtal","6.Nätavtal","2.Reservationsavtal","1.Anslutningsmöjlighet")</f>
        <v>2.Reservationsavtal</v>
      </c>
      <c r="R332" s="44" t="str">
        <f ca="1" t="shared" ref="R332:R341" si="252">CHOOSE(RANDBETWEEN(1,8),"Ja","","","","n","nej","?","N/A")</f>
        <v>?</v>
      </c>
      <c r="S332" s="44" t="str">
        <f ca="1" t="shared" ref="S332:S341" si="253">CHOOSE(RANDBETWEEN(1,3),"x","","")</f>
        <v/>
      </c>
      <c r="T332" s="44" t="str">
        <f ca="1" t="shared" ref="T332:T341" si="254">CHOOSE(RANDBETWEEN(1,4),"x","","","")</f>
        <v/>
      </c>
      <c r="U332" s="15"/>
      <c r="V332" s="32"/>
      <c r="W332" s="48" t="str">
        <f ca="1" t="shared" ref="W332:W341" si="255">CHOOSE(RANDBETWEEN(1,7),"Länk","","","","","Ansluts till LN 20 kV","Reservationsavtal ska tecknas")</f>
        <v/>
      </c>
      <c r="X332" s="49" t="str">
        <f ca="1" t="shared" ref="X332:X341" si="256">CHOOSE(RANDBETWEEN(1,4),"Ja","Ja","Nej","")</f>
        <v>Nej</v>
      </c>
      <c r="Y332" s="62" t="str">
        <f ca="1" t="shared" si="225"/>
        <v/>
      </c>
      <c r="Z332" s="62" t="str">
        <f ca="1" t="shared" si="226"/>
        <v/>
      </c>
      <c r="AA332" s="66"/>
      <c r="AB332" s="63" t="str">
        <f ca="1" t="shared" si="227"/>
        <v/>
      </c>
      <c r="AC332" s="72">
        <f ca="1">INDEX(Anslutningspunkt!$A$2:$A$180,RANDBETWEEN(2,180),1)</f>
        <v>167</v>
      </c>
      <c r="AD332" s="29"/>
      <c r="AE332" s="29" t="str">
        <f ca="1" t="shared" ref="AE332:AE341" si="257">CHOOSE(RANDBETWEEN(1,4),"Regionnät","Stamnät Regionnät","Stamnät","")</f>
        <v>Stamnät</v>
      </c>
      <c r="AF332" s="78"/>
      <c r="AG332" s="121"/>
      <c r="AH332" s="122"/>
      <c r="AI332" s="126"/>
      <c r="AM332" s="6">
        <f ca="1">VLOOKUP(AC332,Anslutningspunkt!A:B,2,0)+RANDBETWEEN(-10000,10000)</f>
        <v>7679634.698</v>
      </c>
      <c r="AN332" s="6">
        <f ca="1">VLOOKUP(AC332,Anslutningspunkt!A:C,3,0)+RANDBETWEEN(-10000,10000)</f>
        <v>734721.195</v>
      </c>
      <c r="AP332" s="6" t="str">
        <f ca="1" t="shared" si="228"/>
        <v>Flytt</v>
      </c>
      <c r="AQ332" s="6" t="str">
        <f t="shared" si="229"/>
        <v>Konsumtion/Produktion</v>
      </c>
      <c r="AX332" s="30">
        <f ca="1" t="shared" si="230"/>
        <v>44772.1746166228</v>
      </c>
      <c r="AZ332" s="30" t="str">
        <f ca="1">IF(SUM(IF({"4.Projekteringsavtal","5.Anslutningsavtal","6.Nätavtal"}=Q332,1,0))&gt;0,EDATE(AX332,RANDBETWEEN(0,6)),"")</f>
        <v/>
      </c>
      <c r="BB332" s="20" t="str">
        <f ca="1">IF(SUM(IF({"5.Anslutningsavtal","6.Nätavtal"}=Q332,1,0))&gt;0,EDATE(AZ332,RANDBETWEEN(0,3)),"")</f>
        <v/>
      </c>
      <c r="BD332" s="20" t="str">
        <f ca="1" t="shared" si="231"/>
        <v/>
      </c>
    </row>
    <row r="333" s="6" customFormat="1" spans="1:56">
      <c r="A333" s="32" t="s">
        <v>65</v>
      </c>
      <c r="B333" s="30">
        <f ca="1" t="shared" si="245"/>
        <v>43518</v>
      </c>
      <c r="C333" s="31">
        <f ca="1" t="shared" si="218"/>
        <v>43672</v>
      </c>
      <c r="D333" s="29" t="str">
        <f t="shared" si="219"/>
        <v>Project 4333</v>
      </c>
      <c r="E333" s="29" t="str">
        <f t="shared" si="220"/>
        <v>Company AB 5333</v>
      </c>
      <c r="F333" s="29" t="str">
        <f ca="1" t="shared" si="246"/>
        <v>Gävle/Sandviken</v>
      </c>
      <c r="G333" s="36">
        <f ca="1" t="shared" si="247"/>
        <v>32</v>
      </c>
      <c r="H333" s="37" t="str">
        <f ca="1" t="shared" si="248"/>
        <v>Ja</v>
      </c>
      <c r="I333" s="29" t="str">
        <f ca="1" t="shared" si="249"/>
        <v>Nyanslutning</v>
      </c>
      <c r="J333" s="29" t="s">
        <v>69</v>
      </c>
      <c r="K333" s="40">
        <f ca="1" t="shared" si="250"/>
        <v>30</v>
      </c>
      <c r="L333" s="40">
        <f ca="1" t="shared" si="221"/>
        <v>15</v>
      </c>
      <c r="M333" s="13"/>
      <c r="N333" s="29" t="str">
        <f ca="1" t="shared" si="222"/>
        <v>Anders Erikson 333</v>
      </c>
      <c r="O333" s="29" t="str">
        <f ca="1" t="shared" si="223"/>
        <v>Sarah Anderson 333</v>
      </c>
      <c r="P333" s="29" t="str">
        <f ca="1" t="shared" si="224"/>
        <v>Anders Erikson 333</v>
      </c>
      <c r="Q333" s="29" t="str">
        <f ca="1" t="shared" si="251"/>
        <v>2.Reservationsavtal</v>
      </c>
      <c r="R333" s="44" t="str">
        <f ca="1" t="shared" si="252"/>
        <v/>
      </c>
      <c r="S333" s="44" t="str">
        <f ca="1" t="shared" si="253"/>
        <v/>
      </c>
      <c r="T333" s="44" t="str">
        <f ca="1" t="shared" si="254"/>
        <v>x</v>
      </c>
      <c r="U333" s="15"/>
      <c r="V333" s="32"/>
      <c r="W333" s="48" t="str">
        <f ca="1" t="shared" si="255"/>
        <v/>
      </c>
      <c r="X333" s="49" t="str">
        <f ca="1" t="shared" si="256"/>
        <v>Ja</v>
      </c>
      <c r="Y333" s="62">
        <f ca="1" t="shared" si="225"/>
        <v>45079</v>
      </c>
      <c r="Z333" s="62">
        <f ca="1" t="shared" si="226"/>
        <v>43994</v>
      </c>
      <c r="AA333" s="66"/>
      <c r="AB333" s="63" t="str">
        <f ca="1" t="shared" si="227"/>
        <v/>
      </c>
      <c r="AC333" s="72">
        <f ca="1">INDEX(Anslutningspunkt!$A$2:$A$180,RANDBETWEEN(2,180),1)</f>
        <v>159</v>
      </c>
      <c r="AD333" s="29"/>
      <c r="AE333" s="29" t="str">
        <f ca="1" t="shared" si="257"/>
        <v>Regionnät</v>
      </c>
      <c r="AF333" s="78"/>
      <c r="AG333" s="121"/>
      <c r="AH333" s="122"/>
      <c r="AI333" s="126"/>
      <c r="AM333" s="6">
        <f ca="1">VLOOKUP(AC333,Anslutningspunkt!A:B,2,0)+RANDBETWEEN(-10000,10000)</f>
        <v>7699640.698</v>
      </c>
      <c r="AN333" s="6">
        <f ca="1">VLOOKUP(AC333,Anslutningspunkt!A:C,3,0)+RANDBETWEEN(-10000,10000)</f>
        <v>793724.195</v>
      </c>
      <c r="AP333" s="6" t="str">
        <f ca="1" t="shared" si="228"/>
        <v>Nyanslutning</v>
      </c>
      <c r="AQ333" s="6" t="str">
        <f t="shared" si="229"/>
        <v>Konsumtion/Produktion</v>
      </c>
      <c r="AX333" s="30">
        <f ca="1" t="shared" si="230"/>
        <v>43586.0723518952</v>
      </c>
      <c r="AZ333" s="30" t="str">
        <f ca="1">IF(SUM(IF({"4.Projekteringsavtal","5.Anslutningsavtal","6.Nätavtal"}=Q333,1,0))&gt;0,EDATE(AX333,RANDBETWEEN(0,6)),"")</f>
        <v/>
      </c>
      <c r="BB333" s="20" t="str">
        <f ca="1">IF(SUM(IF({"5.Anslutningsavtal","6.Nätavtal"}=Q333,1,0))&gt;0,EDATE(AZ333,RANDBETWEEN(0,3)),"")</f>
        <v/>
      </c>
      <c r="BD333" s="20" t="str">
        <f ca="1" t="shared" si="231"/>
        <v/>
      </c>
    </row>
    <row r="334" s="6" customFormat="1" spans="1:56">
      <c r="A334" s="32" t="s">
        <v>65</v>
      </c>
      <c r="B334" s="30">
        <f ca="1" t="shared" si="245"/>
        <v>44191</v>
      </c>
      <c r="C334" s="31">
        <f ca="1" t="shared" si="218"/>
        <v>44970</v>
      </c>
      <c r="D334" s="29" t="str">
        <f t="shared" si="219"/>
        <v>Project 4334</v>
      </c>
      <c r="E334" s="29" t="str">
        <f t="shared" si="220"/>
        <v>Company AB 5334</v>
      </c>
      <c r="F334" s="29" t="str">
        <f ca="1" t="shared" si="246"/>
        <v>Vingåker</v>
      </c>
      <c r="G334" s="36">
        <f ca="1" t="shared" si="247"/>
        <v>32</v>
      </c>
      <c r="H334" s="37" t="str">
        <f ca="1" t="shared" si="248"/>
        <v/>
      </c>
      <c r="I334" s="29" t="str">
        <f ca="1" t="shared" si="249"/>
        <v>Flytt</v>
      </c>
      <c r="J334" s="29" t="s">
        <v>69</v>
      </c>
      <c r="K334" s="40">
        <f ca="1" t="shared" si="250"/>
        <v>490</v>
      </c>
      <c r="L334" s="40">
        <f ca="1" t="shared" si="221"/>
        <v>131</v>
      </c>
      <c r="M334" s="13"/>
      <c r="N334" s="29" t="str">
        <f ca="1" t="shared" si="222"/>
        <v>Erik Johanson 334</v>
      </c>
      <c r="O334" s="29" t="str">
        <f ca="1" t="shared" si="223"/>
        <v>Erik Johanson 334</v>
      </c>
      <c r="P334" s="29" t="str">
        <f ca="1" t="shared" si="224"/>
        <v>Sarah Anderson 334</v>
      </c>
      <c r="Q334" s="29" t="str">
        <f ca="1" t="shared" si="251"/>
        <v>1.Anslutningsmöjlighet</v>
      </c>
      <c r="R334" s="44" t="str">
        <f ca="1" t="shared" si="252"/>
        <v>?</v>
      </c>
      <c r="S334" s="44" t="str">
        <f ca="1" t="shared" si="253"/>
        <v/>
      </c>
      <c r="T334" s="44" t="str">
        <f ca="1" t="shared" si="254"/>
        <v/>
      </c>
      <c r="U334" s="15"/>
      <c r="V334" s="32"/>
      <c r="W334" s="48" t="str">
        <f ca="1" t="shared" si="255"/>
        <v>Ansluts till LN 20 kV</v>
      </c>
      <c r="X334" s="49" t="str">
        <f ca="1" t="shared" si="256"/>
        <v/>
      </c>
      <c r="Y334" s="62" t="str">
        <f ca="1" t="shared" si="225"/>
        <v/>
      </c>
      <c r="Z334" s="62" t="str">
        <f ca="1" t="shared" si="226"/>
        <v/>
      </c>
      <c r="AA334" s="66"/>
      <c r="AB334" s="63" t="str">
        <f ca="1" t="shared" si="227"/>
        <v/>
      </c>
      <c r="AC334" s="72">
        <f ca="1">INDEX(Anslutningspunkt!$A$2:$A$180,RANDBETWEEN(2,180),1)</f>
        <v>35</v>
      </c>
      <c r="AD334" s="29"/>
      <c r="AE334" s="29" t="str">
        <f ca="1" t="shared" si="257"/>
        <v>Stamnät Regionnät</v>
      </c>
      <c r="AF334" s="78"/>
      <c r="AG334" s="121"/>
      <c r="AH334" s="122"/>
      <c r="AI334" s="126"/>
      <c r="AM334" s="6">
        <f ca="1">VLOOKUP(AC334,Anslutningspunkt!A:B,2,0)+RANDBETWEEN(-10000,10000)</f>
        <v>7671092.698</v>
      </c>
      <c r="AN334" s="6">
        <f ca="1">VLOOKUP(AC334,Anslutningspunkt!A:C,3,0)+RANDBETWEEN(-10000,10000)</f>
        <v>784352.195</v>
      </c>
      <c r="AP334" s="6" t="str">
        <f ca="1" t="shared" si="228"/>
        <v>Flytt</v>
      </c>
      <c r="AQ334" s="6" t="str">
        <f t="shared" si="229"/>
        <v>Konsumtion/Produktion</v>
      </c>
      <c r="AX334" s="30" t="str">
        <f ca="1" t="shared" si="230"/>
        <v/>
      </c>
      <c r="AZ334" s="30" t="str">
        <f ca="1">IF(SUM(IF({"4.Projekteringsavtal","5.Anslutningsavtal","6.Nätavtal"}=Q334,1,0))&gt;0,EDATE(AX334,RANDBETWEEN(0,6)),"")</f>
        <v/>
      </c>
      <c r="BB334" s="20" t="str">
        <f ca="1">IF(SUM(IF({"5.Anslutningsavtal","6.Nätavtal"}=Q334,1,0))&gt;0,EDATE(AZ334,RANDBETWEEN(0,3)),"")</f>
        <v/>
      </c>
      <c r="BD334" s="20" t="str">
        <f ca="1" t="shared" si="231"/>
        <v/>
      </c>
    </row>
    <row r="335" s="6" customFormat="1" spans="1:56">
      <c r="A335" s="32" t="s">
        <v>65</v>
      </c>
      <c r="B335" s="30">
        <f ca="1" t="shared" si="245"/>
        <v>44037</v>
      </c>
      <c r="C335" s="31">
        <f ca="1" t="shared" si="218"/>
        <v>44494</v>
      </c>
      <c r="D335" s="29" t="str">
        <f t="shared" si="219"/>
        <v>Project 4335</v>
      </c>
      <c r="E335" s="29" t="str">
        <f t="shared" si="220"/>
        <v>Company AB 5335</v>
      </c>
      <c r="F335" s="29" t="str">
        <f ca="1" t="shared" si="246"/>
        <v>Trosa</v>
      </c>
      <c r="G335" s="36">
        <f ca="1" t="shared" si="247"/>
        <v>32</v>
      </c>
      <c r="H335" s="37" t="str">
        <f ca="1" t="shared" si="248"/>
        <v/>
      </c>
      <c r="I335" s="29" t="str">
        <f ca="1" t="shared" si="249"/>
        <v>Flytt</v>
      </c>
      <c r="J335" s="29" t="s">
        <v>69</v>
      </c>
      <c r="K335" s="40">
        <f ca="1" t="shared" si="250"/>
        <v>500</v>
      </c>
      <c r="L335" s="40">
        <f ca="1" t="shared" si="221"/>
        <v>77</v>
      </c>
      <c r="M335" s="13"/>
      <c r="N335" s="29" t="str">
        <f ca="1" t="shared" si="222"/>
        <v>Sarah Anderson 335</v>
      </c>
      <c r="O335" s="29" t="str">
        <f ca="1" t="shared" si="223"/>
        <v>Sarah Anderson 335</v>
      </c>
      <c r="P335" s="29" t="str">
        <f ca="1" t="shared" si="224"/>
        <v>Erik Johanson 335</v>
      </c>
      <c r="Q335" s="29" t="str">
        <f ca="1" t="shared" si="251"/>
        <v>1.Anslutningsmöjlighet</v>
      </c>
      <c r="R335" s="44" t="str">
        <f ca="1" t="shared" si="252"/>
        <v/>
      </c>
      <c r="S335" s="44" t="str">
        <f ca="1" t="shared" si="253"/>
        <v>x</v>
      </c>
      <c r="T335" s="44" t="str">
        <f ca="1" t="shared" si="254"/>
        <v/>
      </c>
      <c r="U335" s="15"/>
      <c r="V335" s="32"/>
      <c r="W335" s="48" t="str">
        <f ca="1" t="shared" si="255"/>
        <v/>
      </c>
      <c r="X335" s="49" t="str">
        <f ca="1" t="shared" si="256"/>
        <v>Ja</v>
      </c>
      <c r="Y335" s="62">
        <f ca="1" t="shared" si="225"/>
        <v>45408</v>
      </c>
      <c r="Z335" s="62">
        <f ca="1" t="shared" si="226"/>
        <v>44623</v>
      </c>
      <c r="AA335" s="66"/>
      <c r="AB335" s="63" t="str">
        <f ca="1" t="shared" si="227"/>
        <v/>
      </c>
      <c r="AC335" s="72">
        <f ca="1">INDEX(Anslutningspunkt!$A$2:$A$180,RANDBETWEEN(2,180),1)</f>
        <v>94</v>
      </c>
      <c r="AD335" s="29"/>
      <c r="AE335" s="29" t="str">
        <f ca="1" t="shared" si="257"/>
        <v/>
      </c>
      <c r="AF335" s="78"/>
      <c r="AG335" s="121"/>
      <c r="AH335" s="122"/>
      <c r="AI335" s="126"/>
      <c r="AM335" s="6">
        <f ca="1">VLOOKUP(AC335,Anslutningspunkt!A:B,2,0)+RANDBETWEEN(-10000,10000)</f>
        <v>7680662.698</v>
      </c>
      <c r="AN335" s="6">
        <f ca="1">VLOOKUP(AC335,Anslutningspunkt!A:C,3,0)+RANDBETWEEN(-10000,10000)</f>
        <v>827658.195</v>
      </c>
      <c r="AP335" s="6" t="str">
        <f ca="1" t="shared" si="228"/>
        <v>Flytt</v>
      </c>
      <c r="AQ335" s="6" t="str">
        <f t="shared" si="229"/>
        <v>Konsumtion/Produktion</v>
      </c>
      <c r="AX335" s="30" t="str">
        <f ca="1" t="shared" si="230"/>
        <v/>
      </c>
      <c r="AZ335" s="30" t="str">
        <f ca="1">IF(SUM(IF({"4.Projekteringsavtal","5.Anslutningsavtal","6.Nätavtal"}=Q335,1,0))&gt;0,EDATE(AX335,RANDBETWEEN(0,6)),"")</f>
        <v/>
      </c>
      <c r="BB335" s="20" t="str">
        <f ca="1">IF(SUM(IF({"5.Anslutningsavtal","6.Nätavtal"}=Q335,1,0))&gt;0,EDATE(AZ335,RANDBETWEEN(0,3)),"")</f>
        <v/>
      </c>
      <c r="BD335" s="20" t="str">
        <f ca="1" t="shared" si="231"/>
        <v/>
      </c>
    </row>
    <row r="336" s="6" customFormat="1" spans="1:56">
      <c r="A336" s="32" t="s">
        <v>65</v>
      </c>
      <c r="B336" s="30">
        <f ca="1" t="shared" si="245"/>
        <v>43249</v>
      </c>
      <c r="C336" s="31">
        <f ca="1" t="shared" si="218"/>
        <v>45022</v>
      </c>
      <c r="D336" s="29" t="str">
        <f t="shared" si="219"/>
        <v>Project 4336</v>
      </c>
      <c r="E336" s="29" t="str">
        <f t="shared" si="220"/>
        <v>Company AB 5336</v>
      </c>
      <c r="F336" s="29" t="str">
        <f ca="1" t="shared" si="246"/>
        <v>Huddinge</v>
      </c>
      <c r="G336" s="36">
        <f ca="1" t="shared" si="247"/>
        <v>31</v>
      </c>
      <c r="H336" s="37" t="str">
        <f ca="1" t="shared" si="248"/>
        <v/>
      </c>
      <c r="I336" s="29" t="str">
        <f ca="1" t="shared" si="249"/>
        <v>Nyanslutning</v>
      </c>
      <c r="J336" s="29" t="s">
        <v>69</v>
      </c>
      <c r="K336" s="40">
        <f ca="1" t="shared" si="250"/>
        <v>460</v>
      </c>
      <c r="L336" s="40">
        <f ca="1" t="shared" si="221"/>
        <v>212</v>
      </c>
      <c r="M336" s="13"/>
      <c r="N336" s="29" t="str">
        <f ca="1" t="shared" si="222"/>
        <v>Sarah Anderson 336</v>
      </c>
      <c r="O336" s="29" t="str">
        <f ca="1" t="shared" si="223"/>
        <v>Erik Johanson 336</v>
      </c>
      <c r="P336" s="29" t="str">
        <f ca="1" t="shared" si="224"/>
        <v>Sarah Anderson 336</v>
      </c>
      <c r="Q336" s="29" t="str">
        <f ca="1" t="shared" si="251"/>
        <v>2.Reservationsavtal</v>
      </c>
      <c r="R336" s="44" t="str">
        <f ca="1" t="shared" si="252"/>
        <v/>
      </c>
      <c r="S336" s="44" t="str">
        <f ca="1" t="shared" si="253"/>
        <v/>
      </c>
      <c r="T336" s="44" t="str">
        <f ca="1" t="shared" si="254"/>
        <v/>
      </c>
      <c r="U336" s="15"/>
      <c r="V336" s="32"/>
      <c r="W336" s="48" t="str">
        <f ca="1" t="shared" si="255"/>
        <v>Reservationsavtal ska tecknas</v>
      </c>
      <c r="X336" s="49" t="str">
        <f ca="1" t="shared" si="256"/>
        <v>Ja</v>
      </c>
      <c r="Y336" s="62">
        <f ca="1" t="shared" si="225"/>
        <v>45309</v>
      </c>
      <c r="Z336" s="62">
        <f ca="1" t="shared" si="226"/>
        <v>45177</v>
      </c>
      <c r="AA336" s="66"/>
      <c r="AB336" s="63" t="str">
        <f ca="1" t="shared" si="227"/>
        <v/>
      </c>
      <c r="AC336" s="72">
        <f ca="1">INDEX(Anslutningspunkt!$A$2:$A$180,RANDBETWEEN(2,180),1)</f>
        <v>298</v>
      </c>
      <c r="AD336" s="29"/>
      <c r="AE336" s="29" t="str">
        <f ca="1" t="shared" si="257"/>
        <v>Regionnät</v>
      </c>
      <c r="AF336" s="78"/>
      <c r="AG336" s="121"/>
      <c r="AH336" s="122"/>
      <c r="AI336" s="126"/>
      <c r="AM336" s="6">
        <f ca="1">VLOOKUP(AC336,Anslutningspunkt!A:B,2,0)+RANDBETWEEN(-10000,10000)</f>
        <v>7604093.698</v>
      </c>
      <c r="AN336" s="6">
        <f ca="1">VLOOKUP(AC336,Anslutningspunkt!A:C,3,0)+RANDBETWEEN(-10000,10000)</f>
        <v>833596.195</v>
      </c>
      <c r="AP336" s="6" t="str">
        <f ca="1" t="shared" si="228"/>
        <v>Nyanslutning</v>
      </c>
      <c r="AQ336" s="6" t="str">
        <f t="shared" si="229"/>
        <v>Konsumtion/Produktion</v>
      </c>
      <c r="AX336" s="30">
        <f ca="1" t="shared" si="230"/>
        <v>43533.5389993208</v>
      </c>
      <c r="AZ336" s="30" t="str">
        <f ca="1">IF(SUM(IF({"4.Projekteringsavtal","5.Anslutningsavtal","6.Nätavtal"}=Q336,1,0))&gt;0,EDATE(AX336,RANDBETWEEN(0,6)),"")</f>
        <v/>
      </c>
      <c r="BB336" s="20" t="str">
        <f ca="1">IF(SUM(IF({"5.Anslutningsavtal","6.Nätavtal"}=Q336,1,0))&gt;0,EDATE(AZ336,RANDBETWEEN(0,3)),"")</f>
        <v/>
      </c>
      <c r="BD336" s="20" t="str">
        <f ca="1" t="shared" si="231"/>
        <v/>
      </c>
    </row>
    <row r="337" s="6" customFormat="1" spans="1:56">
      <c r="A337" s="32" t="s">
        <v>65</v>
      </c>
      <c r="B337" s="30">
        <f ca="1" t="shared" si="245"/>
        <v>43308</v>
      </c>
      <c r="C337" s="31">
        <f ca="1" t="shared" si="218"/>
        <v>45167</v>
      </c>
      <c r="D337" s="29" t="str">
        <f t="shared" si="219"/>
        <v>Project 4337</v>
      </c>
      <c r="E337" s="29" t="str">
        <f t="shared" si="220"/>
        <v>Company AB 5337</v>
      </c>
      <c r="F337" s="29" t="str">
        <f ca="1" t="shared" si="246"/>
        <v>Katrineholm</v>
      </c>
      <c r="G337" s="36">
        <f ca="1" t="shared" si="247"/>
        <v>34</v>
      </c>
      <c r="H337" s="37" t="str">
        <f ca="1" t="shared" si="248"/>
        <v>Ja</v>
      </c>
      <c r="I337" s="29" t="str">
        <f ca="1" t="shared" si="249"/>
        <v>Flytt</v>
      </c>
      <c r="J337" s="29" t="s">
        <v>69</v>
      </c>
      <c r="K337" s="40">
        <f ca="1" t="shared" si="250"/>
        <v>500</v>
      </c>
      <c r="L337" s="40">
        <f ca="1" t="shared" si="221"/>
        <v>368</v>
      </c>
      <c r="M337" s="13"/>
      <c r="N337" s="29" t="str">
        <f ca="1" t="shared" si="222"/>
        <v>Erik Johanson 337</v>
      </c>
      <c r="O337" s="29" t="str">
        <f ca="1" t="shared" si="223"/>
        <v>Anders Erikson 337</v>
      </c>
      <c r="P337" s="29" t="str">
        <f ca="1" t="shared" si="224"/>
        <v>Erik Johanson 337</v>
      </c>
      <c r="Q337" s="29" t="str">
        <f ca="1" t="shared" si="251"/>
        <v>6.Nätavtal</v>
      </c>
      <c r="R337" s="44" t="str">
        <f ca="1" t="shared" si="252"/>
        <v>N/A</v>
      </c>
      <c r="S337" s="44" t="str">
        <f ca="1" t="shared" si="253"/>
        <v/>
      </c>
      <c r="T337" s="44" t="str">
        <f ca="1" t="shared" si="254"/>
        <v>x</v>
      </c>
      <c r="U337" s="15"/>
      <c r="V337" s="32"/>
      <c r="W337" s="48" t="str">
        <f ca="1" t="shared" si="255"/>
        <v>Ansluts till LN 20 kV</v>
      </c>
      <c r="X337" s="49" t="str">
        <f ca="1" t="shared" si="256"/>
        <v>Nej</v>
      </c>
      <c r="Y337" s="62" t="str">
        <f ca="1" t="shared" si="225"/>
        <v/>
      </c>
      <c r="Z337" s="62" t="str">
        <f ca="1" t="shared" si="226"/>
        <v/>
      </c>
      <c r="AA337" s="66"/>
      <c r="AB337" s="63" t="str">
        <f ca="1" t="shared" si="227"/>
        <v/>
      </c>
      <c r="AC337" s="72">
        <f ca="1">INDEX(Anslutningspunkt!$A$2:$A$180,RANDBETWEEN(2,180),1)</f>
        <v>33</v>
      </c>
      <c r="AD337" s="29"/>
      <c r="AE337" s="29" t="str">
        <f ca="1" t="shared" si="257"/>
        <v>Regionnät</v>
      </c>
      <c r="AF337" s="78"/>
      <c r="AG337" s="121"/>
      <c r="AH337" s="122"/>
      <c r="AI337" s="126"/>
      <c r="AM337" s="6">
        <f ca="1">VLOOKUP(AC337,Anslutningspunkt!A:B,2,0)+RANDBETWEEN(-10000,10000)</f>
        <v>7609860.698</v>
      </c>
      <c r="AN337" s="6">
        <f ca="1">VLOOKUP(AC337,Anslutningspunkt!A:C,3,0)+RANDBETWEEN(-10000,10000)</f>
        <v>670294.195</v>
      </c>
      <c r="AP337" s="6" t="str">
        <f ca="1" t="shared" si="228"/>
        <v>Flytt</v>
      </c>
      <c r="AQ337" s="6" t="str">
        <f t="shared" si="229"/>
        <v>Konsumtion/Produktion</v>
      </c>
      <c r="AX337" s="30">
        <f ca="1" t="shared" si="230"/>
        <v>43334.732377039</v>
      </c>
      <c r="AZ337" s="30">
        <f ca="1">IF(SUM(IF({"4.Projekteringsavtal","5.Anslutningsavtal","6.Nätavtal"}=Q337,1,0))&gt;0,EDATE(AX337,RANDBETWEEN(0,6)),"")</f>
        <v>43395</v>
      </c>
      <c r="BB337" s="20">
        <f ca="1">IF(SUM(IF({"5.Anslutningsavtal","6.Nätavtal"}=Q337,1,0))&gt;0,EDATE(AZ337,RANDBETWEEN(0,3)),"")</f>
        <v>43426</v>
      </c>
      <c r="BD337" s="20">
        <f ca="1" t="shared" si="231"/>
        <v>43487</v>
      </c>
    </row>
    <row r="338" s="6" customFormat="1" spans="1:56">
      <c r="A338" s="32" t="s">
        <v>65</v>
      </c>
      <c r="B338" s="30">
        <f ca="1" t="shared" si="245"/>
        <v>43839</v>
      </c>
      <c r="C338" s="31">
        <f ca="1" t="shared" si="218"/>
        <v>44203</v>
      </c>
      <c r="D338" s="29" t="str">
        <f t="shared" si="219"/>
        <v>Project 4338</v>
      </c>
      <c r="E338" s="29" t="str">
        <f t="shared" si="220"/>
        <v>Company AB 5338</v>
      </c>
      <c r="F338" s="29" t="str">
        <f ca="1" t="shared" si="246"/>
        <v>Gävle</v>
      </c>
      <c r="G338" s="36">
        <f ca="1" t="shared" si="247"/>
        <v>32</v>
      </c>
      <c r="H338" s="37" t="str">
        <f ca="1" t="shared" si="248"/>
        <v>Nej</v>
      </c>
      <c r="I338" s="29" t="str">
        <f ca="1" t="shared" si="249"/>
        <v>Flytt</v>
      </c>
      <c r="J338" s="29" t="s">
        <v>69</v>
      </c>
      <c r="K338" s="40">
        <f ca="1" t="shared" si="250"/>
        <v>160</v>
      </c>
      <c r="L338" s="40">
        <f ca="1" t="shared" si="221"/>
        <v>155</v>
      </c>
      <c r="M338" s="13"/>
      <c r="N338" s="29" t="str">
        <f ca="1" t="shared" si="222"/>
        <v>Anders Erikson 338</v>
      </c>
      <c r="O338" s="29" t="str">
        <f ca="1" t="shared" si="223"/>
        <v>Anders Erikson 338</v>
      </c>
      <c r="P338" s="29" t="str">
        <f ca="1" t="shared" si="224"/>
        <v>Erik Johanson 338</v>
      </c>
      <c r="Q338" s="29" t="str">
        <f ca="1" t="shared" si="251"/>
        <v>4.Projekteringsavtal</v>
      </c>
      <c r="R338" s="44" t="str">
        <f ca="1" t="shared" si="252"/>
        <v>n</v>
      </c>
      <c r="S338" s="44" t="str">
        <f ca="1" t="shared" si="253"/>
        <v>x</v>
      </c>
      <c r="T338" s="44" t="str">
        <f ca="1" t="shared" si="254"/>
        <v>x</v>
      </c>
      <c r="U338" s="15"/>
      <c r="V338" s="32"/>
      <c r="W338" s="48" t="str">
        <f ca="1" t="shared" si="255"/>
        <v>Reservationsavtal ska tecknas</v>
      </c>
      <c r="X338" s="49" t="str">
        <f ca="1" t="shared" si="256"/>
        <v>Ja</v>
      </c>
      <c r="Y338" s="62">
        <f ca="1" t="shared" si="225"/>
        <v>45337</v>
      </c>
      <c r="Z338" s="62">
        <f ca="1" t="shared" si="226"/>
        <v>45178</v>
      </c>
      <c r="AA338" s="66"/>
      <c r="AB338" s="63" t="str">
        <f ca="1" t="shared" si="227"/>
        <v/>
      </c>
      <c r="AC338" s="72">
        <f ca="1">INDEX(Anslutningspunkt!$A$2:$A$180,RANDBETWEEN(2,180),1)</f>
        <v>201</v>
      </c>
      <c r="AD338" s="29"/>
      <c r="AE338" s="29" t="str">
        <f ca="1" t="shared" si="257"/>
        <v>Stamnät</v>
      </c>
      <c r="AF338" s="78"/>
      <c r="AG338" s="121"/>
      <c r="AH338" s="122"/>
      <c r="AI338" s="126"/>
      <c r="AM338" s="6">
        <f ca="1">VLOOKUP(AC338,Anslutningspunkt!A:B,2,0)+RANDBETWEEN(-10000,10000)</f>
        <v>7769631.698</v>
      </c>
      <c r="AN338" s="6">
        <f ca="1">VLOOKUP(AC338,Anslutningspunkt!A:C,3,0)+RANDBETWEEN(-10000,10000)</f>
        <v>679701.195</v>
      </c>
      <c r="AP338" s="6" t="str">
        <f ca="1" t="shared" si="228"/>
        <v>Flytt</v>
      </c>
      <c r="AQ338" s="6" t="str">
        <f t="shared" si="229"/>
        <v>Konsumtion/Produktion</v>
      </c>
      <c r="AX338" s="30">
        <f ca="1" t="shared" si="230"/>
        <v>44141.9636150114</v>
      </c>
      <c r="AZ338" s="30">
        <f ca="1">IF(SUM(IF({"4.Projekteringsavtal","5.Anslutningsavtal","6.Nätavtal"}=Q338,1,0))&gt;0,EDATE(AX338,RANDBETWEEN(0,6)),"")</f>
        <v>44202</v>
      </c>
      <c r="BB338" s="20" t="str">
        <f ca="1">IF(SUM(IF({"5.Anslutningsavtal","6.Nätavtal"}=Q338,1,0))&gt;0,EDATE(AZ338,RANDBETWEEN(0,3)),"")</f>
        <v/>
      </c>
      <c r="BD338" s="20" t="str">
        <f ca="1" t="shared" si="231"/>
        <v/>
      </c>
    </row>
    <row r="339" s="6" customFormat="1" spans="1:56">
      <c r="A339" s="32" t="s">
        <v>65</v>
      </c>
      <c r="B339" s="30">
        <f ca="1" t="shared" si="245"/>
        <v>43159</v>
      </c>
      <c r="C339" s="31">
        <f ca="1" t="shared" si="218"/>
        <v>44603</v>
      </c>
      <c r="D339" s="29" t="str">
        <f t="shared" si="219"/>
        <v>Project 4339</v>
      </c>
      <c r="E339" s="29" t="str">
        <f t="shared" si="220"/>
        <v>Company AB 5339</v>
      </c>
      <c r="F339" s="29" t="str">
        <f ca="1" t="shared" si="246"/>
        <v>Eskilstuna</v>
      </c>
      <c r="G339" s="36">
        <f ca="1" t="shared" si="247"/>
        <v>31</v>
      </c>
      <c r="H339" s="37" t="str">
        <f ca="1" t="shared" si="248"/>
        <v>Ja</v>
      </c>
      <c r="I339" s="29" t="str">
        <f ca="1" t="shared" si="249"/>
        <v>Utökning</v>
      </c>
      <c r="J339" s="29" t="s">
        <v>69</v>
      </c>
      <c r="K339" s="40">
        <f ca="1" t="shared" si="250"/>
        <v>230</v>
      </c>
      <c r="L339" s="40">
        <f ca="1" t="shared" si="221"/>
        <v>14</v>
      </c>
      <c r="M339" s="13"/>
      <c r="N339" s="29" t="str">
        <f ca="1" t="shared" si="222"/>
        <v>Sarah Anderson 339</v>
      </c>
      <c r="O339" s="29" t="str">
        <f ca="1" t="shared" si="223"/>
        <v>Lars Johnson 339</v>
      </c>
      <c r="P339" s="29" t="str">
        <f ca="1" t="shared" si="224"/>
        <v>Anders Erikson 339</v>
      </c>
      <c r="Q339" s="29" t="str">
        <f ca="1" t="shared" si="251"/>
        <v>1.Anslutningsmöjlighet</v>
      </c>
      <c r="R339" s="44" t="str">
        <f ca="1" t="shared" si="252"/>
        <v>?</v>
      </c>
      <c r="S339" s="44" t="str">
        <f ca="1" t="shared" si="253"/>
        <v>x</v>
      </c>
      <c r="T339" s="44" t="str">
        <f ca="1" t="shared" si="254"/>
        <v/>
      </c>
      <c r="U339" s="15"/>
      <c r="V339" s="32"/>
      <c r="W339" s="48" t="str">
        <f ca="1" t="shared" si="255"/>
        <v>Ansluts till LN 20 kV</v>
      </c>
      <c r="X339" s="49" t="str">
        <f ca="1" t="shared" si="256"/>
        <v>Nej</v>
      </c>
      <c r="Y339" s="62" t="str">
        <f ca="1" t="shared" si="225"/>
        <v/>
      </c>
      <c r="Z339" s="62" t="str">
        <f ca="1" t="shared" si="226"/>
        <v/>
      </c>
      <c r="AA339" s="66"/>
      <c r="AB339" s="63" t="str">
        <f ca="1" t="shared" si="227"/>
        <v/>
      </c>
      <c r="AC339" s="72">
        <f ca="1">INDEX(Anslutningspunkt!$A$2:$A$180,RANDBETWEEN(2,180),1)</f>
        <v>148</v>
      </c>
      <c r="AD339" s="29"/>
      <c r="AE339" s="29" t="str">
        <f ca="1" t="shared" si="257"/>
        <v>Stamnät Regionnät</v>
      </c>
      <c r="AF339" s="78"/>
      <c r="AG339" s="121"/>
      <c r="AH339" s="122"/>
      <c r="AI339" s="126"/>
      <c r="AM339" s="6">
        <f ca="1">VLOOKUP(AC339,Anslutningspunkt!A:B,2,0)+RANDBETWEEN(-10000,10000)</f>
        <v>7737617.698</v>
      </c>
      <c r="AN339" s="6">
        <f ca="1">VLOOKUP(AC339,Anslutningspunkt!A:C,3,0)+RANDBETWEEN(-10000,10000)</f>
        <v>754495.195</v>
      </c>
      <c r="AP339" s="6" t="str">
        <f ca="1" t="shared" si="228"/>
        <v>Utökning</v>
      </c>
      <c r="AQ339" s="6" t="str">
        <f t="shared" si="229"/>
        <v>Konsumtion/Produktion</v>
      </c>
      <c r="AX339" s="30" t="str">
        <f ca="1" t="shared" si="230"/>
        <v/>
      </c>
      <c r="AZ339" s="30" t="str">
        <f ca="1">IF(SUM(IF({"4.Projekteringsavtal","5.Anslutningsavtal","6.Nätavtal"}=Q339,1,0))&gt;0,EDATE(AX339,RANDBETWEEN(0,6)),"")</f>
        <v/>
      </c>
      <c r="BB339" s="20" t="str">
        <f ca="1">IF(SUM(IF({"5.Anslutningsavtal","6.Nätavtal"}=Q339,1,0))&gt;0,EDATE(AZ339,RANDBETWEEN(0,3)),"")</f>
        <v/>
      </c>
      <c r="BD339" s="20" t="str">
        <f ca="1" t="shared" si="231"/>
        <v/>
      </c>
    </row>
    <row r="340" s="6" customFormat="1" spans="1:56">
      <c r="A340" s="32" t="s">
        <v>65</v>
      </c>
      <c r="B340" s="30">
        <f ca="1" t="shared" si="245"/>
        <v>43374</v>
      </c>
      <c r="C340" s="31">
        <f ca="1" t="shared" si="218"/>
        <v>45143</v>
      </c>
      <c r="D340" s="29" t="str">
        <f t="shared" si="219"/>
        <v>Project 4340</v>
      </c>
      <c r="E340" s="29" t="str">
        <f t="shared" si="220"/>
        <v>Company AB 5340</v>
      </c>
      <c r="F340" s="29" t="str">
        <f ca="1" t="shared" si="246"/>
        <v>Trosa</v>
      </c>
      <c r="G340" s="36">
        <f ca="1" t="shared" si="247"/>
        <v>37</v>
      </c>
      <c r="H340" s="37" t="str">
        <f ca="1" t="shared" si="248"/>
        <v>Ja</v>
      </c>
      <c r="I340" s="29" t="str">
        <f ca="1" t="shared" si="249"/>
        <v>Nyanslutning</v>
      </c>
      <c r="J340" s="29" t="s">
        <v>69</v>
      </c>
      <c r="K340" s="40">
        <f ca="1" t="shared" si="250"/>
        <v>160</v>
      </c>
      <c r="L340" s="40">
        <f ca="1" t="shared" si="221"/>
        <v>35</v>
      </c>
      <c r="M340" s="13"/>
      <c r="N340" s="29" t="str">
        <f ca="1" t="shared" si="222"/>
        <v>Sarah Anderson 340</v>
      </c>
      <c r="O340" s="29" t="str">
        <f ca="1" t="shared" si="223"/>
        <v>Lars Johnson 340</v>
      </c>
      <c r="P340" s="29" t="str">
        <f ca="1" t="shared" si="224"/>
        <v>Sarah Anderson 340</v>
      </c>
      <c r="Q340" s="29" t="str">
        <f ca="1" t="shared" si="251"/>
        <v>5.Anslutningsavtal</v>
      </c>
      <c r="R340" s="44" t="str">
        <f ca="1" t="shared" si="252"/>
        <v/>
      </c>
      <c r="S340" s="44" t="str">
        <f ca="1" t="shared" si="253"/>
        <v>x</v>
      </c>
      <c r="T340" s="44" t="str">
        <f ca="1" t="shared" si="254"/>
        <v>x</v>
      </c>
      <c r="U340" s="15"/>
      <c r="V340" s="32"/>
      <c r="W340" s="48" t="str">
        <f ca="1" t="shared" si="255"/>
        <v/>
      </c>
      <c r="X340" s="49" t="str">
        <f ca="1" t="shared" si="256"/>
        <v>Ja</v>
      </c>
      <c r="Y340" s="62">
        <f ca="1" t="shared" si="225"/>
        <v>45546</v>
      </c>
      <c r="Z340" s="62">
        <f ca="1" t="shared" si="226"/>
        <v>45397</v>
      </c>
      <c r="AA340" s="66"/>
      <c r="AB340" s="63" t="str">
        <f ca="1" t="shared" si="227"/>
        <v/>
      </c>
      <c r="AC340" s="72">
        <f ca="1">INDEX(Anslutningspunkt!$A$2:$A$180,RANDBETWEEN(2,180),1)</f>
        <v>138</v>
      </c>
      <c r="AD340" s="29"/>
      <c r="AE340" s="29" t="str">
        <f ca="1" t="shared" si="257"/>
        <v>Regionnät</v>
      </c>
      <c r="AF340" s="78"/>
      <c r="AG340" s="121"/>
      <c r="AH340" s="122"/>
      <c r="AI340" s="126"/>
      <c r="AM340" s="6">
        <f ca="1">VLOOKUP(AC340,Anslutningspunkt!A:B,2,0)+RANDBETWEEN(-10000,10000)</f>
        <v>7765471.698</v>
      </c>
      <c r="AN340" s="6">
        <f ca="1">VLOOKUP(AC340,Anslutningspunkt!A:C,3,0)+RANDBETWEEN(-10000,10000)</f>
        <v>660540.195</v>
      </c>
      <c r="AP340" s="6" t="str">
        <f ca="1" t="shared" si="228"/>
        <v>Nyanslutning</v>
      </c>
      <c r="AQ340" s="6" t="str">
        <f t="shared" si="229"/>
        <v>Konsumtion/Produktion</v>
      </c>
      <c r="AX340" s="30">
        <f ca="1" t="shared" si="230"/>
        <v>45018.8161093477</v>
      </c>
      <c r="AZ340" s="30">
        <f ca="1">IF(SUM(IF({"4.Projekteringsavtal","5.Anslutningsavtal","6.Nätavtal"}=Q340,1,0))&gt;0,EDATE(AX340,RANDBETWEEN(0,6)),"")</f>
        <v>45018</v>
      </c>
      <c r="BB340" s="20">
        <f ca="1">IF(SUM(IF({"5.Anslutningsavtal","6.Nätavtal"}=Q340,1,0))&gt;0,EDATE(AZ340,RANDBETWEEN(0,3)),"")</f>
        <v>45018</v>
      </c>
      <c r="BD340" s="20" t="str">
        <f ca="1" t="shared" si="231"/>
        <v/>
      </c>
    </row>
    <row r="341" s="6" customFormat="1" spans="1:56">
      <c r="A341" s="32" t="s">
        <v>65</v>
      </c>
      <c r="B341" s="30">
        <f ca="1" t="shared" si="245"/>
        <v>43466</v>
      </c>
      <c r="C341" s="31">
        <f ca="1" t="shared" si="218"/>
        <v>43622</v>
      </c>
      <c r="D341" s="29" t="str">
        <f t="shared" si="219"/>
        <v>Project 4341</v>
      </c>
      <c r="E341" s="29" t="str">
        <f t="shared" si="220"/>
        <v>Company AB 5341</v>
      </c>
      <c r="F341" s="29" t="str">
        <f ca="1" t="shared" si="246"/>
        <v>Stockholm</v>
      </c>
      <c r="G341" s="36">
        <f ca="1" t="shared" si="247"/>
        <v>32</v>
      </c>
      <c r="H341" s="37" t="str">
        <f ca="1" t="shared" si="248"/>
        <v/>
      </c>
      <c r="I341" s="29" t="str">
        <f ca="1" t="shared" si="249"/>
        <v>Flytt</v>
      </c>
      <c r="J341" s="29" t="s">
        <v>69</v>
      </c>
      <c r="K341" s="40">
        <f ca="1" t="shared" si="250"/>
        <v>390</v>
      </c>
      <c r="L341" s="40">
        <f ca="1" t="shared" si="221"/>
        <v>62</v>
      </c>
      <c r="M341" s="13"/>
      <c r="N341" s="29" t="str">
        <f ca="1" t="shared" si="222"/>
        <v>Sarah Anderson 341</v>
      </c>
      <c r="O341" s="29" t="str">
        <f ca="1" t="shared" si="223"/>
        <v>Erik Johanson 341</v>
      </c>
      <c r="P341" s="29" t="str">
        <f ca="1" t="shared" si="224"/>
        <v>Sarah Anderson 341</v>
      </c>
      <c r="Q341" s="29" t="str">
        <f ca="1" t="shared" si="251"/>
        <v>5.Anslutningsavtal</v>
      </c>
      <c r="R341" s="44" t="str">
        <f ca="1" t="shared" si="252"/>
        <v/>
      </c>
      <c r="S341" s="44" t="str">
        <f ca="1" t="shared" si="253"/>
        <v/>
      </c>
      <c r="T341" s="44" t="str">
        <f ca="1" t="shared" si="254"/>
        <v/>
      </c>
      <c r="U341" s="15"/>
      <c r="V341" s="32"/>
      <c r="W341" s="48" t="str">
        <f ca="1" t="shared" si="255"/>
        <v/>
      </c>
      <c r="X341" s="49" t="str">
        <f ca="1" t="shared" si="256"/>
        <v>Nej</v>
      </c>
      <c r="Y341" s="62" t="str">
        <f ca="1" t="shared" si="225"/>
        <v/>
      </c>
      <c r="Z341" s="62" t="str">
        <f ca="1" t="shared" si="226"/>
        <v/>
      </c>
      <c r="AA341" s="66"/>
      <c r="AB341" s="63" t="str">
        <f ca="1" t="shared" si="227"/>
        <v/>
      </c>
      <c r="AC341" s="72">
        <f ca="1">INDEX(Anslutningspunkt!$A$2:$A$180,RANDBETWEEN(2,180),1)</f>
        <v>142</v>
      </c>
      <c r="AD341" s="29"/>
      <c r="AE341" s="29" t="str">
        <f ca="1" t="shared" si="257"/>
        <v>Stamnät Regionnät</v>
      </c>
      <c r="AF341" s="78"/>
      <c r="AG341" s="121"/>
      <c r="AH341" s="122"/>
      <c r="AI341" s="126"/>
      <c r="AM341" s="6">
        <f ca="1">VLOOKUP(AC341,Anslutningspunkt!A:B,2,0)+RANDBETWEEN(-10000,10000)</f>
        <v>7603906.698</v>
      </c>
      <c r="AN341" s="6">
        <f ca="1">VLOOKUP(AC341,Anslutningspunkt!A:C,3,0)+RANDBETWEEN(-10000,10000)</f>
        <v>767821.195</v>
      </c>
      <c r="AP341" s="6" t="str">
        <f ca="1" t="shared" si="228"/>
        <v>Flytt</v>
      </c>
      <c r="AQ341" s="6" t="str">
        <f t="shared" si="229"/>
        <v>Konsumtion/Produktion</v>
      </c>
      <c r="AX341" s="30">
        <f ca="1" t="shared" si="230"/>
        <v>43536.7851804671</v>
      </c>
      <c r="AZ341" s="30">
        <f ca="1">IF(SUM(IF({"4.Projekteringsavtal","5.Anslutningsavtal","6.Nätavtal"}=Q341,1,0))&gt;0,EDATE(AX341,RANDBETWEEN(0,6)),"")</f>
        <v>43720</v>
      </c>
      <c r="BB341" s="20">
        <f ca="1">IF(SUM(IF({"5.Anslutningsavtal","6.Nätavtal"}=Q341,1,0))&gt;0,EDATE(AZ341,RANDBETWEEN(0,3)),"")</f>
        <v>43750</v>
      </c>
      <c r="BD341" s="20" t="str">
        <f ca="1" t="shared" si="231"/>
        <v/>
      </c>
    </row>
    <row r="342" s="6" customFormat="1" spans="1:56">
      <c r="A342" s="32" t="s">
        <v>65</v>
      </c>
      <c r="B342" s="30">
        <f ca="1" t="shared" ref="B342:B351" si="258">RANDBETWEEN(DATE(2018,1,1),DATE(2022,10,20))</f>
        <v>44549</v>
      </c>
      <c r="C342" s="31">
        <f ca="1" t="shared" si="218"/>
        <v>44708</v>
      </c>
      <c r="D342" s="29" t="str">
        <f t="shared" si="219"/>
        <v>Project 4342</v>
      </c>
      <c r="E342" s="29" t="str">
        <f t="shared" si="220"/>
        <v>Company AB 5342</v>
      </c>
      <c r="F342" s="29" t="str">
        <f ca="1" t="shared" ref="F342:F351" si="259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Heby</v>
      </c>
      <c r="G342" s="36">
        <f ca="1" t="shared" ref="G342:G351" si="260">RANDBETWEEN(30,38)</f>
        <v>30</v>
      </c>
      <c r="H342" s="37" t="str">
        <f ca="1" t="shared" ref="H342:H351" si="261">CHOOSE(RANDBETWEEN(1,3),"Ja","Nej","")</f>
        <v>Nej</v>
      </c>
      <c r="I342" s="29" t="str">
        <f ca="1" t="shared" ref="I342:I351" si="262">CHOOSE(RANDBETWEEN(1,3),"Nyanslutning","Utökning","Flytt")</f>
        <v>Flytt</v>
      </c>
      <c r="J342" s="29" t="s">
        <v>69</v>
      </c>
      <c r="K342" s="40">
        <f ca="1" t="shared" ref="K342:K351" si="263">RANDBETWEEN(1,60)*10</f>
        <v>530</v>
      </c>
      <c r="L342" s="40">
        <f ca="1" t="shared" si="221"/>
        <v>376</v>
      </c>
      <c r="M342" s="13"/>
      <c r="N342" s="29" t="str">
        <f ca="1" t="shared" si="222"/>
        <v>Sarah Anderson 342</v>
      </c>
      <c r="O342" s="29" t="str">
        <f ca="1" t="shared" si="223"/>
        <v>Erik Johanson 342</v>
      </c>
      <c r="P342" s="29" t="str">
        <f ca="1" t="shared" si="224"/>
        <v>Sarah Anderson 342</v>
      </c>
      <c r="Q342" s="29" t="str">
        <f ca="1" t="shared" ref="Q342:Q351" si="264">CHOOSE(RANDBETWEEN(1,5),"5.Anslutningsavtal","4.Projekteringsavtal","6.Nätavtal","2.Reservationsavtal","1.Anslutningsmöjlighet")</f>
        <v>2.Reservationsavtal</v>
      </c>
      <c r="R342" s="44" t="str">
        <f ca="1" t="shared" ref="R342:R351" si="265">CHOOSE(RANDBETWEEN(1,8),"Ja","","","","n","nej","?","N/A")</f>
        <v>N/A</v>
      </c>
      <c r="S342" s="44" t="str">
        <f ca="1" t="shared" ref="S342:S351" si="266">CHOOSE(RANDBETWEEN(1,3),"x","","")</f>
        <v>x</v>
      </c>
      <c r="T342" s="44" t="str">
        <f ca="1" t="shared" ref="T342:T351" si="267">CHOOSE(RANDBETWEEN(1,4),"x","","","")</f>
        <v/>
      </c>
      <c r="U342" s="15"/>
      <c r="V342" s="32"/>
      <c r="W342" s="48" t="str">
        <f ca="1" t="shared" ref="W342:W351" si="268">CHOOSE(RANDBETWEEN(1,7),"Länk","","","","","Ansluts till LN 20 kV","Reservationsavtal ska tecknas")</f>
        <v>Reservationsavtal ska tecknas</v>
      </c>
      <c r="X342" s="49" t="str">
        <f ca="1" t="shared" ref="X342:X351" si="269">CHOOSE(RANDBETWEEN(1,4),"Ja","Ja","Nej","")</f>
        <v>Ja</v>
      </c>
      <c r="Y342" s="62">
        <f ca="1" t="shared" si="225"/>
        <v>45571</v>
      </c>
      <c r="Z342" s="62">
        <f ca="1" t="shared" si="226"/>
        <v>45503</v>
      </c>
      <c r="AA342" s="66"/>
      <c r="AB342" s="63" t="str">
        <f ca="1" t="shared" si="227"/>
        <v/>
      </c>
      <c r="AC342" s="72">
        <f ca="1">INDEX(Anslutningspunkt!$A$2:$A$180,RANDBETWEEN(2,180),1)</f>
        <v>137</v>
      </c>
      <c r="AD342" s="29"/>
      <c r="AE342" s="29" t="str">
        <f ca="1" t="shared" ref="AE342:AE351" si="270">CHOOSE(RANDBETWEEN(1,4),"Regionnät","Stamnät Regionnät","Stamnät","")</f>
        <v>Stamnät</v>
      </c>
      <c r="AF342" s="78"/>
      <c r="AG342" s="121"/>
      <c r="AH342" s="122"/>
      <c r="AI342" s="126"/>
      <c r="AM342" s="6">
        <f ca="1">VLOOKUP(AC342,Anslutningspunkt!A:B,2,0)+RANDBETWEEN(-10000,10000)</f>
        <v>7595710.698</v>
      </c>
      <c r="AN342" s="6">
        <f ca="1">VLOOKUP(AC342,Anslutningspunkt!A:C,3,0)+RANDBETWEEN(-10000,10000)</f>
        <v>765226.195</v>
      </c>
      <c r="AP342" s="6" t="str">
        <f ca="1" t="shared" si="228"/>
        <v>Flytt</v>
      </c>
      <c r="AQ342" s="6" t="str">
        <f t="shared" si="229"/>
        <v>Konsumtion/Produktion</v>
      </c>
      <c r="AX342" s="30">
        <f ca="1" t="shared" si="230"/>
        <v>44569.9769350737</v>
      </c>
      <c r="AZ342" s="30" t="str">
        <f ca="1">IF(SUM(IF({"4.Projekteringsavtal","5.Anslutningsavtal","6.Nätavtal"}=Q342,1,0))&gt;0,EDATE(AX342,RANDBETWEEN(0,6)),"")</f>
        <v/>
      </c>
      <c r="BB342" s="20" t="str">
        <f ca="1">IF(SUM(IF({"5.Anslutningsavtal","6.Nätavtal"}=Q342,1,0))&gt;0,EDATE(AZ342,RANDBETWEEN(0,3)),"")</f>
        <v/>
      </c>
      <c r="BD342" s="20" t="str">
        <f ca="1" t="shared" si="231"/>
        <v/>
      </c>
    </row>
    <row r="343" s="6" customFormat="1" spans="1:56">
      <c r="A343" s="32" t="s">
        <v>65</v>
      </c>
      <c r="B343" s="30">
        <f ca="1" t="shared" si="258"/>
        <v>44563</v>
      </c>
      <c r="C343" s="31">
        <f ca="1" t="shared" si="218"/>
        <v>44656</v>
      </c>
      <c r="D343" s="29" t="str">
        <f t="shared" si="219"/>
        <v>Project 4343</v>
      </c>
      <c r="E343" s="29" t="str">
        <f t="shared" si="220"/>
        <v>Company AB 5343</v>
      </c>
      <c r="F343" s="29" t="str">
        <f ca="1" t="shared" si="259"/>
        <v>Sandviken</v>
      </c>
      <c r="G343" s="36">
        <f ca="1" t="shared" si="260"/>
        <v>32</v>
      </c>
      <c r="H343" s="37" t="str">
        <f ca="1" t="shared" si="261"/>
        <v>Ja</v>
      </c>
      <c r="I343" s="29" t="str">
        <f ca="1" t="shared" si="262"/>
        <v>Flytt</v>
      </c>
      <c r="J343" s="29" t="s">
        <v>69</v>
      </c>
      <c r="K343" s="40">
        <f ca="1" t="shared" si="263"/>
        <v>290</v>
      </c>
      <c r="L343" s="40">
        <f ca="1" t="shared" si="221"/>
        <v>164</v>
      </c>
      <c r="M343" s="13"/>
      <c r="N343" s="29" t="str">
        <f ca="1" t="shared" si="222"/>
        <v>Lars Johnson 343</v>
      </c>
      <c r="O343" s="29" t="str">
        <f ca="1" t="shared" si="223"/>
        <v>Lars Johnson 343</v>
      </c>
      <c r="P343" s="29" t="str">
        <f ca="1" t="shared" si="224"/>
        <v>Anders Erikson 343</v>
      </c>
      <c r="Q343" s="29" t="str">
        <f ca="1" t="shared" si="264"/>
        <v>4.Projekteringsavtal</v>
      </c>
      <c r="R343" s="44" t="str">
        <f ca="1" t="shared" si="265"/>
        <v>N/A</v>
      </c>
      <c r="S343" s="44" t="str">
        <f ca="1" t="shared" si="266"/>
        <v>x</v>
      </c>
      <c r="T343" s="44" t="str">
        <f ca="1" t="shared" si="267"/>
        <v/>
      </c>
      <c r="U343" s="15"/>
      <c r="V343" s="32"/>
      <c r="W343" s="48" t="str">
        <f ca="1" t="shared" si="268"/>
        <v/>
      </c>
      <c r="X343" s="49" t="str">
        <f ca="1" t="shared" si="269"/>
        <v>Ja</v>
      </c>
      <c r="Y343" s="62">
        <f ca="1" t="shared" si="225"/>
        <v>45546</v>
      </c>
      <c r="Z343" s="62">
        <f ca="1" t="shared" si="226"/>
        <v>45521</v>
      </c>
      <c r="AA343" s="66"/>
      <c r="AB343" s="63" t="str">
        <f ca="1" t="shared" si="227"/>
        <v/>
      </c>
      <c r="AC343" s="72">
        <f ca="1">INDEX(Anslutningspunkt!$A$2:$A$180,RANDBETWEEN(2,180),1)</f>
        <v>142</v>
      </c>
      <c r="AD343" s="29"/>
      <c r="AE343" s="29" t="str">
        <f ca="1" t="shared" si="270"/>
        <v/>
      </c>
      <c r="AF343" s="78"/>
      <c r="AG343" s="121"/>
      <c r="AH343" s="122"/>
      <c r="AI343" s="126"/>
      <c r="AM343" s="6">
        <f ca="1">VLOOKUP(AC343,Anslutningspunkt!A:B,2,0)+RANDBETWEEN(-10000,10000)</f>
        <v>7604673.698</v>
      </c>
      <c r="AN343" s="6">
        <f ca="1">VLOOKUP(AC343,Anslutningspunkt!A:C,3,0)+RANDBETWEEN(-10000,10000)</f>
        <v>770660.195</v>
      </c>
      <c r="AP343" s="6" t="str">
        <f ca="1" t="shared" si="228"/>
        <v>Flytt</v>
      </c>
      <c r="AQ343" s="6" t="str">
        <f t="shared" si="229"/>
        <v>Konsumtion/Produktion</v>
      </c>
      <c r="AX343" s="30">
        <f ca="1" t="shared" si="230"/>
        <v>44685.1811107053</v>
      </c>
      <c r="AZ343" s="30">
        <f ca="1">IF(SUM(IF({"4.Projekteringsavtal","5.Anslutningsavtal","6.Nätavtal"}=Q343,1,0))&gt;0,EDATE(AX343,RANDBETWEEN(0,6)),"")</f>
        <v>44808</v>
      </c>
      <c r="BB343" s="20" t="str">
        <f ca="1">IF(SUM(IF({"5.Anslutningsavtal","6.Nätavtal"}=Q343,1,0))&gt;0,EDATE(AZ343,RANDBETWEEN(0,3)),"")</f>
        <v/>
      </c>
      <c r="BD343" s="20" t="str">
        <f ca="1" t="shared" si="231"/>
        <v/>
      </c>
    </row>
    <row r="344" s="6" customFormat="1" spans="1:56">
      <c r="A344" s="32" t="s">
        <v>65</v>
      </c>
      <c r="B344" s="30">
        <f ca="1" t="shared" si="258"/>
        <v>44097</v>
      </c>
      <c r="C344" s="31">
        <f ca="1" t="shared" si="218"/>
        <v>44221</v>
      </c>
      <c r="D344" s="29" t="str">
        <f t="shared" si="219"/>
        <v>Project 4344</v>
      </c>
      <c r="E344" s="29" t="str">
        <f t="shared" si="220"/>
        <v>Company AB 5344</v>
      </c>
      <c r="F344" s="29" t="str">
        <f ca="1" t="shared" si="259"/>
        <v>Upplands Väsby</v>
      </c>
      <c r="G344" s="36">
        <f ca="1" t="shared" si="260"/>
        <v>33</v>
      </c>
      <c r="H344" s="37" t="str">
        <f ca="1" t="shared" si="261"/>
        <v/>
      </c>
      <c r="I344" s="29" t="str">
        <f ca="1" t="shared" si="262"/>
        <v>Nyanslutning</v>
      </c>
      <c r="J344" s="29" t="s">
        <v>69</v>
      </c>
      <c r="K344" s="40">
        <f ca="1" t="shared" si="263"/>
        <v>430</v>
      </c>
      <c r="L344" s="40">
        <f ca="1" t="shared" si="221"/>
        <v>351</v>
      </c>
      <c r="M344" s="13"/>
      <c r="N344" s="29" t="str">
        <f ca="1" t="shared" si="222"/>
        <v>Anders Erikson 344</v>
      </c>
      <c r="O344" s="29" t="str">
        <f ca="1" t="shared" si="223"/>
        <v>Lars Johnson 344</v>
      </c>
      <c r="P344" s="29" t="str">
        <f ca="1" t="shared" si="224"/>
        <v>Sarah Anderson 344</v>
      </c>
      <c r="Q344" s="29" t="str">
        <f ca="1" t="shared" si="264"/>
        <v>1.Anslutningsmöjlighet</v>
      </c>
      <c r="R344" s="44" t="str">
        <f ca="1" t="shared" si="265"/>
        <v/>
      </c>
      <c r="S344" s="44" t="str">
        <f ca="1" t="shared" si="266"/>
        <v>x</v>
      </c>
      <c r="T344" s="44" t="str">
        <f ca="1" t="shared" si="267"/>
        <v/>
      </c>
      <c r="U344" s="15"/>
      <c r="V344" s="32"/>
      <c r="W344" s="48" t="str">
        <f ca="1" t="shared" si="268"/>
        <v>Ansluts till LN 20 kV</v>
      </c>
      <c r="X344" s="49" t="str">
        <f ca="1" t="shared" si="269"/>
        <v>Ja</v>
      </c>
      <c r="Y344" s="62">
        <f ca="1" t="shared" si="225"/>
        <v>45215</v>
      </c>
      <c r="Z344" s="62">
        <f ca="1" t="shared" si="226"/>
        <v>44301</v>
      </c>
      <c r="AA344" s="66"/>
      <c r="AB344" s="63">
        <f ca="1" t="shared" si="227"/>
        <v>44151.029147984</v>
      </c>
      <c r="AC344" s="72">
        <f ca="1">INDEX(Anslutningspunkt!$A$2:$A$180,RANDBETWEEN(2,180),1)</f>
        <v>290</v>
      </c>
      <c r="AD344" s="29"/>
      <c r="AE344" s="29" t="str">
        <f ca="1" t="shared" si="270"/>
        <v>Stamnät</v>
      </c>
      <c r="AF344" s="78"/>
      <c r="AG344" s="121"/>
      <c r="AH344" s="122"/>
      <c r="AI344" s="126"/>
      <c r="AM344" s="6">
        <f ca="1">VLOOKUP(AC344,Anslutningspunkt!A:B,2,0)+RANDBETWEEN(-10000,10000)</f>
        <v>7591188.698</v>
      </c>
      <c r="AN344" s="6">
        <f ca="1">VLOOKUP(AC344,Anslutningspunkt!A:C,3,0)+RANDBETWEEN(-10000,10000)</f>
        <v>752499.195</v>
      </c>
      <c r="AP344" s="6" t="str">
        <f ca="1" t="shared" si="228"/>
        <v>Nyanslutning</v>
      </c>
      <c r="AQ344" s="6" t="str">
        <f t="shared" si="229"/>
        <v>Konsumtion/Produktion</v>
      </c>
      <c r="AX344" s="30" t="str">
        <f ca="1" t="shared" si="230"/>
        <v/>
      </c>
      <c r="AZ344" s="30" t="str">
        <f ca="1">IF(SUM(IF({"4.Projekteringsavtal","5.Anslutningsavtal","6.Nätavtal"}=Q344,1,0))&gt;0,EDATE(AX344,RANDBETWEEN(0,6)),"")</f>
        <v/>
      </c>
      <c r="BB344" s="20" t="str">
        <f ca="1">IF(SUM(IF({"5.Anslutningsavtal","6.Nätavtal"}=Q344,1,0))&gt;0,EDATE(AZ344,RANDBETWEEN(0,3)),"")</f>
        <v/>
      </c>
      <c r="BD344" s="20" t="str">
        <f ca="1" t="shared" si="231"/>
        <v/>
      </c>
    </row>
    <row r="345" s="6" customFormat="1" spans="1:56">
      <c r="A345" s="32" t="s">
        <v>65</v>
      </c>
      <c r="B345" s="30">
        <f ca="1" t="shared" si="258"/>
        <v>44834</v>
      </c>
      <c r="C345" s="31">
        <f ca="1" t="shared" si="218"/>
        <v>45324</v>
      </c>
      <c r="D345" s="29" t="str">
        <f t="shared" si="219"/>
        <v>Project 4345</v>
      </c>
      <c r="E345" s="29" t="str">
        <f t="shared" si="220"/>
        <v>Company AB 5345</v>
      </c>
      <c r="F345" s="29" t="str">
        <f ca="1" t="shared" si="259"/>
        <v>Horndal</v>
      </c>
      <c r="G345" s="36">
        <f ca="1" t="shared" si="260"/>
        <v>38</v>
      </c>
      <c r="H345" s="37" t="str">
        <f ca="1" t="shared" si="261"/>
        <v>Nej</v>
      </c>
      <c r="I345" s="29" t="str">
        <f ca="1" t="shared" si="262"/>
        <v>Nyanslutning</v>
      </c>
      <c r="J345" s="29" t="s">
        <v>69</v>
      </c>
      <c r="K345" s="40">
        <f ca="1" t="shared" si="263"/>
        <v>540</v>
      </c>
      <c r="L345" s="40">
        <f ca="1" t="shared" si="221"/>
        <v>373</v>
      </c>
      <c r="M345" s="13"/>
      <c r="N345" s="29" t="str">
        <f ca="1" t="shared" si="222"/>
        <v>Anders Erikson 345</v>
      </c>
      <c r="O345" s="29" t="str">
        <f ca="1" t="shared" si="223"/>
        <v>Lars Johnson 345</v>
      </c>
      <c r="P345" s="29" t="str">
        <f ca="1" t="shared" si="224"/>
        <v>Sarah Anderson 345</v>
      </c>
      <c r="Q345" s="29" t="str">
        <f ca="1" t="shared" si="264"/>
        <v>1.Anslutningsmöjlighet</v>
      </c>
      <c r="R345" s="44" t="str">
        <f ca="1" t="shared" si="265"/>
        <v>nej</v>
      </c>
      <c r="S345" s="44" t="str">
        <f ca="1" t="shared" si="266"/>
        <v>x</v>
      </c>
      <c r="T345" s="44" t="str">
        <f ca="1" t="shared" si="267"/>
        <v>x</v>
      </c>
      <c r="U345" s="15"/>
      <c r="V345" s="32"/>
      <c r="W345" s="48" t="str">
        <f ca="1" t="shared" si="268"/>
        <v/>
      </c>
      <c r="X345" s="49" t="str">
        <f ca="1" t="shared" si="269"/>
        <v>Nej</v>
      </c>
      <c r="Y345" s="62" t="str">
        <f ca="1" t="shared" si="225"/>
        <v/>
      </c>
      <c r="Z345" s="62" t="str">
        <f ca="1" t="shared" si="226"/>
        <v/>
      </c>
      <c r="AA345" s="66"/>
      <c r="AB345" s="63">
        <f ca="1" t="shared" si="227"/>
        <v>45302.7793740115</v>
      </c>
      <c r="AC345" s="72">
        <f ca="1">INDEX(Anslutningspunkt!$A$2:$A$180,RANDBETWEEN(2,180),1)</f>
        <v>145</v>
      </c>
      <c r="AD345" s="29"/>
      <c r="AE345" s="29" t="str">
        <f ca="1" t="shared" si="270"/>
        <v>Stamnät</v>
      </c>
      <c r="AF345" s="78"/>
      <c r="AG345" s="121"/>
      <c r="AH345" s="122"/>
      <c r="AI345" s="126"/>
      <c r="AM345" s="6">
        <f ca="1">VLOOKUP(AC345,Anslutningspunkt!A:B,2,0)+RANDBETWEEN(-10000,10000)</f>
        <v>7705868.698</v>
      </c>
      <c r="AN345" s="6">
        <f ca="1">VLOOKUP(AC345,Anslutningspunkt!A:C,3,0)+RANDBETWEEN(-10000,10000)</f>
        <v>816926.195</v>
      </c>
      <c r="AP345" s="6" t="str">
        <f ca="1" t="shared" si="228"/>
        <v>Nyanslutning</v>
      </c>
      <c r="AQ345" s="6" t="str">
        <f t="shared" si="229"/>
        <v>Konsumtion/Produktion</v>
      </c>
      <c r="AX345" s="30" t="str">
        <f ca="1" t="shared" si="230"/>
        <v/>
      </c>
      <c r="AZ345" s="30" t="str">
        <f ca="1">IF(SUM(IF({"4.Projekteringsavtal","5.Anslutningsavtal","6.Nätavtal"}=Q345,1,0))&gt;0,EDATE(AX345,RANDBETWEEN(0,6)),"")</f>
        <v/>
      </c>
      <c r="BB345" s="20" t="str">
        <f ca="1">IF(SUM(IF({"5.Anslutningsavtal","6.Nätavtal"}=Q345,1,0))&gt;0,EDATE(AZ345,RANDBETWEEN(0,3)),"")</f>
        <v/>
      </c>
      <c r="BD345" s="20" t="str">
        <f ca="1" t="shared" si="231"/>
        <v/>
      </c>
    </row>
    <row r="346" s="6" customFormat="1" spans="1:56">
      <c r="A346" s="32" t="s">
        <v>65</v>
      </c>
      <c r="B346" s="30">
        <f ca="1" t="shared" si="258"/>
        <v>43107</v>
      </c>
      <c r="C346" s="31">
        <f ca="1" t="shared" si="218"/>
        <v>43138</v>
      </c>
      <c r="D346" s="29" t="str">
        <f t="shared" si="219"/>
        <v>Project 4346</v>
      </c>
      <c r="E346" s="29" t="str">
        <f t="shared" si="220"/>
        <v>Company AB 5346</v>
      </c>
      <c r="F346" s="29" t="str">
        <f ca="1" t="shared" si="259"/>
        <v>Hedemora</v>
      </c>
      <c r="G346" s="36">
        <f ca="1" t="shared" si="260"/>
        <v>30</v>
      </c>
      <c r="H346" s="37" t="str">
        <f ca="1" t="shared" si="261"/>
        <v/>
      </c>
      <c r="I346" s="29" t="str">
        <f ca="1" t="shared" si="262"/>
        <v>Utökning</v>
      </c>
      <c r="J346" s="29" t="s">
        <v>69</v>
      </c>
      <c r="K346" s="40">
        <f ca="1" t="shared" si="263"/>
        <v>140</v>
      </c>
      <c r="L346" s="40">
        <f ca="1" t="shared" si="221"/>
        <v>33</v>
      </c>
      <c r="M346" s="13"/>
      <c r="N346" s="29" t="str">
        <f ca="1" t="shared" si="222"/>
        <v>Lars Johnson 346</v>
      </c>
      <c r="O346" s="29" t="str">
        <f ca="1" t="shared" si="223"/>
        <v>Anders Erikson 346</v>
      </c>
      <c r="P346" s="29" t="str">
        <f ca="1" t="shared" si="224"/>
        <v>Lars Johnson 346</v>
      </c>
      <c r="Q346" s="29" t="str">
        <f ca="1" t="shared" si="264"/>
        <v>6.Nätavtal</v>
      </c>
      <c r="R346" s="44" t="str">
        <f ca="1" t="shared" si="265"/>
        <v/>
      </c>
      <c r="S346" s="44" t="str">
        <f ca="1" t="shared" si="266"/>
        <v>x</v>
      </c>
      <c r="T346" s="44" t="str">
        <f ca="1" t="shared" si="267"/>
        <v>x</v>
      </c>
      <c r="U346" s="15"/>
      <c r="V346" s="32"/>
      <c r="W346" s="48" t="str">
        <f ca="1" t="shared" si="268"/>
        <v/>
      </c>
      <c r="X346" s="49" t="str">
        <f ca="1" t="shared" si="269"/>
        <v>Ja</v>
      </c>
      <c r="Y346" s="62">
        <f ca="1" t="shared" si="225"/>
        <v>45314</v>
      </c>
      <c r="Z346" s="62">
        <f ca="1" t="shared" si="226"/>
        <v>44765</v>
      </c>
      <c r="AA346" s="66"/>
      <c r="AB346" s="63" t="str">
        <f ca="1" t="shared" si="227"/>
        <v/>
      </c>
      <c r="AC346" s="72">
        <f ca="1">INDEX(Anslutningspunkt!$A$2:$A$180,RANDBETWEEN(2,180),1)</f>
        <v>286</v>
      </c>
      <c r="AD346" s="29"/>
      <c r="AE346" s="29" t="str">
        <f ca="1" t="shared" si="270"/>
        <v/>
      </c>
      <c r="AF346" s="78"/>
      <c r="AG346" s="121"/>
      <c r="AH346" s="122"/>
      <c r="AI346" s="126"/>
      <c r="AM346" s="6">
        <f ca="1">VLOOKUP(AC346,Anslutningspunkt!A:B,2,0)+RANDBETWEEN(-10000,10000)</f>
        <v>7467804.174</v>
      </c>
      <c r="AN346" s="6">
        <f ca="1">VLOOKUP(AC346,Anslutningspunkt!A:C,3,0)+RANDBETWEEN(-10000,10000)</f>
        <v>652926.458</v>
      </c>
      <c r="AP346" s="6" t="str">
        <f ca="1" t="shared" si="228"/>
        <v>Utökning</v>
      </c>
      <c r="AQ346" s="6" t="str">
        <f t="shared" si="229"/>
        <v>Konsumtion/Produktion</v>
      </c>
      <c r="AX346" s="30">
        <f ca="1" t="shared" si="230"/>
        <v>43134.0846207498</v>
      </c>
      <c r="AZ346" s="30">
        <f ca="1">IF(SUM(IF({"4.Projekteringsavtal","5.Anslutningsavtal","6.Nätavtal"}=Q346,1,0))&gt;0,EDATE(AX346,RANDBETWEEN(0,6)),"")</f>
        <v>43162</v>
      </c>
      <c r="BB346" s="20">
        <f ca="1">IF(SUM(IF({"5.Anslutningsavtal","6.Nätavtal"}=Q346,1,0))&gt;0,EDATE(AZ346,RANDBETWEEN(0,3)),"")</f>
        <v>43162</v>
      </c>
      <c r="BD346" s="20">
        <f ca="1" t="shared" si="231"/>
        <v>43193</v>
      </c>
    </row>
    <row r="347" s="6" customFormat="1" spans="1:56">
      <c r="A347" s="32" t="s">
        <v>65</v>
      </c>
      <c r="B347" s="30">
        <f ca="1" t="shared" si="258"/>
        <v>44716</v>
      </c>
      <c r="C347" s="31">
        <f ca="1" t="shared" si="218"/>
        <v>45438</v>
      </c>
      <c r="D347" s="29" t="str">
        <f t="shared" si="219"/>
        <v>Project 4347</v>
      </c>
      <c r="E347" s="29" t="str">
        <f t="shared" si="220"/>
        <v>Company AB 5347</v>
      </c>
      <c r="F347" s="29" t="str">
        <f ca="1" t="shared" si="259"/>
        <v>Norrtälje</v>
      </c>
      <c r="G347" s="36">
        <f ca="1" t="shared" si="260"/>
        <v>34</v>
      </c>
      <c r="H347" s="37" t="str">
        <f ca="1" t="shared" si="261"/>
        <v>Ja</v>
      </c>
      <c r="I347" s="29" t="str">
        <f ca="1" t="shared" si="262"/>
        <v>Nyanslutning</v>
      </c>
      <c r="J347" s="29" t="s">
        <v>69</v>
      </c>
      <c r="K347" s="40">
        <f ca="1" t="shared" si="263"/>
        <v>230</v>
      </c>
      <c r="L347" s="40">
        <f ca="1" t="shared" si="221"/>
        <v>221</v>
      </c>
      <c r="M347" s="13"/>
      <c r="N347" s="29" t="str">
        <f ca="1" t="shared" si="222"/>
        <v>Sarah Anderson 347</v>
      </c>
      <c r="O347" s="29" t="str">
        <f ca="1" t="shared" si="223"/>
        <v>Sarah Anderson 347</v>
      </c>
      <c r="P347" s="29" t="str">
        <f ca="1" t="shared" si="224"/>
        <v>Anders Erikson 347</v>
      </c>
      <c r="Q347" s="29" t="str">
        <f ca="1" t="shared" si="264"/>
        <v>1.Anslutningsmöjlighet</v>
      </c>
      <c r="R347" s="44" t="str">
        <f ca="1" t="shared" si="265"/>
        <v>?</v>
      </c>
      <c r="S347" s="44" t="str">
        <f ca="1" t="shared" si="266"/>
        <v/>
      </c>
      <c r="T347" s="44" t="str">
        <f ca="1" t="shared" si="267"/>
        <v/>
      </c>
      <c r="U347" s="15"/>
      <c r="V347" s="32"/>
      <c r="W347" s="48" t="str">
        <f ca="1" t="shared" si="268"/>
        <v>Ansluts till LN 20 kV</v>
      </c>
      <c r="X347" s="49" t="str">
        <f ca="1" t="shared" si="269"/>
        <v>Ja</v>
      </c>
      <c r="Y347" s="62">
        <f ca="1" t="shared" si="225"/>
        <v>45562</v>
      </c>
      <c r="Z347" s="62">
        <f ca="1" t="shared" si="226"/>
        <v>45445</v>
      </c>
      <c r="AA347" s="66"/>
      <c r="AB347" s="63" t="str">
        <f ca="1" t="shared" si="227"/>
        <v/>
      </c>
      <c r="AC347" s="72">
        <f ca="1">INDEX(Anslutningspunkt!$A$2:$A$180,RANDBETWEEN(2,180),1)</f>
        <v>137</v>
      </c>
      <c r="AD347" s="29"/>
      <c r="AE347" s="29" t="str">
        <f ca="1" t="shared" si="270"/>
        <v>Stamnät Regionnät</v>
      </c>
      <c r="AF347" s="78"/>
      <c r="AG347" s="121"/>
      <c r="AH347" s="122"/>
      <c r="AI347" s="126"/>
      <c r="AM347" s="6">
        <f ca="1">VLOOKUP(AC347,Anslutningspunkt!A:B,2,0)+RANDBETWEEN(-10000,10000)</f>
        <v>7596680.698</v>
      </c>
      <c r="AN347" s="6">
        <f ca="1">VLOOKUP(AC347,Anslutningspunkt!A:C,3,0)+RANDBETWEEN(-10000,10000)</f>
        <v>754530.195</v>
      </c>
      <c r="AP347" s="6" t="str">
        <f ca="1" t="shared" si="228"/>
        <v>Nyanslutning</v>
      </c>
      <c r="AQ347" s="6" t="str">
        <f t="shared" si="229"/>
        <v>Konsumtion/Produktion</v>
      </c>
      <c r="AX347" s="30" t="str">
        <f ca="1" t="shared" si="230"/>
        <v/>
      </c>
      <c r="AZ347" s="30" t="str">
        <f ca="1">IF(SUM(IF({"4.Projekteringsavtal","5.Anslutningsavtal","6.Nätavtal"}=Q347,1,0))&gt;0,EDATE(AX347,RANDBETWEEN(0,6)),"")</f>
        <v/>
      </c>
      <c r="BB347" s="20" t="str">
        <f ca="1">IF(SUM(IF({"5.Anslutningsavtal","6.Nätavtal"}=Q347,1,0))&gt;0,EDATE(AZ347,RANDBETWEEN(0,3)),"")</f>
        <v/>
      </c>
      <c r="BD347" s="20" t="str">
        <f ca="1" t="shared" si="231"/>
        <v/>
      </c>
    </row>
    <row r="348" s="6" customFormat="1" spans="1:56">
      <c r="A348" s="32" t="s">
        <v>65</v>
      </c>
      <c r="B348" s="30">
        <f ca="1" t="shared" si="258"/>
        <v>44191</v>
      </c>
      <c r="C348" s="31">
        <f ca="1" t="shared" si="218"/>
        <v>44970</v>
      </c>
      <c r="D348" s="29" t="str">
        <f t="shared" si="219"/>
        <v>Project 4348</v>
      </c>
      <c r="E348" s="29" t="str">
        <f t="shared" si="220"/>
        <v>Company AB 5348</v>
      </c>
      <c r="F348" s="29" t="str">
        <f ca="1" t="shared" si="259"/>
        <v>Surahammar</v>
      </c>
      <c r="G348" s="36">
        <f ca="1" t="shared" si="260"/>
        <v>32</v>
      </c>
      <c r="H348" s="37" t="str">
        <f ca="1" t="shared" si="261"/>
        <v>Nej</v>
      </c>
      <c r="I348" s="29" t="str">
        <f ca="1" t="shared" si="262"/>
        <v>Nyanslutning</v>
      </c>
      <c r="J348" s="29" t="s">
        <v>69</v>
      </c>
      <c r="K348" s="40">
        <f ca="1" t="shared" si="263"/>
        <v>430</v>
      </c>
      <c r="L348" s="40">
        <f ca="1" t="shared" si="221"/>
        <v>2</v>
      </c>
      <c r="M348" s="13"/>
      <c r="N348" s="29" t="str">
        <f ca="1" t="shared" si="222"/>
        <v>Lars Johnson 348</v>
      </c>
      <c r="O348" s="29" t="str">
        <f ca="1" t="shared" si="223"/>
        <v>Erik Johanson 348</v>
      </c>
      <c r="P348" s="29" t="str">
        <f ca="1" t="shared" si="224"/>
        <v>Sarah Anderson 348</v>
      </c>
      <c r="Q348" s="29" t="str">
        <f ca="1" t="shared" si="264"/>
        <v>1.Anslutningsmöjlighet</v>
      </c>
      <c r="R348" s="44" t="str">
        <f ca="1" t="shared" si="265"/>
        <v>n</v>
      </c>
      <c r="S348" s="44" t="str">
        <f ca="1" t="shared" si="266"/>
        <v>x</v>
      </c>
      <c r="T348" s="44" t="str">
        <f ca="1" t="shared" si="267"/>
        <v>x</v>
      </c>
      <c r="U348" s="15"/>
      <c r="V348" s="32"/>
      <c r="W348" s="48" t="str">
        <f ca="1" t="shared" si="268"/>
        <v>Reservationsavtal ska tecknas</v>
      </c>
      <c r="X348" s="49" t="str">
        <f ca="1" t="shared" si="269"/>
        <v/>
      </c>
      <c r="Y348" s="62" t="str">
        <f ca="1" t="shared" si="225"/>
        <v/>
      </c>
      <c r="Z348" s="62" t="str">
        <f ca="1" t="shared" si="226"/>
        <v/>
      </c>
      <c r="AA348" s="66"/>
      <c r="AB348" s="63" t="str">
        <f ca="1" t="shared" si="227"/>
        <v/>
      </c>
      <c r="AC348" s="72" t="e">
        <f ca="1">INDEX(Anslutningspunkt!$A$2:$A$180,RANDBETWEEN(2,180),1)</f>
        <v>#REF!</v>
      </c>
      <c r="AD348" s="29"/>
      <c r="AE348" s="29" t="str">
        <f ca="1" t="shared" si="270"/>
        <v>Stamnät Regionnät</v>
      </c>
      <c r="AF348" s="78"/>
      <c r="AG348" s="121"/>
      <c r="AH348" s="122"/>
      <c r="AI348" s="126"/>
      <c r="AM348" s="6" t="e">
        <f ca="1">VLOOKUP(AC348,Anslutningspunkt!A:B,2,0)+RANDBETWEEN(-10000,10000)</f>
        <v>#REF!</v>
      </c>
      <c r="AN348" s="6" t="e">
        <f ca="1">VLOOKUP(AC348,Anslutningspunkt!A:C,3,0)+RANDBETWEEN(-10000,10000)</f>
        <v>#REF!</v>
      </c>
      <c r="AP348" s="6" t="str">
        <f ca="1" t="shared" si="228"/>
        <v>Nyanslutning</v>
      </c>
      <c r="AQ348" s="6" t="str">
        <f t="shared" si="229"/>
        <v>Konsumtion/Produktion</v>
      </c>
      <c r="AX348" s="30" t="str">
        <f ca="1" t="shared" si="230"/>
        <v/>
      </c>
      <c r="AZ348" s="30" t="str">
        <f ca="1">IF(SUM(IF({"4.Projekteringsavtal","5.Anslutningsavtal","6.Nätavtal"}=Q348,1,0))&gt;0,EDATE(AX348,RANDBETWEEN(0,6)),"")</f>
        <v/>
      </c>
      <c r="BB348" s="20" t="str">
        <f ca="1">IF(SUM(IF({"5.Anslutningsavtal","6.Nätavtal"}=Q348,1,0))&gt;0,EDATE(AZ348,RANDBETWEEN(0,3)),"")</f>
        <v/>
      </c>
      <c r="BD348" s="20" t="str">
        <f ca="1" t="shared" si="231"/>
        <v/>
      </c>
    </row>
    <row r="349" s="6" customFormat="1" spans="1:56">
      <c r="A349" s="32" t="s">
        <v>65</v>
      </c>
      <c r="B349" s="30">
        <f ca="1" t="shared" si="258"/>
        <v>44369</v>
      </c>
      <c r="C349" s="31">
        <f ca="1" t="shared" si="218"/>
        <v>44976</v>
      </c>
      <c r="D349" s="29" t="str">
        <f t="shared" si="219"/>
        <v>Project 4349</v>
      </c>
      <c r="E349" s="29" t="str">
        <f t="shared" si="220"/>
        <v>Company AB 5349</v>
      </c>
      <c r="F349" s="29" t="str">
        <f ca="1" t="shared" si="259"/>
        <v>Uppsala</v>
      </c>
      <c r="G349" s="36">
        <f ca="1" t="shared" si="260"/>
        <v>36</v>
      </c>
      <c r="H349" s="37" t="str">
        <f ca="1" t="shared" si="261"/>
        <v>Nej</v>
      </c>
      <c r="I349" s="29" t="str">
        <f ca="1" t="shared" si="262"/>
        <v>Flytt</v>
      </c>
      <c r="J349" s="29" t="s">
        <v>69</v>
      </c>
      <c r="K349" s="40">
        <f ca="1" t="shared" si="263"/>
        <v>260</v>
      </c>
      <c r="L349" s="40">
        <f ca="1" t="shared" si="221"/>
        <v>122</v>
      </c>
      <c r="M349" s="13"/>
      <c r="N349" s="29" t="str">
        <f ca="1" t="shared" si="222"/>
        <v>Anders Erikson 349</v>
      </c>
      <c r="O349" s="29" t="str">
        <f ca="1" t="shared" si="223"/>
        <v>Anders Erikson 349</v>
      </c>
      <c r="P349" s="29" t="str">
        <f ca="1" t="shared" si="224"/>
        <v>Lars Johnson 349</v>
      </c>
      <c r="Q349" s="29" t="str">
        <f ca="1" t="shared" si="264"/>
        <v>6.Nätavtal</v>
      </c>
      <c r="R349" s="44" t="str">
        <f ca="1" t="shared" si="265"/>
        <v>Ja</v>
      </c>
      <c r="S349" s="44" t="str">
        <f ca="1" t="shared" si="266"/>
        <v>x</v>
      </c>
      <c r="T349" s="44" t="str">
        <f ca="1" t="shared" si="267"/>
        <v/>
      </c>
      <c r="U349" s="15"/>
      <c r="V349" s="32"/>
      <c r="W349" s="48" t="str">
        <f ca="1" t="shared" si="268"/>
        <v/>
      </c>
      <c r="X349" s="49" t="str">
        <f ca="1" t="shared" si="269"/>
        <v>Nej</v>
      </c>
      <c r="Y349" s="62" t="str">
        <f ca="1" t="shared" si="225"/>
        <v/>
      </c>
      <c r="Z349" s="62" t="str">
        <f ca="1" t="shared" si="226"/>
        <v/>
      </c>
      <c r="AA349" s="66"/>
      <c r="AB349" s="63" t="str">
        <f ca="1" t="shared" si="227"/>
        <v/>
      </c>
      <c r="AC349" s="72">
        <f ca="1">INDEX(Anslutningspunkt!$A$2:$A$180,RANDBETWEEN(2,180),1)</f>
        <v>104</v>
      </c>
      <c r="AD349" s="29"/>
      <c r="AE349" s="29" t="str">
        <f ca="1" t="shared" si="270"/>
        <v>Stamnät</v>
      </c>
      <c r="AF349" s="78"/>
      <c r="AG349" s="121"/>
      <c r="AH349" s="122"/>
      <c r="AI349" s="126"/>
      <c r="AM349" s="6">
        <f ca="1">VLOOKUP(AC349,Anslutningspunkt!A:B,2,0)+RANDBETWEEN(-10000,10000)</f>
        <v>7750889.698</v>
      </c>
      <c r="AN349" s="6">
        <f ca="1">VLOOKUP(AC349,Anslutningspunkt!A:C,3,0)+RANDBETWEEN(-10000,10000)</f>
        <v>676637.195</v>
      </c>
      <c r="AP349" s="6" t="str">
        <f ca="1" t="shared" si="228"/>
        <v>Flytt</v>
      </c>
      <c r="AQ349" s="6" t="str">
        <f t="shared" si="229"/>
        <v>Konsumtion/Produktion</v>
      </c>
      <c r="AX349" s="30">
        <f ca="1" t="shared" si="230"/>
        <v>44617.4910467672</v>
      </c>
      <c r="AZ349" s="30">
        <f ca="1">IF(SUM(IF({"4.Projekteringsavtal","5.Anslutningsavtal","6.Nätavtal"}=Q349,1,0))&gt;0,EDATE(AX349,RANDBETWEEN(0,6)),"")</f>
        <v>44737</v>
      </c>
      <c r="BB349" s="20">
        <f ca="1">IF(SUM(IF({"5.Anslutningsavtal","6.Nätavtal"}=Q349,1,0))&gt;0,EDATE(AZ349,RANDBETWEEN(0,3)),"")</f>
        <v>44798</v>
      </c>
      <c r="BD349" s="20">
        <f ca="1" t="shared" si="231"/>
        <v>44829</v>
      </c>
    </row>
    <row r="350" s="6" customFormat="1" spans="1:56">
      <c r="A350" s="32" t="s">
        <v>65</v>
      </c>
      <c r="B350" s="30">
        <f ca="1" t="shared" si="258"/>
        <v>44081</v>
      </c>
      <c r="C350" s="31">
        <f ca="1" t="shared" si="218"/>
        <v>44131</v>
      </c>
      <c r="D350" s="29" t="str">
        <f t="shared" si="219"/>
        <v>Project 4350</v>
      </c>
      <c r="E350" s="29" t="str">
        <f t="shared" si="220"/>
        <v>Company AB 5350</v>
      </c>
      <c r="F350" s="29" t="str">
        <f ca="1" t="shared" si="259"/>
        <v>Täby</v>
      </c>
      <c r="G350" s="36">
        <f ca="1" t="shared" si="260"/>
        <v>38</v>
      </c>
      <c r="H350" s="37" t="str">
        <f ca="1" t="shared" si="261"/>
        <v>Ja</v>
      </c>
      <c r="I350" s="29" t="str">
        <f ca="1" t="shared" si="262"/>
        <v>Nyanslutning</v>
      </c>
      <c r="J350" s="29" t="s">
        <v>69</v>
      </c>
      <c r="K350" s="40">
        <f ca="1" t="shared" si="263"/>
        <v>570</v>
      </c>
      <c r="L350" s="40">
        <f ca="1" t="shared" si="221"/>
        <v>564</v>
      </c>
      <c r="M350" s="13"/>
      <c r="N350" s="29" t="str">
        <f ca="1" t="shared" si="222"/>
        <v>Anders Erikson 350</v>
      </c>
      <c r="O350" s="29" t="str">
        <f ca="1" t="shared" si="223"/>
        <v>Lars Johnson 350</v>
      </c>
      <c r="P350" s="29" t="str">
        <f ca="1" t="shared" si="224"/>
        <v>Sarah Anderson 350</v>
      </c>
      <c r="Q350" s="29" t="str">
        <f ca="1" t="shared" si="264"/>
        <v>5.Anslutningsavtal</v>
      </c>
      <c r="R350" s="44" t="str">
        <f ca="1" t="shared" si="265"/>
        <v/>
      </c>
      <c r="S350" s="44" t="str">
        <f ca="1" t="shared" si="266"/>
        <v/>
      </c>
      <c r="T350" s="44" t="str">
        <f ca="1" t="shared" si="267"/>
        <v/>
      </c>
      <c r="U350" s="15"/>
      <c r="V350" s="32"/>
      <c r="W350" s="48" t="str">
        <f ca="1" t="shared" si="268"/>
        <v>Ansluts till LN 20 kV</v>
      </c>
      <c r="X350" s="49" t="str">
        <f ca="1" t="shared" si="269"/>
        <v/>
      </c>
      <c r="Y350" s="62" t="str">
        <f ca="1" t="shared" si="225"/>
        <v/>
      </c>
      <c r="Z350" s="62" t="str">
        <f ca="1" t="shared" si="226"/>
        <v/>
      </c>
      <c r="AA350" s="66"/>
      <c r="AB350" s="63" t="str">
        <f ca="1" t="shared" si="227"/>
        <v/>
      </c>
      <c r="AC350" s="72">
        <f ca="1">INDEX(Anslutningspunkt!$A$2:$A$180,RANDBETWEEN(2,180),1)</f>
        <v>153</v>
      </c>
      <c r="AD350" s="29"/>
      <c r="AE350" s="29" t="str">
        <f ca="1" t="shared" si="270"/>
        <v>Stamnät</v>
      </c>
      <c r="AF350" s="78"/>
      <c r="AG350" s="121"/>
      <c r="AH350" s="122"/>
      <c r="AI350" s="126"/>
      <c r="AM350" s="6">
        <f ca="1">VLOOKUP(AC350,Anslutningspunkt!A:B,2,0)+RANDBETWEEN(-10000,10000)</f>
        <v>7722582.698</v>
      </c>
      <c r="AN350" s="6">
        <f ca="1">VLOOKUP(AC350,Anslutningspunkt!A:C,3,0)+RANDBETWEEN(-10000,10000)</f>
        <v>730073.195</v>
      </c>
      <c r="AP350" s="6" t="str">
        <f ca="1" t="shared" si="228"/>
        <v>Nyanslutning</v>
      </c>
      <c r="AQ350" s="6" t="str">
        <f t="shared" si="229"/>
        <v>Konsumtion/Produktion</v>
      </c>
      <c r="AX350" s="30">
        <f ca="1" t="shared" si="230"/>
        <v>44106.6192728038</v>
      </c>
      <c r="AZ350" s="30">
        <f ca="1">IF(SUM(IF({"4.Projekteringsavtal","5.Anslutningsavtal","6.Nätavtal"}=Q350,1,0))&gt;0,EDATE(AX350,RANDBETWEEN(0,6)),"")</f>
        <v>44167</v>
      </c>
      <c r="BB350" s="20">
        <f ca="1">IF(SUM(IF({"5.Anslutningsavtal","6.Nätavtal"}=Q350,1,0))&gt;0,EDATE(AZ350,RANDBETWEEN(0,3)),"")</f>
        <v>44167</v>
      </c>
      <c r="BD350" s="20" t="str">
        <f ca="1" t="shared" si="231"/>
        <v/>
      </c>
    </row>
    <row r="351" s="6" customFormat="1" spans="1:56">
      <c r="A351" s="32" t="s">
        <v>65</v>
      </c>
      <c r="B351" s="30">
        <f ca="1" t="shared" si="258"/>
        <v>43232</v>
      </c>
      <c r="C351" s="31">
        <f ca="1" t="shared" si="218"/>
        <v>43814</v>
      </c>
      <c r="D351" s="29" t="str">
        <f t="shared" si="219"/>
        <v>Project 4351</v>
      </c>
      <c r="E351" s="29" t="str">
        <f t="shared" si="220"/>
        <v>Company AB 5351</v>
      </c>
      <c r="F351" s="29" t="str">
        <f ca="1" t="shared" si="259"/>
        <v>Vingåker</v>
      </c>
      <c r="G351" s="36">
        <f ca="1" t="shared" si="260"/>
        <v>35</v>
      </c>
      <c r="H351" s="37" t="str">
        <f ca="1" t="shared" si="261"/>
        <v>Ja</v>
      </c>
      <c r="I351" s="29" t="str">
        <f ca="1" t="shared" si="262"/>
        <v>Flytt</v>
      </c>
      <c r="J351" s="29" t="s">
        <v>69</v>
      </c>
      <c r="K351" s="40">
        <f ca="1" t="shared" si="263"/>
        <v>230</v>
      </c>
      <c r="L351" s="40">
        <f ca="1" t="shared" si="221"/>
        <v>158</v>
      </c>
      <c r="M351" s="13"/>
      <c r="N351" s="29" t="str">
        <f ca="1" t="shared" si="222"/>
        <v>Erik Johanson 351</v>
      </c>
      <c r="O351" s="29" t="str">
        <f ca="1" t="shared" si="223"/>
        <v>Sarah Anderson 351</v>
      </c>
      <c r="P351" s="29" t="str">
        <f ca="1" t="shared" si="224"/>
        <v>Erik Johanson 351</v>
      </c>
      <c r="Q351" s="29" t="str">
        <f ca="1" t="shared" si="264"/>
        <v>1.Anslutningsmöjlighet</v>
      </c>
      <c r="R351" s="44" t="str">
        <f ca="1" t="shared" si="265"/>
        <v>n</v>
      </c>
      <c r="S351" s="44" t="str">
        <f ca="1" t="shared" si="266"/>
        <v/>
      </c>
      <c r="T351" s="44" t="str">
        <f ca="1" t="shared" si="267"/>
        <v>x</v>
      </c>
      <c r="U351" s="15"/>
      <c r="V351" s="32"/>
      <c r="W351" s="48" t="str">
        <f ca="1" t="shared" si="268"/>
        <v/>
      </c>
      <c r="X351" s="49" t="str">
        <f ca="1" t="shared" si="269"/>
        <v>Nej</v>
      </c>
      <c r="Y351" s="62" t="str">
        <f ca="1" t="shared" si="225"/>
        <v/>
      </c>
      <c r="Z351" s="62" t="str">
        <f ca="1" t="shared" si="226"/>
        <v/>
      </c>
      <c r="AA351" s="66"/>
      <c r="AB351" s="63">
        <f ca="1" t="shared" si="227"/>
        <v>43525.1580763367</v>
      </c>
      <c r="AC351" s="72">
        <f ca="1">INDEX(Anslutningspunkt!$A$2:$A$180,RANDBETWEEN(2,180),1)</f>
        <v>239</v>
      </c>
      <c r="AD351" s="29"/>
      <c r="AE351" s="29" t="str">
        <f ca="1" t="shared" si="270"/>
        <v/>
      </c>
      <c r="AF351" s="78"/>
      <c r="AG351" s="121"/>
      <c r="AH351" s="122"/>
      <c r="AI351" s="126"/>
      <c r="AM351" s="6">
        <f ca="1">VLOOKUP(AC351,Anslutningspunkt!A:B,2,0)+RANDBETWEEN(-10000,10000)</f>
        <v>6927693.63</v>
      </c>
      <c r="AN351" s="6">
        <f ca="1">VLOOKUP(AC351,Anslutningspunkt!A:C,3,0)+RANDBETWEEN(-10000,10000)</f>
        <v>779607.671</v>
      </c>
      <c r="AP351" s="6" t="str">
        <f ca="1" t="shared" si="228"/>
        <v>Flytt</v>
      </c>
      <c r="AQ351" s="6" t="str">
        <f t="shared" si="229"/>
        <v>Konsumtion/Produktion</v>
      </c>
      <c r="AX351" s="30" t="str">
        <f ca="1" t="shared" si="230"/>
        <v/>
      </c>
      <c r="AZ351" s="30" t="str">
        <f ca="1">IF(SUM(IF({"4.Projekteringsavtal","5.Anslutningsavtal","6.Nätavtal"}=Q351,1,0))&gt;0,EDATE(AX351,RANDBETWEEN(0,6)),"")</f>
        <v/>
      </c>
      <c r="BB351" s="20" t="str">
        <f ca="1">IF(SUM(IF({"5.Anslutningsavtal","6.Nätavtal"}=Q351,1,0))&gt;0,EDATE(AZ351,RANDBETWEEN(0,3)),"")</f>
        <v/>
      </c>
      <c r="BD351" s="20" t="str">
        <f ca="1" t="shared" si="231"/>
        <v/>
      </c>
    </row>
    <row r="352" s="6" customFormat="1" spans="1:56">
      <c r="A352" s="32" t="s">
        <v>65</v>
      </c>
      <c r="B352" s="30">
        <f ca="1" t="shared" ref="B352:B361" si="271">RANDBETWEEN(DATE(2018,1,1),DATE(2022,10,20))</f>
        <v>44221</v>
      </c>
      <c r="C352" s="31">
        <f ca="1" t="shared" si="218"/>
        <v>44751</v>
      </c>
      <c r="D352" s="29" t="str">
        <f t="shared" si="219"/>
        <v>Project 4352</v>
      </c>
      <c r="E352" s="29" t="str">
        <f t="shared" si="220"/>
        <v>Company AB 5352</v>
      </c>
      <c r="F352" s="29" t="str">
        <f ca="1" t="shared" ref="F352:F361" si="272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Eskilstuna</v>
      </c>
      <c r="G352" s="36">
        <f ca="1" t="shared" ref="G352:G361" si="273">RANDBETWEEN(30,38)</f>
        <v>34</v>
      </c>
      <c r="H352" s="37" t="str">
        <f ca="1" t="shared" ref="H352:H361" si="274">CHOOSE(RANDBETWEEN(1,3),"Ja","Nej","")</f>
        <v/>
      </c>
      <c r="I352" s="29" t="str">
        <f ca="1" t="shared" ref="I352:I361" si="275">CHOOSE(RANDBETWEEN(1,3),"Nyanslutning","Utökning","Flytt")</f>
        <v>Flytt</v>
      </c>
      <c r="J352" s="29" t="s">
        <v>69</v>
      </c>
      <c r="K352" s="40">
        <f ca="1" t="shared" ref="K352:K361" si="276">RANDBETWEEN(1,60)*10</f>
        <v>60</v>
      </c>
      <c r="L352" s="40">
        <f ca="1" t="shared" si="221"/>
        <v>36</v>
      </c>
      <c r="M352" s="13"/>
      <c r="N352" s="29" t="str">
        <f ca="1" t="shared" si="222"/>
        <v>Lars Johnson 352</v>
      </c>
      <c r="O352" s="29" t="str">
        <f ca="1" t="shared" si="223"/>
        <v>Erik Johanson 352</v>
      </c>
      <c r="P352" s="29" t="str">
        <f ca="1" t="shared" si="224"/>
        <v>Anders Erikson 352</v>
      </c>
      <c r="Q352" s="29" t="str">
        <f ca="1" t="shared" ref="Q352:Q361" si="277">CHOOSE(RANDBETWEEN(1,5),"5.Anslutningsavtal","4.Projekteringsavtal","6.Nätavtal","2.Reservationsavtal","1.Anslutningsmöjlighet")</f>
        <v>2.Reservationsavtal</v>
      </c>
      <c r="R352" s="44" t="str">
        <f ca="1" t="shared" ref="R352:R361" si="278">CHOOSE(RANDBETWEEN(1,8),"Ja","","","","n","nej","?","N/A")</f>
        <v/>
      </c>
      <c r="S352" s="44" t="str">
        <f ca="1" t="shared" ref="S352:S361" si="279">CHOOSE(RANDBETWEEN(1,3),"x","","")</f>
        <v/>
      </c>
      <c r="T352" s="44" t="str">
        <f ca="1" t="shared" ref="T352:T361" si="280">CHOOSE(RANDBETWEEN(1,4),"x","","","")</f>
        <v/>
      </c>
      <c r="U352" s="15"/>
      <c r="V352" s="32"/>
      <c r="W352" s="48" t="str">
        <f ca="1" t="shared" ref="W352:W361" si="281">CHOOSE(RANDBETWEEN(1,7),"Länk","","","","","Ansluts till LN 20 kV","Reservationsavtal ska tecknas")</f>
        <v/>
      </c>
      <c r="X352" s="49" t="str">
        <f ca="1" t="shared" ref="X352:X361" si="282">CHOOSE(RANDBETWEEN(1,4),"Ja","Ja","Nej","")</f>
        <v>Ja</v>
      </c>
      <c r="Y352" s="62">
        <f ca="1" t="shared" si="225"/>
        <v>45512</v>
      </c>
      <c r="Z352" s="62">
        <f ca="1" t="shared" si="226"/>
        <v>45504</v>
      </c>
      <c r="AA352" s="66"/>
      <c r="AB352" s="63" t="str">
        <f ca="1" t="shared" si="227"/>
        <v/>
      </c>
      <c r="AC352" s="72">
        <f ca="1">INDEX(Anslutningspunkt!$A$2:$A$180,RANDBETWEEN(2,180),1)</f>
        <v>100</v>
      </c>
      <c r="AD352" s="29"/>
      <c r="AE352" s="29" t="str">
        <f ca="1" t="shared" ref="AE352:AE361" si="283">CHOOSE(RANDBETWEEN(1,4),"Regionnät","Stamnät Regionnät","Stamnät","")</f>
        <v>Stamnät</v>
      </c>
      <c r="AF352" s="78"/>
      <c r="AG352" s="121"/>
      <c r="AH352" s="122"/>
      <c r="AI352" s="126"/>
      <c r="AM352" s="6">
        <f ca="1">VLOOKUP(AC352,Anslutningspunkt!A:B,2,0)+RANDBETWEEN(-10000,10000)</f>
        <v>7749961.698</v>
      </c>
      <c r="AN352" s="6">
        <f ca="1">VLOOKUP(AC352,Anslutningspunkt!A:C,3,0)+RANDBETWEEN(-10000,10000)</f>
        <v>842485.195</v>
      </c>
      <c r="AP352" s="6" t="str">
        <f ca="1" t="shared" si="228"/>
        <v>Flytt</v>
      </c>
      <c r="AQ352" s="6" t="str">
        <f t="shared" si="229"/>
        <v>Konsumtion/Produktion</v>
      </c>
      <c r="AX352" s="30">
        <f ca="1" t="shared" si="230"/>
        <v>44594.8281832825</v>
      </c>
      <c r="AZ352" s="30" t="str">
        <f ca="1">IF(SUM(IF({"4.Projekteringsavtal","5.Anslutningsavtal","6.Nätavtal"}=Q352,1,0))&gt;0,EDATE(AX352,RANDBETWEEN(0,6)),"")</f>
        <v/>
      </c>
      <c r="BB352" s="20" t="str">
        <f ca="1">IF(SUM(IF({"5.Anslutningsavtal","6.Nätavtal"}=Q352,1,0))&gt;0,EDATE(AZ352,RANDBETWEEN(0,3)),"")</f>
        <v/>
      </c>
      <c r="BD352" s="20" t="str">
        <f ca="1" t="shared" si="231"/>
        <v/>
      </c>
    </row>
    <row r="353" s="6" customFormat="1" spans="1:56">
      <c r="A353" s="32" t="s">
        <v>65</v>
      </c>
      <c r="B353" s="30">
        <f ca="1" t="shared" si="271"/>
        <v>43838</v>
      </c>
      <c r="C353" s="31">
        <f ca="1" t="shared" si="218"/>
        <v>44815</v>
      </c>
      <c r="D353" s="29" t="str">
        <f t="shared" si="219"/>
        <v>Project 4353</v>
      </c>
      <c r="E353" s="29" t="str">
        <f t="shared" si="220"/>
        <v>Company AB 5353</v>
      </c>
      <c r="F353" s="29" t="str">
        <f ca="1" t="shared" si="272"/>
        <v>Äkers Styckebruk</v>
      </c>
      <c r="G353" s="36">
        <f ca="1" t="shared" si="273"/>
        <v>33</v>
      </c>
      <c r="H353" s="37" t="str">
        <f ca="1" t="shared" si="274"/>
        <v>Nej</v>
      </c>
      <c r="I353" s="29" t="str">
        <f ca="1" t="shared" si="275"/>
        <v>Nyanslutning</v>
      </c>
      <c r="J353" s="29" t="s">
        <v>69</v>
      </c>
      <c r="K353" s="40">
        <f ca="1" t="shared" si="276"/>
        <v>170</v>
      </c>
      <c r="L353" s="40">
        <f ca="1" t="shared" si="221"/>
        <v>57</v>
      </c>
      <c r="M353" s="13"/>
      <c r="N353" s="29" t="str">
        <f ca="1" t="shared" si="222"/>
        <v>Erik Johanson 353</v>
      </c>
      <c r="O353" s="29" t="str">
        <f ca="1" t="shared" si="223"/>
        <v>Sarah Anderson 353</v>
      </c>
      <c r="P353" s="29" t="str">
        <f ca="1" t="shared" si="224"/>
        <v>Sarah Anderson 353</v>
      </c>
      <c r="Q353" s="29" t="str">
        <f ca="1" t="shared" si="277"/>
        <v>4.Projekteringsavtal</v>
      </c>
      <c r="R353" s="44" t="str">
        <f ca="1" t="shared" si="278"/>
        <v>Ja</v>
      </c>
      <c r="S353" s="44" t="str">
        <f ca="1" t="shared" si="279"/>
        <v/>
      </c>
      <c r="T353" s="44" t="str">
        <f ca="1" t="shared" si="280"/>
        <v/>
      </c>
      <c r="U353" s="15"/>
      <c r="V353" s="32"/>
      <c r="W353" s="48" t="str">
        <f ca="1" t="shared" si="281"/>
        <v>Reservationsavtal ska tecknas</v>
      </c>
      <c r="X353" s="49" t="str">
        <f ca="1" t="shared" si="282"/>
        <v/>
      </c>
      <c r="Y353" s="62" t="str">
        <f ca="1" t="shared" si="225"/>
        <v/>
      </c>
      <c r="Z353" s="62" t="str">
        <f ca="1" t="shared" si="226"/>
        <v/>
      </c>
      <c r="AA353" s="66"/>
      <c r="AB353" s="63" t="str">
        <f ca="1" t="shared" si="227"/>
        <v/>
      </c>
      <c r="AC353" s="72">
        <f ca="1">INDEX(Anslutningspunkt!$A$2:$A$180,RANDBETWEEN(2,180),1)</f>
        <v>271</v>
      </c>
      <c r="AD353" s="29"/>
      <c r="AE353" s="29" t="str">
        <f ca="1" t="shared" si="283"/>
        <v/>
      </c>
      <c r="AF353" s="78"/>
      <c r="AG353" s="121"/>
      <c r="AH353" s="122"/>
      <c r="AI353" s="126"/>
      <c r="AM353" s="6">
        <f ca="1">VLOOKUP(AC353,Anslutningspunkt!A:B,2,0)+RANDBETWEEN(-10000,10000)</f>
        <v>7668901.698</v>
      </c>
      <c r="AN353" s="6">
        <f ca="1">VLOOKUP(AC353,Anslutningspunkt!A:C,3,0)+RANDBETWEEN(-10000,10000)</f>
        <v>709399.195</v>
      </c>
      <c r="AP353" s="6" t="str">
        <f ca="1" t="shared" si="228"/>
        <v>Nyanslutning</v>
      </c>
      <c r="AQ353" s="6" t="str">
        <f t="shared" si="229"/>
        <v>Konsumtion/Produktion</v>
      </c>
      <c r="AX353" s="30">
        <f ca="1" t="shared" si="230"/>
        <v>44747.5701234608</v>
      </c>
      <c r="AZ353" s="30">
        <f ca="1">IF(SUM(IF({"4.Projekteringsavtal","5.Anslutningsavtal","6.Nätavtal"}=Q353,1,0))&gt;0,EDATE(AX353,RANDBETWEEN(0,6)),"")</f>
        <v>44778</v>
      </c>
      <c r="BB353" s="20" t="str">
        <f ca="1">IF(SUM(IF({"5.Anslutningsavtal","6.Nätavtal"}=Q353,1,0))&gt;0,EDATE(AZ353,RANDBETWEEN(0,3)),"")</f>
        <v/>
      </c>
      <c r="BD353" s="20" t="str">
        <f ca="1" t="shared" si="231"/>
        <v/>
      </c>
    </row>
    <row r="354" s="6" customFormat="1" spans="1:56">
      <c r="A354" s="32" t="s">
        <v>65</v>
      </c>
      <c r="B354" s="30">
        <f ca="1" t="shared" si="271"/>
        <v>44080</v>
      </c>
      <c r="C354" s="31">
        <f ca="1" t="shared" si="218"/>
        <v>44713</v>
      </c>
      <c r="D354" s="29" t="str">
        <f t="shared" si="219"/>
        <v>Project 4354</v>
      </c>
      <c r="E354" s="29" t="str">
        <f t="shared" si="220"/>
        <v>Company AB 5354</v>
      </c>
      <c r="F354" s="29" t="str">
        <f ca="1" t="shared" si="272"/>
        <v>Östhammar</v>
      </c>
      <c r="G354" s="36">
        <f ca="1" t="shared" si="273"/>
        <v>37</v>
      </c>
      <c r="H354" s="37" t="str">
        <f ca="1" t="shared" si="274"/>
        <v>Nej</v>
      </c>
      <c r="I354" s="29" t="str">
        <f ca="1" t="shared" si="275"/>
        <v>Utökning</v>
      </c>
      <c r="J354" s="29" t="s">
        <v>69</v>
      </c>
      <c r="K354" s="40">
        <f ca="1" t="shared" si="276"/>
        <v>470</v>
      </c>
      <c r="L354" s="40">
        <f ca="1" t="shared" si="221"/>
        <v>5</v>
      </c>
      <c r="M354" s="13"/>
      <c r="N354" s="29" t="str">
        <f ca="1" t="shared" si="222"/>
        <v>Anders Erikson 354</v>
      </c>
      <c r="O354" s="29" t="str">
        <f ca="1" t="shared" si="223"/>
        <v>Lars Johnson 354</v>
      </c>
      <c r="P354" s="29" t="str">
        <f ca="1" t="shared" si="224"/>
        <v>Anders Erikson 354</v>
      </c>
      <c r="Q354" s="29" t="str">
        <f ca="1" t="shared" si="277"/>
        <v>5.Anslutningsavtal</v>
      </c>
      <c r="R354" s="44" t="str">
        <f ca="1" t="shared" si="278"/>
        <v>nej</v>
      </c>
      <c r="S354" s="44" t="str">
        <f ca="1" t="shared" si="279"/>
        <v/>
      </c>
      <c r="T354" s="44" t="str">
        <f ca="1" t="shared" si="280"/>
        <v>x</v>
      </c>
      <c r="U354" s="15"/>
      <c r="V354" s="32"/>
      <c r="W354" s="48" t="str">
        <f ca="1" t="shared" si="281"/>
        <v/>
      </c>
      <c r="X354" s="49" t="str">
        <f ca="1" t="shared" si="282"/>
        <v>Ja</v>
      </c>
      <c r="Y354" s="62">
        <f ca="1" t="shared" si="225"/>
        <v>45129</v>
      </c>
      <c r="Z354" s="62">
        <f ca="1" t="shared" si="226"/>
        <v>44805</v>
      </c>
      <c r="AA354" s="66"/>
      <c r="AB354" s="63" t="str">
        <f ca="1" t="shared" si="227"/>
        <v/>
      </c>
      <c r="AC354" s="72">
        <f ca="1">INDEX(Anslutningspunkt!$A$2:$A$180,RANDBETWEEN(2,180),1)</f>
        <v>84</v>
      </c>
      <c r="AD354" s="29"/>
      <c r="AE354" s="29" t="str">
        <f ca="1" t="shared" si="283"/>
        <v>Regionnät</v>
      </c>
      <c r="AF354" s="78"/>
      <c r="AG354" s="121"/>
      <c r="AH354" s="122"/>
      <c r="AI354" s="126"/>
      <c r="AM354" s="6">
        <f ca="1">VLOOKUP(AC354,Anslutningspunkt!A:B,2,0)+RANDBETWEEN(-10000,10000)</f>
        <v>7727404.698</v>
      </c>
      <c r="AN354" s="6">
        <f ca="1">VLOOKUP(AC354,Anslutningspunkt!A:C,3,0)+RANDBETWEEN(-10000,10000)</f>
        <v>829691.195</v>
      </c>
      <c r="AP354" s="6" t="str">
        <f ca="1" t="shared" si="228"/>
        <v>Utökning</v>
      </c>
      <c r="AQ354" s="6" t="str">
        <f t="shared" si="229"/>
        <v>Konsumtion/Produktion</v>
      </c>
      <c r="AX354" s="30">
        <f ca="1" t="shared" si="230"/>
        <v>44727.80655012</v>
      </c>
      <c r="AZ354" s="30">
        <f ca="1">IF(SUM(IF({"4.Projekteringsavtal","5.Anslutningsavtal","6.Nätavtal"}=Q354,1,0))&gt;0,EDATE(AX354,RANDBETWEEN(0,6)),"")</f>
        <v>44849</v>
      </c>
      <c r="BB354" s="20">
        <f ca="1">IF(SUM(IF({"5.Anslutningsavtal","6.Nätavtal"}=Q354,1,0))&gt;0,EDATE(AZ354,RANDBETWEEN(0,3)),"")</f>
        <v>44849</v>
      </c>
      <c r="BD354" s="20" t="str">
        <f ca="1" t="shared" si="231"/>
        <v/>
      </c>
    </row>
    <row r="355" s="6" customFormat="1" spans="1:56">
      <c r="A355" s="32" t="s">
        <v>65</v>
      </c>
      <c r="B355" s="30">
        <f ca="1" t="shared" si="271"/>
        <v>44604</v>
      </c>
      <c r="C355" s="31">
        <f ca="1" t="shared" si="218"/>
        <v>44610</v>
      </c>
      <c r="D355" s="29" t="str">
        <f t="shared" si="219"/>
        <v>Project 4355</v>
      </c>
      <c r="E355" s="29" t="str">
        <f t="shared" si="220"/>
        <v>Company AB 5355</v>
      </c>
      <c r="F355" s="29" t="str">
        <f ca="1" t="shared" si="272"/>
        <v>Upplans Bro</v>
      </c>
      <c r="G355" s="36">
        <f ca="1" t="shared" si="273"/>
        <v>36</v>
      </c>
      <c r="H355" s="37" t="str">
        <f ca="1" t="shared" si="274"/>
        <v>Ja</v>
      </c>
      <c r="I355" s="29" t="str">
        <f ca="1" t="shared" si="275"/>
        <v>Utökning</v>
      </c>
      <c r="J355" s="29" t="s">
        <v>69</v>
      </c>
      <c r="K355" s="40">
        <f ca="1" t="shared" si="276"/>
        <v>80</v>
      </c>
      <c r="L355" s="40">
        <f ca="1" t="shared" si="221"/>
        <v>11</v>
      </c>
      <c r="M355" s="13"/>
      <c r="N355" s="29" t="str">
        <f ca="1" t="shared" si="222"/>
        <v>Erik Johanson 355</v>
      </c>
      <c r="O355" s="29" t="str">
        <f ca="1" t="shared" si="223"/>
        <v>Anders Erikson 355</v>
      </c>
      <c r="P355" s="29" t="str">
        <f ca="1" t="shared" si="224"/>
        <v>Anders Erikson 355</v>
      </c>
      <c r="Q355" s="29" t="str">
        <f ca="1" t="shared" si="277"/>
        <v>1.Anslutningsmöjlighet</v>
      </c>
      <c r="R355" s="44" t="str">
        <f ca="1" t="shared" si="278"/>
        <v/>
      </c>
      <c r="S355" s="44" t="str">
        <f ca="1" t="shared" si="279"/>
        <v/>
      </c>
      <c r="T355" s="44" t="str">
        <f ca="1" t="shared" si="280"/>
        <v/>
      </c>
      <c r="U355" s="15"/>
      <c r="V355" s="32"/>
      <c r="W355" s="48" t="str">
        <f ca="1" t="shared" si="281"/>
        <v>Reservationsavtal ska tecknas</v>
      </c>
      <c r="X355" s="49" t="str">
        <f ca="1" t="shared" si="282"/>
        <v>Ja</v>
      </c>
      <c r="Y355" s="62">
        <f ca="1" t="shared" si="225"/>
        <v>45535</v>
      </c>
      <c r="Z355" s="62">
        <f ca="1" t="shared" si="226"/>
        <v>45488</v>
      </c>
      <c r="AA355" s="66"/>
      <c r="AB355" s="63" t="str">
        <f ca="1" t="shared" si="227"/>
        <v/>
      </c>
      <c r="AC355" s="72">
        <f ca="1">INDEX(Anslutningspunkt!$A$2:$A$180,RANDBETWEEN(2,180),1)</f>
        <v>170</v>
      </c>
      <c r="AD355" s="29"/>
      <c r="AE355" s="29" t="str">
        <f ca="1" t="shared" si="283"/>
        <v>Stamnät</v>
      </c>
      <c r="AF355" s="78"/>
      <c r="AG355" s="121"/>
      <c r="AH355" s="122"/>
      <c r="AI355" s="126"/>
      <c r="AM355" s="6">
        <f ca="1">VLOOKUP(AC355,Anslutningspunkt!A:B,2,0)+RANDBETWEEN(-10000,10000)</f>
        <v>7741188.698</v>
      </c>
      <c r="AN355" s="6">
        <f ca="1">VLOOKUP(AC355,Anslutningspunkt!A:C,3,0)+RANDBETWEEN(-10000,10000)</f>
        <v>657637.195</v>
      </c>
      <c r="AP355" s="6" t="str">
        <f ca="1" t="shared" si="228"/>
        <v>Utökning</v>
      </c>
      <c r="AQ355" s="6" t="str">
        <f t="shared" si="229"/>
        <v>Konsumtion/Produktion</v>
      </c>
      <c r="AX355" s="30" t="str">
        <f ca="1" t="shared" si="230"/>
        <v/>
      </c>
      <c r="AZ355" s="30" t="str">
        <f ca="1">IF(SUM(IF({"4.Projekteringsavtal","5.Anslutningsavtal","6.Nätavtal"}=Q355,1,0))&gt;0,EDATE(AX355,RANDBETWEEN(0,6)),"")</f>
        <v/>
      </c>
      <c r="BB355" s="20" t="str">
        <f ca="1">IF(SUM(IF({"5.Anslutningsavtal","6.Nätavtal"}=Q355,1,0))&gt;0,EDATE(AZ355,RANDBETWEEN(0,3)),"")</f>
        <v/>
      </c>
      <c r="BD355" s="20" t="str">
        <f ca="1" t="shared" si="231"/>
        <v/>
      </c>
    </row>
    <row r="356" s="6" customFormat="1" spans="1:56">
      <c r="A356" s="32" t="s">
        <v>65</v>
      </c>
      <c r="B356" s="30">
        <f ca="1" t="shared" si="271"/>
        <v>44691</v>
      </c>
      <c r="C356" s="31">
        <f ca="1" t="shared" si="218"/>
        <v>44803</v>
      </c>
      <c r="D356" s="29" t="str">
        <f t="shared" si="219"/>
        <v>Project 4356</v>
      </c>
      <c r="E356" s="29" t="str">
        <f t="shared" si="220"/>
        <v>Company AB 5356</v>
      </c>
      <c r="F356" s="29" t="str">
        <f ca="1" t="shared" si="272"/>
        <v>Gävle/Sandviken</v>
      </c>
      <c r="G356" s="36">
        <f ca="1" t="shared" si="273"/>
        <v>30</v>
      </c>
      <c r="H356" s="37" t="str">
        <f ca="1" t="shared" si="274"/>
        <v/>
      </c>
      <c r="I356" s="29" t="str">
        <f ca="1" t="shared" si="275"/>
        <v>Nyanslutning</v>
      </c>
      <c r="J356" s="29" t="s">
        <v>69</v>
      </c>
      <c r="K356" s="40">
        <f ca="1" t="shared" si="276"/>
        <v>540</v>
      </c>
      <c r="L356" s="40">
        <f ca="1" t="shared" si="221"/>
        <v>142</v>
      </c>
      <c r="M356" s="13"/>
      <c r="N356" s="29" t="str">
        <f ca="1" t="shared" si="222"/>
        <v>Lars Johnson 356</v>
      </c>
      <c r="O356" s="29" t="str">
        <f ca="1" t="shared" si="223"/>
        <v>Erik Johanson 356</v>
      </c>
      <c r="P356" s="29" t="str">
        <f ca="1" t="shared" si="224"/>
        <v>Erik Johanson 356</v>
      </c>
      <c r="Q356" s="29" t="str">
        <f ca="1" t="shared" si="277"/>
        <v>5.Anslutningsavtal</v>
      </c>
      <c r="R356" s="44" t="str">
        <f ca="1" t="shared" si="278"/>
        <v/>
      </c>
      <c r="S356" s="44" t="str">
        <f ca="1" t="shared" si="279"/>
        <v>x</v>
      </c>
      <c r="T356" s="44" t="str">
        <f ca="1" t="shared" si="280"/>
        <v/>
      </c>
      <c r="U356" s="15"/>
      <c r="V356" s="32"/>
      <c r="W356" s="48" t="str">
        <f ca="1" t="shared" si="281"/>
        <v/>
      </c>
      <c r="X356" s="49" t="str">
        <f ca="1" t="shared" si="282"/>
        <v>Nej</v>
      </c>
      <c r="Y356" s="62" t="str">
        <f ca="1" t="shared" si="225"/>
        <v/>
      </c>
      <c r="Z356" s="62" t="str">
        <f ca="1" t="shared" si="226"/>
        <v/>
      </c>
      <c r="AA356" s="66"/>
      <c r="AB356" s="63" t="str">
        <f ca="1" t="shared" si="227"/>
        <v/>
      </c>
      <c r="AC356" s="72">
        <f ca="1">INDEX(Anslutningspunkt!$A$2:$A$180,RANDBETWEEN(2,180),1)</f>
        <v>318</v>
      </c>
      <c r="AD356" s="29"/>
      <c r="AE356" s="29" t="str">
        <f ca="1" t="shared" si="283"/>
        <v>Stamnät Regionnät</v>
      </c>
      <c r="AF356" s="78"/>
      <c r="AG356" s="121"/>
      <c r="AH356" s="122"/>
      <c r="AI356" s="126"/>
      <c r="AM356" s="6">
        <f ca="1">VLOOKUP(AC356,Anslutningspunkt!A:B,2,0)+RANDBETWEEN(-10000,10000)</f>
        <v>7692280.698</v>
      </c>
      <c r="AN356" s="6">
        <f ca="1">VLOOKUP(AC356,Anslutningspunkt!A:C,3,0)+RANDBETWEEN(-10000,10000)</f>
        <v>693592.195</v>
      </c>
      <c r="AP356" s="6" t="str">
        <f ca="1" t="shared" si="228"/>
        <v>Nyanslutning</v>
      </c>
      <c r="AQ356" s="6" t="str">
        <f t="shared" si="229"/>
        <v>Konsumtion/Produktion</v>
      </c>
      <c r="AX356" s="30">
        <f ca="1" t="shared" si="230"/>
        <v>44820.2139214791</v>
      </c>
      <c r="AZ356" s="30">
        <f ca="1">IF(SUM(IF({"4.Projekteringsavtal","5.Anslutningsavtal","6.Nätavtal"}=Q356,1,0))&gt;0,EDATE(AX356,RANDBETWEEN(0,6)),"")</f>
        <v>44942</v>
      </c>
      <c r="BB356" s="20">
        <f ca="1">IF(SUM(IF({"5.Anslutningsavtal","6.Nätavtal"}=Q356,1,0))&gt;0,EDATE(AZ356,RANDBETWEEN(0,3)),"")</f>
        <v>44973</v>
      </c>
      <c r="BD356" s="20" t="str">
        <f ca="1" t="shared" si="231"/>
        <v/>
      </c>
    </row>
    <row r="357" s="6" customFormat="1" spans="1:56">
      <c r="A357" s="32" t="s">
        <v>65</v>
      </c>
      <c r="B357" s="30">
        <f ca="1" t="shared" si="271"/>
        <v>43442</v>
      </c>
      <c r="C357" s="31">
        <f ca="1" t="shared" si="218"/>
        <v>44428</v>
      </c>
      <c r="D357" s="29" t="str">
        <f t="shared" si="219"/>
        <v>Project 4357</v>
      </c>
      <c r="E357" s="29" t="str">
        <f t="shared" si="220"/>
        <v>Company AB 5357</v>
      </c>
      <c r="F357" s="29" t="str">
        <f ca="1" t="shared" si="272"/>
        <v>Solna</v>
      </c>
      <c r="G357" s="36">
        <f ca="1" t="shared" si="273"/>
        <v>34</v>
      </c>
      <c r="H357" s="37" t="str">
        <f ca="1" t="shared" si="274"/>
        <v>Nej</v>
      </c>
      <c r="I357" s="29" t="str">
        <f ca="1" t="shared" si="275"/>
        <v>Nyanslutning</v>
      </c>
      <c r="J357" s="29" t="s">
        <v>69</v>
      </c>
      <c r="K357" s="40">
        <f ca="1" t="shared" si="276"/>
        <v>90</v>
      </c>
      <c r="L357" s="40">
        <f ca="1" t="shared" si="221"/>
        <v>72</v>
      </c>
      <c r="M357" s="13"/>
      <c r="N357" s="29" t="str">
        <f ca="1" t="shared" si="222"/>
        <v>Erik Johanson 357</v>
      </c>
      <c r="O357" s="29" t="str">
        <f ca="1" t="shared" si="223"/>
        <v>Sarah Anderson 357</v>
      </c>
      <c r="P357" s="29" t="str">
        <f ca="1" t="shared" si="224"/>
        <v>Erik Johanson 357</v>
      </c>
      <c r="Q357" s="29" t="str">
        <f ca="1" t="shared" si="277"/>
        <v>5.Anslutningsavtal</v>
      </c>
      <c r="R357" s="44" t="str">
        <f ca="1" t="shared" si="278"/>
        <v>Ja</v>
      </c>
      <c r="S357" s="44" t="str">
        <f ca="1" t="shared" si="279"/>
        <v>x</v>
      </c>
      <c r="T357" s="44" t="str">
        <f ca="1" t="shared" si="280"/>
        <v/>
      </c>
      <c r="U357" s="15"/>
      <c r="V357" s="32"/>
      <c r="W357" s="48" t="str">
        <f ca="1" t="shared" si="281"/>
        <v/>
      </c>
      <c r="X357" s="49" t="str">
        <f ca="1" t="shared" si="282"/>
        <v/>
      </c>
      <c r="Y357" s="62" t="str">
        <f ca="1" t="shared" si="225"/>
        <v/>
      </c>
      <c r="Z357" s="62" t="str">
        <f ca="1" t="shared" si="226"/>
        <v/>
      </c>
      <c r="AA357" s="66"/>
      <c r="AB357" s="63" t="str">
        <f ca="1" t="shared" si="227"/>
        <v/>
      </c>
      <c r="AC357" s="72">
        <f ca="1">INDEX(Anslutningspunkt!$A$2:$A$180,RANDBETWEEN(2,180),1)</f>
        <v>45</v>
      </c>
      <c r="AD357" s="29"/>
      <c r="AE357" s="29" t="str">
        <f ca="1" t="shared" si="283"/>
        <v/>
      </c>
      <c r="AF357" s="78"/>
      <c r="AG357" s="121"/>
      <c r="AH357" s="122"/>
      <c r="AI357" s="126"/>
      <c r="AM357" s="6">
        <f ca="1">VLOOKUP(AC357,Anslutningspunkt!A:B,2,0)+RANDBETWEEN(-10000,10000)</f>
        <v>7658509.698</v>
      </c>
      <c r="AN357" s="6">
        <f ca="1">VLOOKUP(AC357,Anslutningspunkt!A:C,3,0)+RANDBETWEEN(-10000,10000)</f>
        <v>830330.195</v>
      </c>
      <c r="AP357" s="6" t="str">
        <f ca="1" t="shared" si="228"/>
        <v>Nyanslutning</v>
      </c>
      <c r="AQ357" s="6" t="str">
        <f t="shared" si="229"/>
        <v>Konsumtion/Produktion</v>
      </c>
      <c r="AX357" s="30">
        <f ca="1" t="shared" si="230"/>
        <v>43472.6872036982</v>
      </c>
      <c r="AZ357" s="30">
        <f ca="1">IF(SUM(IF({"4.Projekteringsavtal","5.Anslutningsavtal","6.Nätavtal"}=Q357,1,0))&gt;0,EDATE(AX357,RANDBETWEEN(0,6)),"")</f>
        <v>43653</v>
      </c>
      <c r="BB357" s="20">
        <f ca="1">IF(SUM(IF({"5.Anslutningsavtal","6.Nätavtal"}=Q357,1,0))&gt;0,EDATE(AZ357,RANDBETWEEN(0,3)),"")</f>
        <v>43715</v>
      </c>
      <c r="BD357" s="20" t="str">
        <f ca="1" t="shared" si="231"/>
        <v/>
      </c>
    </row>
    <row r="358" s="6" customFormat="1" spans="1:56">
      <c r="A358" s="32" t="s">
        <v>65</v>
      </c>
      <c r="B358" s="30">
        <f ca="1" t="shared" si="271"/>
        <v>44483</v>
      </c>
      <c r="C358" s="31">
        <f ca="1" t="shared" si="218"/>
        <v>45349</v>
      </c>
      <c r="D358" s="29" t="str">
        <f t="shared" si="219"/>
        <v>Project 4358</v>
      </c>
      <c r="E358" s="29" t="str">
        <f t="shared" si="220"/>
        <v>Company AB 5358</v>
      </c>
      <c r="F358" s="29" t="str">
        <f ca="1" t="shared" si="272"/>
        <v>Gnesta</v>
      </c>
      <c r="G358" s="36">
        <f ca="1" t="shared" si="273"/>
        <v>33</v>
      </c>
      <c r="H358" s="37" t="str">
        <f ca="1" t="shared" si="274"/>
        <v/>
      </c>
      <c r="I358" s="29" t="str">
        <f ca="1" t="shared" si="275"/>
        <v>Nyanslutning</v>
      </c>
      <c r="J358" s="29" t="s">
        <v>69</v>
      </c>
      <c r="K358" s="40">
        <f ca="1" t="shared" si="276"/>
        <v>330</v>
      </c>
      <c r="L358" s="40">
        <f ca="1" t="shared" si="221"/>
        <v>154</v>
      </c>
      <c r="M358" s="13"/>
      <c r="N358" s="29" t="str">
        <f ca="1" t="shared" si="222"/>
        <v>Lars Johnson 358</v>
      </c>
      <c r="O358" s="29" t="str">
        <f ca="1" t="shared" si="223"/>
        <v>Lars Johnson 358</v>
      </c>
      <c r="P358" s="29" t="str">
        <f ca="1" t="shared" si="224"/>
        <v>Erik Johanson 358</v>
      </c>
      <c r="Q358" s="29" t="str">
        <f ca="1" t="shared" si="277"/>
        <v>1.Anslutningsmöjlighet</v>
      </c>
      <c r="R358" s="44" t="str">
        <f ca="1" t="shared" si="278"/>
        <v>?</v>
      </c>
      <c r="S358" s="44" t="str">
        <f ca="1" t="shared" si="279"/>
        <v>x</v>
      </c>
      <c r="T358" s="44" t="str">
        <f ca="1" t="shared" si="280"/>
        <v/>
      </c>
      <c r="U358" s="15"/>
      <c r="V358" s="32"/>
      <c r="W358" s="48" t="str">
        <f ca="1" t="shared" si="281"/>
        <v>Länk</v>
      </c>
      <c r="X358" s="49" t="str">
        <f ca="1" t="shared" si="282"/>
        <v>Ja</v>
      </c>
      <c r="Y358" s="62">
        <f ca="1" t="shared" si="225"/>
        <v>45577</v>
      </c>
      <c r="Z358" s="62">
        <f ca="1" t="shared" si="226"/>
        <v>45572</v>
      </c>
      <c r="AA358" s="66"/>
      <c r="AB358" s="63" t="str">
        <f ca="1" t="shared" si="227"/>
        <v/>
      </c>
      <c r="AC358" s="72">
        <f ca="1">INDEX(Anslutningspunkt!$A$2:$A$180,RANDBETWEEN(2,180),1)</f>
        <v>38</v>
      </c>
      <c r="AD358" s="29"/>
      <c r="AE358" s="29" t="str">
        <f ca="1" t="shared" si="283"/>
        <v>Stamnät</v>
      </c>
      <c r="AF358" s="78"/>
      <c r="AG358" s="121"/>
      <c r="AH358" s="122"/>
      <c r="AI358" s="126"/>
      <c r="AM358" s="6">
        <f ca="1">VLOOKUP(AC358,Anslutningspunkt!A:B,2,0)+RANDBETWEEN(-10000,10000)</f>
        <v>7667879.698</v>
      </c>
      <c r="AN358" s="6">
        <f ca="1">VLOOKUP(AC358,Anslutningspunkt!A:C,3,0)+RANDBETWEEN(-10000,10000)</f>
        <v>702039.195</v>
      </c>
      <c r="AP358" s="6" t="str">
        <f ca="1" t="shared" si="228"/>
        <v>Nyanslutning</v>
      </c>
      <c r="AQ358" s="6" t="str">
        <f t="shared" si="229"/>
        <v>Konsumtion/Produktion</v>
      </c>
      <c r="AX358" s="30" t="str">
        <f ca="1" t="shared" si="230"/>
        <v/>
      </c>
      <c r="AZ358" s="30" t="str">
        <f ca="1">IF(SUM(IF({"4.Projekteringsavtal","5.Anslutningsavtal","6.Nätavtal"}=Q358,1,0))&gt;0,EDATE(AX358,RANDBETWEEN(0,6)),"")</f>
        <v/>
      </c>
      <c r="BB358" s="20" t="str">
        <f ca="1">IF(SUM(IF({"5.Anslutningsavtal","6.Nätavtal"}=Q358,1,0))&gt;0,EDATE(AZ358,RANDBETWEEN(0,3)),"")</f>
        <v/>
      </c>
      <c r="BD358" s="20" t="str">
        <f ca="1" t="shared" si="231"/>
        <v/>
      </c>
    </row>
    <row r="359" s="6" customFormat="1" spans="1:56">
      <c r="A359" s="32" t="s">
        <v>65</v>
      </c>
      <c r="B359" s="30">
        <f ca="1" t="shared" si="271"/>
        <v>44349</v>
      </c>
      <c r="C359" s="31">
        <f ca="1" t="shared" si="218"/>
        <v>45562</v>
      </c>
      <c r="D359" s="29" t="str">
        <f t="shared" si="219"/>
        <v>Project 4359</v>
      </c>
      <c r="E359" s="29" t="str">
        <f t="shared" si="220"/>
        <v>Company AB 5359</v>
      </c>
      <c r="F359" s="29" t="str">
        <f ca="1" t="shared" si="272"/>
        <v>Gävle</v>
      </c>
      <c r="G359" s="36">
        <f ca="1" t="shared" si="273"/>
        <v>36</v>
      </c>
      <c r="H359" s="37" t="str">
        <f ca="1" t="shared" si="274"/>
        <v>Ja</v>
      </c>
      <c r="I359" s="29" t="str">
        <f ca="1" t="shared" si="275"/>
        <v>Flytt</v>
      </c>
      <c r="J359" s="29" t="s">
        <v>69</v>
      </c>
      <c r="K359" s="40">
        <f ca="1" t="shared" si="276"/>
        <v>350</v>
      </c>
      <c r="L359" s="40">
        <f ca="1" t="shared" si="221"/>
        <v>248</v>
      </c>
      <c r="M359" s="13"/>
      <c r="N359" s="29" t="str">
        <f ca="1" t="shared" si="222"/>
        <v>Erik Johanson 359</v>
      </c>
      <c r="O359" s="29" t="str">
        <f ca="1" t="shared" si="223"/>
        <v>Sarah Anderson 359</v>
      </c>
      <c r="P359" s="29" t="str">
        <f ca="1" t="shared" si="224"/>
        <v>Lars Johnson 359</v>
      </c>
      <c r="Q359" s="29" t="str">
        <f ca="1" t="shared" si="277"/>
        <v>4.Projekteringsavtal</v>
      </c>
      <c r="R359" s="44" t="str">
        <f ca="1" t="shared" si="278"/>
        <v>Ja</v>
      </c>
      <c r="S359" s="44" t="str">
        <f ca="1" t="shared" si="279"/>
        <v/>
      </c>
      <c r="T359" s="44" t="str">
        <f ca="1" t="shared" si="280"/>
        <v/>
      </c>
      <c r="U359" s="15"/>
      <c r="V359" s="32"/>
      <c r="W359" s="48" t="str">
        <f ca="1" t="shared" si="281"/>
        <v>Länk</v>
      </c>
      <c r="X359" s="49" t="str">
        <f ca="1" t="shared" si="282"/>
        <v>Ja</v>
      </c>
      <c r="Y359" s="62">
        <f ca="1" t="shared" si="225"/>
        <v>45577</v>
      </c>
      <c r="Z359" s="62">
        <f ca="1" t="shared" si="226"/>
        <v>45575</v>
      </c>
      <c r="AA359" s="66"/>
      <c r="AB359" s="63" t="str">
        <f ca="1" t="shared" si="227"/>
        <v/>
      </c>
      <c r="AC359" s="72">
        <f ca="1">INDEX(Anslutningspunkt!$A$2:$A$180,RANDBETWEEN(2,180),1)</f>
        <v>29</v>
      </c>
      <c r="AD359" s="29"/>
      <c r="AE359" s="29" t="str">
        <f ca="1" t="shared" si="283"/>
        <v>Regionnät</v>
      </c>
      <c r="AF359" s="78"/>
      <c r="AG359" s="121"/>
      <c r="AH359" s="122"/>
      <c r="AI359" s="126"/>
      <c r="AM359" s="6">
        <f ca="1">VLOOKUP(AC359,Anslutningspunkt!A:B,2,0)+RANDBETWEEN(-10000,10000)</f>
        <v>7746072.698</v>
      </c>
      <c r="AN359" s="6">
        <f ca="1">VLOOKUP(AC359,Anslutningspunkt!A:C,3,0)+RANDBETWEEN(-10000,10000)</f>
        <v>739001.195</v>
      </c>
      <c r="AP359" s="6" t="str">
        <f ca="1" t="shared" si="228"/>
        <v>Flytt</v>
      </c>
      <c r="AQ359" s="6" t="str">
        <f t="shared" si="229"/>
        <v>Konsumtion/Produktion</v>
      </c>
      <c r="AX359" s="30">
        <f ca="1" t="shared" si="230"/>
        <v>44590.8644183112</v>
      </c>
      <c r="AZ359" s="30">
        <f ca="1">IF(SUM(IF({"4.Projekteringsavtal","5.Anslutningsavtal","6.Nätavtal"}=Q359,1,0))&gt;0,EDATE(AX359,RANDBETWEEN(0,6)),"")</f>
        <v>44680</v>
      </c>
      <c r="BB359" s="20" t="str">
        <f ca="1">IF(SUM(IF({"5.Anslutningsavtal","6.Nätavtal"}=Q359,1,0))&gt;0,EDATE(AZ359,RANDBETWEEN(0,3)),"")</f>
        <v/>
      </c>
      <c r="BD359" s="20" t="str">
        <f ca="1" t="shared" si="231"/>
        <v/>
      </c>
    </row>
    <row r="360" s="6" customFormat="1" spans="1:56">
      <c r="A360" s="32" t="s">
        <v>65</v>
      </c>
      <c r="B360" s="30">
        <f ca="1" t="shared" si="271"/>
        <v>44178</v>
      </c>
      <c r="C360" s="31">
        <f ca="1" t="shared" si="218"/>
        <v>44225</v>
      </c>
      <c r="D360" s="29" t="str">
        <f t="shared" si="219"/>
        <v>Project 4360</v>
      </c>
      <c r="E360" s="29" t="str">
        <f t="shared" si="220"/>
        <v>Company AB 5360</v>
      </c>
      <c r="F360" s="29" t="str">
        <f ca="1" t="shared" si="272"/>
        <v>Sala</v>
      </c>
      <c r="G360" s="36">
        <f ca="1" t="shared" si="273"/>
        <v>35</v>
      </c>
      <c r="H360" s="37" t="str">
        <f ca="1" t="shared" si="274"/>
        <v/>
      </c>
      <c r="I360" s="29" t="str">
        <f ca="1" t="shared" si="275"/>
        <v>Flytt</v>
      </c>
      <c r="J360" s="29" t="s">
        <v>69</v>
      </c>
      <c r="K360" s="40">
        <f ca="1" t="shared" si="276"/>
        <v>80</v>
      </c>
      <c r="L360" s="40">
        <f ca="1" t="shared" si="221"/>
        <v>67</v>
      </c>
      <c r="M360" s="13"/>
      <c r="N360" s="29" t="str">
        <f ca="1" t="shared" si="222"/>
        <v>Sarah Anderson 360</v>
      </c>
      <c r="O360" s="29" t="str">
        <f ca="1" t="shared" si="223"/>
        <v>Sarah Anderson 360</v>
      </c>
      <c r="P360" s="29" t="str">
        <f ca="1" t="shared" si="224"/>
        <v>Erik Johanson 360</v>
      </c>
      <c r="Q360" s="29" t="str">
        <f ca="1" t="shared" si="277"/>
        <v>2.Reservationsavtal</v>
      </c>
      <c r="R360" s="44" t="str">
        <f ca="1" t="shared" si="278"/>
        <v/>
      </c>
      <c r="S360" s="44" t="str">
        <f ca="1" t="shared" si="279"/>
        <v>x</v>
      </c>
      <c r="T360" s="44" t="str">
        <f ca="1" t="shared" si="280"/>
        <v/>
      </c>
      <c r="U360" s="15"/>
      <c r="V360" s="32"/>
      <c r="W360" s="48" t="str">
        <f ca="1" t="shared" si="281"/>
        <v/>
      </c>
      <c r="X360" s="49" t="str">
        <f ca="1" t="shared" si="282"/>
        <v/>
      </c>
      <c r="Y360" s="62" t="str">
        <f ca="1" t="shared" si="225"/>
        <v/>
      </c>
      <c r="Z360" s="62" t="str">
        <f ca="1" t="shared" si="226"/>
        <v/>
      </c>
      <c r="AA360" s="66"/>
      <c r="AB360" s="63" t="str">
        <f ca="1" t="shared" si="227"/>
        <v/>
      </c>
      <c r="AC360" s="72">
        <f ca="1">INDEX(Anslutningspunkt!$A$2:$A$180,RANDBETWEEN(2,180),1)</f>
        <v>43</v>
      </c>
      <c r="AD360" s="29"/>
      <c r="AE360" s="29" t="str">
        <f ca="1" t="shared" si="283"/>
        <v/>
      </c>
      <c r="AF360" s="78"/>
      <c r="AG360" s="121"/>
      <c r="AH360" s="122"/>
      <c r="AI360" s="126"/>
      <c r="AM360" s="6">
        <f ca="1">VLOOKUP(AC360,Anslutningspunkt!A:B,2,0)+RANDBETWEEN(-10000,10000)</f>
        <v>7599181.698</v>
      </c>
      <c r="AN360" s="6">
        <f ca="1">VLOOKUP(AC360,Anslutningspunkt!A:C,3,0)+RANDBETWEEN(-10000,10000)</f>
        <v>816701.195</v>
      </c>
      <c r="AP360" s="6" t="str">
        <f ca="1" t="shared" si="228"/>
        <v>Flytt</v>
      </c>
      <c r="AQ360" s="6" t="str">
        <f t="shared" si="229"/>
        <v>Konsumtion/Produktion</v>
      </c>
      <c r="AX360" s="30">
        <f ca="1" t="shared" si="230"/>
        <v>44224.933027012</v>
      </c>
      <c r="AZ360" s="30" t="str">
        <f ca="1">IF(SUM(IF({"4.Projekteringsavtal","5.Anslutningsavtal","6.Nätavtal"}=Q360,1,0))&gt;0,EDATE(AX360,RANDBETWEEN(0,6)),"")</f>
        <v/>
      </c>
      <c r="BB360" s="20" t="str">
        <f ca="1">IF(SUM(IF({"5.Anslutningsavtal","6.Nätavtal"}=Q360,1,0))&gt;0,EDATE(AZ360,RANDBETWEEN(0,3)),"")</f>
        <v/>
      </c>
      <c r="BD360" s="20" t="str">
        <f ca="1" t="shared" si="231"/>
        <v/>
      </c>
    </row>
    <row r="361" s="6" customFormat="1" spans="1:56">
      <c r="A361" s="32" t="s">
        <v>65</v>
      </c>
      <c r="B361" s="30">
        <f ca="1" t="shared" si="271"/>
        <v>43261</v>
      </c>
      <c r="C361" s="31">
        <f ca="1" t="shared" si="218"/>
        <v>43813</v>
      </c>
      <c r="D361" s="29" t="str">
        <f t="shared" si="219"/>
        <v>Project 4361</v>
      </c>
      <c r="E361" s="29" t="str">
        <f t="shared" si="220"/>
        <v>Company AB 5361</v>
      </c>
      <c r="F361" s="29" t="str">
        <f ca="1" t="shared" si="272"/>
        <v>Gävle/Sandviken</v>
      </c>
      <c r="G361" s="36">
        <f ca="1" t="shared" si="273"/>
        <v>37</v>
      </c>
      <c r="H361" s="37" t="str">
        <f ca="1" t="shared" si="274"/>
        <v>Ja</v>
      </c>
      <c r="I361" s="29" t="str">
        <f ca="1" t="shared" si="275"/>
        <v>Flytt</v>
      </c>
      <c r="J361" s="29" t="s">
        <v>69</v>
      </c>
      <c r="K361" s="40">
        <f ca="1" t="shared" si="276"/>
        <v>170</v>
      </c>
      <c r="L361" s="40">
        <f ca="1" t="shared" si="221"/>
        <v>45</v>
      </c>
      <c r="M361" s="13"/>
      <c r="N361" s="29" t="str">
        <f ca="1" t="shared" si="222"/>
        <v>Erik Johanson 361</v>
      </c>
      <c r="O361" s="29" t="str">
        <f ca="1" t="shared" si="223"/>
        <v>Anders Erikson 361</v>
      </c>
      <c r="P361" s="29" t="str">
        <f ca="1" t="shared" si="224"/>
        <v>Lars Johnson 361</v>
      </c>
      <c r="Q361" s="29" t="str">
        <f ca="1" t="shared" si="277"/>
        <v>6.Nätavtal</v>
      </c>
      <c r="R361" s="44" t="str">
        <f ca="1" t="shared" si="278"/>
        <v/>
      </c>
      <c r="S361" s="44" t="str">
        <f ca="1" t="shared" si="279"/>
        <v/>
      </c>
      <c r="T361" s="44" t="str">
        <f ca="1" t="shared" si="280"/>
        <v/>
      </c>
      <c r="U361" s="15"/>
      <c r="V361" s="32"/>
      <c r="W361" s="48" t="str">
        <f ca="1" t="shared" si="281"/>
        <v/>
      </c>
      <c r="X361" s="49" t="str">
        <f ca="1" t="shared" si="282"/>
        <v>Nej</v>
      </c>
      <c r="Y361" s="62" t="str">
        <f ca="1" t="shared" si="225"/>
        <v/>
      </c>
      <c r="Z361" s="62" t="str">
        <f ca="1" t="shared" si="226"/>
        <v/>
      </c>
      <c r="AA361" s="66"/>
      <c r="AB361" s="63" t="str">
        <f ca="1" t="shared" si="227"/>
        <v/>
      </c>
      <c r="AC361" s="72">
        <f ca="1">INDEX(Anslutningspunkt!$A$2:$A$180,RANDBETWEEN(2,180),1)</f>
        <v>290</v>
      </c>
      <c r="AD361" s="29"/>
      <c r="AE361" s="29" t="str">
        <f ca="1" t="shared" si="283"/>
        <v/>
      </c>
      <c r="AF361" s="78"/>
      <c r="AG361" s="121"/>
      <c r="AH361" s="122"/>
      <c r="AI361" s="126"/>
      <c r="AM361" s="6">
        <f ca="1">VLOOKUP(AC361,Anslutningspunkt!A:B,2,0)+RANDBETWEEN(-10000,10000)</f>
        <v>7584526.698</v>
      </c>
      <c r="AN361" s="6">
        <f ca="1">VLOOKUP(AC361,Anslutningspunkt!A:C,3,0)+RANDBETWEEN(-10000,10000)</f>
        <v>746306.195</v>
      </c>
      <c r="AP361" s="6" t="str">
        <f ca="1" t="shared" si="228"/>
        <v>Flytt</v>
      </c>
      <c r="AQ361" s="6" t="str">
        <f t="shared" si="229"/>
        <v>Konsumtion/Produktion</v>
      </c>
      <c r="AX361" s="30">
        <f ca="1" t="shared" si="230"/>
        <v>43656.5533661247</v>
      </c>
      <c r="AZ361" s="30">
        <f ca="1">IF(SUM(IF({"4.Projekteringsavtal","5.Anslutningsavtal","6.Nätavtal"}=Q361,1,0))&gt;0,EDATE(AX361,RANDBETWEEN(0,6)),"")</f>
        <v>43656</v>
      </c>
      <c r="BB361" s="20">
        <f ca="1">IF(SUM(IF({"5.Anslutningsavtal","6.Nätavtal"}=Q361,1,0))&gt;0,EDATE(AZ361,RANDBETWEEN(0,3)),"")</f>
        <v>43687</v>
      </c>
      <c r="BD361" s="20">
        <f ca="1" t="shared" si="231"/>
        <v>43779</v>
      </c>
    </row>
    <row r="362" s="6" customFormat="1" spans="1:56">
      <c r="A362" s="32" t="s">
        <v>65</v>
      </c>
      <c r="B362" s="30">
        <f ca="1" t="shared" ref="B362:B371" si="284">RANDBETWEEN(DATE(2018,1,1),DATE(2022,10,20))</f>
        <v>43514</v>
      </c>
      <c r="C362" s="31">
        <f ca="1" t="shared" si="218"/>
        <v>44596</v>
      </c>
      <c r="D362" s="29" t="str">
        <f t="shared" si="219"/>
        <v>Project 4362</v>
      </c>
      <c r="E362" s="29" t="str">
        <f t="shared" si="220"/>
        <v>Company AB 5362</v>
      </c>
      <c r="F362" s="29" t="str">
        <f ca="1" t="shared" ref="F362:F371" si="285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Södertälje</v>
      </c>
      <c r="G362" s="36">
        <f ca="1" t="shared" ref="G362:G371" si="286">RANDBETWEEN(30,38)</f>
        <v>32</v>
      </c>
      <c r="H362" s="37" t="str">
        <f ca="1" t="shared" ref="H362:H371" si="287">CHOOSE(RANDBETWEEN(1,3),"Ja","Nej","")</f>
        <v/>
      </c>
      <c r="I362" s="29" t="str">
        <f ca="1" t="shared" ref="I362:I371" si="288">CHOOSE(RANDBETWEEN(1,3),"Nyanslutning","Utökning","Flytt")</f>
        <v>Flytt</v>
      </c>
      <c r="J362" s="29" t="s">
        <v>69</v>
      </c>
      <c r="K362" s="40">
        <f ca="1" t="shared" ref="K362:K371" si="289">RANDBETWEEN(1,60)*10</f>
        <v>270</v>
      </c>
      <c r="L362" s="40">
        <f ca="1" t="shared" si="221"/>
        <v>186</v>
      </c>
      <c r="M362" s="13"/>
      <c r="N362" s="29" t="str">
        <f ca="1" t="shared" si="222"/>
        <v>Anders Erikson 362</v>
      </c>
      <c r="O362" s="29" t="str">
        <f ca="1" t="shared" si="223"/>
        <v>Lars Johnson 362</v>
      </c>
      <c r="P362" s="29" t="str">
        <f ca="1" t="shared" si="224"/>
        <v>Sarah Anderson 362</v>
      </c>
      <c r="Q362" s="29" t="str">
        <f ca="1" t="shared" ref="Q362:Q371" si="290">CHOOSE(RANDBETWEEN(1,5),"5.Anslutningsavtal","4.Projekteringsavtal","6.Nätavtal","2.Reservationsavtal","1.Anslutningsmöjlighet")</f>
        <v>1.Anslutningsmöjlighet</v>
      </c>
      <c r="R362" s="44" t="str">
        <f ca="1" t="shared" ref="R362:R371" si="291">CHOOSE(RANDBETWEEN(1,8),"Ja","","","","n","nej","?","N/A")</f>
        <v>n</v>
      </c>
      <c r="S362" s="44" t="str">
        <f ca="1" t="shared" ref="S362:S371" si="292">CHOOSE(RANDBETWEEN(1,3),"x","","")</f>
        <v/>
      </c>
      <c r="T362" s="44" t="str">
        <f ca="1" t="shared" ref="T362:T371" si="293">CHOOSE(RANDBETWEEN(1,4),"x","","","")</f>
        <v>x</v>
      </c>
      <c r="U362" s="15"/>
      <c r="V362" s="32"/>
      <c r="W362" s="48" t="str">
        <f ca="1" t="shared" ref="W362:W371" si="294">CHOOSE(RANDBETWEEN(1,7),"Länk","","","","","Ansluts till LN 20 kV","Reservationsavtal ska tecknas")</f>
        <v/>
      </c>
      <c r="X362" s="49" t="str">
        <f ca="1" t="shared" ref="X362:X371" si="295">CHOOSE(RANDBETWEEN(1,4),"Ja","Ja","Nej","")</f>
        <v>Ja</v>
      </c>
      <c r="Y362" s="62">
        <f ca="1" t="shared" si="225"/>
        <v>45245</v>
      </c>
      <c r="Z362" s="62">
        <f ca="1" t="shared" si="226"/>
        <v>45165</v>
      </c>
      <c r="AA362" s="66"/>
      <c r="AB362" s="63" t="str">
        <f ca="1" t="shared" si="227"/>
        <v/>
      </c>
      <c r="AC362" s="72">
        <f ca="1">INDEX(Anslutningspunkt!$A$2:$A$180,RANDBETWEEN(2,180),1)</f>
        <v>200</v>
      </c>
      <c r="AD362" s="29"/>
      <c r="AE362" s="29" t="str">
        <f ca="1" t="shared" ref="AE362:AE371" si="296">CHOOSE(RANDBETWEEN(1,4),"Regionnät","Stamnät Regionnät","Stamnät","")</f>
        <v/>
      </c>
      <c r="AF362" s="78"/>
      <c r="AG362" s="121"/>
      <c r="AH362" s="122"/>
      <c r="AI362" s="126"/>
      <c r="AM362" s="6">
        <f ca="1">VLOOKUP(AC362,Anslutningspunkt!A:B,2,0)+RANDBETWEEN(-10000,10000)</f>
        <v>7612298.698</v>
      </c>
      <c r="AN362" s="6">
        <f ca="1">VLOOKUP(AC362,Anslutningspunkt!A:C,3,0)+RANDBETWEEN(-10000,10000)</f>
        <v>738756.195</v>
      </c>
      <c r="AP362" s="6" t="str">
        <f ca="1" t="shared" si="228"/>
        <v>Flytt</v>
      </c>
      <c r="AQ362" s="6" t="str">
        <f t="shared" si="229"/>
        <v>Konsumtion/Produktion</v>
      </c>
      <c r="AX362" s="30" t="str">
        <f ca="1" t="shared" si="230"/>
        <v/>
      </c>
      <c r="AZ362" s="30" t="str">
        <f ca="1">IF(SUM(IF({"4.Projekteringsavtal","5.Anslutningsavtal","6.Nätavtal"}=Q362,1,0))&gt;0,EDATE(AX362,RANDBETWEEN(0,6)),"")</f>
        <v/>
      </c>
      <c r="BB362" s="20" t="str">
        <f ca="1">IF(SUM(IF({"5.Anslutningsavtal","6.Nätavtal"}=Q362,1,0))&gt;0,EDATE(AZ362,RANDBETWEEN(0,3)),"")</f>
        <v/>
      </c>
      <c r="BD362" s="20" t="str">
        <f ca="1" t="shared" si="231"/>
        <v/>
      </c>
    </row>
    <row r="363" s="6" customFormat="1" spans="1:56">
      <c r="A363" s="32" t="s">
        <v>65</v>
      </c>
      <c r="B363" s="30">
        <f ca="1" t="shared" si="284"/>
        <v>44549</v>
      </c>
      <c r="C363" s="31">
        <f ca="1" t="shared" si="218"/>
        <v>44708</v>
      </c>
      <c r="D363" s="29" t="str">
        <f t="shared" si="219"/>
        <v>Project 4363</v>
      </c>
      <c r="E363" s="29" t="str">
        <f t="shared" si="220"/>
        <v>Company AB 5363</v>
      </c>
      <c r="F363" s="29" t="str">
        <f ca="1" t="shared" si="285"/>
        <v>Solna</v>
      </c>
      <c r="G363" s="36">
        <f ca="1" t="shared" si="286"/>
        <v>33</v>
      </c>
      <c r="H363" s="37" t="str">
        <f ca="1" t="shared" si="287"/>
        <v>Ja</v>
      </c>
      <c r="I363" s="29" t="str">
        <f ca="1" t="shared" si="288"/>
        <v>Nyanslutning</v>
      </c>
      <c r="J363" s="29" t="s">
        <v>69</v>
      </c>
      <c r="K363" s="40">
        <f ca="1" t="shared" si="289"/>
        <v>160</v>
      </c>
      <c r="L363" s="40">
        <f ca="1" t="shared" si="221"/>
        <v>54</v>
      </c>
      <c r="M363" s="13"/>
      <c r="N363" s="29" t="str">
        <f ca="1" t="shared" si="222"/>
        <v>Sarah Anderson 363</v>
      </c>
      <c r="O363" s="29" t="str">
        <f ca="1" t="shared" si="223"/>
        <v>Erik Johanson 363</v>
      </c>
      <c r="P363" s="29" t="str">
        <f ca="1" t="shared" si="224"/>
        <v>Lars Johnson 363</v>
      </c>
      <c r="Q363" s="29" t="str">
        <f ca="1" t="shared" si="290"/>
        <v>4.Projekteringsavtal</v>
      </c>
      <c r="R363" s="44" t="str">
        <f ca="1" t="shared" si="291"/>
        <v/>
      </c>
      <c r="S363" s="44" t="str">
        <f ca="1" t="shared" si="292"/>
        <v>x</v>
      </c>
      <c r="T363" s="44" t="str">
        <f ca="1" t="shared" si="293"/>
        <v/>
      </c>
      <c r="U363" s="15"/>
      <c r="V363" s="32"/>
      <c r="W363" s="48" t="str">
        <f ca="1" t="shared" si="294"/>
        <v>Ansluts till LN 20 kV</v>
      </c>
      <c r="X363" s="49" t="str">
        <f ca="1" t="shared" si="295"/>
        <v>Ja</v>
      </c>
      <c r="Y363" s="62">
        <f ca="1" t="shared" si="225"/>
        <v>45580</v>
      </c>
      <c r="Z363" s="62">
        <f ca="1" t="shared" si="226"/>
        <v>45577</v>
      </c>
      <c r="AA363" s="66"/>
      <c r="AB363" s="63" t="str">
        <f ca="1" t="shared" si="227"/>
        <v/>
      </c>
      <c r="AC363" s="72">
        <f ca="1">INDEX(Anslutningspunkt!$A$2:$A$180,RANDBETWEEN(2,180),1)</f>
        <v>190</v>
      </c>
      <c r="AD363" s="29"/>
      <c r="AE363" s="29" t="str">
        <f ca="1" t="shared" si="296"/>
        <v>Stamnät Regionnät</v>
      </c>
      <c r="AF363" s="78"/>
      <c r="AG363" s="121"/>
      <c r="AH363" s="122"/>
      <c r="AI363" s="126"/>
      <c r="AM363" s="6">
        <f ca="1">VLOOKUP(AC363,Anslutningspunkt!A:B,2,0)+RANDBETWEEN(-10000,10000)</f>
        <v>7627522.698</v>
      </c>
      <c r="AN363" s="6">
        <f ca="1">VLOOKUP(AC363,Anslutningspunkt!A:C,3,0)+RANDBETWEEN(-10000,10000)</f>
        <v>725731.195</v>
      </c>
      <c r="AP363" s="6" t="str">
        <f ca="1" t="shared" si="228"/>
        <v>Nyanslutning</v>
      </c>
      <c r="AQ363" s="6" t="str">
        <f t="shared" si="229"/>
        <v>Konsumtion/Produktion</v>
      </c>
      <c r="AX363" s="30">
        <f ca="1" t="shared" si="230"/>
        <v>44662.7652630684</v>
      </c>
      <c r="AZ363" s="30">
        <f ca="1">IF(SUM(IF({"4.Projekteringsavtal","5.Anslutningsavtal","6.Nätavtal"}=Q363,1,0))&gt;0,EDATE(AX363,RANDBETWEEN(0,6)),"")</f>
        <v>44692</v>
      </c>
      <c r="BB363" s="20" t="str">
        <f ca="1">IF(SUM(IF({"5.Anslutningsavtal","6.Nätavtal"}=Q363,1,0))&gt;0,EDATE(AZ363,RANDBETWEEN(0,3)),"")</f>
        <v/>
      </c>
      <c r="BD363" s="20" t="str">
        <f ca="1" t="shared" si="231"/>
        <v/>
      </c>
    </row>
    <row r="364" s="6" customFormat="1" spans="1:56">
      <c r="A364" s="32" t="s">
        <v>65</v>
      </c>
      <c r="B364" s="30">
        <f ca="1" t="shared" si="284"/>
        <v>44834</v>
      </c>
      <c r="C364" s="31">
        <f ca="1" t="shared" si="218"/>
        <v>45324</v>
      </c>
      <c r="D364" s="29" t="str">
        <f t="shared" si="219"/>
        <v>Project 4364</v>
      </c>
      <c r="E364" s="29" t="str">
        <f t="shared" si="220"/>
        <v>Company AB 5364</v>
      </c>
      <c r="F364" s="29" t="str">
        <f ca="1" t="shared" si="285"/>
        <v>Norrtälje</v>
      </c>
      <c r="G364" s="36">
        <f ca="1" t="shared" si="286"/>
        <v>31</v>
      </c>
      <c r="H364" s="37" t="str">
        <f ca="1" t="shared" si="287"/>
        <v>Nej</v>
      </c>
      <c r="I364" s="29" t="str">
        <f ca="1" t="shared" si="288"/>
        <v>Flytt</v>
      </c>
      <c r="J364" s="29" t="s">
        <v>69</v>
      </c>
      <c r="K364" s="40">
        <f ca="1" t="shared" si="289"/>
        <v>60</v>
      </c>
      <c r="L364" s="40">
        <f ca="1" t="shared" si="221"/>
        <v>8</v>
      </c>
      <c r="M364" s="13"/>
      <c r="N364" s="29" t="str">
        <f ca="1" t="shared" si="222"/>
        <v>Sarah Anderson 364</v>
      </c>
      <c r="O364" s="29" t="str">
        <f ca="1" t="shared" si="223"/>
        <v>Erik Johanson 364</v>
      </c>
      <c r="P364" s="29" t="str">
        <f ca="1" t="shared" si="224"/>
        <v>Anders Erikson 364</v>
      </c>
      <c r="Q364" s="29" t="str">
        <f ca="1" t="shared" si="290"/>
        <v>1.Anslutningsmöjlighet</v>
      </c>
      <c r="R364" s="44" t="str">
        <f ca="1" t="shared" si="291"/>
        <v>n</v>
      </c>
      <c r="S364" s="44" t="str">
        <f ca="1" t="shared" si="292"/>
        <v>x</v>
      </c>
      <c r="T364" s="44" t="str">
        <f ca="1" t="shared" si="293"/>
        <v/>
      </c>
      <c r="U364" s="15"/>
      <c r="V364" s="32"/>
      <c r="W364" s="48" t="str">
        <f ca="1" t="shared" si="294"/>
        <v>Ansluts till LN 20 kV</v>
      </c>
      <c r="X364" s="49" t="str">
        <f ca="1" t="shared" si="295"/>
        <v/>
      </c>
      <c r="Y364" s="62" t="str">
        <f ca="1" t="shared" si="225"/>
        <v/>
      </c>
      <c r="Z364" s="62" t="str">
        <f ca="1" t="shared" si="226"/>
        <v/>
      </c>
      <c r="AA364" s="66"/>
      <c r="AB364" s="63" t="str">
        <f ca="1" t="shared" si="227"/>
        <v/>
      </c>
      <c r="AC364" s="72">
        <f ca="1">INDEX(Anslutningspunkt!$A$2:$A$180,RANDBETWEEN(2,180),1)</f>
        <v>195</v>
      </c>
      <c r="AD364" s="29"/>
      <c r="AE364" s="29" t="str">
        <f ca="1" t="shared" si="296"/>
        <v>Stamnät</v>
      </c>
      <c r="AF364" s="78"/>
      <c r="AG364" s="121"/>
      <c r="AH364" s="122"/>
      <c r="AI364" s="126"/>
      <c r="AM364" s="6">
        <f ca="1">VLOOKUP(AC364,Anslutningspunkt!A:B,2,0)+RANDBETWEEN(-10000,10000)</f>
        <v>7675604.698</v>
      </c>
      <c r="AN364" s="6">
        <f ca="1">VLOOKUP(AC364,Anslutningspunkt!A:C,3,0)+RANDBETWEEN(-10000,10000)</f>
        <v>739158.195</v>
      </c>
      <c r="AP364" s="6" t="str">
        <f ca="1" t="shared" si="228"/>
        <v>Flytt</v>
      </c>
      <c r="AQ364" s="6" t="str">
        <f t="shared" si="229"/>
        <v>Konsumtion/Produktion</v>
      </c>
      <c r="AX364" s="30" t="str">
        <f ca="1" t="shared" si="230"/>
        <v/>
      </c>
      <c r="AZ364" s="30" t="str">
        <f ca="1">IF(SUM(IF({"4.Projekteringsavtal","5.Anslutningsavtal","6.Nätavtal"}=Q364,1,0))&gt;0,EDATE(AX364,RANDBETWEEN(0,6)),"")</f>
        <v/>
      </c>
      <c r="BB364" s="20" t="str">
        <f ca="1">IF(SUM(IF({"5.Anslutningsavtal","6.Nätavtal"}=Q364,1,0))&gt;0,EDATE(AZ364,RANDBETWEEN(0,3)),"")</f>
        <v/>
      </c>
      <c r="BD364" s="20" t="str">
        <f ca="1" t="shared" si="231"/>
        <v/>
      </c>
    </row>
    <row r="365" s="6" customFormat="1" spans="1:56">
      <c r="A365" s="32" t="s">
        <v>65</v>
      </c>
      <c r="B365" s="30">
        <f ca="1" t="shared" si="284"/>
        <v>43169</v>
      </c>
      <c r="C365" s="31">
        <f ca="1" t="shared" si="218"/>
        <v>45184</v>
      </c>
      <c r="D365" s="29" t="str">
        <f t="shared" si="219"/>
        <v>Project 4365</v>
      </c>
      <c r="E365" s="29" t="str">
        <f t="shared" si="220"/>
        <v>Company AB 5365</v>
      </c>
      <c r="F365" s="29" t="str">
        <f ca="1" t="shared" si="285"/>
        <v>Horndal</v>
      </c>
      <c r="G365" s="36">
        <f ca="1" t="shared" si="286"/>
        <v>30</v>
      </c>
      <c r="H365" s="37" t="str">
        <f ca="1" t="shared" si="287"/>
        <v>Nej</v>
      </c>
      <c r="I365" s="29" t="str">
        <f ca="1" t="shared" si="288"/>
        <v>Nyanslutning</v>
      </c>
      <c r="J365" s="29" t="s">
        <v>69</v>
      </c>
      <c r="K365" s="40">
        <f ca="1" t="shared" si="289"/>
        <v>420</v>
      </c>
      <c r="L365" s="40">
        <f ca="1" t="shared" si="221"/>
        <v>367</v>
      </c>
      <c r="M365" s="13"/>
      <c r="N365" s="29" t="str">
        <f ca="1" t="shared" si="222"/>
        <v>Anders Erikson 365</v>
      </c>
      <c r="O365" s="29" t="str">
        <f ca="1" t="shared" si="223"/>
        <v>Lars Johnson 365</v>
      </c>
      <c r="P365" s="29" t="str">
        <f ca="1" t="shared" si="224"/>
        <v>Sarah Anderson 365</v>
      </c>
      <c r="Q365" s="29" t="str">
        <f ca="1" t="shared" si="290"/>
        <v>2.Reservationsavtal</v>
      </c>
      <c r="R365" s="44" t="str">
        <f ca="1" t="shared" si="291"/>
        <v>?</v>
      </c>
      <c r="S365" s="44" t="str">
        <f ca="1" t="shared" si="292"/>
        <v/>
      </c>
      <c r="T365" s="44" t="str">
        <f ca="1" t="shared" si="293"/>
        <v>x</v>
      </c>
      <c r="U365" s="15"/>
      <c r="V365" s="32"/>
      <c r="W365" s="48" t="str">
        <f ca="1" t="shared" si="294"/>
        <v>Ansluts till LN 20 kV</v>
      </c>
      <c r="X365" s="49" t="str">
        <f ca="1" t="shared" si="295"/>
        <v>Ja</v>
      </c>
      <c r="Y365" s="62">
        <f ca="1" t="shared" si="225"/>
        <v>45326</v>
      </c>
      <c r="Z365" s="62">
        <f ca="1" t="shared" si="226"/>
        <v>45274</v>
      </c>
      <c r="AA365" s="66"/>
      <c r="AB365" s="63" t="str">
        <f ca="1" t="shared" si="227"/>
        <v/>
      </c>
      <c r="AC365" s="72">
        <f ca="1">INDEX(Anslutningspunkt!$A$2:$A$180,RANDBETWEEN(2,180),1)</f>
        <v>34</v>
      </c>
      <c r="AD365" s="29"/>
      <c r="AE365" s="29" t="str">
        <f ca="1" t="shared" si="296"/>
        <v/>
      </c>
      <c r="AF365" s="78"/>
      <c r="AG365" s="121"/>
      <c r="AH365" s="122"/>
      <c r="AI365" s="126"/>
      <c r="AM365" s="6">
        <f ca="1">VLOOKUP(AC365,Anslutningspunkt!A:B,2,0)+RANDBETWEEN(-10000,10000)</f>
        <v>7623268.698</v>
      </c>
      <c r="AN365" s="6">
        <f ca="1">VLOOKUP(AC365,Anslutningspunkt!A:C,3,0)+RANDBETWEEN(-10000,10000)</f>
        <v>693821.195</v>
      </c>
      <c r="AP365" s="6" t="str">
        <f ca="1" t="shared" si="228"/>
        <v>Nyanslutning</v>
      </c>
      <c r="AQ365" s="6" t="str">
        <f t="shared" si="229"/>
        <v>Konsumtion/Produktion</v>
      </c>
      <c r="AX365" s="30">
        <f ca="1" t="shared" si="230"/>
        <v>45058.2800269553</v>
      </c>
      <c r="AZ365" s="30" t="str">
        <f ca="1">IF(SUM(IF({"4.Projekteringsavtal","5.Anslutningsavtal","6.Nätavtal"}=Q365,1,0))&gt;0,EDATE(AX365,RANDBETWEEN(0,6)),"")</f>
        <v/>
      </c>
      <c r="BB365" s="20" t="str">
        <f ca="1">IF(SUM(IF({"5.Anslutningsavtal","6.Nätavtal"}=Q365,1,0))&gt;0,EDATE(AZ365,RANDBETWEEN(0,3)),"")</f>
        <v/>
      </c>
      <c r="BD365" s="20" t="str">
        <f ca="1" t="shared" si="231"/>
        <v/>
      </c>
    </row>
    <row r="366" s="6" customFormat="1" spans="1:56">
      <c r="A366" s="32" t="s">
        <v>65</v>
      </c>
      <c r="B366" s="30">
        <f ca="1" t="shared" si="284"/>
        <v>43370</v>
      </c>
      <c r="C366" s="31">
        <f ca="1" t="shared" si="218"/>
        <v>45127</v>
      </c>
      <c r="D366" s="29" t="str">
        <f t="shared" si="219"/>
        <v>Project 4366</v>
      </c>
      <c r="E366" s="29" t="str">
        <f t="shared" si="220"/>
        <v>Company AB 5366</v>
      </c>
      <c r="F366" s="29" t="str">
        <f ca="1" t="shared" si="285"/>
        <v>Södertälje</v>
      </c>
      <c r="G366" s="36">
        <f ca="1" t="shared" si="286"/>
        <v>38</v>
      </c>
      <c r="H366" s="37" t="str">
        <f ca="1" t="shared" si="287"/>
        <v>Ja</v>
      </c>
      <c r="I366" s="29" t="str">
        <f ca="1" t="shared" si="288"/>
        <v>Flytt</v>
      </c>
      <c r="J366" s="29" t="s">
        <v>69</v>
      </c>
      <c r="K366" s="40">
        <f ca="1" t="shared" si="289"/>
        <v>250</v>
      </c>
      <c r="L366" s="40">
        <f ca="1" t="shared" si="221"/>
        <v>72</v>
      </c>
      <c r="M366" s="13"/>
      <c r="N366" s="29" t="str">
        <f ca="1" t="shared" si="222"/>
        <v>Sarah Anderson 366</v>
      </c>
      <c r="O366" s="29" t="str">
        <f ca="1" t="shared" si="223"/>
        <v>Anders Erikson 366</v>
      </c>
      <c r="P366" s="29" t="str">
        <f ca="1" t="shared" si="224"/>
        <v>Sarah Anderson 366</v>
      </c>
      <c r="Q366" s="29" t="str">
        <f ca="1" t="shared" si="290"/>
        <v>4.Projekteringsavtal</v>
      </c>
      <c r="R366" s="44" t="str">
        <f ca="1" t="shared" si="291"/>
        <v>Ja</v>
      </c>
      <c r="S366" s="44" t="str">
        <f ca="1" t="shared" si="292"/>
        <v>x</v>
      </c>
      <c r="T366" s="44" t="str">
        <f ca="1" t="shared" si="293"/>
        <v/>
      </c>
      <c r="U366" s="15"/>
      <c r="V366" s="32"/>
      <c r="W366" s="48" t="str">
        <f ca="1" t="shared" si="294"/>
        <v>Ansluts till LN 20 kV</v>
      </c>
      <c r="X366" s="49" t="str">
        <f ca="1" t="shared" si="295"/>
        <v/>
      </c>
      <c r="Y366" s="62" t="str">
        <f ca="1" t="shared" si="225"/>
        <v/>
      </c>
      <c r="Z366" s="62" t="str">
        <f ca="1" t="shared" si="226"/>
        <v/>
      </c>
      <c r="AA366" s="66"/>
      <c r="AB366" s="63" t="str">
        <f ca="1" t="shared" si="227"/>
        <v/>
      </c>
      <c r="AC366" s="72">
        <f ca="1">INDEX(Anslutningspunkt!$A$2:$A$180,RANDBETWEEN(2,180),1)</f>
        <v>145</v>
      </c>
      <c r="AD366" s="29"/>
      <c r="AE366" s="29" t="str">
        <f ca="1" t="shared" si="296"/>
        <v>Stamnät Regionnät</v>
      </c>
      <c r="AF366" s="78"/>
      <c r="AG366" s="121"/>
      <c r="AH366" s="122"/>
      <c r="AI366" s="126"/>
      <c r="AM366" s="6">
        <f ca="1">VLOOKUP(AC366,Anslutningspunkt!A:B,2,0)+RANDBETWEEN(-10000,10000)</f>
        <v>7713495.698</v>
      </c>
      <c r="AN366" s="6">
        <f ca="1">VLOOKUP(AC366,Anslutningspunkt!A:C,3,0)+RANDBETWEEN(-10000,10000)</f>
        <v>821636.195</v>
      </c>
      <c r="AP366" s="6" t="str">
        <f ca="1" t="shared" si="228"/>
        <v>Flytt</v>
      </c>
      <c r="AQ366" s="6" t="str">
        <f t="shared" si="229"/>
        <v>Konsumtion/Produktion</v>
      </c>
      <c r="AX366" s="30">
        <f ca="1" t="shared" si="230"/>
        <v>45026.9340346722</v>
      </c>
      <c r="AZ366" s="30">
        <f ca="1">IF(SUM(IF({"4.Projekteringsavtal","5.Anslutningsavtal","6.Nätavtal"}=Q366,1,0))&gt;0,EDATE(AX366,RANDBETWEEN(0,6)),"")</f>
        <v>45179</v>
      </c>
      <c r="BB366" s="20" t="str">
        <f ca="1">IF(SUM(IF({"5.Anslutningsavtal","6.Nätavtal"}=Q366,1,0))&gt;0,EDATE(AZ366,RANDBETWEEN(0,3)),"")</f>
        <v/>
      </c>
      <c r="BD366" s="20" t="str">
        <f ca="1" t="shared" si="231"/>
        <v/>
      </c>
    </row>
    <row r="367" s="6" customFormat="1" spans="1:56">
      <c r="A367" s="32" t="s">
        <v>65</v>
      </c>
      <c r="B367" s="30">
        <f ca="1" t="shared" si="284"/>
        <v>44586</v>
      </c>
      <c r="C367" s="31">
        <f ca="1" t="shared" si="218"/>
        <v>45533</v>
      </c>
      <c r="D367" s="29" t="str">
        <f t="shared" si="219"/>
        <v>Project 4367</v>
      </c>
      <c r="E367" s="29" t="str">
        <f t="shared" si="220"/>
        <v>Company AB 5367</v>
      </c>
      <c r="F367" s="29" t="str">
        <f ca="1" t="shared" si="285"/>
        <v>Trosa</v>
      </c>
      <c r="G367" s="36">
        <f ca="1" t="shared" si="286"/>
        <v>38</v>
      </c>
      <c r="H367" s="37" t="str">
        <f ca="1" t="shared" si="287"/>
        <v>Nej</v>
      </c>
      <c r="I367" s="29" t="str">
        <f ca="1" t="shared" si="288"/>
        <v>Flytt</v>
      </c>
      <c r="J367" s="29" t="s">
        <v>69</v>
      </c>
      <c r="K367" s="40">
        <f ca="1" t="shared" si="289"/>
        <v>60</v>
      </c>
      <c r="L367" s="40">
        <f ca="1" t="shared" si="221"/>
        <v>46</v>
      </c>
      <c r="M367" s="13"/>
      <c r="N367" s="29" t="str">
        <f ca="1" t="shared" si="222"/>
        <v>Erik Johanson 367</v>
      </c>
      <c r="O367" s="29" t="str">
        <f ca="1" t="shared" si="223"/>
        <v>Anders Erikson 367</v>
      </c>
      <c r="P367" s="29" t="str">
        <f ca="1" t="shared" si="224"/>
        <v>Sarah Anderson 367</v>
      </c>
      <c r="Q367" s="29" t="str">
        <f ca="1" t="shared" si="290"/>
        <v>1.Anslutningsmöjlighet</v>
      </c>
      <c r="R367" s="44" t="str">
        <f ca="1" t="shared" si="291"/>
        <v>n</v>
      </c>
      <c r="S367" s="44" t="str">
        <f ca="1" t="shared" si="292"/>
        <v/>
      </c>
      <c r="T367" s="44" t="str">
        <f ca="1" t="shared" si="293"/>
        <v/>
      </c>
      <c r="U367" s="15"/>
      <c r="V367" s="32"/>
      <c r="W367" s="48" t="str">
        <f ca="1" t="shared" si="294"/>
        <v/>
      </c>
      <c r="X367" s="49" t="str">
        <f ca="1" t="shared" si="295"/>
        <v>Nej</v>
      </c>
      <c r="Y367" s="62" t="str">
        <f ca="1" t="shared" si="225"/>
        <v/>
      </c>
      <c r="Z367" s="62" t="str">
        <f ca="1" t="shared" si="226"/>
        <v/>
      </c>
      <c r="AA367" s="66"/>
      <c r="AB367" s="63">
        <f ca="1" t="shared" si="227"/>
        <v>45085.7088557448</v>
      </c>
      <c r="AC367" s="72">
        <f ca="1">INDEX(Anslutningspunkt!$A$2:$A$180,RANDBETWEEN(2,180),1)</f>
        <v>147</v>
      </c>
      <c r="AD367" s="29"/>
      <c r="AE367" s="29" t="str">
        <f ca="1" t="shared" si="296"/>
        <v>Regionnät</v>
      </c>
      <c r="AF367" s="78"/>
      <c r="AG367" s="121"/>
      <c r="AH367" s="122"/>
      <c r="AI367" s="126"/>
      <c r="AM367" s="6">
        <f ca="1">VLOOKUP(AC367,Anslutningspunkt!A:B,2,0)+RANDBETWEEN(-10000,10000)</f>
        <v>7590376.698</v>
      </c>
      <c r="AN367" s="6">
        <f ca="1">VLOOKUP(AC367,Anslutningspunkt!A:C,3,0)+RANDBETWEEN(-10000,10000)</f>
        <v>799987.195</v>
      </c>
      <c r="AP367" s="6" t="str">
        <f ca="1" t="shared" si="228"/>
        <v>Flytt</v>
      </c>
      <c r="AQ367" s="6" t="str">
        <f t="shared" si="229"/>
        <v>Konsumtion/Produktion</v>
      </c>
      <c r="AX367" s="30" t="str">
        <f ca="1" t="shared" si="230"/>
        <v/>
      </c>
      <c r="AZ367" s="30" t="str">
        <f ca="1">IF(SUM(IF({"4.Projekteringsavtal","5.Anslutningsavtal","6.Nätavtal"}=Q367,1,0))&gt;0,EDATE(AX367,RANDBETWEEN(0,6)),"")</f>
        <v/>
      </c>
      <c r="BB367" s="20" t="str">
        <f ca="1">IF(SUM(IF({"5.Anslutningsavtal","6.Nätavtal"}=Q367,1,0))&gt;0,EDATE(AZ367,RANDBETWEEN(0,3)),"")</f>
        <v/>
      </c>
      <c r="BD367" s="20" t="str">
        <f ca="1" t="shared" si="231"/>
        <v/>
      </c>
    </row>
    <row r="368" s="6" customFormat="1" spans="1:56">
      <c r="A368" s="32" t="s">
        <v>65</v>
      </c>
      <c r="B368" s="30">
        <f ca="1" t="shared" si="284"/>
        <v>44244</v>
      </c>
      <c r="C368" s="31">
        <f ca="1" t="shared" si="218"/>
        <v>45078</v>
      </c>
      <c r="D368" s="29" t="str">
        <f t="shared" si="219"/>
        <v>Project 4368</v>
      </c>
      <c r="E368" s="29" t="str">
        <f t="shared" si="220"/>
        <v>Company AB 5368</v>
      </c>
      <c r="F368" s="29" t="str">
        <f ca="1" t="shared" si="285"/>
        <v>Falun</v>
      </c>
      <c r="G368" s="36">
        <f ca="1" t="shared" si="286"/>
        <v>35</v>
      </c>
      <c r="H368" s="37" t="str">
        <f ca="1" t="shared" si="287"/>
        <v/>
      </c>
      <c r="I368" s="29" t="str">
        <f ca="1" t="shared" si="288"/>
        <v>Flytt</v>
      </c>
      <c r="J368" s="29" t="s">
        <v>69</v>
      </c>
      <c r="K368" s="40">
        <f ca="1" t="shared" si="289"/>
        <v>190</v>
      </c>
      <c r="L368" s="40">
        <f ca="1" t="shared" si="221"/>
        <v>101</v>
      </c>
      <c r="M368" s="13"/>
      <c r="N368" s="29" t="str">
        <f ca="1" t="shared" si="222"/>
        <v>Sarah Anderson 368</v>
      </c>
      <c r="O368" s="29" t="str">
        <f ca="1" t="shared" si="223"/>
        <v>Sarah Anderson 368</v>
      </c>
      <c r="P368" s="29" t="str">
        <f ca="1" t="shared" si="224"/>
        <v>Sarah Anderson 368</v>
      </c>
      <c r="Q368" s="29" t="str">
        <f ca="1" t="shared" si="290"/>
        <v>5.Anslutningsavtal</v>
      </c>
      <c r="R368" s="44" t="str">
        <f ca="1" t="shared" si="291"/>
        <v>nej</v>
      </c>
      <c r="S368" s="44" t="str">
        <f ca="1" t="shared" si="292"/>
        <v>x</v>
      </c>
      <c r="T368" s="44" t="str">
        <f ca="1" t="shared" si="293"/>
        <v>x</v>
      </c>
      <c r="U368" s="15"/>
      <c r="V368" s="32"/>
      <c r="W368" s="48" t="str">
        <f ca="1" t="shared" si="294"/>
        <v/>
      </c>
      <c r="X368" s="49" t="str">
        <f ca="1" t="shared" si="295"/>
        <v/>
      </c>
      <c r="Y368" s="62" t="str">
        <f ca="1" t="shared" si="225"/>
        <v/>
      </c>
      <c r="Z368" s="62" t="str">
        <f ca="1" t="shared" si="226"/>
        <v/>
      </c>
      <c r="AA368" s="66"/>
      <c r="AB368" s="63" t="str">
        <f ca="1" t="shared" si="227"/>
        <v/>
      </c>
      <c r="AC368" s="72">
        <f ca="1">INDEX(Anslutningspunkt!$A$2:$A$180,RANDBETWEEN(2,180),1)</f>
        <v>72</v>
      </c>
      <c r="AD368" s="29"/>
      <c r="AE368" s="29" t="str">
        <f ca="1" t="shared" si="296"/>
        <v>Stamnät</v>
      </c>
      <c r="AF368" s="78"/>
      <c r="AG368" s="121"/>
      <c r="AH368" s="122"/>
      <c r="AI368" s="126"/>
      <c r="AM368" s="6">
        <f ca="1">VLOOKUP(AC368,Anslutningspunkt!A:B,2,0)+RANDBETWEEN(-10000,10000)</f>
        <v>6490301.724</v>
      </c>
      <c r="AN368" s="6">
        <f ca="1">VLOOKUP(AC368,Anslutningspunkt!A:C,3,0)+RANDBETWEEN(-10000,10000)</f>
        <v>355922.066</v>
      </c>
      <c r="AP368" s="6" t="str">
        <f ca="1" t="shared" si="228"/>
        <v>Flytt</v>
      </c>
      <c r="AQ368" s="6" t="str">
        <f t="shared" si="229"/>
        <v>Konsumtion/Produktion</v>
      </c>
      <c r="AX368" s="30">
        <f ca="1" t="shared" si="230"/>
        <v>44457.906973087</v>
      </c>
      <c r="AZ368" s="30">
        <f ca="1">IF(SUM(IF({"4.Projekteringsavtal","5.Anslutningsavtal","6.Nätavtal"}=Q368,1,0))&gt;0,EDATE(AX368,RANDBETWEEN(0,6)),"")</f>
        <v>44518</v>
      </c>
      <c r="BB368" s="20">
        <f ca="1">IF(SUM(IF({"5.Anslutningsavtal","6.Nätavtal"}=Q368,1,0))&gt;0,EDATE(AZ368,RANDBETWEEN(0,3)),"")</f>
        <v>44518</v>
      </c>
      <c r="BD368" s="20" t="str">
        <f ca="1" t="shared" si="231"/>
        <v/>
      </c>
    </row>
    <row r="369" s="6" customFormat="1" spans="1:56">
      <c r="A369" s="32" t="s">
        <v>65</v>
      </c>
      <c r="B369" s="30">
        <f ca="1" t="shared" si="284"/>
        <v>44349</v>
      </c>
      <c r="C369" s="31">
        <f ca="1" t="shared" si="218"/>
        <v>45562</v>
      </c>
      <c r="D369" s="29" t="str">
        <f t="shared" si="219"/>
        <v>Project 4369</v>
      </c>
      <c r="E369" s="29" t="str">
        <f t="shared" si="220"/>
        <v>Company AB 5369</v>
      </c>
      <c r="F369" s="29" t="str">
        <f ca="1" t="shared" si="285"/>
        <v>Solna</v>
      </c>
      <c r="G369" s="36">
        <f ca="1" t="shared" si="286"/>
        <v>36</v>
      </c>
      <c r="H369" s="37" t="str">
        <f ca="1" t="shared" si="287"/>
        <v>Nej</v>
      </c>
      <c r="I369" s="29" t="str">
        <f ca="1" t="shared" si="288"/>
        <v>Utökning</v>
      </c>
      <c r="J369" s="29" t="s">
        <v>69</v>
      </c>
      <c r="K369" s="40">
        <f ca="1" t="shared" si="289"/>
        <v>410</v>
      </c>
      <c r="L369" s="40">
        <f ca="1" t="shared" si="221"/>
        <v>104</v>
      </c>
      <c r="M369" s="13"/>
      <c r="N369" s="29" t="str">
        <f ca="1" t="shared" si="222"/>
        <v>Anders Erikson 369</v>
      </c>
      <c r="O369" s="29" t="str">
        <f ca="1" t="shared" si="223"/>
        <v>Erik Johanson 369</v>
      </c>
      <c r="P369" s="29" t="str">
        <f ca="1" t="shared" si="224"/>
        <v>Sarah Anderson 369</v>
      </c>
      <c r="Q369" s="29" t="str">
        <f ca="1" t="shared" si="290"/>
        <v>5.Anslutningsavtal</v>
      </c>
      <c r="R369" s="44" t="str">
        <f ca="1" t="shared" si="291"/>
        <v>n</v>
      </c>
      <c r="S369" s="44" t="str">
        <f ca="1" t="shared" si="292"/>
        <v/>
      </c>
      <c r="T369" s="44" t="str">
        <f ca="1" t="shared" si="293"/>
        <v/>
      </c>
      <c r="U369" s="15"/>
      <c r="V369" s="32"/>
      <c r="W369" s="48" t="str">
        <f ca="1" t="shared" si="294"/>
        <v/>
      </c>
      <c r="X369" s="49" t="str">
        <f ca="1" t="shared" si="295"/>
        <v>Ja</v>
      </c>
      <c r="Y369" s="62">
        <f ca="1" t="shared" si="225"/>
        <v>45585</v>
      </c>
      <c r="Z369" s="62">
        <f ca="1" t="shared" si="226"/>
        <v>45564</v>
      </c>
      <c r="AA369" s="66"/>
      <c r="AB369" s="63" t="str">
        <f ca="1" t="shared" si="227"/>
        <v/>
      </c>
      <c r="AC369" s="72">
        <f ca="1">INDEX(Anslutningspunkt!$A$2:$A$180,RANDBETWEEN(2,180),1)</f>
        <v>231</v>
      </c>
      <c r="AD369" s="29"/>
      <c r="AE369" s="29" t="str">
        <f ca="1" t="shared" si="296"/>
        <v/>
      </c>
      <c r="AF369" s="78"/>
      <c r="AG369" s="121"/>
      <c r="AH369" s="122"/>
      <c r="AI369" s="126"/>
      <c r="AM369" s="6">
        <f ca="1">VLOOKUP(AC369,Anslutningspunkt!A:B,2,0)+RANDBETWEEN(-10000,10000)</f>
        <v>7718140.698</v>
      </c>
      <c r="AN369" s="6">
        <f ca="1">VLOOKUP(AC369,Anslutningspunkt!A:C,3,0)+RANDBETWEEN(-10000,10000)</f>
        <v>683434.195</v>
      </c>
      <c r="AP369" s="6" t="str">
        <f ca="1" t="shared" si="228"/>
        <v>Utökning</v>
      </c>
      <c r="AQ369" s="6" t="str">
        <f t="shared" si="229"/>
        <v>Konsumtion/Produktion</v>
      </c>
      <c r="AX369" s="30">
        <f ca="1" t="shared" si="230"/>
        <v>45391.5324967867</v>
      </c>
      <c r="AZ369" s="30">
        <f ca="1">IF(SUM(IF({"4.Projekteringsavtal","5.Anslutningsavtal","6.Nätavtal"}=Q369,1,0))&gt;0,EDATE(AX369,RANDBETWEEN(0,6)),"")</f>
        <v>45574</v>
      </c>
      <c r="BB369" s="20">
        <f ca="1">IF(SUM(IF({"5.Anslutningsavtal","6.Nätavtal"}=Q369,1,0))&gt;0,EDATE(AZ369,RANDBETWEEN(0,3)),"")</f>
        <v>45605</v>
      </c>
      <c r="BD369" s="20" t="str">
        <f ca="1" t="shared" si="231"/>
        <v/>
      </c>
    </row>
    <row r="370" s="6" customFormat="1" spans="1:56">
      <c r="A370" s="32" t="s">
        <v>65</v>
      </c>
      <c r="B370" s="30">
        <f ca="1" t="shared" si="284"/>
        <v>44562</v>
      </c>
      <c r="C370" s="31">
        <f ca="1" t="shared" si="218"/>
        <v>44631</v>
      </c>
      <c r="D370" s="29" t="str">
        <f t="shared" si="219"/>
        <v>Project 4370</v>
      </c>
      <c r="E370" s="29" t="str">
        <f t="shared" si="220"/>
        <v>Company AB 5370</v>
      </c>
      <c r="F370" s="29" t="str">
        <f ca="1" t="shared" si="285"/>
        <v>Trosa</v>
      </c>
      <c r="G370" s="36">
        <f ca="1" t="shared" si="286"/>
        <v>32</v>
      </c>
      <c r="H370" s="37" t="str">
        <f ca="1" t="shared" si="287"/>
        <v>Nej</v>
      </c>
      <c r="I370" s="29" t="str">
        <f ca="1" t="shared" si="288"/>
        <v>Nyanslutning</v>
      </c>
      <c r="J370" s="29" t="s">
        <v>69</v>
      </c>
      <c r="K370" s="40">
        <f ca="1" t="shared" si="289"/>
        <v>140</v>
      </c>
      <c r="L370" s="40">
        <f ca="1" t="shared" si="221"/>
        <v>85</v>
      </c>
      <c r="M370" s="13"/>
      <c r="N370" s="29" t="str">
        <f ca="1" t="shared" si="222"/>
        <v>Sarah Anderson 370</v>
      </c>
      <c r="O370" s="29" t="str">
        <f ca="1" t="shared" si="223"/>
        <v>Anders Erikson 370</v>
      </c>
      <c r="P370" s="29" t="str">
        <f ca="1" t="shared" si="224"/>
        <v>Anders Erikson 370</v>
      </c>
      <c r="Q370" s="29" t="str">
        <f ca="1" t="shared" si="290"/>
        <v>4.Projekteringsavtal</v>
      </c>
      <c r="R370" s="44" t="str">
        <f ca="1" t="shared" si="291"/>
        <v/>
      </c>
      <c r="S370" s="44" t="str">
        <f ca="1" t="shared" si="292"/>
        <v/>
      </c>
      <c r="T370" s="44" t="str">
        <f ca="1" t="shared" si="293"/>
        <v/>
      </c>
      <c r="U370" s="15"/>
      <c r="V370" s="32"/>
      <c r="W370" s="48" t="str">
        <f ca="1" t="shared" si="294"/>
        <v/>
      </c>
      <c r="X370" s="49" t="str">
        <f ca="1" t="shared" si="295"/>
        <v>Ja</v>
      </c>
      <c r="Y370" s="62">
        <f ca="1" t="shared" si="225"/>
        <v>45409</v>
      </c>
      <c r="Z370" s="62">
        <f ca="1" t="shared" si="226"/>
        <v>45401</v>
      </c>
      <c r="AA370" s="66"/>
      <c r="AB370" s="63" t="str">
        <f ca="1" t="shared" si="227"/>
        <v/>
      </c>
      <c r="AC370" s="72">
        <f ca="1">INDEX(Anslutningspunkt!$A$2:$A$180,RANDBETWEEN(2,180),1)</f>
        <v>188</v>
      </c>
      <c r="AD370" s="29"/>
      <c r="AE370" s="29" t="str">
        <f ca="1" t="shared" si="296"/>
        <v/>
      </c>
      <c r="AF370" s="78"/>
      <c r="AG370" s="121"/>
      <c r="AH370" s="122"/>
      <c r="AI370" s="126"/>
      <c r="AM370" s="6">
        <f ca="1">VLOOKUP(AC370,Anslutningspunkt!A:B,2,0)+RANDBETWEEN(-10000,10000)</f>
        <v>7656597.698</v>
      </c>
      <c r="AN370" s="6">
        <f ca="1">VLOOKUP(AC370,Anslutningspunkt!A:C,3,0)+RANDBETWEEN(-10000,10000)</f>
        <v>817330.195</v>
      </c>
      <c r="AP370" s="6" t="str">
        <f ca="1" t="shared" si="228"/>
        <v>Nyanslutning</v>
      </c>
      <c r="AQ370" s="6" t="str">
        <f t="shared" si="229"/>
        <v>Konsumtion/Produktion</v>
      </c>
      <c r="AX370" s="30">
        <f ca="1" t="shared" si="230"/>
        <v>44580.7814386171</v>
      </c>
      <c r="AZ370" s="30">
        <f ca="1">IF(SUM(IF({"4.Projekteringsavtal","5.Anslutningsavtal","6.Nätavtal"}=Q370,1,0))&gt;0,EDATE(AX370,RANDBETWEEN(0,6)),"")</f>
        <v>44670</v>
      </c>
      <c r="BB370" s="20" t="str">
        <f ca="1">IF(SUM(IF({"5.Anslutningsavtal","6.Nätavtal"}=Q370,1,0))&gt;0,EDATE(AZ370,RANDBETWEEN(0,3)),"")</f>
        <v/>
      </c>
      <c r="BD370" s="20" t="str">
        <f ca="1" t="shared" si="231"/>
        <v/>
      </c>
    </row>
    <row r="371" s="6" customFormat="1" spans="1:56">
      <c r="A371" s="32" t="s">
        <v>65</v>
      </c>
      <c r="B371" s="30">
        <f ca="1" t="shared" si="284"/>
        <v>44183</v>
      </c>
      <c r="C371" s="31">
        <f ca="1" t="shared" si="218"/>
        <v>44595</v>
      </c>
      <c r="D371" s="29" t="str">
        <f t="shared" si="219"/>
        <v>Project 4371</v>
      </c>
      <c r="E371" s="29" t="str">
        <f t="shared" si="220"/>
        <v>Company AB 5371</v>
      </c>
      <c r="F371" s="29" t="str">
        <f ca="1" t="shared" si="285"/>
        <v>Nacka</v>
      </c>
      <c r="G371" s="36">
        <f ca="1" t="shared" si="286"/>
        <v>38</v>
      </c>
      <c r="H371" s="37" t="str">
        <f ca="1" t="shared" si="287"/>
        <v/>
      </c>
      <c r="I371" s="29" t="str">
        <f ca="1" t="shared" si="288"/>
        <v>Flytt</v>
      </c>
      <c r="J371" s="29" t="s">
        <v>69</v>
      </c>
      <c r="K371" s="40">
        <f ca="1" t="shared" si="289"/>
        <v>560</v>
      </c>
      <c r="L371" s="40">
        <f ca="1" t="shared" si="221"/>
        <v>409</v>
      </c>
      <c r="M371" s="13"/>
      <c r="N371" s="29" t="str">
        <f ca="1" t="shared" si="222"/>
        <v>Anders Erikson 371</v>
      </c>
      <c r="O371" s="29" t="str">
        <f ca="1" t="shared" si="223"/>
        <v>Erik Johanson 371</v>
      </c>
      <c r="P371" s="29" t="str">
        <f ca="1" t="shared" si="224"/>
        <v>Anders Erikson 371</v>
      </c>
      <c r="Q371" s="29" t="str">
        <f ca="1" t="shared" si="290"/>
        <v>4.Projekteringsavtal</v>
      </c>
      <c r="R371" s="44" t="str">
        <f ca="1" t="shared" si="291"/>
        <v>nej</v>
      </c>
      <c r="S371" s="44" t="str">
        <f ca="1" t="shared" si="292"/>
        <v/>
      </c>
      <c r="T371" s="44" t="str">
        <f ca="1" t="shared" si="293"/>
        <v/>
      </c>
      <c r="U371" s="15"/>
      <c r="V371" s="32"/>
      <c r="W371" s="48" t="str">
        <f ca="1" t="shared" si="294"/>
        <v>Länk</v>
      </c>
      <c r="X371" s="49" t="str">
        <f ca="1" t="shared" si="295"/>
        <v>Nej</v>
      </c>
      <c r="Y371" s="62" t="str">
        <f ca="1" t="shared" si="225"/>
        <v/>
      </c>
      <c r="Z371" s="62" t="str">
        <f ca="1" t="shared" si="226"/>
        <v/>
      </c>
      <c r="AA371" s="66"/>
      <c r="AB371" s="63" t="str">
        <f ca="1" t="shared" si="227"/>
        <v/>
      </c>
      <c r="AC371" s="72">
        <f ca="1">INDEX(Anslutningspunkt!$A$2:$A$180,RANDBETWEEN(2,180),1)</f>
        <v>131</v>
      </c>
      <c r="AD371" s="29"/>
      <c r="AE371" s="29" t="str">
        <f ca="1" t="shared" si="296"/>
        <v/>
      </c>
      <c r="AF371" s="78"/>
      <c r="AG371" s="121"/>
      <c r="AH371" s="122"/>
      <c r="AI371" s="126"/>
      <c r="AM371" s="6">
        <f ca="1">VLOOKUP(AC371,Anslutningspunkt!A:B,2,0)+RANDBETWEEN(-10000,10000)</f>
        <v>7598068.698</v>
      </c>
      <c r="AN371" s="6">
        <f ca="1">VLOOKUP(AC371,Anslutningspunkt!A:C,3,0)+RANDBETWEEN(-10000,10000)</f>
        <v>679710.195</v>
      </c>
      <c r="AP371" s="6" t="str">
        <f ca="1" t="shared" si="228"/>
        <v>Flytt</v>
      </c>
      <c r="AQ371" s="6" t="str">
        <f t="shared" si="229"/>
        <v>Konsumtion/Produktion</v>
      </c>
      <c r="AX371" s="30">
        <f ca="1" t="shared" si="230"/>
        <v>44488.2080693264</v>
      </c>
      <c r="AZ371" s="30">
        <f ca="1">IF(SUM(IF({"4.Projekteringsavtal","5.Anslutningsavtal","6.Nätavtal"}=Q371,1,0))&gt;0,EDATE(AX371,RANDBETWEEN(0,6)),"")</f>
        <v>44488</v>
      </c>
      <c r="BB371" s="20" t="str">
        <f ca="1">IF(SUM(IF({"5.Anslutningsavtal","6.Nätavtal"}=Q371,1,0))&gt;0,EDATE(AZ371,RANDBETWEEN(0,3)),"")</f>
        <v/>
      </c>
      <c r="BD371" s="20" t="str">
        <f ca="1" t="shared" si="231"/>
        <v/>
      </c>
    </row>
    <row r="372" s="6" customFormat="1" spans="1:56">
      <c r="A372" s="32" t="s">
        <v>65</v>
      </c>
      <c r="B372" s="30">
        <f ca="1" t="shared" ref="B372:B381" si="297">RANDBETWEEN(DATE(2018,1,1),DATE(2022,10,20))</f>
        <v>44546</v>
      </c>
      <c r="C372" s="31">
        <f ca="1" t="shared" si="218"/>
        <v>45309</v>
      </c>
      <c r="D372" s="29" t="str">
        <f t="shared" si="219"/>
        <v>Project 4372</v>
      </c>
      <c r="E372" s="29" t="str">
        <f t="shared" si="220"/>
        <v>Company AB 5372</v>
      </c>
      <c r="F372" s="29" t="str">
        <f ca="1" t="shared" ref="F372:F381" si="298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Älvkarleby</v>
      </c>
      <c r="G372" s="36">
        <f ca="1" t="shared" ref="G372:G381" si="299">RANDBETWEEN(30,38)</f>
        <v>36</v>
      </c>
      <c r="H372" s="37" t="str">
        <f ca="1" t="shared" ref="H372:H381" si="300">CHOOSE(RANDBETWEEN(1,3),"Ja","Nej","")</f>
        <v>Ja</v>
      </c>
      <c r="I372" s="29" t="str">
        <f ca="1" t="shared" ref="I372:I381" si="301">CHOOSE(RANDBETWEEN(1,3),"Nyanslutning","Utökning","Flytt")</f>
        <v>Utökning</v>
      </c>
      <c r="J372" s="29" t="s">
        <v>69</v>
      </c>
      <c r="K372" s="40">
        <f ca="1" t="shared" ref="K372:K381" si="302">RANDBETWEEN(1,60)*10</f>
        <v>430</v>
      </c>
      <c r="L372" s="40">
        <f ca="1" t="shared" si="221"/>
        <v>422</v>
      </c>
      <c r="M372" s="13"/>
      <c r="N372" s="29" t="str">
        <f ca="1" t="shared" si="222"/>
        <v>Erik Johanson 372</v>
      </c>
      <c r="O372" s="29" t="str">
        <f ca="1" t="shared" si="223"/>
        <v>Anders Erikson 372</v>
      </c>
      <c r="P372" s="29" t="str">
        <f ca="1" t="shared" si="224"/>
        <v>Lars Johnson 372</v>
      </c>
      <c r="Q372" s="29" t="str">
        <f ca="1" t="shared" ref="Q372:Q381" si="303">CHOOSE(RANDBETWEEN(1,5),"5.Anslutningsavtal","4.Projekteringsavtal","6.Nätavtal","2.Reservationsavtal","1.Anslutningsmöjlighet")</f>
        <v>4.Projekteringsavtal</v>
      </c>
      <c r="R372" s="44" t="str">
        <f ca="1" t="shared" ref="R372:R381" si="304">CHOOSE(RANDBETWEEN(1,8),"Ja","","","","n","nej","?","N/A")</f>
        <v>nej</v>
      </c>
      <c r="S372" s="44" t="str">
        <f ca="1" t="shared" ref="S372:S381" si="305">CHOOSE(RANDBETWEEN(1,3),"x","","")</f>
        <v>x</v>
      </c>
      <c r="T372" s="44" t="str">
        <f ca="1" t="shared" ref="T372:T381" si="306">CHOOSE(RANDBETWEEN(1,4),"x","","","")</f>
        <v/>
      </c>
      <c r="U372" s="15"/>
      <c r="V372" s="32"/>
      <c r="W372" s="48" t="str">
        <f ca="1" t="shared" ref="W372:W381" si="307">CHOOSE(RANDBETWEEN(1,7),"Länk","","","","","Ansluts till LN 20 kV","Reservationsavtal ska tecknas")</f>
        <v>Ansluts till LN 20 kV</v>
      </c>
      <c r="X372" s="49" t="str">
        <f ca="1" t="shared" ref="X372:X381" si="308">CHOOSE(RANDBETWEEN(1,4),"Ja","Ja","Nej","")</f>
        <v>Nej</v>
      </c>
      <c r="Y372" s="62" t="str">
        <f ca="1" t="shared" si="225"/>
        <v/>
      </c>
      <c r="Z372" s="62" t="str">
        <f ca="1" t="shared" si="226"/>
        <v/>
      </c>
      <c r="AA372" s="66"/>
      <c r="AB372" s="63" t="str">
        <f ca="1" t="shared" si="227"/>
        <v/>
      </c>
      <c r="AC372" s="72">
        <f ca="1">INDEX(Anslutningspunkt!$A$2:$A$180,RANDBETWEEN(2,180),1)</f>
        <v>205</v>
      </c>
      <c r="AD372" s="29"/>
      <c r="AE372" s="29" t="str">
        <f ca="1" t="shared" ref="AE372:AE381" si="309">CHOOSE(RANDBETWEEN(1,4),"Regionnät","Stamnät Regionnät","Stamnät","")</f>
        <v/>
      </c>
      <c r="AF372" s="78"/>
      <c r="AG372" s="121"/>
      <c r="AH372" s="122"/>
      <c r="AI372" s="126"/>
      <c r="AM372" s="6">
        <f ca="1">VLOOKUP(AC372,Anslutningspunkt!A:B,2,0)+RANDBETWEEN(-10000,10000)</f>
        <v>7676700.698</v>
      </c>
      <c r="AN372" s="6">
        <f ca="1">VLOOKUP(AC372,Anslutningspunkt!A:C,3,0)+RANDBETWEEN(-10000,10000)</f>
        <v>752716.195</v>
      </c>
      <c r="AP372" s="6" t="str">
        <f ca="1" t="shared" si="228"/>
        <v>Utökning</v>
      </c>
      <c r="AQ372" s="6" t="str">
        <f t="shared" si="229"/>
        <v>Konsumtion/Produktion</v>
      </c>
      <c r="AX372" s="30">
        <f ca="1" t="shared" si="230"/>
        <v>45263.4471293196</v>
      </c>
      <c r="AZ372" s="30">
        <f ca="1">IF(SUM(IF({"4.Projekteringsavtal","5.Anslutningsavtal","6.Nätavtal"}=Q372,1,0))&gt;0,EDATE(AX372,RANDBETWEEN(0,6)),"")</f>
        <v>45385</v>
      </c>
      <c r="BB372" s="20" t="str">
        <f ca="1">IF(SUM(IF({"5.Anslutningsavtal","6.Nätavtal"}=Q372,1,0))&gt;0,EDATE(AZ372,RANDBETWEEN(0,3)),"")</f>
        <v/>
      </c>
      <c r="BD372" s="20" t="str">
        <f ca="1" t="shared" si="231"/>
        <v/>
      </c>
    </row>
    <row r="373" s="6" customFormat="1" spans="1:56">
      <c r="A373" s="32" t="s">
        <v>65</v>
      </c>
      <c r="B373" s="30">
        <f ca="1" t="shared" si="297"/>
        <v>44418</v>
      </c>
      <c r="C373" s="31">
        <f ca="1" t="shared" si="218"/>
        <v>45197</v>
      </c>
      <c r="D373" s="29" t="str">
        <f t="shared" si="219"/>
        <v>Project 4373</v>
      </c>
      <c r="E373" s="29" t="str">
        <f t="shared" si="220"/>
        <v>Company AB 5373</v>
      </c>
      <c r="F373" s="29" t="str">
        <f ca="1" t="shared" si="298"/>
        <v>Norberg</v>
      </c>
      <c r="G373" s="36">
        <f ca="1" t="shared" si="299"/>
        <v>38</v>
      </c>
      <c r="H373" s="37" t="str">
        <f ca="1" t="shared" si="300"/>
        <v>Nej</v>
      </c>
      <c r="I373" s="29" t="str">
        <f ca="1" t="shared" si="301"/>
        <v>Nyanslutning</v>
      </c>
      <c r="J373" s="29" t="s">
        <v>69</v>
      </c>
      <c r="K373" s="40">
        <f ca="1" t="shared" si="302"/>
        <v>480</v>
      </c>
      <c r="L373" s="40">
        <f ca="1" t="shared" si="221"/>
        <v>464</v>
      </c>
      <c r="M373" s="13"/>
      <c r="N373" s="29" t="str">
        <f ca="1" t="shared" si="222"/>
        <v>Erik Johanson 373</v>
      </c>
      <c r="O373" s="29" t="str">
        <f ca="1" t="shared" si="223"/>
        <v>Erik Johanson 373</v>
      </c>
      <c r="P373" s="29" t="str">
        <f ca="1" t="shared" si="224"/>
        <v>Sarah Anderson 373</v>
      </c>
      <c r="Q373" s="29" t="str">
        <f ca="1" t="shared" si="303"/>
        <v>5.Anslutningsavtal</v>
      </c>
      <c r="R373" s="44" t="str">
        <f ca="1" t="shared" si="304"/>
        <v>N/A</v>
      </c>
      <c r="S373" s="44" t="str">
        <f ca="1" t="shared" si="305"/>
        <v/>
      </c>
      <c r="T373" s="44" t="str">
        <f ca="1" t="shared" si="306"/>
        <v/>
      </c>
      <c r="U373" s="15"/>
      <c r="V373" s="32"/>
      <c r="W373" s="48" t="str">
        <f ca="1" t="shared" si="307"/>
        <v/>
      </c>
      <c r="X373" s="49" t="str">
        <f ca="1" t="shared" si="308"/>
        <v/>
      </c>
      <c r="Y373" s="62" t="str">
        <f ca="1" t="shared" si="225"/>
        <v/>
      </c>
      <c r="Z373" s="62" t="str">
        <f ca="1" t="shared" si="226"/>
        <v/>
      </c>
      <c r="AA373" s="66"/>
      <c r="AB373" s="63" t="str">
        <f ca="1" t="shared" si="227"/>
        <v/>
      </c>
      <c r="AC373" s="72">
        <f ca="1">INDEX(Anslutningspunkt!$A$2:$A$180,RANDBETWEEN(2,180),1)</f>
        <v>298</v>
      </c>
      <c r="AD373" s="29"/>
      <c r="AE373" s="29" t="str">
        <f ca="1" t="shared" si="309"/>
        <v>Stamnät</v>
      </c>
      <c r="AF373" s="78"/>
      <c r="AG373" s="121"/>
      <c r="AH373" s="122"/>
      <c r="AI373" s="126"/>
      <c r="AM373" s="6">
        <f ca="1">VLOOKUP(AC373,Anslutningspunkt!A:B,2,0)+RANDBETWEEN(-10000,10000)</f>
        <v>7599648.698</v>
      </c>
      <c r="AN373" s="6">
        <f ca="1">VLOOKUP(AC373,Anslutningspunkt!A:C,3,0)+RANDBETWEEN(-10000,10000)</f>
        <v>835208.195</v>
      </c>
      <c r="AP373" s="6" t="str">
        <f ca="1" t="shared" si="228"/>
        <v>Nyanslutning</v>
      </c>
      <c r="AQ373" s="6" t="str">
        <f t="shared" si="229"/>
        <v>Konsumtion/Produktion</v>
      </c>
      <c r="AX373" s="30">
        <f ca="1" t="shared" si="230"/>
        <v>45008.9841405626</v>
      </c>
      <c r="AZ373" s="30">
        <f ca="1">IF(SUM(IF({"4.Projekteringsavtal","5.Anslutningsavtal","6.Nätavtal"}=Q373,1,0))&gt;0,EDATE(AX373,RANDBETWEEN(0,6)),"")</f>
        <v>45069</v>
      </c>
      <c r="BB373" s="20">
        <f ca="1">IF(SUM(IF({"5.Anslutningsavtal","6.Nätavtal"}=Q373,1,0))&gt;0,EDATE(AZ373,RANDBETWEEN(0,3)),"")</f>
        <v>45161</v>
      </c>
      <c r="BD373" s="20" t="str">
        <f ca="1" t="shared" si="231"/>
        <v/>
      </c>
    </row>
    <row r="374" s="6" customFormat="1" spans="1:56">
      <c r="A374" s="32" t="s">
        <v>65</v>
      </c>
      <c r="B374" s="30">
        <f ca="1" t="shared" si="297"/>
        <v>44153</v>
      </c>
      <c r="C374" s="31">
        <f ca="1" t="shared" si="218"/>
        <v>44209</v>
      </c>
      <c r="D374" s="29" t="str">
        <f t="shared" si="219"/>
        <v>Project 4374</v>
      </c>
      <c r="E374" s="29" t="str">
        <f t="shared" si="220"/>
        <v>Company AB 5374</v>
      </c>
      <c r="F374" s="29" t="str">
        <f ca="1" t="shared" si="298"/>
        <v>Sala</v>
      </c>
      <c r="G374" s="36">
        <f ca="1" t="shared" si="299"/>
        <v>30</v>
      </c>
      <c r="H374" s="37" t="str">
        <f ca="1" t="shared" si="300"/>
        <v>Ja</v>
      </c>
      <c r="I374" s="29" t="str">
        <f ca="1" t="shared" si="301"/>
        <v>Utökning</v>
      </c>
      <c r="J374" s="29" t="s">
        <v>69</v>
      </c>
      <c r="K374" s="40">
        <f ca="1" t="shared" si="302"/>
        <v>380</v>
      </c>
      <c r="L374" s="40">
        <f ca="1" t="shared" si="221"/>
        <v>344</v>
      </c>
      <c r="M374" s="13"/>
      <c r="N374" s="29" t="str">
        <f ca="1" t="shared" si="222"/>
        <v>Lars Johnson 374</v>
      </c>
      <c r="O374" s="29" t="str">
        <f ca="1" t="shared" si="223"/>
        <v>Sarah Anderson 374</v>
      </c>
      <c r="P374" s="29" t="str">
        <f ca="1" t="shared" si="224"/>
        <v>Sarah Anderson 374</v>
      </c>
      <c r="Q374" s="29" t="str">
        <f ca="1" t="shared" si="303"/>
        <v>1.Anslutningsmöjlighet</v>
      </c>
      <c r="R374" s="44" t="str">
        <f ca="1" t="shared" si="304"/>
        <v>Ja</v>
      </c>
      <c r="S374" s="44" t="str">
        <f ca="1" t="shared" si="305"/>
        <v/>
      </c>
      <c r="T374" s="44" t="str">
        <f ca="1" t="shared" si="306"/>
        <v/>
      </c>
      <c r="U374" s="15"/>
      <c r="V374" s="32"/>
      <c r="W374" s="48" t="str">
        <f ca="1" t="shared" si="307"/>
        <v/>
      </c>
      <c r="X374" s="49" t="str">
        <f ca="1" t="shared" si="308"/>
        <v>Ja</v>
      </c>
      <c r="Y374" s="62">
        <f ca="1" t="shared" si="225"/>
        <v>45361</v>
      </c>
      <c r="Z374" s="62">
        <f ca="1" t="shared" si="226"/>
        <v>44715</v>
      </c>
      <c r="AA374" s="66"/>
      <c r="AB374" s="63">
        <f ca="1" t="shared" si="227"/>
        <v>44192.4025296534</v>
      </c>
      <c r="AC374" s="72">
        <f ca="1">INDEX(Anslutningspunkt!$A$2:$A$180,RANDBETWEEN(2,180),1)</f>
        <v>184</v>
      </c>
      <c r="AD374" s="29"/>
      <c r="AE374" s="29" t="str">
        <f ca="1" t="shared" si="309"/>
        <v>Regionnät</v>
      </c>
      <c r="AF374" s="78"/>
      <c r="AG374" s="121"/>
      <c r="AH374" s="122"/>
      <c r="AI374" s="126"/>
      <c r="AM374" s="6">
        <f ca="1">VLOOKUP(AC374,Anslutningspunkt!A:B,2,0)+RANDBETWEEN(-10000,10000)</f>
        <v>7634897.698</v>
      </c>
      <c r="AN374" s="6">
        <f ca="1">VLOOKUP(AC374,Anslutningspunkt!A:C,3,0)+RANDBETWEEN(-10000,10000)</f>
        <v>666031.195</v>
      </c>
      <c r="AP374" s="6" t="str">
        <f ca="1" t="shared" si="228"/>
        <v>Utökning</v>
      </c>
      <c r="AQ374" s="6" t="str">
        <f t="shared" si="229"/>
        <v>Konsumtion/Produktion</v>
      </c>
      <c r="AX374" s="30" t="str">
        <f ca="1" t="shared" si="230"/>
        <v/>
      </c>
      <c r="AZ374" s="30" t="str">
        <f ca="1">IF(SUM(IF({"4.Projekteringsavtal","5.Anslutningsavtal","6.Nätavtal"}=Q374,1,0))&gt;0,EDATE(AX374,RANDBETWEEN(0,6)),"")</f>
        <v/>
      </c>
      <c r="BB374" s="20" t="str">
        <f ca="1">IF(SUM(IF({"5.Anslutningsavtal","6.Nätavtal"}=Q374,1,0))&gt;0,EDATE(AZ374,RANDBETWEEN(0,3)),"")</f>
        <v/>
      </c>
      <c r="BD374" s="20" t="str">
        <f ca="1" t="shared" si="231"/>
        <v/>
      </c>
    </row>
    <row r="375" s="6" customFormat="1" spans="1:56">
      <c r="A375" s="32" t="s">
        <v>65</v>
      </c>
      <c r="B375" s="30">
        <f ca="1" t="shared" si="297"/>
        <v>44017</v>
      </c>
      <c r="C375" s="31">
        <f ca="1" t="shared" si="218"/>
        <v>44676</v>
      </c>
      <c r="D375" s="29" t="str">
        <f t="shared" si="219"/>
        <v>Project 4375</v>
      </c>
      <c r="E375" s="29" t="str">
        <f t="shared" si="220"/>
        <v>Company AB 5375</v>
      </c>
      <c r="F375" s="29" t="str">
        <f ca="1" t="shared" si="298"/>
        <v>Heby</v>
      </c>
      <c r="G375" s="36">
        <f ca="1" t="shared" si="299"/>
        <v>37</v>
      </c>
      <c r="H375" s="37" t="str">
        <f ca="1" t="shared" si="300"/>
        <v>Ja</v>
      </c>
      <c r="I375" s="29" t="str">
        <f ca="1" t="shared" si="301"/>
        <v>Utökning</v>
      </c>
      <c r="J375" s="29" t="s">
        <v>69</v>
      </c>
      <c r="K375" s="40">
        <f ca="1" t="shared" si="302"/>
        <v>590</v>
      </c>
      <c r="L375" s="40">
        <f ca="1" t="shared" si="221"/>
        <v>34</v>
      </c>
      <c r="M375" s="13"/>
      <c r="N375" s="29" t="str">
        <f ca="1" t="shared" si="222"/>
        <v>Anders Erikson 375</v>
      </c>
      <c r="O375" s="29" t="str">
        <f ca="1" t="shared" si="223"/>
        <v>Lars Johnson 375</v>
      </c>
      <c r="P375" s="29" t="str">
        <f ca="1" t="shared" si="224"/>
        <v>Anders Erikson 375</v>
      </c>
      <c r="Q375" s="29" t="str">
        <f ca="1" t="shared" si="303"/>
        <v>5.Anslutningsavtal</v>
      </c>
      <c r="R375" s="44" t="str">
        <f ca="1" t="shared" si="304"/>
        <v>?</v>
      </c>
      <c r="S375" s="44" t="str">
        <f ca="1" t="shared" si="305"/>
        <v/>
      </c>
      <c r="T375" s="44" t="str">
        <f ca="1" t="shared" si="306"/>
        <v>x</v>
      </c>
      <c r="U375" s="15"/>
      <c r="V375" s="32"/>
      <c r="W375" s="48" t="str">
        <f ca="1" t="shared" si="307"/>
        <v>Ansluts till LN 20 kV</v>
      </c>
      <c r="X375" s="49" t="str">
        <f ca="1" t="shared" si="308"/>
        <v/>
      </c>
      <c r="Y375" s="62" t="str">
        <f ca="1" t="shared" si="225"/>
        <v/>
      </c>
      <c r="Z375" s="62" t="str">
        <f ca="1" t="shared" si="226"/>
        <v/>
      </c>
      <c r="AA375" s="66"/>
      <c r="AB375" s="63" t="str">
        <f ca="1" t="shared" si="227"/>
        <v/>
      </c>
      <c r="AC375" s="72">
        <f ca="1">INDEX(Anslutningspunkt!$A$2:$A$180,RANDBETWEEN(2,180),1)</f>
        <v>126</v>
      </c>
      <c r="AD375" s="29"/>
      <c r="AE375" s="29" t="str">
        <f ca="1" t="shared" si="309"/>
        <v>Regionnät</v>
      </c>
      <c r="AF375" s="78"/>
      <c r="AG375" s="121"/>
      <c r="AH375" s="122"/>
      <c r="AI375" s="126"/>
      <c r="AM375" s="6">
        <f ca="1">VLOOKUP(AC375,Anslutningspunkt!A:B,2,0)+RANDBETWEEN(-10000,10000)</f>
        <v>7625802.698</v>
      </c>
      <c r="AN375" s="6">
        <f ca="1">VLOOKUP(AC375,Anslutningspunkt!A:C,3,0)+RANDBETWEEN(-10000,10000)</f>
        <v>750420.195</v>
      </c>
      <c r="AP375" s="6" t="str">
        <f ca="1" t="shared" si="228"/>
        <v>Utökning</v>
      </c>
      <c r="AQ375" s="6" t="str">
        <f t="shared" si="229"/>
        <v>Konsumtion/Produktion</v>
      </c>
      <c r="AX375" s="30">
        <f ca="1" t="shared" si="230"/>
        <v>44437.8118443285</v>
      </c>
      <c r="AZ375" s="30">
        <f ca="1">IF(SUM(IF({"4.Projekteringsavtal","5.Anslutningsavtal","6.Nätavtal"}=Q375,1,0))&gt;0,EDATE(AX375,RANDBETWEEN(0,6)),"")</f>
        <v>44529</v>
      </c>
      <c r="BB375" s="20">
        <f ca="1">IF(SUM(IF({"5.Anslutningsavtal","6.Nätavtal"}=Q375,1,0))&gt;0,EDATE(AZ375,RANDBETWEEN(0,3)),"")</f>
        <v>44620</v>
      </c>
      <c r="BD375" s="20" t="str">
        <f ca="1" t="shared" si="231"/>
        <v/>
      </c>
    </row>
    <row r="376" s="6" customFormat="1" spans="1:56">
      <c r="A376" s="32" t="s">
        <v>65</v>
      </c>
      <c r="B376" s="30">
        <f ca="1" t="shared" si="297"/>
        <v>43123</v>
      </c>
      <c r="C376" s="31">
        <f ca="1" t="shared" si="218"/>
        <v>45349</v>
      </c>
      <c r="D376" s="29" t="str">
        <f t="shared" si="219"/>
        <v>Project 4376</v>
      </c>
      <c r="E376" s="29" t="str">
        <f t="shared" si="220"/>
        <v>Company AB 5376</v>
      </c>
      <c r="F376" s="29" t="str">
        <f ca="1" t="shared" si="298"/>
        <v>Upplands Vsäby</v>
      </c>
      <c r="G376" s="36">
        <f ca="1" t="shared" si="299"/>
        <v>31</v>
      </c>
      <c r="H376" s="37" t="str">
        <f ca="1" t="shared" si="300"/>
        <v/>
      </c>
      <c r="I376" s="29" t="str">
        <f ca="1" t="shared" si="301"/>
        <v>Nyanslutning</v>
      </c>
      <c r="J376" s="29" t="s">
        <v>69</v>
      </c>
      <c r="K376" s="40">
        <f ca="1" t="shared" si="302"/>
        <v>430</v>
      </c>
      <c r="L376" s="40">
        <f ca="1" t="shared" si="221"/>
        <v>404</v>
      </c>
      <c r="M376" s="13"/>
      <c r="N376" s="29" t="str">
        <f ca="1" t="shared" si="222"/>
        <v>Erik Johanson 376</v>
      </c>
      <c r="O376" s="29" t="str">
        <f ca="1" t="shared" si="223"/>
        <v>Sarah Anderson 376</v>
      </c>
      <c r="P376" s="29" t="str">
        <f ca="1" t="shared" si="224"/>
        <v>Sarah Anderson 376</v>
      </c>
      <c r="Q376" s="29" t="str">
        <f ca="1" t="shared" si="303"/>
        <v>2.Reservationsavtal</v>
      </c>
      <c r="R376" s="44" t="str">
        <f ca="1" t="shared" si="304"/>
        <v/>
      </c>
      <c r="S376" s="44" t="str">
        <f ca="1" t="shared" si="305"/>
        <v/>
      </c>
      <c r="T376" s="44" t="str">
        <f ca="1" t="shared" si="306"/>
        <v/>
      </c>
      <c r="U376" s="15"/>
      <c r="V376" s="32"/>
      <c r="W376" s="48" t="str">
        <f ca="1" t="shared" si="307"/>
        <v/>
      </c>
      <c r="X376" s="49" t="str">
        <f ca="1" t="shared" si="308"/>
        <v>Ja</v>
      </c>
      <c r="Y376" s="62">
        <f ca="1" t="shared" si="225"/>
        <v>45520</v>
      </c>
      <c r="Z376" s="62">
        <f ca="1" t="shared" si="226"/>
        <v>45436</v>
      </c>
      <c r="AA376" s="66"/>
      <c r="AB376" s="63" t="str">
        <f ca="1" t="shared" si="227"/>
        <v/>
      </c>
      <c r="AC376" s="72">
        <f ca="1">INDEX(Anslutningspunkt!$A$2:$A$180,RANDBETWEEN(2,180),1)</f>
        <v>146</v>
      </c>
      <c r="AD376" s="29"/>
      <c r="AE376" s="29" t="str">
        <f ca="1" t="shared" si="309"/>
        <v/>
      </c>
      <c r="AF376" s="78"/>
      <c r="AG376" s="121"/>
      <c r="AH376" s="122"/>
      <c r="AI376" s="126"/>
      <c r="AM376" s="6">
        <f ca="1">VLOOKUP(AC376,Anslutningspunkt!A:B,2,0)+RANDBETWEEN(-10000,10000)</f>
        <v>7689933.698</v>
      </c>
      <c r="AN376" s="6">
        <f ca="1">VLOOKUP(AC376,Anslutningspunkt!A:C,3,0)+RANDBETWEEN(-10000,10000)</f>
        <v>830663.195</v>
      </c>
      <c r="AP376" s="6" t="str">
        <f ca="1" t="shared" si="228"/>
        <v>Nyanslutning</v>
      </c>
      <c r="AQ376" s="6" t="str">
        <f t="shared" si="229"/>
        <v>Konsumtion/Produktion</v>
      </c>
      <c r="AX376" s="30">
        <f ca="1" t="shared" si="230"/>
        <v>44164.7921985886</v>
      </c>
      <c r="AZ376" s="30" t="str">
        <f ca="1">IF(SUM(IF({"4.Projekteringsavtal","5.Anslutningsavtal","6.Nätavtal"}=Q376,1,0))&gt;0,EDATE(AX376,RANDBETWEEN(0,6)),"")</f>
        <v/>
      </c>
      <c r="BB376" s="20" t="str">
        <f ca="1">IF(SUM(IF({"5.Anslutningsavtal","6.Nätavtal"}=Q376,1,0))&gt;0,EDATE(AZ376,RANDBETWEEN(0,3)),"")</f>
        <v/>
      </c>
      <c r="BD376" s="20" t="str">
        <f ca="1" t="shared" si="231"/>
        <v/>
      </c>
    </row>
    <row r="377" s="6" customFormat="1" spans="1:56">
      <c r="A377" s="32" t="s">
        <v>65</v>
      </c>
      <c r="B377" s="30">
        <f ca="1" t="shared" si="297"/>
        <v>44496</v>
      </c>
      <c r="C377" s="31">
        <f ca="1" t="shared" si="218"/>
        <v>45503</v>
      </c>
      <c r="D377" s="29" t="str">
        <f t="shared" si="219"/>
        <v>Project 4377</v>
      </c>
      <c r="E377" s="29" t="str">
        <f t="shared" si="220"/>
        <v>Company AB 5377</v>
      </c>
      <c r="F377" s="29" t="str">
        <f ca="1" t="shared" si="298"/>
        <v>Eskiltuna</v>
      </c>
      <c r="G377" s="36">
        <f ca="1" t="shared" si="299"/>
        <v>37</v>
      </c>
      <c r="H377" s="37" t="str">
        <f ca="1" t="shared" si="300"/>
        <v>Ja</v>
      </c>
      <c r="I377" s="29" t="str">
        <f ca="1" t="shared" si="301"/>
        <v>Nyanslutning</v>
      </c>
      <c r="J377" s="29" t="s">
        <v>69</v>
      </c>
      <c r="K377" s="40">
        <f ca="1" t="shared" si="302"/>
        <v>220</v>
      </c>
      <c r="L377" s="40">
        <f ca="1" t="shared" si="221"/>
        <v>143</v>
      </c>
      <c r="M377" s="13"/>
      <c r="N377" s="29" t="str">
        <f ca="1" t="shared" si="222"/>
        <v>Anders Erikson 377</v>
      </c>
      <c r="O377" s="29" t="str">
        <f ca="1" t="shared" si="223"/>
        <v>Lars Johnson 377</v>
      </c>
      <c r="P377" s="29" t="str">
        <f ca="1" t="shared" si="224"/>
        <v>Sarah Anderson 377</v>
      </c>
      <c r="Q377" s="29" t="str">
        <f ca="1" t="shared" si="303"/>
        <v>4.Projekteringsavtal</v>
      </c>
      <c r="R377" s="44" t="str">
        <f ca="1" t="shared" si="304"/>
        <v>n</v>
      </c>
      <c r="S377" s="44" t="str">
        <f ca="1" t="shared" si="305"/>
        <v/>
      </c>
      <c r="T377" s="44" t="str">
        <f ca="1" t="shared" si="306"/>
        <v/>
      </c>
      <c r="U377" s="15"/>
      <c r="V377" s="32"/>
      <c r="W377" s="48" t="str">
        <f ca="1" t="shared" si="307"/>
        <v>Länk</v>
      </c>
      <c r="X377" s="49" t="str">
        <f ca="1" t="shared" si="308"/>
        <v/>
      </c>
      <c r="Y377" s="62" t="str">
        <f ca="1" t="shared" si="225"/>
        <v/>
      </c>
      <c r="Z377" s="62" t="str">
        <f ca="1" t="shared" si="226"/>
        <v/>
      </c>
      <c r="AA377" s="66"/>
      <c r="AB377" s="63" t="str">
        <f ca="1" t="shared" si="227"/>
        <v/>
      </c>
      <c r="AC377" s="72">
        <f ca="1">INDEX(Anslutningspunkt!$A$2:$A$180,RANDBETWEEN(2,180),1)</f>
        <v>72</v>
      </c>
      <c r="AD377" s="29"/>
      <c r="AE377" s="29" t="str">
        <f ca="1" t="shared" si="309"/>
        <v>Regionnät</v>
      </c>
      <c r="AF377" s="78"/>
      <c r="AG377" s="121"/>
      <c r="AH377" s="122"/>
      <c r="AI377" s="126"/>
      <c r="AM377" s="6">
        <f ca="1">VLOOKUP(AC377,Anslutningspunkt!A:B,2,0)+RANDBETWEEN(-10000,10000)</f>
        <v>6483381.724</v>
      </c>
      <c r="AN377" s="6">
        <f ca="1">VLOOKUP(AC377,Anslutningspunkt!A:C,3,0)+RANDBETWEEN(-10000,10000)</f>
        <v>364753.066</v>
      </c>
      <c r="AP377" s="6" t="str">
        <f ca="1" t="shared" si="228"/>
        <v>Nyanslutning</v>
      </c>
      <c r="AQ377" s="6" t="str">
        <f t="shared" si="229"/>
        <v>Konsumtion/Produktion</v>
      </c>
      <c r="AX377" s="30">
        <f ca="1" t="shared" si="230"/>
        <v>45282.0611230111</v>
      </c>
      <c r="AZ377" s="30">
        <f ca="1">IF(SUM(IF({"4.Projekteringsavtal","5.Anslutningsavtal","6.Nätavtal"}=Q377,1,0))&gt;0,EDATE(AX377,RANDBETWEEN(0,6)),"")</f>
        <v>45373</v>
      </c>
      <c r="BB377" s="20" t="str">
        <f ca="1">IF(SUM(IF({"5.Anslutningsavtal","6.Nätavtal"}=Q377,1,0))&gt;0,EDATE(AZ377,RANDBETWEEN(0,3)),"")</f>
        <v/>
      </c>
      <c r="BD377" s="20" t="str">
        <f ca="1" t="shared" si="231"/>
        <v/>
      </c>
    </row>
    <row r="378" s="6" customFormat="1" spans="1:56">
      <c r="A378" s="32" t="s">
        <v>65</v>
      </c>
      <c r="B378" s="30">
        <f ca="1" t="shared" si="297"/>
        <v>44663</v>
      </c>
      <c r="C378" s="31">
        <f ca="1" t="shared" si="218"/>
        <v>45289</v>
      </c>
      <c r="D378" s="29" t="str">
        <f t="shared" si="219"/>
        <v>Project 4378</v>
      </c>
      <c r="E378" s="29" t="str">
        <f t="shared" si="220"/>
        <v>Company AB 5378</v>
      </c>
      <c r="F378" s="29" t="str">
        <f ca="1" t="shared" si="298"/>
        <v>Tierp</v>
      </c>
      <c r="G378" s="36">
        <f ca="1" t="shared" si="299"/>
        <v>38</v>
      </c>
      <c r="H378" s="37" t="str">
        <f ca="1" t="shared" si="300"/>
        <v>Nej</v>
      </c>
      <c r="I378" s="29" t="str">
        <f ca="1" t="shared" si="301"/>
        <v>Flytt</v>
      </c>
      <c r="J378" s="29" t="s">
        <v>69</v>
      </c>
      <c r="K378" s="40">
        <f ca="1" t="shared" si="302"/>
        <v>210</v>
      </c>
      <c r="L378" s="40">
        <f ca="1" t="shared" si="221"/>
        <v>122</v>
      </c>
      <c r="M378" s="13"/>
      <c r="N378" s="29" t="str">
        <f ca="1" t="shared" si="222"/>
        <v>Sarah Anderson 378</v>
      </c>
      <c r="O378" s="29" t="str">
        <f ca="1" t="shared" si="223"/>
        <v>Lars Johnson 378</v>
      </c>
      <c r="P378" s="29" t="str">
        <f ca="1" t="shared" si="224"/>
        <v>Erik Johanson 378</v>
      </c>
      <c r="Q378" s="29" t="str">
        <f ca="1" t="shared" si="303"/>
        <v>2.Reservationsavtal</v>
      </c>
      <c r="R378" s="44" t="str">
        <f ca="1" t="shared" si="304"/>
        <v>N/A</v>
      </c>
      <c r="S378" s="44" t="str">
        <f ca="1" t="shared" si="305"/>
        <v/>
      </c>
      <c r="T378" s="44" t="str">
        <f ca="1" t="shared" si="306"/>
        <v>x</v>
      </c>
      <c r="U378" s="15"/>
      <c r="V378" s="32"/>
      <c r="W378" s="48" t="str">
        <f ca="1" t="shared" si="307"/>
        <v>Länk</v>
      </c>
      <c r="X378" s="49" t="str">
        <f ca="1" t="shared" si="308"/>
        <v>Ja</v>
      </c>
      <c r="Y378" s="62">
        <f ca="1" t="shared" si="225"/>
        <v>45533</v>
      </c>
      <c r="Z378" s="62">
        <f ca="1" t="shared" si="226"/>
        <v>45454</v>
      </c>
      <c r="AA378" s="66"/>
      <c r="AB378" s="63" t="str">
        <f ca="1" t="shared" si="227"/>
        <v/>
      </c>
      <c r="AC378" s="72">
        <f ca="1">INDEX(Anslutningspunkt!$A$2:$A$180,RANDBETWEEN(2,180),1)</f>
        <v>32</v>
      </c>
      <c r="AD378" s="29"/>
      <c r="AE378" s="29" t="str">
        <f ca="1" t="shared" si="309"/>
        <v/>
      </c>
      <c r="AF378" s="78"/>
      <c r="AG378" s="121"/>
      <c r="AH378" s="122"/>
      <c r="AI378" s="126"/>
      <c r="AM378" s="6">
        <f ca="1">VLOOKUP(AC378,Anslutningspunkt!A:B,2,0)+RANDBETWEEN(-10000,10000)</f>
        <v>7646392.698</v>
      </c>
      <c r="AN378" s="6">
        <f ca="1">VLOOKUP(AC378,Anslutningspunkt!A:C,3,0)+RANDBETWEEN(-10000,10000)</f>
        <v>668264.195</v>
      </c>
      <c r="AP378" s="6" t="str">
        <f ca="1" t="shared" si="228"/>
        <v>Flytt</v>
      </c>
      <c r="AQ378" s="6" t="str">
        <f t="shared" si="229"/>
        <v>Konsumtion/Produktion</v>
      </c>
      <c r="AX378" s="30">
        <f ca="1" t="shared" si="230"/>
        <v>44972.6454272056</v>
      </c>
      <c r="AZ378" s="30" t="str">
        <f ca="1">IF(SUM(IF({"4.Projekteringsavtal","5.Anslutningsavtal","6.Nätavtal"}=Q378,1,0))&gt;0,EDATE(AX378,RANDBETWEEN(0,6)),"")</f>
        <v/>
      </c>
      <c r="BB378" s="20" t="str">
        <f ca="1">IF(SUM(IF({"5.Anslutningsavtal","6.Nätavtal"}=Q378,1,0))&gt;0,EDATE(AZ378,RANDBETWEEN(0,3)),"")</f>
        <v/>
      </c>
      <c r="BD378" s="20" t="str">
        <f ca="1" t="shared" si="231"/>
        <v/>
      </c>
    </row>
    <row r="379" s="6" customFormat="1" spans="1:56">
      <c r="A379" s="32" t="s">
        <v>65</v>
      </c>
      <c r="B379" s="30">
        <f ca="1" t="shared" si="297"/>
        <v>44824</v>
      </c>
      <c r="C379" s="31">
        <f ca="1" t="shared" si="218"/>
        <v>44868</v>
      </c>
      <c r="D379" s="29" t="str">
        <f t="shared" si="219"/>
        <v>Project 4379</v>
      </c>
      <c r="E379" s="29" t="str">
        <f t="shared" si="220"/>
        <v>Company AB 5379</v>
      </c>
      <c r="F379" s="29" t="str">
        <f ca="1" t="shared" si="298"/>
        <v>Vingåker</v>
      </c>
      <c r="G379" s="36">
        <f ca="1" t="shared" si="299"/>
        <v>30</v>
      </c>
      <c r="H379" s="37" t="str">
        <f ca="1" t="shared" si="300"/>
        <v/>
      </c>
      <c r="I379" s="29" t="str">
        <f ca="1" t="shared" si="301"/>
        <v>Flytt</v>
      </c>
      <c r="J379" s="29" t="s">
        <v>69</v>
      </c>
      <c r="K379" s="40">
        <f ca="1" t="shared" si="302"/>
        <v>270</v>
      </c>
      <c r="L379" s="40">
        <f ca="1" t="shared" si="221"/>
        <v>226</v>
      </c>
      <c r="M379" s="13"/>
      <c r="N379" s="29" t="str">
        <f ca="1" t="shared" si="222"/>
        <v>Lars Johnson 379</v>
      </c>
      <c r="O379" s="29" t="str">
        <f ca="1" t="shared" si="223"/>
        <v>Erik Johanson 379</v>
      </c>
      <c r="P379" s="29" t="str">
        <f ca="1" t="shared" si="224"/>
        <v>Lars Johnson 379</v>
      </c>
      <c r="Q379" s="29" t="str">
        <f ca="1" t="shared" si="303"/>
        <v>2.Reservationsavtal</v>
      </c>
      <c r="R379" s="44" t="str">
        <f ca="1" t="shared" si="304"/>
        <v>nej</v>
      </c>
      <c r="S379" s="44" t="str">
        <f ca="1" t="shared" si="305"/>
        <v>x</v>
      </c>
      <c r="T379" s="44" t="str">
        <f ca="1" t="shared" si="306"/>
        <v/>
      </c>
      <c r="U379" s="15"/>
      <c r="V379" s="32"/>
      <c r="W379" s="48" t="str">
        <f ca="1" t="shared" si="307"/>
        <v/>
      </c>
      <c r="X379" s="49" t="str">
        <f ca="1" t="shared" si="308"/>
        <v>Nej</v>
      </c>
      <c r="Y379" s="62" t="str">
        <f ca="1" t="shared" si="225"/>
        <v/>
      </c>
      <c r="Z379" s="62" t="str">
        <f ca="1" t="shared" si="226"/>
        <v/>
      </c>
      <c r="AA379" s="66"/>
      <c r="AB379" s="63" t="str">
        <f ca="1" t="shared" si="227"/>
        <v/>
      </c>
      <c r="AC379" s="72">
        <f ca="1">INDEX(Anslutningspunkt!$A$2:$A$180,RANDBETWEEN(2,180),1)</f>
        <v>319</v>
      </c>
      <c r="AD379" s="29"/>
      <c r="AE379" s="29" t="str">
        <f ca="1" t="shared" si="309"/>
        <v>Regionnät</v>
      </c>
      <c r="AF379" s="78"/>
      <c r="AG379" s="121"/>
      <c r="AH379" s="122"/>
      <c r="AI379" s="126"/>
      <c r="AM379" s="6">
        <f ca="1">VLOOKUP(AC379,Anslutningspunkt!A:B,2,0)+RANDBETWEEN(-10000,10000)</f>
        <v>7707935.698</v>
      </c>
      <c r="AN379" s="6">
        <f ca="1">VLOOKUP(AC379,Anslutningspunkt!A:C,3,0)+RANDBETWEEN(-10000,10000)</f>
        <v>723951.195</v>
      </c>
      <c r="AP379" s="6" t="str">
        <f ca="1" t="shared" si="228"/>
        <v>Flytt</v>
      </c>
      <c r="AQ379" s="6" t="str">
        <f t="shared" si="229"/>
        <v>Konsumtion/Produktion</v>
      </c>
      <c r="AX379" s="30">
        <f ca="1" t="shared" si="230"/>
        <v>44847.6218549966</v>
      </c>
      <c r="AZ379" s="30" t="str">
        <f ca="1">IF(SUM(IF({"4.Projekteringsavtal","5.Anslutningsavtal","6.Nätavtal"}=Q379,1,0))&gt;0,EDATE(AX379,RANDBETWEEN(0,6)),"")</f>
        <v/>
      </c>
      <c r="BB379" s="20" t="str">
        <f ca="1">IF(SUM(IF({"5.Anslutningsavtal","6.Nätavtal"}=Q379,1,0))&gt;0,EDATE(AZ379,RANDBETWEEN(0,3)),"")</f>
        <v/>
      </c>
      <c r="BD379" s="20" t="str">
        <f ca="1" t="shared" si="231"/>
        <v/>
      </c>
    </row>
    <row r="380" s="6" customFormat="1" spans="1:56">
      <c r="A380" s="32" t="s">
        <v>65</v>
      </c>
      <c r="B380" s="30">
        <f ca="1" t="shared" si="297"/>
        <v>43523</v>
      </c>
      <c r="C380" s="31">
        <f ca="1" t="shared" ref="C380:C443" si="310">RANDBETWEEN(B380,DATE(2024,10,20))</f>
        <v>44760</v>
      </c>
      <c r="D380" s="29" t="str">
        <f t="shared" ref="D380:D443" si="311">_xlfn.CONCAT("Project ",COLUMN(D380),ROW(D380))</f>
        <v>Project 4380</v>
      </c>
      <c r="E380" s="29" t="str">
        <f t="shared" ref="E380:E443" si="312">_xlfn.CONCAT("Company AB ",COLUMN(E380),ROW(E380))</f>
        <v>Company AB 5380</v>
      </c>
      <c r="F380" s="29" t="str">
        <f ca="1" t="shared" si="298"/>
        <v>Södertälje</v>
      </c>
      <c r="G380" s="36">
        <f ca="1" t="shared" si="299"/>
        <v>31</v>
      </c>
      <c r="H380" s="37" t="str">
        <f ca="1" t="shared" si="300"/>
        <v>Nej</v>
      </c>
      <c r="I380" s="29" t="str">
        <f ca="1" t="shared" si="301"/>
        <v>Flytt</v>
      </c>
      <c r="J380" s="29" t="s">
        <v>69</v>
      </c>
      <c r="K380" s="40">
        <f ca="1" t="shared" si="302"/>
        <v>160</v>
      </c>
      <c r="L380" s="40">
        <f ca="1" t="shared" ref="L380:L443" si="313">RANDBETWEEN(1,K380)</f>
        <v>155</v>
      </c>
      <c r="M380" s="13"/>
      <c r="N380" s="29" t="str">
        <f ca="1" t="shared" ref="N380:N443" si="314">_xlfn.CONCAT(CHOOSE(RANDBETWEEN(1,4),"Anders Erikson","Erik Johanson","Sarah Anderson","Lars Johnson")," ",ROW(N380))</f>
        <v>Lars Johnson 380</v>
      </c>
      <c r="O380" s="29" t="str">
        <f ca="1" t="shared" ref="O380:O443" si="315">_xlfn.CONCAT(CHOOSE(RANDBETWEEN(1,4),"Anders Erikson","Erik Johanson","Sarah Anderson","Lars Johnson")," ",ROW(O380))</f>
        <v>Anders Erikson 380</v>
      </c>
      <c r="P380" s="29" t="str">
        <f ca="1" t="shared" ref="P380:P443" si="316">_xlfn.CONCAT(CHOOSE(RANDBETWEEN(1,4),"Anders Erikson","Erik Johanson","Sarah Anderson","Lars Johnson")," ",ROW(P380))</f>
        <v>Erik Johanson 380</v>
      </c>
      <c r="Q380" s="29" t="str">
        <f ca="1" t="shared" si="303"/>
        <v>2.Reservationsavtal</v>
      </c>
      <c r="R380" s="44" t="str">
        <f ca="1" t="shared" si="304"/>
        <v/>
      </c>
      <c r="S380" s="44" t="str">
        <f ca="1" t="shared" si="305"/>
        <v>x</v>
      </c>
      <c r="T380" s="44" t="str">
        <f ca="1" t="shared" si="306"/>
        <v/>
      </c>
      <c r="U380" s="15"/>
      <c r="V380" s="32"/>
      <c r="W380" s="48" t="str">
        <f ca="1" t="shared" si="307"/>
        <v>Ansluts till LN 20 kV</v>
      </c>
      <c r="X380" s="49" t="str">
        <f ca="1" t="shared" si="308"/>
        <v>Ja</v>
      </c>
      <c r="Y380" s="62">
        <f ca="1" t="shared" ref="Y380:Y443" si="317">IF(Z380&lt;&gt;"",RANDBETWEEN(Z380,DATE(2024,10,20)),"")</f>
        <v>45091</v>
      </c>
      <c r="Z380" s="62">
        <f ca="1" t="shared" ref="Z380:Z443" si="318">IF(X380="Ja",RANDBETWEEN(C380,DATE(2024,10,20)),"")</f>
        <v>44972</v>
      </c>
      <c r="AA380" s="66"/>
      <c r="AB380" s="63" t="str">
        <f ca="1" t="shared" ref="AB380:AB443" si="319">IF(Q380="1.Anslutningsmöjlighet",IF(RAND()*10&lt;3,B380+RAND()*(EDATE(C380,1)-B380),""),"")</f>
        <v/>
      </c>
      <c r="AC380" s="72">
        <f ca="1">INDEX(Anslutningspunkt!$A$2:$A$180,RANDBETWEEN(2,180),1)</f>
        <v>198</v>
      </c>
      <c r="AD380" s="29"/>
      <c r="AE380" s="29" t="str">
        <f ca="1" t="shared" si="309"/>
        <v>Stamnät Regionnät</v>
      </c>
      <c r="AF380" s="78"/>
      <c r="AG380" s="121"/>
      <c r="AH380" s="122"/>
      <c r="AI380" s="126"/>
      <c r="AM380" s="6">
        <f ca="1">VLOOKUP(AC380,Anslutningspunkt!A:B,2,0)+RANDBETWEEN(-10000,10000)</f>
        <v>7580040.698</v>
      </c>
      <c r="AN380" s="6">
        <f ca="1">VLOOKUP(AC380,Anslutningspunkt!A:C,3,0)+RANDBETWEEN(-10000,10000)</f>
        <v>828069.195</v>
      </c>
      <c r="AP380" s="6" t="str">
        <f ca="1" t="shared" ref="AP380:AP443" si="320">I380</f>
        <v>Flytt</v>
      </c>
      <c r="AQ380" s="6" t="str">
        <f t="shared" ref="AQ380:AQ443" si="321">J380</f>
        <v>Konsumtion/Produktion</v>
      </c>
      <c r="AX380" s="30">
        <f ca="1" t="shared" ref="AX380:AX443" si="322">IF(Q380&lt;&gt;"1.Anslutningsmöjlighet",B380+RAND()*(EDATE(C380,1)-B380),"")</f>
        <v>44285.2092249347</v>
      </c>
      <c r="AZ380" s="30" t="str">
        <f ca="1">IF(SUM(IF({"4.Projekteringsavtal","5.Anslutningsavtal","6.Nätavtal"}=Q380,1,0))&gt;0,EDATE(AX380,RANDBETWEEN(0,6)),"")</f>
        <v/>
      </c>
      <c r="BB380" s="20" t="str">
        <f ca="1">IF(SUM(IF({"5.Anslutningsavtal","6.Nätavtal"}=Q380,1,0))&gt;0,EDATE(AZ380,RANDBETWEEN(0,3)),"")</f>
        <v/>
      </c>
      <c r="BD380" s="20" t="str">
        <f ca="1" t="shared" ref="BD380:BD443" si="323">IF("6.Nätavtal"=Q380,EDATE(BB380,RANDBETWEEN(0,3)),"")</f>
        <v/>
      </c>
    </row>
    <row r="381" s="6" customFormat="1" spans="1:56">
      <c r="A381" s="32" t="s">
        <v>65</v>
      </c>
      <c r="B381" s="30">
        <f ca="1" t="shared" si="297"/>
        <v>43742</v>
      </c>
      <c r="C381" s="31">
        <f ca="1" t="shared" si="310"/>
        <v>44562</v>
      </c>
      <c r="D381" s="29" t="str">
        <f t="shared" si="311"/>
        <v>Project 4381</v>
      </c>
      <c r="E381" s="29" t="str">
        <f t="shared" si="312"/>
        <v>Company AB 5381</v>
      </c>
      <c r="F381" s="29" t="str">
        <f ca="1" t="shared" si="298"/>
        <v>Täby</v>
      </c>
      <c r="G381" s="36">
        <f ca="1" t="shared" si="299"/>
        <v>35</v>
      </c>
      <c r="H381" s="37" t="str">
        <f ca="1" t="shared" si="300"/>
        <v/>
      </c>
      <c r="I381" s="29" t="str">
        <f ca="1" t="shared" si="301"/>
        <v>Utökning</v>
      </c>
      <c r="J381" s="29" t="s">
        <v>69</v>
      </c>
      <c r="K381" s="40">
        <f ca="1" t="shared" si="302"/>
        <v>460</v>
      </c>
      <c r="L381" s="40">
        <f ca="1" t="shared" si="313"/>
        <v>32</v>
      </c>
      <c r="M381" s="13"/>
      <c r="N381" s="29" t="str">
        <f ca="1" t="shared" si="314"/>
        <v>Lars Johnson 381</v>
      </c>
      <c r="O381" s="29" t="str">
        <f ca="1" t="shared" si="315"/>
        <v>Anders Erikson 381</v>
      </c>
      <c r="P381" s="29" t="str">
        <f ca="1" t="shared" si="316"/>
        <v>Anders Erikson 381</v>
      </c>
      <c r="Q381" s="29" t="str">
        <f ca="1" t="shared" si="303"/>
        <v>4.Projekteringsavtal</v>
      </c>
      <c r="R381" s="44" t="str">
        <f ca="1" t="shared" si="304"/>
        <v/>
      </c>
      <c r="S381" s="44" t="str">
        <f ca="1" t="shared" si="305"/>
        <v/>
      </c>
      <c r="T381" s="44" t="str">
        <f ca="1" t="shared" si="306"/>
        <v/>
      </c>
      <c r="U381" s="15"/>
      <c r="V381" s="32"/>
      <c r="W381" s="48" t="str">
        <f ca="1" t="shared" si="307"/>
        <v>Länk</v>
      </c>
      <c r="X381" s="49" t="str">
        <f ca="1" t="shared" si="308"/>
        <v/>
      </c>
      <c r="Y381" s="62" t="str">
        <f ca="1" t="shared" si="317"/>
        <v/>
      </c>
      <c r="Z381" s="62" t="str">
        <f ca="1" t="shared" si="318"/>
        <v/>
      </c>
      <c r="AA381" s="66"/>
      <c r="AB381" s="63" t="str">
        <f ca="1" t="shared" si="319"/>
        <v/>
      </c>
      <c r="AC381" s="72">
        <f ca="1">INDEX(Anslutningspunkt!$A$2:$A$180,RANDBETWEEN(2,180),1)</f>
        <v>243</v>
      </c>
      <c r="AD381" s="29"/>
      <c r="AE381" s="29" t="str">
        <f ca="1" t="shared" si="309"/>
        <v>Stamnät Regionnät</v>
      </c>
      <c r="AF381" s="78"/>
      <c r="AG381" s="121"/>
      <c r="AH381" s="122"/>
      <c r="AI381" s="126"/>
      <c r="AM381" s="6">
        <f ca="1">VLOOKUP(AC381,Anslutningspunkt!A:B,2,0)+RANDBETWEEN(-10000,10000)</f>
        <v>7636623.698</v>
      </c>
      <c r="AN381" s="6">
        <f ca="1">VLOOKUP(AC381,Anslutningspunkt!A:C,3,0)+RANDBETWEEN(-10000,10000)</f>
        <v>673991.195</v>
      </c>
      <c r="AP381" s="6" t="str">
        <f ca="1" t="shared" si="320"/>
        <v>Utökning</v>
      </c>
      <c r="AQ381" s="6" t="str">
        <f t="shared" si="321"/>
        <v>Konsumtion/Produktion</v>
      </c>
      <c r="AX381" s="30">
        <f ca="1" t="shared" si="322"/>
        <v>44381.75423019</v>
      </c>
      <c r="AZ381" s="30">
        <f ca="1">IF(SUM(IF({"4.Projekteringsavtal","5.Anslutningsavtal","6.Nätavtal"}=Q381,1,0))&gt;0,EDATE(AX381,RANDBETWEEN(0,6)),"")</f>
        <v>44412</v>
      </c>
      <c r="BB381" s="20" t="str">
        <f ca="1">IF(SUM(IF({"5.Anslutningsavtal","6.Nätavtal"}=Q381,1,0))&gt;0,EDATE(AZ381,RANDBETWEEN(0,3)),"")</f>
        <v/>
      </c>
      <c r="BD381" s="20" t="str">
        <f ca="1" t="shared" si="323"/>
        <v/>
      </c>
    </row>
    <row r="382" s="6" customFormat="1" spans="1:56">
      <c r="A382" s="32" t="s">
        <v>65</v>
      </c>
      <c r="B382" s="30">
        <f ca="1" t="shared" ref="B382:B391" si="324">RANDBETWEEN(DATE(2018,1,1),DATE(2022,10,20))</f>
        <v>44562</v>
      </c>
      <c r="C382" s="31">
        <f ca="1" t="shared" si="310"/>
        <v>44631</v>
      </c>
      <c r="D382" s="29" t="str">
        <f t="shared" si="311"/>
        <v>Project 4382</v>
      </c>
      <c r="E382" s="29" t="str">
        <f t="shared" si="312"/>
        <v>Company AB 5382</v>
      </c>
      <c r="F382" s="29" t="str">
        <f ca="1" t="shared" ref="F382:F391" si="325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Långshyttan</v>
      </c>
      <c r="G382" s="36">
        <f ca="1" t="shared" ref="G382:G391" si="326">RANDBETWEEN(30,38)</f>
        <v>33</v>
      </c>
      <c r="H382" s="37" t="str">
        <f ca="1" t="shared" ref="H382:H391" si="327">CHOOSE(RANDBETWEEN(1,3),"Ja","Nej","")</f>
        <v>Ja</v>
      </c>
      <c r="I382" s="29" t="str">
        <f ca="1" t="shared" ref="I382:I391" si="328">CHOOSE(RANDBETWEEN(1,3),"Nyanslutning","Utökning","Flytt")</f>
        <v>Utökning</v>
      </c>
      <c r="J382" s="29" t="s">
        <v>69</v>
      </c>
      <c r="K382" s="40">
        <f ca="1" t="shared" ref="K382:K391" si="329">RANDBETWEEN(1,60)*10</f>
        <v>140</v>
      </c>
      <c r="L382" s="40">
        <f ca="1" t="shared" si="313"/>
        <v>81</v>
      </c>
      <c r="M382" s="13"/>
      <c r="N382" s="29" t="str">
        <f ca="1" t="shared" si="314"/>
        <v>Anders Erikson 382</v>
      </c>
      <c r="O382" s="29" t="str">
        <f ca="1" t="shared" si="315"/>
        <v>Lars Johnson 382</v>
      </c>
      <c r="P382" s="29" t="str">
        <f ca="1" t="shared" si="316"/>
        <v>Anders Erikson 382</v>
      </c>
      <c r="Q382" s="29" t="str">
        <f ca="1" t="shared" ref="Q382:Q391" si="330">CHOOSE(RANDBETWEEN(1,5),"5.Anslutningsavtal","4.Projekteringsavtal","6.Nätavtal","2.Reservationsavtal","1.Anslutningsmöjlighet")</f>
        <v>6.Nätavtal</v>
      </c>
      <c r="R382" s="44" t="str">
        <f ca="1" t="shared" ref="R382:R391" si="331">CHOOSE(RANDBETWEEN(1,8),"Ja","","","","n","nej","?","N/A")</f>
        <v/>
      </c>
      <c r="S382" s="44" t="str">
        <f ca="1" t="shared" ref="S382:S391" si="332">CHOOSE(RANDBETWEEN(1,3),"x","","")</f>
        <v/>
      </c>
      <c r="T382" s="44" t="str">
        <f ca="1" t="shared" ref="T382:T391" si="333">CHOOSE(RANDBETWEEN(1,4),"x","","","")</f>
        <v/>
      </c>
      <c r="U382" s="15"/>
      <c r="V382" s="32"/>
      <c r="W382" s="48" t="str">
        <f ca="1" t="shared" ref="W382:W391" si="334">CHOOSE(RANDBETWEEN(1,7),"Länk","","","","","Ansluts till LN 20 kV","Reservationsavtal ska tecknas")</f>
        <v/>
      </c>
      <c r="X382" s="49" t="str">
        <f ca="1" t="shared" ref="X382:X391" si="335">CHOOSE(RANDBETWEEN(1,4),"Ja","Ja","Nej","")</f>
        <v/>
      </c>
      <c r="Y382" s="62" t="str">
        <f ca="1" t="shared" si="317"/>
        <v/>
      </c>
      <c r="Z382" s="62" t="str">
        <f ca="1" t="shared" si="318"/>
        <v/>
      </c>
      <c r="AA382" s="66"/>
      <c r="AB382" s="63" t="str">
        <f ca="1" t="shared" si="319"/>
        <v/>
      </c>
      <c r="AC382" s="72">
        <f ca="1">INDEX(Anslutningspunkt!$A$2:$A$180,RANDBETWEEN(2,180),1)</f>
        <v>159</v>
      </c>
      <c r="AD382" s="29"/>
      <c r="AE382" s="29" t="str">
        <f ca="1" t="shared" ref="AE382:AE391" si="336">CHOOSE(RANDBETWEEN(1,4),"Regionnät","Stamnät Regionnät","Stamnät","")</f>
        <v>Stamnät</v>
      </c>
      <c r="AF382" s="78"/>
      <c r="AG382" s="121"/>
      <c r="AH382" s="122"/>
      <c r="AI382" s="126"/>
      <c r="AM382" s="6">
        <f ca="1">VLOOKUP(AC382,Anslutningspunkt!A:B,2,0)+RANDBETWEEN(-10000,10000)</f>
        <v>7714020.698</v>
      </c>
      <c r="AN382" s="6">
        <f ca="1">VLOOKUP(AC382,Anslutningspunkt!A:C,3,0)+RANDBETWEEN(-10000,10000)</f>
        <v>784287.195</v>
      </c>
      <c r="AP382" s="6" t="str">
        <f ca="1" t="shared" si="320"/>
        <v>Utökning</v>
      </c>
      <c r="AQ382" s="6" t="str">
        <f t="shared" si="321"/>
        <v>Konsumtion/Produktion</v>
      </c>
      <c r="AX382" s="30">
        <f ca="1" t="shared" si="322"/>
        <v>44652.2910877258</v>
      </c>
      <c r="AZ382" s="30">
        <f ca="1">IF(SUM(IF({"4.Projekteringsavtal","5.Anslutningsavtal","6.Nätavtal"}=Q382,1,0))&gt;0,EDATE(AX382,RANDBETWEEN(0,6)),"")</f>
        <v>44652</v>
      </c>
      <c r="BB382" s="20">
        <f ca="1">IF(SUM(IF({"5.Anslutningsavtal","6.Nätavtal"}=Q382,1,0))&gt;0,EDATE(AZ382,RANDBETWEEN(0,3)),"")</f>
        <v>44743</v>
      </c>
      <c r="BD382" s="20">
        <f ca="1" t="shared" si="323"/>
        <v>44743</v>
      </c>
    </row>
    <row r="383" s="6" customFormat="1" spans="1:56">
      <c r="A383" s="32" t="s">
        <v>65</v>
      </c>
      <c r="B383" s="30">
        <f ca="1" t="shared" si="324"/>
        <v>43739</v>
      </c>
      <c r="C383" s="31">
        <f ca="1" t="shared" si="310"/>
        <v>44832</v>
      </c>
      <c r="D383" s="29" t="str">
        <f t="shared" si="311"/>
        <v>Project 4383</v>
      </c>
      <c r="E383" s="29" t="str">
        <f t="shared" si="312"/>
        <v>Company AB 5383</v>
      </c>
      <c r="F383" s="29" t="str">
        <f ca="1" t="shared" si="325"/>
        <v>Falun</v>
      </c>
      <c r="G383" s="36">
        <f ca="1" t="shared" si="326"/>
        <v>38</v>
      </c>
      <c r="H383" s="37" t="str">
        <f ca="1" t="shared" si="327"/>
        <v>Nej</v>
      </c>
      <c r="I383" s="29" t="str">
        <f ca="1" t="shared" si="328"/>
        <v>Flytt</v>
      </c>
      <c r="J383" s="29" t="s">
        <v>69</v>
      </c>
      <c r="K383" s="40">
        <f ca="1" t="shared" si="329"/>
        <v>440</v>
      </c>
      <c r="L383" s="40">
        <f ca="1" t="shared" si="313"/>
        <v>220</v>
      </c>
      <c r="M383" s="13"/>
      <c r="N383" s="29" t="str">
        <f ca="1" t="shared" si="314"/>
        <v>Sarah Anderson 383</v>
      </c>
      <c r="O383" s="29" t="str">
        <f ca="1" t="shared" si="315"/>
        <v>Lars Johnson 383</v>
      </c>
      <c r="P383" s="29" t="str">
        <f ca="1" t="shared" si="316"/>
        <v>Sarah Anderson 383</v>
      </c>
      <c r="Q383" s="29" t="str">
        <f ca="1" t="shared" si="330"/>
        <v>4.Projekteringsavtal</v>
      </c>
      <c r="R383" s="44" t="str">
        <f ca="1" t="shared" si="331"/>
        <v/>
      </c>
      <c r="S383" s="44" t="str">
        <f ca="1" t="shared" si="332"/>
        <v/>
      </c>
      <c r="T383" s="44" t="str">
        <f ca="1" t="shared" si="333"/>
        <v/>
      </c>
      <c r="U383" s="15"/>
      <c r="V383" s="32"/>
      <c r="W383" s="48" t="str">
        <f ca="1" t="shared" si="334"/>
        <v>Ansluts till LN 20 kV</v>
      </c>
      <c r="X383" s="49" t="str">
        <f ca="1" t="shared" si="335"/>
        <v>Ja</v>
      </c>
      <c r="Y383" s="62">
        <f ca="1" t="shared" si="317"/>
        <v>45209</v>
      </c>
      <c r="Z383" s="62">
        <f ca="1" t="shared" si="318"/>
        <v>45173</v>
      </c>
      <c r="AA383" s="66"/>
      <c r="AB383" s="63" t="str">
        <f ca="1" t="shared" si="319"/>
        <v/>
      </c>
      <c r="AC383" s="72">
        <f ca="1">INDEX(Anslutningspunkt!$A$2:$A$180,RANDBETWEEN(2,180),1)</f>
        <v>46</v>
      </c>
      <c r="AD383" s="29"/>
      <c r="AE383" s="29" t="str">
        <f ca="1" t="shared" si="336"/>
        <v/>
      </c>
      <c r="AF383" s="78"/>
      <c r="AG383" s="121"/>
      <c r="AH383" s="122"/>
      <c r="AI383" s="126"/>
      <c r="AM383" s="6">
        <f ca="1">VLOOKUP(AC383,Anslutningspunkt!A:B,2,0)+RANDBETWEEN(-10000,10000)</f>
        <v>7757782.698</v>
      </c>
      <c r="AN383" s="6">
        <f ca="1">VLOOKUP(AC383,Anslutningspunkt!A:C,3,0)+RANDBETWEEN(-10000,10000)</f>
        <v>758614.195</v>
      </c>
      <c r="AP383" s="6" t="str">
        <f ca="1" t="shared" si="320"/>
        <v>Flytt</v>
      </c>
      <c r="AQ383" s="6" t="str">
        <f t="shared" si="321"/>
        <v>Konsumtion/Produktion</v>
      </c>
      <c r="AX383" s="30">
        <f ca="1" t="shared" si="322"/>
        <v>44137.6006902985</v>
      </c>
      <c r="AZ383" s="30">
        <f ca="1">IF(SUM(IF({"4.Projekteringsavtal","5.Anslutningsavtal","6.Nätavtal"}=Q383,1,0))&gt;0,EDATE(AX383,RANDBETWEEN(0,6)),"")</f>
        <v>44137</v>
      </c>
      <c r="BB383" s="20" t="str">
        <f ca="1">IF(SUM(IF({"5.Anslutningsavtal","6.Nätavtal"}=Q383,1,0))&gt;0,EDATE(AZ383,RANDBETWEEN(0,3)),"")</f>
        <v/>
      </c>
      <c r="BD383" s="20" t="str">
        <f ca="1" t="shared" si="323"/>
        <v/>
      </c>
    </row>
    <row r="384" s="6" customFormat="1" spans="1:56">
      <c r="A384" s="32" t="s">
        <v>65</v>
      </c>
      <c r="B384" s="30">
        <f ca="1" t="shared" si="324"/>
        <v>44474</v>
      </c>
      <c r="C384" s="31">
        <f ca="1" t="shared" si="310"/>
        <v>44736</v>
      </c>
      <c r="D384" s="29" t="str">
        <f t="shared" si="311"/>
        <v>Project 4384</v>
      </c>
      <c r="E384" s="29" t="str">
        <f t="shared" si="312"/>
        <v>Company AB 5384</v>
      </c>
      <c r="F384" s="29" t="str">
        <f ca="1" t="shared" si="325"/>
        <v>Trosa</v>
      </c>
      <c r="G384" s="36">
        <f ca="1" t="shared" si="326"/>
        <v>35</v>
      </c>
      <c r="H384" s="37" t="str">
        <f ca="1" t="shared" si="327"/>
        <v>Nej</v>
      </c>
      <c r="I384" s="29" t="str">
        <f ca="1" t="shared" si="328"/>
        <v>Nyanslutning</v>
      </c>
      <c r="J384" s="29" t="s">
        <v>69</v>
      </c>
      <c r="K384" s="40">
        <f ca="1" t="shared" si="329"/>
        <v>570</v>
      </c>
      <c r="L384" s="40">
        <f ca="1" t="shared" si="313"/>
        <v>526</v>
      </c>
      <c r="M384" s="13"/>
      <c r="N384" s="29" t="str">
        <f ca="1" t="shared" si="314"/>
        <v>Sarah Anderson 384</v>
      </c>
      <c r="O384" s="29" t="str">
        <f ca="1" t="shared" si="315"/>
        <v>Sarah Anderson 384</v>
      </c>
      <c r="P384" s="29" t="str">
        <f ca="1" t="shared" si="316"/>
        <v>Lars Johnson 384</v>
      </c>
      <c r="Q384" s="29" t="str">
        <f ca="1" t="shared" si="330"/>
        <v>1.Anslutningsmöjlighet</v>
      </c>
      <c r="R384" s="44" t="str">
        <f ca="1" t="shared" si="331"/>
        <v>nej</v>
      </c>
      <c r="S384" s="44" t="str">
        <f ca="1" t="shared" si="332"/>
        <v>x</v>
      </c>
      <c r="T384" s="44" t="str">
        <f ca="1" t="shared" si="333"/>
        <v/>
      </c>
      <c r="U384" s="15"/>
      <c r="V384" s="32"/>
      <c r="W384" s="48" t="str">
        <f ca="1" t="shared" si="334"/>
        <v/>
      </c>
      <c r="X384" s="49" t="str">
        <f ca="1" t="shared" si="335"/>
        <v>Ja</v>
      </c>
      <c r="Y384" s="62">
        <f ca="1" t="shared" si="317"/>
        <v>44875</v>
      </c>
      <c r="Z384" s="62">
        <f ca="1" t="shared" si="318"/>
        <v>44819</v>
      </c>
      <c r="AA384" s="66"/>
      <c r="AB384" s="63" t="str">
        <f ca="1" t="shared" si="319"/>
        <v/>
      </c>
      <c r="AC384" s="72">
        <f ca="1">INDEX(Anslutningspunkt!$A$2:$A$180,RANDBETWEEN(2,180),1)</f>
        <v>136</v>
      </c>
      <c r="AD384" s="29"/>
      <c r="AE384" s="29" t="str">
        <f ca="1" t="shared" si="336"/>
        <v>Stamnät Regionnät</v>
      </c>
      <c r="AF384" s="78"/>
      <c r="AG384" s="121"/>
      <c r="AH384" s="122"/>
      <c r="AI384" s="126"/>
      <c r="AM384" s="6">
        <f ca="1">VLOOKUP(AC384,Anslutningspunkt!A:B,2,0)+RANDBETWEEN(-10000,10000)</f>
        <v>7574580.698</v>
      </c>
      <c r="AN384" s="6">
        <f ca="1">VLOOKUP(AC384,Anslutningspunkt!A:C,3,0)+RANDBETWEEN(-10000,10000)</f>
        <v>825345.195</v>
      </c>
      <c r="AP384" s="6" t="str">
        <f ca="1" t="shared" si="320"/>
        <v>Nyanslutning</v>
      </c>
      <c r="AQ384" s="6" t="str">
        <f t="shared" si="321"/>
        <v>Konsumtion/Produktion</v>
      </c>
      <c r="AX384" s="30" t="str">
        <f ca="1" t="shared" si="322"/>
        <v/>
      </c>
      <c r="AZ384" s="30" t="str">
        <f ca="1">IF(SUM(IF({"4.Projekteringsavtal","5.Anslutningsavtal","6.Nätavtal"}=Q384,1,0))&gt;0,EDATE(AX384,RANDBETWEEN(0,6)),"")</f>
        <v/>
      </c>
      <c r="BB384" s="20" t="str">
        <f ca="1">IF(SUM(IF({"5.Anslutningsavtal","6.Nätavtal"}=Q384,1,0))&gt;0,EDATE(AZ384,RANDBETWEEN(0,3)),"")</f>
        <v/>
      </c>
      <c r="BD384" s="20" t="str">
        <f ca="1" t="shared" si="323"/>
        <v/>
      </c>
    </row>
    <row r="385" s="6" customFormat="1" spans="1:56">
      <c r="A385" s="32" t="s">
        <v>65</v>
      </c>
      <c r="B385" s="30">
        <f ca="1" t="shared" si="324"/>
        <v>43219</v>
      </c>
      <c r="C385" s="31">
        <f ca="1" t="shared" si="310"/>
        <v>45557</v>
      </c>
      <c r="D385" s="29" t="str">
        <f t="shared" si="311"/>
        <v>Project 4385</v>
      </c>
      <c r="E385" s="29" t="str">
        <f t="shared" si="312"/>
        <v>Company AB 5385</v>
      </c>
      <c r="F385" s="29" t="str">
        <f ca="1" t="shared" si="325"/>
        <v>Solna</v>
      </c>
      <c r="G385" s="36">
        <f ca="1" t="shared" si="326"/>
        <v>34</v>
      </c>
      <c r="H385" s="37" t="str">
        <f ca="1" t="shared" si="327"/>
        <v/>
      </c>
      <c r="I385" s="29" t="str">
        <f ca="1" t="shared" si="328"/>
        <v>Nyanslutning</v>
      </c>
      <c r="J385" s="29" t="s">
        <v>69</v>
      </c>
      <c r="K385" s="40">
        <f ca="1" t="shared" si="329"/>
        <v>580</v>
      </c>
      <c r="L385" s="40">
        <f ca="1" t="shared" si="313"/>
        <v>256</v>
      </c>
      <c r="M385" s="13"/>
      <c r="N385" s="29" t="str">
        <f ca="1" t="shared" si="314"/>
        <v>Anders Erikson 385</v>
      </c>
      <c r="O385" s="29" t="str">
        <f ca="1" t="shared" si="315"/>
        <v>Sarah Anderson 385</v>
      </c>
      <c r="P385" s="29" t="str">
        <f ca="1" t="shared" si="316"/>
        <v>Erik Johanson 385</v>
      </c>
      <c r="Q385" s="29" t="str">
        <f ca="1" t="shared" si="330"/>
        <v>2.Reservationsavtal</v>
      </c>
      <c r="R385" s="44" t="str">
        <f ca="1" t="shared" si="331"/>
        <v>nej</v>
      </c>
      <c r="S385" s="44" t="str">
        <f ca="1" t="shared" si="332"/>
        <v/>
      </c>
      <c r="T385" s="44" t="str">
        <f ca="1" t="shared" si="333"/>
        <v/>
      </c>
      <c r="U385" s="15"/>
      <c r="V385" s="32"/>
      <c r="W385" s="48" t="str">
        <f ca="1" t="shared" si="334"/>
        <v/>
      </c>
      <c r="X385" s="49" t="str">
        <f ca="1" t="shared" si="335"/>
        <v>Nej</v>
      </c>
      <c r="Y385" s="62" t="str">
        <f ca="1" t="shared" si="317"/>
        <v/>
      </c>
      <c r="Z385" s="62" t="str">
        <f ca="1" t="shared" si="318"/>
        <v/>
      </c>
      <c r="AA385" s="66"/>
      <c r="AB385" s="63" t="str">
        <f ca="1" t="shared" si="319"/>
        <v/>
      </c>
      <c r="AC385" s="72">
        <f ca="1">INDEX(Anslutningspunkt!$A$2:$A$180,RANDBETWEEN(2,180),1)</f>
        <v>287</v>
      </c>
      <c r="AD385" s="29"/>
      <c r="AE385" s="29" t="str">
        <f ca="1" t="shared" si="336"/>
        <v>Regionnät</v>
      </c>
      <c r="AF385" s="78"/>
      <c r="AG385" s="121"/>
      <c r="AH385" s="122"/>
      <c r="AI385" s="126"/>
      <c r="AM385" s="6">
        <f ca="1">VLOOKUP(AC385,Anslutningspunkt!A:B,2,0)+RANDBETWEEN(-10000,10000)</f>
        <v>7679044.698</v>
      </c>
      <c r="AN385" s="6">
        <f ca="1">VLOOKUP(AC385,Anslutningspunkt!A:C,3,0)+RANDBETWEEN(-10000,10000)</f>
        <v>671891.195</v>
      </c>
      <c r="AP385" s="6" t="str">
        <f ca="1" t="shared" si="320"/>
        <v>Nyanslutning</v>
      </c>
      <c r="AQ385" s="6" t="str">
        <f t="shared" si="321"/>
        <v>Konsumtion/Produktion</v>
      </c>
      <c r="AX385" s="30">
        <f ca="1" t="shared" si="322"/>
        <v>43277.2227911777</v>
      </c>
      <c r="AZ385" s="30" t="str">
        <f ca="1">IF(SUM(IF({"4.Projekteringsavtal","5.Anslutningsavtal","6.Nätavtal"}=Q385,1,0))&gt;0,EDATE(AX385,RANDBETWEEN(0,6)),"")</f>
        <v/>
      </c>
      <c r="BB385" s="20" t="str">
        <f ca="1">IF(SUM(IF({"5.Anslutningsavtal","6.Nätavtal"}=Q385,1,0))&gt;0,EDATE(AZ385,RANDBETWEEN(0,3)),"")</f>
        <v/>
      </c>
      <c r="BD385" s="20" t="str">
        <f ca="1" t="shared" si="323"/>
        <v/>
      </c>
    </row>
    <row r="386" s="6" customFormat="1" spans="1:56">
      <c r="A386" s="32" t="s">
        <v>65</v>
      </c>
      <c r="B386" s="30">
        <f ca="1" t="shared" si="324"/>
        <v>44102</v>
      </c>
      <c r="C386" s="31">
        <f ca="1" t="shared" si="310"/>
        <v>45564</v>
      </c>
      <c r="D386" s="29" t="str">
        <f t="shared" si="311"/>
        <v>Project 4386</v>
      </c>
      <c r="E386" s="29" t="str">
        <f t="shared" si="312"/>
        <v>Company AB 5386</v>
      </c>
      <c r="F386" s="29" t="str">
        <f ca="1" t="shared" si="325"/>
        <v>Södertälje</v>
      </c>
      <c r="G386" s="36">
        <f ca="1" t="shared" si="326"/>
        <v>36</v>
      </c>
      <c r="H386" s="37" t="str">
        <f ca="1" t="shared" si="327"/>
        <v/>
      </c>
      <c r="I386" s="29" t="str">
        <f ca="1" t="shared" si="328"/>
        <v>Flytt</v>
      </c>
      <c r="J386" s="29" t="s">
        <v>69</v>
      </c>
      <c r="K386" s="40">
        <f ca="1" t="shared" si="329"/>
        <v>160</v>
      </c>
      <c r="L386" s="40">
        <f ca="1" t="shared" si="313"/>
        <v>12</v>
      </c>
      <c r="M386" s="13"/>
      <c r="N386" s="29" t="str">
        <f ca="1" t="shared" si="314"/>
        <v>Sarah Anderson 386</v>
      </c>
      <c r="O386" s="29" t="str">
        <f ca="1" t="shared" si="315"/>
        <v>Sarah Anderson 386</v>
      </c>
      <c r="P386" s="29" t="str">
        <f ca="1" t="shared" si="316"/>
        <v>Sarah Anderson 386</v>
      </c>
      <c r="Q386" s="29" t="str">
        <f ca="1" t="shared" si="330"/>
        <v>2.Reservationsavtal</v>
      </c>
      <c r="R386" s="44" t="str">
        <f ca="1" t="shared" si="331"/>
        <v/>
      </c>
      <c r="S386" s="44" t="str">
        <f ca="1" t="shared" si="332"/>
        <v/>
      </c>
      <c r="T386" s="44" t="str">
        <f ca="1" t="shared" si="333"/>
        <v/>
      </c>
      <c r="U386" s="15"/>
      <c r="V386" s="32"/>
      <c r="W386" s="48" t="str">
        <f ca="1" t="shared" si="334"/>
        <v>Länk</v>
      </c>
      <c r="X386" s="49" t="str">
        <f ca="1" t="shared" si="335"/>
        <v>Ja</v>
      </c>
      <c r="Y386" s="62">
        <f ca="1" t="shared" si="317"/>
        <v>45572</v>
      </c>
      <c r="Z386" s="62">
        <f ca="1" t="shared" si="318"/>
        <v>45568</v>
      </c>
      <c r="AA386" s="66"/>
      <c r="AB386" s="63" t="str">
        <f ca="1" t="shared" si="319"/>
        <v/>
      </c>
      <c r="AC386" s="72">
        <f ca="1">INDEX(Anslutningspunkt!$A$2:$A$180,RANDBETWEEN(2,180),1)</f>
        <v>210</v>
      </c>
      <c r="AD386" s="29"/>
      <c r="AE386" s="29" t="str">
        <f ca="1" t="shared" si="336"/>
        <v>Stamnät</v>
      </c>
      <c r="AF386" s="78"/>
      <c r="AG386" s="121"/>
      <c r="AH386" s="122"/>
      <c r="AI386" s="126"/>
      <c r="AM386" s="6">
        <f ca="1">VLOOKUP(AC386,Anslutningspunkt!A:B,2,0)+RANDBETWEEN(-10000,10000)</f>
        <v>7699360.698</v>
      </c>
      <c r="AN386" s="6">
        <f ca="1">VLOOKUP(AC386,Anslutningspunkt!A:C,3,0)+RANDBETWEEN(-10000,10000)</f>
        <v>675007.195</v>
      </c>
      <c r="AP386" s="6" t="str">
        <f ca="1" t="shared" si="320"/>
        <v>Flytt</v>
      </c>
      <c r="AQ386" s="6" t="str">
        <f t="shared" si="321"/>
        <v>Konsumtion/Produktion</v>
      </c>
      <c r="AX386" s="30">
        <f ca="1" t="shared" si="322"/>
        <v>44528.2186249651</v>
      </c>
      <c r="AZ386" s="30" t="str">
        <f ca="1">IF(SUM(IF({"4.Projekteringsavtal","5.Anslutningsavtal","6.Nätavtal"}=Q386,1,0))&gt;0,EDATE(AX386,RANDBETWEEN(0,6)),"")</f>
        <v/>
      </c>
      <c r="BB386" s="20" t="str">
        <f ca="1">IF(SUM(IF({"5.Anslutningsavtal","6.Nätavtal"}=Q386,1,0))&gt;0,EDATE(AZ386,RANDBETWEEN(0,3)),"")</f>
        <v/>
      </c>
      <c r="BD386" s="20" t="str">
        <f ca="1" t="shared" si="323"/>
        <v/>
      </c>
    </row>
    <row r="387" s="6" customFormat="1" spans="1:56">
      <c r="A387" s="32" t="s">
        <v>65</v>
      </c>
      <c r="B387" s="30">
        <f ca="1" t="shared" si="324"/>
        <v>43845</v>
      </c>
      <c r="C387" s="31">
        <f ca="1" t="shared" si="310"/>
        <v>44993</v>
      </c>
      <c r="D387" s="29" t="str">
        <f t="shared" si="311"/>
        <v>Project 4387</v>
      </c>
      <c r="E387" s="29" t="str">
        <f t="shared" si="312"/>
        <v>Company AB 5387</v>
      </c>
      <c r="F387" s="29" t="str">
        <f ca="1" t="shared" si="325"/>
        <v>Trosa</v>
      </c>
      <c r="G387" s="36">
        <f ca="1" t="shared" si="326"/>
        <v>38</v>
      </c>
      <c r="H387" s="37" t="str">
        <f ca="1" t="shared" si="327"/>
        <v/>
      </c>
      <c r="I387" s="29" t="str">
        <f ca="1" t="shared" si="328"/>
        <v>Utökning</v>
      </c>
      <c r="J387" s="29" t="s">
        <v>69</v>
      </c>
      <c r="K387" s="40">
        <f ca="1" t="shared" si="329"/>
        <v>100</v>
      </c>
      <c r="L387" s="40">
        <f ca="1" t="shared" si="313"/>
        <v>29</v>
      </c>
      <c r="M387" s="13"/>
      <c r="N387" s="29" t="str">
        <f ca="1" t="shared" si="314"/>
        <v>Anders Erikson 387</v>
      </c>
      <c r="O387" s="29" t="str">
        <f ca="1" t="shared" si="315"/>
        <v>Erik Johanson 387</v>
      </c>
      <c r="P387" s="29" t="str">
        <f ca="1" t="shared" si="316"/>
        <v>Erik Johanson 387</v>
      </c>
      <c r="Q387" s="29" t="str">
        <f ca="1" t="shared" si="330"/>
        <v>5.Anslutningsavtal</v>
      </c>
      <c r="R387" s="44" t="str">
        <f ca="1" t="shared" si="331"/>
        <v>n</v>
      </c>
      <c r="S387" s="44" t="str">
        <f ca="1" t="shared" si="332"/>
        <v>x</v>
      </c>
      <c r="T387" s="44" t="str">
        <f ca="1" t="shared" si="333"/>
        <v/>
      </c>
      <c r="U387" s="15"/>
      <c r="V387" s="32"/>
      <c r="W387" s="48" t="str">
        <f ca="1" t="shared" si="334"/>
        <v>Ansluts till LN 20 kV</v>
      </c>
      <c r="X387" s="49" t="str">
        <f ca="1" t="shared" si="335"/>
        <v>Nej</v>
      </c>
      <c r="Y387" s="62" t="str">
        <f ca="1" t="shared" si="317"/>
        <v/>
      </c>
      <c r="Z387" s="62" t="str">
        <f ca="1" t="shared" si="318"/>
        <v/>
      </c>
      <c r="AA387" s="66"/>
      <c r="AB387" s="63" t="str">
        <f ca="1" t="shared" si="319"/>
        <v/>
      </c>
      <c r="AC387" s="72">
        <f ca="1">INDEX(Anslutningspunkt!$A$2:$A$180,RANDBETWEEN(2,180),1)</f>
        <v>57</v>
      </c>
      <c r="AD387" s="29"/>
      <c r="AE387" s="29" t="str">
        <f ca="1" t="shared" si="336"/>
        <v>Stamnät</v>
      </c>
      <c r="AF387" s="78"/>
      <c r="AG387" s="121"/>
      <c r="AH387" s="122"/>
      <c r="AI387" s="126"/>
      <c r="AM387" s="6">
        <f ca="1">VLOOKUP(AC387,Anslutningspunkt!A:B,2,0)+RANDBETWEEN(-10000,10000)</f>
        <v>7713168.698</v>
      </c>
      <c r="AN387" s="6">
        <f ca="1">VLOOKUP(AC387,Anslutningspunkt!A:C,3,0)+RANDBETWEEN(-10000,10000)</f>
        <v>663371.195</v>
      </c>
      <c r="AP387" s="6" t="str">
        <f ca="1" t="shared" si="320"/>
        <v>Utökning</v>
      </c>
      <c r="AQ387" s="6" t="str">
        <f t="shared" si="321"/>
        <v>Konsumtion/Produktion</v>
      </c>
      <c r="AX387" s="30">
        <f ca="1" t="shared" si="322"/>
        <v>44018.0465522125</v>
      </c>
      <c r="AZ387" s="30">
        <f ca="1">IF(SUM(IF({"4.Projekteringsavtal","5.Anslutningsavtal","6.Nätavtal"}=Q387,1,0))&gt;0,EDATE(AX387,RANDBETWEEN(0,6)),"")</f>
        <v>44202</v>
      </c>
      <c r="BB387" s="20">
        <f ca="1">IF(SUM(IF({"5.Anslutningsavtal","6.Nätavtal"}=Q387,1,0))&gt;0,EDATE(AZ387,RANDBETWEEN(0,3)),"")</f>
        <v>44261</v>
      </c>
      <c r="BD387" s="20" t="str">
        <f ca="1" t="shared" si="323"/>
        <v/>
      </c>
    </row>
    <row r="388" s="6" customFormat="1" spans="1:56">
      <c r="A388" s="32" t="s">
        <v>65</v>
      </c>
      <c r="B388" s="30">
        <f ca="1" t="shared" si="324"/>
        <v>43247</v>
      </c>
      <c r="C388" s="31">
        <f ca="1" t="shared" si="310"/>
        <v>44281</v>
      </c>
      <c r="D388" s="29" t="str">
        <f t="shared" si="311"/>
        <v>Project 4388</v>
      </c>
      <c r="E388" s="29" t="str">
        <f t="shared" si="312"/>
        <v>Company AB 5388</v>
      </c>
      <c r="F388" s="29" t="str">
        <f ca="1" t="shared" si="325"/>
        <v>Horndal</v>
      </c>
      <c r="G388" s="36">
        <f ca="1" t="shared" si="326"/>
        <v>37</v>
      </c>
      <c r="H388" s="37" t="str">
        <f ca="1" t="shared" si="327"/>
        <v>Nej</v>
      </c>
      <c r="I388" s="29" t="str">
        <f ca="1" t="shared" si="328"/>
        <v>Nyanslutning</v>
      </c>
      <c r="J388" s="29" t="s">
        <v>69</v>
      </c>
      <c r="K388" s="40">
        <f ca="1" t="shared" si="329"/>
        <v>100</v>
      </c>
      <c r="L388" s="40">
        <f ca="1" t="shared" si="313"/>
        <v>80</v>
      </c>
      <c r="M388" s="13"/>
      <c r="N388" s="29" t="str">
        <f ca="1" t="shared" si="314"/>
        <v>Anders Erikson 388</v>
      </c>
      <c r="O388" s="29" t="str">
        <f ca="1" t="shared" si="315"/>
        <v>Anders Erikson 388</v>
      </c>
      <c r="P388" s="29" t="str">
        <f ca="1" t="shared" si="316"/>
        <v>Sarah Anderson 388</v>
      </c>
      <c r="Q388" s="29" t="str">
        <f ca="1" t="shared" si="330"/>
        <v>1.Anslutningsmöjlighet</v>
      </c>
      <c r="R388" s="44" t="str">
        <f ca="1" t="shared" si="331"/>
        <v>Ja</v>
      </c>
      <c r="S388" s="44" t="str">
        <f ca="1" t="shared" si="332"/>
        <v/>
      </c>
      <c r="T388" s="44" t="str">
        <f ca="1" t="shared" si="333"/>
        <v/>
      </c>
      <c r="U388" s="15"/>
      <c r="V388" s="32"/>
      <c r="W388" s="48" t="str">
        <f ca="1" t="shared" si="334"/>
        <v/>
      </c>
      <c r="X388" s="49" t="str">
        <f ca="1" t="shared" si="335"/>
        <v>Ja</v>
      </c>
      <c r="Y388" s="62">
        <f ca="1" t="shared" si="317"/>
        <v>45574</v>
      </c>
      <c r="Z388" s="62">
        <f ca="1" t="shared" si="318"/>
        <v>44953</v>
      </c>
      <c r="AA388" s="66"/>
      <c r="AB388" s="63">
        <f ca="1" t="shared" si="319"/>
        <v>44211.8074038139</v>
      </c>
      <c r="AC388" s="72">
        <f ca="1">INDEX(Anslutningspunkt!$A$2:$A$180,RANDBETWEEN(2,180),1)</f>
        <v>43</v>
      </c>
      <c r="AD388" s="29"/>
      <c r="AE388" s="29" t="str">
        <f ca="1" t="shared" si="336"/>
        <v>Stamnät Regionnät</v>
      </c>
      <c r="AF388" s="78"/>
      <c r="AG388" s="121"/>
      <c r="AH388" s="122"/>
      <c r="AI388" s="126"/>
      <c r="AM388" s="6">
        <f ca="1">VLOOKUP(AC388,Anslutningspunkt!A:B,2,0)+RANDBETWEEN(-10000,10000)</f>
        <v>7603686.698</v>
      </c>
      <c r="AN388" s="6">
        <f ca="1">VLOOKUP(AC388,Anslutningspunkt!A:C,3,0)+RANDBETWEEN(-10000,10000)</f>
        <v>823952.195</v>
      </c>
      <c r="AP388" s="6" t="str">
        <f ca="1" t="shared" si="320"/>
        <v>Nyanslutning</v>
      </c>
      <c r="AQ388" s="6" t="str">
        <f t="shared" si="321"/>
        <v>Konsumtion/Produktion</v>
      </c>
      <c r="AX388" s="30" t="str">
        <f ca="1" t="shared" si="322"/>
        <v/>
      </c>
      <c r="AZ388" s="30" t="str">
        <f ca="1">IF(SUM(IF({"4.Projekteringsavtal","5.Anslutningsavtal","6.Nätavtal"}=Q388,1,0))&gt;0,EDATE(AX388,RANDBETWEEN(0,6)),"")</f>
        <v/>
      </c>
      <c r="BB388" s="20" t="str">
        <f ca="1">IF(SUM(IF({"5.Anslutningsavtal","6.Nätavtal"}=Q388,1,0))&gt;0,EDATE(AZ388,RANDBETWEEN(0,3)),"")</f>
        <v/>
      </c>
      <c r="BD388" s="20" t="str">
        <f ca="1" t="shared" si="323"/>
        <v/>
      </c>
    </row>
    <row r="389" s="6" customFormat="1" spans="1:56">
      <c r="A389" s="32" t="s">
        <v>65</v>
      </c>
      <c r="B389" s="30">
        <f ca="1" t="shared" si="324"/>
        <v>44144</v>
      </c>
      <c r="C389" s="31">
        <f ca="1" t="shared" si="310"/>
        <v>45295</v>
      </c>
      <c r="D389" s="29" t="str">
        <f t="shared" si="311"/>
        <v>Project 4389</v>
      </c>
      <c r="E389" s="29" t="str">
        <f t="shared" si="312"/>
        <v>Company AB 5389</v>
      </c>
      <c r="F389" s="29" t="str">
        <f ca="1" t="shared" si="325"/>
        <v>Trosa</v>
      </c>
      <c r="G389" s="36">
        <f ca="1" t="shared" si="326"/>
        <v>32</v>
      </c>
      <c r="H389" s="37" t="str">
        <f ca="1" t="shared" si="327"/>
        <v/>
      </c>
      <c r="I389" s="29" t="str">
        <f ca="1" t="shared" si="328"/>
        <v>Nyanslutning</v>
      </c>
      <c r="J389" s="29" t="s">
        <v>69</v>
      </c>
      <c r="K389" s="40">
        <f ca="1" t="shared" si="329"/>
        <v>430</v>
      </c>
      <c r="L389" s="40">
        <f ca="1" t="shared" si="313"/>
        <v>351</v>
      </c>
      <c r="M389" s="13"/>
      <c r="N389" s="29" t="str">
        <f ca="1" t="shared" si="314"/>
        <v>Anders Erikson 389</v>
      </c>
      <c r="O389" s="29" t="str">
        <f ca="1" t="shared" si="315"/>
        <v>Erik Johanson 389</v>
      </c>
      <c r="P389" s="29" t="str">
        <f ca="1" t="shared" si="316"/>
        <v>Erik Johanson 389</v>
      </c>
      <c r="Q389" s="29" t="str">
        <f ca="1" t="shared" si="330"/>
        <v>1.Anslutningsmöjlighet</v>
      </c>
      <c r="R389" s="44" t="str">
        <f ca="1" t="shared" si="331"/>
        <v>N/A</v>
      </c>
      <c r="S389" s="44" t="str">
        <f ca="1" t="shared" si="332"/>
        <v>x</v>
      </c>
      <c r="T389" s="44" t="str">
        <f ca="1" t="shared" si="333"/>
        <v/>
      </c>
      <c r="U389" s="15"/>
      <c r="V389" s="32"/>
      <c r="W389" s="48" t="str">
        <f ca="1" t="shared" si="334"/>
        <v/>
      </c>
      <c r="X389" s="49" t="str">
        <f ca="1" t="shared" si="335"/>
        <v>Ja</v>
      </c>
      <c r="Y389" s="62">
        <f ca="1" t="shared" si="317"/>
        <v>45582</v>
      </c>
      <c r="Z389" s="62">
        <f ca="1" t="shared" si="318"/>
        <v>45563</v>
      </c>
      <c r="AA389" s="66"/>
      <c r="AB389" s="63" t="str">
        <f ca="1" t="shared" si="319"/>
        <v/>
      </c>
      <c r="AC389" s="72">
        <f ca="1">INDEX(Anslutningspunkt!$A$2:$A$180,RANDBETWEEN(2,180),1)</f>
        <v>95</v>
      </c>
      <c r="AD389" s="29"/>
      <c r="AE389" s="29" t="str">
        <f ca="1" t="shared" si="336"/>
        <v>Stamnät</v>
      </c>
      <c r="AF389" s="78"/>
      <c r="AG389" s="121"/>
      <c r="AH389" s="122"/>
      <c r="AI389" s="126"/>
      <c r="AM389" s="6">
        <f ca="1">VLOOKUP(AC389,Anslutningspunkt!A:B,2,0)+RANDBETWEEN(-10000,10000)</f>
        <v>7759066.698</v>
      </c>
      <c r="AN389" s="6">
        <f ca="1">VLOOKUP(AC389,Anslutningspunkt!A:C,3,0)+RANDBETWEEN(-10000,10000)</f>
        <v>700784.195</v>
      </c>
      <c r="AP389" s="6" t="str">
        <f ca="1" t="shared" si="320"/>
        <v>Nyanslutning</v>
      </c>
      <c r="AQ389" s="6" t="str">
        <f t="shared" si="321"/>
        <v>Konsumtion/Produktion</v>
      </c>
      <c r="AX389" s="30" t="str">
        <f ca="1" t="shared" si="322"/>
        <v/>
      </c>
      <c r="AZ389" s="30" t="str">
        <f ca="1">IF(SUM(IF({"4.Projekteringsavtal","5.Anslutningsavtal","6.Nätavtal"}=Q389,1,0))&gt;0,EDATE(AX389,RANDBETWEEN(0,6)),"")</f>
        <v/>
      </c>
      <c r="BB389" s="20" t="str">
        <f ca="1">IF(SUM(IF({"5.Anslutningsavtal","6.Nätavtal"}=Q389,1,0))&gt;0,EDATE(AZ389,RANDBETWEEN(0,3)),"")</f>
        <v/>
      </c>
      <c r="BD389" s="20" t="str">
        <f ca="1" t="shared" si="323"/>
        <v/>
      </c>
    </row>
    <row r="390" s="6" customFormat="1" spans="1:56">
      <c r="A390" s="32" t="s">
        <v>65</v>
      </c>
      <c r="B390" s="30">
        <f ca="1" t="shared" si="324"/>
        <v>44842</v>
      </c>
      <c r="C390" s="31">
        <f ca="1" t="shared" si="310"/>
        <v>45471</v>
      </c>
      <c r="D390" s="29" t="str">
        <f t="shared" si="311"/>
        <v>Project 4390</v>
      </c>
      <c r="E390" s="29" t="str">
        <f t="shared" si="312"/>
        <v>Company AB 5390</v>
      </c>
      <c r="F390" s="29" t="str">
        <f ca="1" t="shared" si="325"/>
        <v>Botkyrka</v>
      </c>
      <c r="G390" s="36">
        <f ca="1" t="shared" si="326"/>
        <v>37</v>
      </c>
      <c r="H390" s="37" t="str">
        <f ca="1" t="shared" si="327"/>
        <v>Nej</v>
      </c>
      <c r="I390" s="29" t="str">
        <f ca="1" t="shared" si="328"/>
        <v>Nyanslutning</v>
      </c>
      <c r="J390" s="29" t="s">
        <v>69</v>
      </c>
      <c r="K390" s="40">
        <f ca="1" t="shared" si="329"/>
        <v>40</v>
      </c>
      <c r="L390" s="40">
        <f ca="1" t="shared" si="313"/>
        <v>7</v>
      </c>
      <c r="M390" s="13"/>
      <c r="N390" s="29" t="str">
        <f ca="1" t="shared" si="314"/>
        <v>Sarah Anderson 390</v>
      </c>
      <c r="O390" s="29" t="str">
        <f ca="1" t="shared" si="315"/>
        <v>Sarah Anderson 390</v>
      </c>
      <c r="P390" s="29" t="str">
        <f ca="1" t="shared" si="316"/>
        <v>Sarah Anderson 390</v>
      </c>
      <c r="Q390" s="29" t="str">
        <f ca="1" t="shared" si="330"/>
        <v>2.Reservationsavtal</v>
      </c>
      <c r="R390" s="44" t="str">
        <f ca="1" t="shared" si="331"/>
        <v/>
      </c>
      <c r="S390" s="44" t="str">
        <f ca="1" t="shared" si="332"/>
        <v>x</v>
      </c>
      <c r="T390" s="44" t="str">
        <f ca="1" t="shared" si="333"/>
        <v/>
      </c>
      <c r="U390" s="15"/>
      <c r="V390" s="32"/>
      <c r="W390" s="48" t="str">
        <f ca="1" t="shared" si="334"/>
        <v>Länk</v>
      </c>
      <c r="X390" s="49" t="str">
        <f ca="1" t="shared" si="335"/>
        <v>Ja</v>
      </c>
      <c r="Y390" s="62">
        <f ca="1" t="shared" si="317"/>
        <v>45570</v>
      </c>
      <c r="Z390" s="62">
        <f ca="1" t="shared" si="318"/>
        <v>45523</v>
      </c>
      <c r="AA390" s="66"/>
      <c r="AB390" s="63" t="str">
        <f ca="1" t="shared" si="319"/>
        <v/>
      </c>
      <c r="AC390" s="72">
        <f ca="1">INDEX(Anslutningspunkt!$A$2:$A$180,RANDBETWEEN(2,180),1)</f>
        <v>224</v>
      </c>
      <c r="AD390" s="29"/>
      <c r="AE390" s="29" t="str">
        <f ca="1" t="shared" si="336"/>
        <v>Stamnät</v>
      </c>
      <c r="AF390" s="78"/>
      <c r="AG390" s="121"/>
      <c r="AH390" s="122"/>
      <c r="AI390" s="126"/>
      <c r="AM390" s="6">
        <f ca="1">VLOOKUP(AC390,Anslutningspunkt!A:B,2,0)+RANDBETWEEN(-10000,10000)</f>
        <v>7579971.698</v>
      </c>
      <c r="AN390" s="6">
        <f ca="1">VLOOKUP(AC390,Anslutningspunkt!A:C,3,0)+RANDBETWEEN(-10000,10000)</f>
        <v>658459.195</v>
      </c>
      <c r="AP390" s="6" t="str">
        <f ca="1" t="shared" si="320"/>
        <v>Nyanslutning</v>
      </c>
      <c r="AQ390" s="6" t="str">
        <f t="shared" si="321"/>
        <v>Konsumtion/Produktion</v>
      </c>
      <c r="AX390" s="30">
        <f ca="1" t="shared" si="322"/>
        <v>45341.0435576971</v>
      </c>
      <c r="AZ390" s="30" t="str">
        <f ca="1">IF(SUM(IF({"4.Projekteringsavtal","5.Anslutningsavtal","6.Nätavtal"}=Q390,1,0))&gt;0,EDATE(AX390,RANDBETWEEN(0,6)),"")</f>
        <v/>
      </c>
      <c r="BB390" s="20" t="str">
        <f ca="1">IF(SUM(IF({"5.Anslutningsavtal","6.Nätavtal"}=Q390,1,0))&gt;0,EDATE(AZ390,RANDBETWEEN(0,3)),"")</f>
        <v/>
      </c>
      <c r="BD390" s="20" t="str">
        <f ca="1" t="shared" si="323"/>
        <v/>
      </c>
    </row>
    <row r="391" s="6" customFormat="1" spans="1:56">
      <c r="A391" s="32" t="s">
        <v>65</v>
      </c>
      <c r="B391" s="30">
        <f ca="1" t="shared" si="324"/>
        <v>43579</v>
      </c>
      <c r="C391" s="31">
        <f ca="1" t="shared" si="310"/>
        <v>44108</v>
      </c>
      <c r="D391" s="29" t="str">
        <f t="shared" si="311"/>
        <v>Project 4391</v>
      </c>
      <c r="E391" s="29" t="str">
        <f t="shared" si="312"/>
        <v>Company AB 5391</v>
      </c>
      <c r="F391" s="29" t="str">
        <f ca="1" t="shared" si="325"/>
        <v>Litslunda</v>
      </c>
      <c r="G391" s="36">
        <f ca="1" t="shared" si="326"/>
        <v>37</v>
      </c>
      <c r="H391" s="37" t="str">
        <f ca="1" t="shared" si="327"/>
        <v>Nej</v>
      </c>
      <c r="I391" s="29" t="str">
        <f ca="1" t="shared" si="328"/>
        <v>Nyanslutning</v>
      </c>
      <c r="J391" s="29" t="s">
        <v>69</v>
      </c>
      <c r="K391" s="40">
        <f ca="1" t="shared" si="329"/>
        <v>340</v>
      </c>
      <c r="L391" s="40">
        <f ca="1" t="shared" si="313"/>
        <v>29</v>
      </c>
      <c r="M391" s="13"/>
      <c r="N391" s="29" t="str">
        <f ca="1" t="shared" si="314"/>
        <v>Anders Erikson 391</v>
      </c>
      <c r="O391" s="29" t="str">
        <f ca="1" t="shared" si="315"/>
        <v>Anders Erikson 391</v>
      </c>
      <c r="P391" s="29" t="str">
        <f ca="1" t="shared" si="316"/>
        <v>Erik Johanson 391</v>
      </c>
      <c r="Q391" s="29" t="str">
        <f ca="1" t="shared" si="330"/>
        <v>2.Reservationsavtal</v>
      </c>
      <c r="R391" s="44" t="str">
        <f ca="1" t="shared" si="331"/>
        <v>n</v>
      </c>
      <c r="S391" s="44" t="str">
        <f ca="1" t="shared" si="332"/>
        <v/>
      </c>
      <c r="T391" s="44" t="str">
        <f ca="1" t="shared" si="333"/>
        <v>x</v>
      </c>
      <c r="U391" s="15"/>
      <c r="V391" s="32"/>
      <c r="W391" s="48" t="str">
        <f ca="1" t="shared" si="334"/>
        <v/>
      </c>
      <c r="X391" s="49" t="str">
        <f ca="1" t="shared" si="335"/>
        <v/>
      </c>
      <c r="Y391" s="62" t="str">
        <f ca="1" t="shared" si="317"/>
        <v/>
      </c>
      <c r="Z391" s="62" t="str">
        <f ca="1" t="shared" si="318"/>
        <v/>
      </c>
      <c r="AA391" s="66"/>
      <c r="AB391" s="63" t="str">
        <f ca="1" t="shared" si="319"/>
        <v/>
      </c>
      <c r="AC391" s="72">
        <f ca="1">INDEX(Anslutningspunkt!$A$2:$A$180,RANDBETWEEN(2,180),1)</f>
        <v>30</v>
      </c>
      <c r="AD391" s="29"/>
      <c r="AE391" s="29" t="str">
        <f ca="1" t="shared" si="336"/>
        <v>Stamnät Regionnät</v>
      </c>
      <c r="AF391" s="78"/>
      <c r="AG391" s="121"/>
      <c r="AH391" s="122"/>
      <c r="AI391" s="126"/>
      <c r="AM391" s="6">
        <f ca="1">VLOOKUP(AC391,Anslutningspunkt!A:B,2,0)+RANDBETWEEN(-10000,10000)</f>
        <v>6846043.345</v>
      </c>
      <c r="AN391" s="6">
        <f ca="1">VLOOKUP(AC391,Anslutningspunkt!A:C,3,0)+RANDBETWEEN(-10000,10000)</f>
        <v>697614.127</v>
      </c>
      <c r="AP391" s="6" t="str">
        <f ca="1" t="shared" si="320"/>
        <v>Nyanslutning</v>
      </c>
      <c r="AQ391" s="6" t="str">
        <f t="shared" si="321"/>
        <v>Konsumtion/Produktion</v>
      </c>
      <c r="AX391" s="30">
        <f ca="1" t="shared" si="322"/>
        <v>44072.1365822399</v>
      </c>
      <c r="AZ391" s="30" t="str">
        <f ca="1">IF(SUM(IF({"4.Projekteringsavtal","5.Anslutningsavtal","6.Nätavtal"}=Q391,1,0))&gt;0,EDATE(AX391,RANDBETWEEN(0,6)),"")</f>
        <v/>
      </c>
      <c r="BB391" s="20" t="str">
        <f ca="1">IF(SUM(IF({"5.Anslutningsavtal","6.Nätavtal"}=Q391,1,0))&gt;0,EDATE(AZ391,RANDBETWEEN(0,3)),"")</f>
        <v/>
      </c>
      <c r="BD391" s="20" t="str">
        <f ca="1" t="shared" si="323"/>
        <v/>
      </c>
    </row>
    <row r="392" s="6" customFormat="1" spans="1:56">
      <c r="A392" s="32" t="s">
        <v>65</v>
      </c>
      <c r="B392" s="30">
        <f ca="1" t="shared" ref="B392:B401" si="337">RANDBETWEEN(DATE(2018,1,1),DATE(2022,10,20))</f>
        <v>43831</v>
      </c>
      <c r="C392" s="31">
        <f ca="1" t="shared" si="310"/>
        <v>45275</v>
      </c>
      <c r="D392" s="29" t="str">
        <f t="shared" si="311"/>
        <v>Project 4392</v>
      </c>
      <c r="E392" s="29" t="str">
        <f t="shared" si="312"/>
        <v>Company AB 5392</v>
      </c>
      <c r="F392" s="29" t="str">
        <f ca="1" t="shared" ref="F392:F401" si="338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Äkers Styckebruk</v>
      </c>
      <c r="G392" s="36">
        <f ca="1" t="shared" ref="G392:G401" si="339">RANDBETWEEN(30,38)</f>
        <v>32</v>
      </c>
      <c r="H392" s="37" t="str">
        <f ca="1" t="shared" ref="H392:H401" si="340">CHOOSE(RANDBETWEEN(1,3),"Ja","Nej","")</f>
        <v>Nej</v>
      </c>
      <c r="I392" s="29" t="str">
        <f ca="1" t="shared" ref="I392:I401" si="341">CHOOSE(RANDBETWEEN(1,3),"Nyanslutning","Utökning","Flytt")</f>
        <v>Nyanslutning</v>
      </c>
      <c r="J392" s="29" t="s">
        <v>69</v>
      </c>
      <c r="K392" s="40">
        <f ca="1" t="shared" ref="K392:K401" si="342">RANDBETWEEN(1,60)*10</f>
        <v>260</v>
      </c>
      <c r="L392" s="40">
        <f ca="1" t="shared" si="313"/>
        <v>136</v>
      </c>
      <c r="M392" s="13"/>
      <c r="N392" s="29" t="str">
        <f ca="1" t="shared" si="314"/>
        <v>Sarah Anderson 392</v>
      </c>
      <c r="O392" s="29" t="str">
        <f ca="1" t="shared" si="315"/>
        <v>Anders Erikson 392</v>
      </c>
      <c r="P392" s="29" t="str">
        <f ca="1" t="shared" si="316"/>
        <v>Lars Johnson 392</v>
      </c>
      <c r="Q392" s="29" t="str">
        <f ca="1" t="shared" ref="Q392:Q401" si="343">CHOOSE(RANDBETWEEN(1,5),"5.Anslutningsavtal","4.Projekteringsavtal","6.Nätavtal","2.Reservationsavtal","1.Anslutningsmöjlighet")</f>
        <v>1.Anslutningsmöjlighet</v>
      </c>
      <c r="R392" s="44" t="str">
        <f ca="1" t="shared" ref="R392:R401" si="344">CHOOSE(RANDBETWEEN(1,8),"Ja","","","","n","nej","?","N/A")</f>
        <v/>
      </c>
      <c r="S392" s="44" t="str">
        <f ca="1" t="shared" ref="S392:S401" si="345">CHOOSE(RANDBETWEEN(1,3),"x","","")</f>
        <v/>
      </c>
      <c r="T392" s="44" t="str">
        <f ca="1" t="shared" ref="T392:T401" si="346">CHOOSE(RANDBETWEEN(1,4),"x","","","")</f>
        <v/>
      </c>
      <c r="U392" s="15"/>
      <c r="V392" s="32"/>
      <c r="W392" s="48" t="str">
        <f ca="1" t="shared" ref="W392:W401" si="347">CHOOSE(RANDBETWEEN(1,7),"Länk","","","","","Ansluts till LN 20 kV","Reservationsavtal ska tecknas")</f>
        <v>Reservationsavtal ska tecknas</v>
      </c>
      <c r="X392" s="49" t="str">
        <f ca="1" t="shared" ref="X392:X401" si="348">CHOOSE(RANDBETWEEN(1,4),"Ja","Ja","Nej","")</f>
        <v>Nej</v>
      </c>
      <c r="Y392" s="62" t="str">
        <f ca="1" t="shared" si="317"/>
        <v/>
      </c>
      <c r="Z392" s="62" t="str">
        <f ca="1" t="shared" si="318"/>
        <v/>
      </c>
      <c r="AA392" s="66"/>
      <c r="AB392" s="63" t="str">
        <f ca="1" t="shared" si="319"/>
        <v/>
      </c>
      <c r="AC392" s="72">
        <f ca="1">INDEX(Anslutningspunkt!$A$2:$A$180,RANDBETWEEN(2,180),1)</f>
        <v>253</v>
      </c>
      <c r="AD392" s="29"/>
      <c r="AE392" s="29" t="str">
        <f ca="1" t="shared" ref="AE392:AE401" si="349">CHOOSE(RANDBETWEEN(1,4),"Regionnät","Stamnät Regionnät","Stamnät","")</f>
        <v>Stamnät</v>
      </c>
      <c r="AF392" s="78"/>
      <c r="AG392" s="121"/>
      <c r="AH392" s="122"/>
      <c r="AI392" s="126"/>
      <c r="AM392" s="6">
        <f ca="1">VLOOKUP(AC392,Anslutningspunkt!A:B,2,0)+RANDBETWEEN(-10000,10000)</f>
        <v>7769605.698</v>
      </c>
      <c r="AN392" s="6">
        <f ca="1">VLOOKUP(AC392,Anslutningspunkt!A:C,3,0)+RANDBETWEEN(-10000,10000)</f>
        <v>788976.195</v>
      </c>
      <c r="AP392" s="6" t="str">
        <f ca="1" t="shared" si="320"/>
        <v>Nyanslutning</v>
      </c>
      <c r="AQ392" s="6" t="str">
        <f t="shared" si="321"/>
        <v>Konsumtion/Produktion</v>
      </c>
      <c r="AX392" s="30" t="str">
        <f ca="1" t="shared" si="322"/>
        <v/>
      </c>
      <c r="AZ392" s="30" t="str">
        <f ca="1">IF(SUM(IF({"4.Projekteringsavtal","5.Anslutningsavtal","6.Nätavtal"}=Q392,1,0))&gt;0,EDATE(AX392,RANDBETWEEN(0,6)),"")</f>
        <v/>
      </c>
      <c r="BB392" s="20" t="str">
        <f ca="1">IF(SUM(IF({"5.Anslutningsavtal","6.Nätavtal"}=Q392,1,0))&gt;0,EDATE(AZ392,RANDBETWEEN(0,3)),"")</f>
        <v/>
      </c>
      <c r="BD392" s="20" t="str">
        <f ca="1" t="shared" si="323"/>
        <v/>
      </c>
    </row>
    <row r="393" s="6" customFormat="1" spans="1:56">
      <c r="A393" s="32" t="s">
        <v>65</v>
      </c>
      <c r="B393" s="30">
        <f ca="1" t="shared" si="337"/>
        <v>44284</v>
      </c>
      <c r="C393" s="31">
        <f ca="1" t="shared" si="310"/>
        <v>44548</v>
      </c>
      <c r="D393" s="29" t="str">
        <f t="shared" si="311"/>
        <v>Project 4393</v>
      </c>
      <c r="E393" s="29" t="str">
        <f t="shared" si="312"/>
        <v>Company AB 5393</v>
      </c>
      <c r="F393" s="29" t="str">
        <f ca="1" t="shared" si="338"/>
        <v>Täby</v>
      </c>
      <c r="G393" s="36">
        <f ca="1" t="shared" si="339"/>
        <v>30</v>
      </c>
      <c r="H393" s="37" t="str">
        <f ca="1" t="shared" si="340"/>
        <v>Ja</v>
      </c>
      <c r="I393" s="29" t="str">
        <f ca="1" t="shared" si="341"/>
        <v>Flytt</v>
      </c>
      <c r="J393" s="29" t="s">
        <v>69</v>
      </c>
      <c r="K393" s="40">
        <f ca="1" t="shared" si="342"/>
        <v>430</v>
      </c>
      <c r="L393" s="40">
        <f ca="1" t="shared" si="313"/>
        <v>337</v>
      </c>
      <c r="M393" s="13"/>
      <c r="N393" s="29" t="str">
        <f ca="1" t="shared" si="314"/>
        <v>Sarah Anderson 393</v>
      </c>
      <c r="O393" s="29" t="str">
        <f ca="1" t="shared" si="315"/>
        <v>Anders Erikson 393</v>
      </c>
      <c r="P393" s="29" t="str">
        <f ca="1" t="shared" si="316"/>
        <v>Lars Johnson 393</v>
      </c>
      <c r="Q393" s="29" t="str">
        <f ca="1" t="shared" si="343"/>
        <v>5.Anslutningsavtal</v>
      </c>
      <c r="R393" s="44" t="str">
        <f ca="1" t="shared" si="344"/>
        <v>Ja</v>
      </c>
      <c r="S393" s="44" t="str">
        <f ca="1" t="shared" si="345"/>
        <v/>
      </c>
      <c r="T393" s="44" t="str">
        <f ca="1" t="shared" si="346"/>
        <v/>
      </c>
      <c r="U393" s="15"/>
      <c r="V393" s="32"/>
      <c r="W393" s="48" t="str">
        <f ca="1" t="shared" si="347"/>
        <v/>
      </c>
      <c r="X393" s="49" t="str">
        <f ca="1" t="shared" si="348"/>
        <v/>
      </c>
      <c r="Y393" s="62" t="str">
        <f ca="1" t="shared" si="317"/>
        <v/>
      </c>
      <c r="Z393" s="62" t="str">
        <f ca="1" t="shared" si="318"/>
        <v/>
      </c>
      <c r="AA393" s="66"/>
      <c r="AB393" s="63" t="str">
        <f ca="1" t="shared" si="319"/>
        <v/>
      </c>
      <c r="AC393" s="72">
        <f ca="1">INDEX(Anslutningspunkt!$A$2:$A$180,RANDBETWEEN(2,180),1)</f>
        <v>159</v>
      </c>
      <c r="AD393" s="29"/>
      <c r="AE393" s="29" t="str">
        <f ca="1" t="shared" si="349"/>
        <v/>
      </c>
      <c r="AF393" s="78"/>
      <c r="AG393" s="121"/>
      <c r="AH393" s="122"/>
      <c r="AI393" s="126"/>
      <c r="AM393" s="6">
        <f ca="1">VLOOKUP(AC393,Anslutningspunkt!A:B,2,0)+RANDBETWEEN(-10000,10000)</f>
        <v>7706446.698</v>
      </c>
      <c r="AN393" s="6">
        <f ca="1">VLOOKUP(AC393,Anslutningspunkt!A:C,3,0)+RANDBETWEEN(-10000,10000)</f>
        <v>789528.195</v>
      </c>
      <c r="AP393" s="6" t="str">
        <f ca="1" t="shared" si="320"/>
        <v>Flytt</v>
      </c>
      <c r="AQ393" s="6" t="str">
        <f t="shared" si="321"/>
        <v>Konsumtion/Produktion</v>
      </c>
      <c r="AX393" s="30">
        <f ca="1" t="shared" si="322"/>
        <v>44502.7965303431</v>
      </c>
      <c r="AZ393" s="30">
        <f ca="1">IF(SUM(IF({"4.Projekteringsavtal","5.Anslutningsavtal","6.Nätavtal"}=Q393,1,0))&gt;0,EDATE(AX393,RANDBETWEEN(0,6)),"")</f>
        <v>44683</v>
      </c>
      <c r="BB393" s="20">
        <f ca="1">IF(SUM(IF({"5.Anslutningsavtal","6.Nätavtal"}=Q393,1,0))&gt;0,EDATE(AZ393,RANDBETWEEN(0,3)),"")</f>
        <v>44683</v>
      </c>
      <c r="BD393" s="20" t="str">
        <f ca="1" t="shared" si="323"/>
        <v/>
      </c>
    </row>
    <row r="394" s="6" customFormat="1" spans="1:56">
      <c r="A394" s="32" t="s">
        <v>65</v>
      </c>
      <c r="B394" s="30">
        <f ca="1" t="shared" si="337"/>
        <v>43876</v>
      </c>
      <c r="C394" s="31">
        <f ca="1" t="shared" si="310"/>
        <v>44288</v>
      </c>
      <c r="D394" s="29" t="str">
        <f t="shared" si="311"/>
        <v>Project 4394</v>
      </c>
      <c r="E394" s="29" t="str">
        <f t="shared" si="312"/>
        <v>Company AB 5394</v>
      </c>
      <c r="F394" s="29" t="str">
        <f ca="1" t="shared" si="338"/>
        <v>Järfälla</v>
      </c>
      <c r="G394" s="36">
        <f ca="1" t="shared" si="339"/>
        <v>35</v>
      </c>
      <c r="H394" s="37" t="str">
        <f ca="1" t="shared" si="340"/>
        <v/>
      </c>
      <c r="I394" s="29" t="str">
        <f ca="1" t="shared" si="341"/>
        <v>Flytt</v>
      </c>
      <c r="J394" s="29" t="s">
        <v>69</v>
      </c>
      <c r="K394" s="40">
        <f ca="1" t="shared" si="342"/>
        <v>590</v>
      </c>
      <c r="L394" s="40">
        <f ca="1" t="shared" si="313"/>
        <v>568</v>
      </c>
      <c r="M394" s="13"/>
      <c r="N394" s="29" t="str">
        <f ca="1" t="shared" si="314"/>
        <v>Sarah Anderson 394</v>
      </c>
      <c r="O394" s="29" t="str">
        <f ca="1" t="shared" si="315"/>
        <v>Anders Erikson 394</v>
      </c>
      <c r="P394" s="29" t="str">
        <f ca="1" t="shared" si="316"/>
        <v>Anders Erikson 394</v>
      </c>
      <c r="Q394" s="29" t="str">
        <f ca="1" t="shared" si="343"/>
        <v>2.Reservationsavtal</v>
      </c>
      <c r="R394" s="44" t="str">
        <f ca="1" t="shared" si="344"/>
        <v>nej</v>
      </c>
      <c r="S394" s="44" t="str">
        <f ca="1" t="shared" si="345"/>
        <v/>
      </c>
      <c r="T394" s="44" t="str">
        <f ca="1" t="shared" si="346"/>
        <v/>
      </c>
      <c r="U394" s="15"/>
      <c r="V394" s="32"/>
      <c r="W394" s="48" t="str">
        <f ca="1" t="shared" si="347"/>
        <v>Reservationsavtal ska tecknas</v>
      </c>
      <c r="X394" s="49" t="str">
        <f ca="1" t="shared" si="348"/>
        <v/>
      </c>
      <c r="Y394" s="62" t="str">
        <f ca="1" t="shared" si="317"/>
        <v/>
      </c>
      <c r="Z394" s="62" t="str">
        <f ca="1" t="shared" si="318"/>
        <v/>
      </c>
      <c r="AA394" s="66"/>
      <c r="AB394" s="63" t="str">
        <f ca="1" t="shared" si="319"/>
        <v/>
      </c>
      <c r="AC394" s="72">
        <f ca="1">INDEX(Anslutningspunkt!$A$2:$A$180,RANDBETWEEN(2,180),1)</f>
        <v>72</v>
      </c>
      <c r="AD394" s="29"/>
      <c r="AE394" s="29" t="str">
        <f ca="1" t="shared" si="349"/>
        <v>Stamnät Regionnät</v>
      </c>
      <c r="AF394" s="78"/>
      <c r="AG394" s="121"/>
      <c r="AH394" s="122"/>
      <c r="AI394" s="126"/>
      <c r="AM394" s="6">
        <f ca="1">VLOOKUP(AC394,Anslutningspunkt!A:B,2,0)+RANDBETWEEN(-10000,10000)</f>
        <v>6481746.724</v>
      </c>
      <c r="AN394" s="6">
        <f ca="1">VLOOKUP(AC394,Anslutningspunkt!A:C,3,0)+RANDBETWEEN(-10000,10000)</f>
        <v>360406.066</v>
      </c>
      <c r="AP394" s="6" t="str">
        <f ca="1" t="shared" si="320"/>
        <v>Flytt</v>
      </c>
      <c r="AQ394" s="6" t="str">
        <f t="shared" si="321"/>
        <v>Konsumtion/Produktion</v>
      </c>
      <c r="AX394" s="30">
        <f ca="1" t="shared" si="322"/>
        <v>44119.6645171566</v>
      </c>
      <c r="AZ394" s="30" t="str">
        <f ca="1">IF(SUM(IF({"4.Projekteringsavtal","5.Anslutningsavtal","6.Nätavtal"}=Q394,1,0))&gt;0,EDATE(AX394,RANDBETWEEN(0,6)),"")</f>
        <v/>
      </c>
      <c r="BB394" s="20" t="str">
        <f ca="1">IF(SUM(IF({"5.Anslutningsavtal","6.Nätavtal"}=Q394,1,0))&gt;0,EDATE(AZ394,RANDBETWEEN(0,3)),"")</f>
        <v/>
      </c>
      <c r="BD394" s="20" t="str">
        <f ca="1" t="shared" si="323"/>
        <v/>
      </c>
    </row>
    <row r="395" s="6" customFormat="1" spans="1:56">
      <c r="A395" s="32" t="s">
        <v>65</v>
      </c>
      <c r="B395" s="30">
        <f ca="1" t="shared" si="337"/>
        <v>43639</v>
      </c>
      <c r="C395" s="31">
        <f ca="1" t="shared" si="310"/>
        <v>44225</v>
      </c>
      <c r="D395" s="29" t="str">
        <f t="shared" si="311"/>
        <v>Project 4395</v>
      </c>
      <c r="E395" s="29" t="str">
        <f t="shared" si="312"/>
        <v>Company AB 5395</v>
      </c>
      <c r="F395" s="29" t="str">
        <f ca="1" t="shared" si="338"/>
        <v>Tierp</v>
      </c>
      <c r="G395" s="36">
        <f ca="1" t="shared" si="339"/>
        <v>30</v>
      </c>
      <c r="H395" s="37" t="str">
        <f ca="1" t="shared" si="340"/>
        <v>Ja</v>
      </c>
      <c r="I395" s="29" t="str">
        <f ca="1" t="shared" si="341"/>
        <v>Nyanslutning</v>
      </c>
      <c r="J395" s="29" t="s">
        <v>69</v>
      </c>
      <c r="K395" s="40">
        <f ca="1" t="shared" si="342"/>
        <v>590</v>
      </c>
      <c r="L395" s="40">
        <f ca="1" t="shared" si="313"/>
        <v>35</v>
      </c>
      <c r="M395" s="13"/>
      <c r="N395" s="29" t="str">
        <f ca="1" t="shared" si="314"/>
        <v>Sarah Anderson 395</v>
      </c>
      <c r="O395" s="29" t="str">
        <f ca="1" t="shared" si="315"/>
        <v>Sarah Anderson 395</v>
      </c>
      <c r="P395" s="29" t="str">
        <f ca="1" t="shared" si="316"/>
        <v>Anders Erikson 395</v>
      </c>
      <c r="Q395" s="29" t="str">
        <f ca="1" t="shared" si="343"/>
        <v>2.Reservationsavtal</v>
      </c>
      <c r="R395" s="44" t="str">
        <f ca="1" t="shared" si="344"/>
        <v>nej</v>
      </c>
      <c r="S395" s="44" t="str">
        <f ca="1" t="shared" si="345"/>
        <v>x</v>
      </c>
      <c r="T395" s="44" t="str">
        <f ca="1" t="shared" si="346"/>
        <v>x</v>
      </c>
      <c r="U395" s="15"/>
      <c r="V395" s="32"/>
      <c r="W395" s="48" t="str">
        <f ca="1" t="shared" si="347"/>
        <v/>
      </c>
      <c r="X395" s="49" t="str">
        <f ca="1" t="shared" si="348"/>
        <v>Ja</v>
      </c>
      <c r="Y395" s="62">
        <f ca="1" t="shared" si="317"/>
        <v>45528</v>
      </c>
      <c r="Z395" s="62">
        <f ca="1" t="shared" si="318"/>
        <v>45491</v>
      </c>
      <c r="AA395" s="66"/>
      <c r="AB395" s="63" t="str">
        <f ca="1" t="shared" si="319"/>
        <v/>
      </c>
      <c r="AC395" s="72">
        <f ca="1">INDEX(Anslutningspunkt!$A$2:$A$180,RANDBETWEEN(2,180),1)</f>
        <v>315</v>
      </c>
      <c r="AD395" s="29"/>
      <c r="AE395" s="29" t="str">
        <f ca="1" t="shared" si="349"/>
        <v>Stamnät</v>
      </c>
      <c r="AF395" s="78"/>
      <c r="AG395" s="121"/>
      <c r="AH395" s="122"/>
      <c r="AI395" s="126"/>
      <c r="AM395" s="6">
        <f ca="1">VLOOKUP(AC395,Anslutningspunkt!A:B,2,0)+RANDBETWEEN(-10000,10000)</f>
        <v>7586887.698</v>
      </c>
      <c r="AN395" s="6">
        <f ca="1">VLOOKUP(AC395,Anslutningspunkt!A:C,3,0)+RANDBETWEEN(-10000,10000)</f>
        <v>822048.195</v>
      </c>
      <c r="AP395" s="6" t="str">
        <f ca="1" t="shared" si="320"/>
        <v>Nyanslutning</v>
      </c>
      <c r="AQ395" s="6" t="str">
        <f t="shared" si="321"/>
        <v>Konsumtion/Produktion</v>
      </c>
      <c r="AX395" s="30">
        <f ca="1" t="shared" si="322"/>
        <v>44113.9035928906</v>
      </c>
      <c r="AZ395" s="30" t="str">
        <f ca="1">IF(SUM(IF({"4.Projekteringsavtal","5.Anslutningsavtal","6.Nätavtal"}=Q395,1,0))&gt;0,EDATE(AX395,RANDBETWEEN(0,6)),"")</f>
        <v/>
      </c>
      <c r="BB395" s="20" t="str">
        <f ca="1">IF(SUM(IF({"5.Anslutningsavtal","6.Nätavtal"}=Q395,1,0))&gt;0,EDATE(AZ395,RANDBETWEEN(0,3)),"")</f>
        <v/>
      </c>
      <c r="BD395" s="20" t="str">
        <f ca="1" t="shared" si="323"/>
        <v/>
      </c>
    </row>
    <row r="396" s="6" customFormat="1" spans="1:56">
      <c r="A396" s="32" t="s">
        <v>65</v>
      </c>
      <c r="B396" s="30">
        <f ca="1" t="shared" si="337"/>
        <v>44201</v>
      </c>
      <c r="C396" s="31">
        <f ca="1" t="shared" si="310"/>
        <v>45285</v>
      </c>
      <c r="D396" s="29" t="str">
        <f t="shared" si="311"/>
        <v>Project 4396</v>
      </c>
      <c r="E396" s="29" t="str">
        <f t="shared" si="312"/>
        <v>Company AB 5396</v>
      </c>
      <c r="F396" s="29" t="str">
        <f ca="1" t="shared" si="338"/>
        <v>Långshyttan</v>
      </c>
      <c r="G396" s="36">
        <f ca="1" t="shared" si="339"/>
        <v>36</v>
      </c>
      <c r="H396" s="37" t="str">
        <f ca="1" t="shared" si="340"/>
        <v>Ja</v>
      </c>
      <c r="I396" s="29" t="str">
        <f ca="1" t="shared" si="341"/>
        <v>Flytt</v>
      </c>
      <c r="J396" s="29" t="s">
        <v>69</v>
      </c>
      <c r="K396" s="40">
        <f ca="1" t="shared" si="342"/>
        <v>500</v>
      </c>
      <c r="L396" s="40">
        <f ca="1" t="shared" si="313"/>
        <v>228</v>
      </c>
      <c r="M396" s="13"/>
      <c r="N396" s="29" t="str">
        <f ca="1" t="shared" si="314"/>
        <v>Sarah Anderson 396</v>
      </c>
      <c r="O396" s="29" t="str">
        <f ca="1" t="shared" si="315"/>
        <v>Lars Johnson 396</v>
      </c>
      <c r="P396" s="29" t="str">
        <f ca="1" t="shared" si="316"/>
        <v>Lars Johnson 396</v>
      </c>
      <c r="Q396" s="29" t="str">
        <f ca="1" t="shared" si="343"/>
        <v>4.Projekteringsavtal</v>
      </c>
      <c r="R396" s="44" t="str">
        <f ca="1" t="shared" si="344"/>
        <v>nej</v>
      </c>
      <c r="S396" s="44" t="str">
        <f ca="1" t="shared" si="345"/>
        <v/>
      </c>
      <c r="T396" s="44" t="str">
        <f ca="1" t="shared" si="346"/>
        <v/>
      </c>
      <c r="U396" s="15"/>
      <c r="V396" s="32"/>
      <c r="W396" s="48" t="str">
        <f ca="1" t="shared" si="347"/>
        <v>Länk</v>
      </c>
      <c r="X396" s="49" t="str">
        <f ca="1" t="shared" si="348"/>
        <v>Nej</v>
      </c>
      <c r="Y396" s="62" t="str">
        <f ca="1" t="shared" si="317"/>
        <v/>
      </c>
      <c r="Z396" s="62" t="str">
        <f ca="1" t="shared" si="318"/>
        <v/>
      </c>
      <c r="AA396" s="66"/>
      <c r="AB396" s="63" t="str">
        <f ca="1" t="shared" si="319"/>
        <v/>
      </c>
      <c r="AC396" s="72">
        <f ca="1">INDEX(Anslutningspunkt!$A$2:$A$180,RANDBETWEEN(2,180),1)</f>
        <v>248</v>
      </c>
      <c r="AD396" s="29"/>
      <c r="AE396" s="29" t="str">
        <f ca="1" t="shared" si="349"/>
        <v>Stamnät</v>
      </c>
      <c r="AF396" s="78"/>
      <c r="AG396" s="121"/>
      <c r="AH396" s="122"/>
      <c r="AI396" s="126"/>
      <c r="AM396" s="6">
        <f ca="1">VLOOKUP(AC396,Anslutningspunkt!A:B,2,0)+RANDBETWEEN(-10000,10000)</f>
        <v>7678758.698</v>
      </c>
      <c r="AN396" s="6">
        <f ca="1">VLOOKUP(AC396,Anslutningspunkt!A:C,3,0)+RANDBETWEEN(-10000,10000)</f>
        <v>807025.195</v>
      </c>
      <c r="AP396" s="6" t="str">
        <f ca="1" t="shared" si="320"/>
        <v>Flytt</v>
      </c>
      <c r="AQ396" s="6" t="str">
        <f t="shared" si="321"/>
        <v>Konsumtion/Produktion</v>
      </c>
      <c r="AX396" s="30">
        <f ca="1" t="shared" si="322"/>
        <v>44525.5151638019</v>
      </c>
      <c r="AZ396" s="30">
        <f ca="1">IF(SUM(IF({"4.Projekteringsavtal","5.Anslutningsavtal","6.Nätavtal"}=Q396,1,0))&gt;0,EDATE(AX396,RANDBETWEEN(0,6)),"")</f>
        <v>44525</v>
      </c>
      <c r="BB396" s="20" t="str">
        <f ca="1">IF(SUM(IF({"5.Anslutningsavtal","6.Nätavtal"}=Q396,1,0))&gt;0,EDATE(AZ396,RANDBETWEEN(0,3)),"")</f>
        <v/>
      </c>
      <c r="BD396" s="20" t="str">
        <f ca="1" t="shared" si="323"/>
        <v/>
      </c>
    </row>
    <row r="397" s="6" customFormat="1" spans="1:56">
      <c r="A397" s="32" t="s">
        <v>65</v>
      </c>
      <c r="B397" s="30">
        <f ca="1" t="shared" si="337"/>
        <v>43782</v>
      </c>
      <c r="C397" s="31">
        <f ca="1" t="shared" si="310"/>
        <v>43788</v>
      </c>
      <c r="D397" s="29" t="str">
        <f t="shared" si="311"/>
        <v>Project 4397</v>
      </c>
      <c r="E397" s="29" t="str">
        <f t="shared" si="312"/>
        <v>Company AB 5397</v>
      </c>
      <c r="F397" s="29" t="str">
        <f ca="1" t="shared" si="338"/>
        <v>Avesta</v>
      </c>
      <c r="G397" s="36">
        <f ca="1" t="shared" si="339"/>
        <v>31</v>
      </c>
      <c r="H397" s="37" t="str">
        <f ca="1" t="shared" si="340"/>
        <v>Ja</v>
      </c>
      <c r="I397" s="29" t="str">
        <f ca="1" t="shared" si="341"/>
        <v>Flytt</v>
      </c>
      <c r="J397" s="29" t="s">
        <v>69</v>
      </c>
      <c r="K397" s="40">
        <f ca="1" t="shared" si="342"/>
        <v>190</v>
      </c>
      <c r="L397" s="40">
        <f ca="1" t="shared" si="313"/>
        <v>16</v>
      </c>
      <c r="M397" s="13"/>
      <c r="N397" s="29" t="str">
        <f ca="1" t="shared" si="314"/>
        <v>Anders Erikson 397</v>
      </c>
      <c r="O397" s="29" t="str">
        <f ca="1" t="shared" si="315"/>
        <v>Sarah Anderson 397</v>
      </c>
      <c r="P397" s="29" t="str">
        <f ca="1" t="shared" si="316"/>
        <v>Sarah Anderson 397</v>
      </c>
      <c r="Q397" s="29" t="str">
        <f ca="1" t="shared" si="343"/>
        <v>1.Anslutningsmöjlighet</v>
      </c>
      <c r="R397" s="44" t="str">
        <f ca="1" t="shared" si="344"/>
        <v/>
      </c>
      <c r="S397" s="44" t="str">
        <f ca="1" t="shared" si="345"/>
        <v/>
      </c>
      <c r="T397" s="44" t="str">
        <f ca="1" t="shared" si="346"/>
        <v>x</v>
      </c>
      <c r="U397" s="15"/>
      <c r="V397" s="32"/>
      <c r="W397" s="48" t="str">
        <f ca="1" t="shared" si="347"/>
        <v>Ansluts till LN 20 kV</v>
      </c>
      <c r="X397" s="49" t="str">
        <f ca="1" t="shared" si="348"/>
        <v/>
      </c>
      <c r="Y397" s="62" t="str">
        <f ca="1" t="shared" si="317"/>
        <v/>
      </c>
      <c r="Z397" s="62" t="str">
        <f ca="1" t="shared" si="318"/>
        <v/>
      </c>
      <c r="AA397" s="66"/>
      <c r="AB397" s="63" t="str">
        <f ca="1" t="shared" si="319"/>
        <v/>
      </c>
      <c r="AC397" s="72">
        <f ca="1">INDEX(Anslutningspunkt!$A$2:$A$180,RANDBETWEEN(2,180),1)</f>
        <v>240</v>
      </c>
      <c r="AD397" s="29"/>
      <c r="AE397" s="29" t="str">
        <f ca="1" t="shared" si="349"/>
        <v/>
      </c>
      <c r="AF397" s="78"/>
      <c r="AG397" s="121"/>
      <c r="AH397" s="122"/>
      <c r="AI397" s="126"/>
      <c r="AM397" s="6">
        <f ca="1">VLOOKUP(AC397,Anslutningspunkt!A:B,2,0)+RANDBETWEEN(-10000,10000)</f>
        <v>7654324.698</v>
      </c>
      <c r="AN397" s="6">
        <f ca="1">VLOOKUP(AC397,Anslutningspunkt!A:C,3,0)+RANDBETWEEN(-10000,10000)</f>
        <v>823655.195</v>
      </c>
      <c r="AP397" s="6" t="str">
        <f ca="1" t="shared" si="320"/>
        <v>Flytt</v>
      </c>
      <c r="AQ397" s="6" t="str">
        <f t="shared" si="321"/>
        <v>Konsumtion/Produktion</v>
      </c>
      <c r="AX397" s="30" t="str">
        <f ca="1" t="shared" si="322"/>
        <v/>
      </c>
      <c r="AZ397" s="30" t="str">
        <f ca="1">IF(SUM(IF({"4.Projekteringsavtal","5.Anslutningsavtal","6.Nätavtal"}=Q397,1,0))&gt;0,EDATE(AX397,RANDBETWEEN(0,6)),"")</f>
        <v/>
      </c>
      <c r="BB397" s="20" t="str">
        <f ca="1">IF(SUM(IF({"5.Anslutningsavtal","6.Nätavtal"}=Q397,1,0))&gt;0,EDATE(AZ397,RANDBETWEEN(0,3)),"")</f>
        <v/>
      </c>
      <c r="BD397" s="20" t="str">
        <f ca="1" t="shared" si="323"/>
        <v/>
      </c>
    </row>
    <row r="398" s="6" customFormat="1" spans="1:56">
      <c r="A398" s="32" t="s">
        <v>65</v>
      </c>
      <c r="B398" s="30">
        <f ca="1" t="shared" si="337"/>
        <v>43361</v>
      </c>
      <c r="C398" s="31">
        <f ca="1" t="shared" si="310"/>
        <v>44757</v>
      </c>
      <c r="D398" s="29" t="str">
        <f t="shared" si="311"/>
        <v>Project 4398</v>
      </c>
      <c r="E398" s="29" t="str">
        <f t="shared" si="312"/>
        <v>Company AB 5398</v>
      </c>
      <c r="F398" s="29" t="str">
        <f ca="1" t="shared" si="338"/>
        <v>Norrtälje</v>
      </c>
      <c r="G398" s="36">
        <f ca="1" t="shared" si="339"/>
        <v>32</v>
      </c>
      <c r="H398" s="37" t="str">
        <f ca="1" t="shared" si="340"/>
        <v/>
      </c>
      <c r="I398" s="29" t="str">
        <f ca="1" t="shared" si="341"/>
        <v>Utökning</v>
      </c>
      <c r="J398" s="29" t="s">
        <v>69</v>
      </c>
      <c r="K398" s="40">
        <f ca="1" t="shared" si="342"/>
        <v>480</v>
      </c>
      <c r="L398" s="40">
        <f ca="1" t="shared" si="313"/>
        <v>444</v>
      </c>
      <c r="M398" s="13"/>
      <c r="N398" s="29" t="str">
        <f ca="1" t="shared" si="314"/>
        <v>Anders Erikson 398</v>
      </c>
      <c r="O398" s="29" t="str">
        <f ca="1" t="shared" si="315"/>
        <v>Anders Erikson 398</v>
      </c>
      <c r="P398" s="29" t="str">
        <f ca="1" t="shared" si="316"/>
        <v>Lars Johnson 398</v>
      </c>
      <c r="Q398" s="29" t="str">
        <f ca="1" t="shared" si="343"/>
        <v>1.Anslutningsmöjlighet</v>
      </c>
      <c r="R398" s="44" t="str">
        <f ca="1" t="shared" si="344"/>
        <v>?</v>
      </c>
      <c r="S398" s="44" t="str">
        <f ca="1" t="shared" si="345"/>
        <v/>
      </c>
      <c r="T398" s="44" t="str">
        <f ca="1" t="shared" si="346"/>
        <v/>
      </c>
      <c r="U398" s="15"/>
      <c r="V398" s="32"/>
      <c r="W398" s="48" t="str">
        <f ca="1" t="shared" si="347"/>
        <v/>
      </c>
      <c r="X398" s="49" t="str">
        <f ca="1" t="shared" si="348"/>
        <v>Ja</v>
      </c>
      <c r="Y398" s="62">
        <f ca="1" t="shared" si="317"/>
        <v>45427</v>
      </c>
      <c r="Z398" s="62">
        <f ca="1" t="shared" si="318"/>
        <v>45293</v>
      </c>
      <c r="AA398" s="66"/>
      <c r="AB398" s="63">
        <f ca="1" t="shared" si="319"/>
        <v>43877.9416050935</v>
      </c>
      <c r="AC398" s="72">
        <f ca="1">INDEX(Anslutningspunkt!$A$2:$A$180,RANDBETWEEN(2,180),1)</f>
        <v>195</v>
      </c>
      <c r="AD398" s="29"/>
      <c r="AE398" s="29" t="str">
        <f ca="1" t="shared" si="349"/>
        <v>Stamnät Regionnät</v>
      </c>
      <c r="AF398" s="78"/>
      <c r="AG398" s="121"/>
      <c r="AH398" s="122"/>
      <c r="AI398" s="126"/>
      <c r="AM398" s="6">
        <f ca="1">VLOOKUP(AC398,Anslutningspunkt!A:B,2,0)+RANDBETWEEN(-10000,10000)</f>
        <v>7677909.698</v>
      </c>
      <c r="AN398" s="6">
        <f ca="1">VLOOKUP(AC398,Anslutningspunkt!A:C,3,0)+RANDBETWEEN(-10000,10000)</f>
        <v>722415.195</v>
      </c>
      <c r="AP398" s="6" t="str">
        <f ca="1" t="shared" si="320"/>
        <v>Utökning</v>
      </c>
      <c r="AQ398" s="6" t="str">
        <f t="shared" si="321"/>
        <v>Konsumtion/Produktion</v>
      </c>
      <c r="AX398" s="30" t="str">
        <f ca="1" t="shared" si="322"/>
        <v/>
      </c>
      <c r="AZ398" s="30" t="str">
        <f ca="1">IF(SUM(IF({"4.Projekteringsavtal","5.Anslutningsavtal","6.Nätavtal"}=Q398,1,0))&gt;0,EDATE(AX398,RANDBETWEEN(0,6)),"")</f>
        <v/>
      </c>
      <c r="BB398" s="20" t="str">
        <f ca="1">IF(SUM(IF({"5.Anslutningsavtal","6.Nätavtal"}=Q398,1,0))&gt;0,EDATE(AZ398,RANDBETWEEN(0,3)),"")</f>
        <v/>
      </c>
      <c r="BD398" s="20" t="str">
        <f ca="1" t="shared" si="323"/>
        <v/>
      </c>
    </row>
    <row r="399" s="6" customFormat="1" spans="1:56">
      <c r="A399" s="32" t="s">
        <v>65</v>
      </c>
      <c r="B399" s="30">
        <f ca="1" t="shared" si="337"/>
        <v>44686</v>
      </c>
      <c r="C399" s="31">
        <f ca="1" t="shared" si="310"/>
        <v>45435</v>
      </c>
      <c r="D399" s="29" t="str">
        <f t="shared" si="311"/>
        <v>Project 4399</v>
      </c>
      <c r="E399" s="29" t="str">
        <f t="shared" si="312"/>
        <v>Company AB 5399</v>
      </c>
      <c r="F399" s="29" t="str">
        <f ca="1" t="shared" si="338"/>
        <v>Vingåker</v>
      </c>
      <c r="G399" s="36">
        <f ca="1" t="shared" si="339"/>
        <v>30</v>
      </c>
      <c r="H399" s="37" t="str">
        <f ca="1" t="shared" si="340"/>
        <v/>
      </c>
      <c r="I399" s="29" t="str">
        <f ca="1" t="shared" si="341"/>
        <v>Flytt</v>
      </c>
      <c r="J399" s="29" t="s">
        <v>69</v>
      </c>
      <c r="K399" s="40">
        <f ca="1" t="shared" si="342"/>
        <v>130</v>
      </c>
      <c r="L399" s="40">
        <f ca="1" t="shared" si="313"/>
        <v>67</v>
      </c>
      <c r="M399" s="13"/>
      <c r="N399" s="29" t="str">
        <f ca="1" t="shared" si="314"/>
        <v>Sarah Anderson 399</v>
      </c>
      <c r="O399" s="29" t="str">
        <f ca="1" t="shared" si="315"/>
        <v>Erik Johanson 399</v>
      </c>
      <c r="P399" s="29" t="str">
        <f ca="1" t="shared" si="316"/>
        <v>Sarah Anderson 399</v>
      </c>
      <c r="Q399" s="29" t="str">
        <f ca="1" t="shared" si="343"/>
        <v>4.Projekteringsavtal</v>
      </c>
      <c r="R399" s="44" t="str">
        <f ca="1" t="shared" si="344"/>
        <v/>
      </c>
      <c r="S399" s="44" t="str">
        <f ca="1" t="shared" si="345"/>
        <v/>
      </c>
      <c r="T399" s="44" t="str">
        <f ca="1" t="shared" si="346"/>
        <v/>
      </c>
      <c r="U399" s="15"/>
      <c r="V399" s="32"/>
      <c r="W399" s="48" t="str">
        <f ca="1" t="shared" si="347"/>
        <v>Reservationsavtal ska tecknas</v>
      </c>
      <c r="X399" s="49" t="str">
        <f ca="1" t="shared" si="348"/>
        <v>Ja</v>
      </c>
      <c r="Y399" s="62">
        <f ca="1" t="shared" si="317"/>
        <v>45526</v>
      </c>
      <c r="Z399" s="62">
        <f ca="1" t="shared" si="318"/>
        <v>45471</v>
      </c>
      <c r="AA399" s="66"/>
      <c r="AB399" s="63" t="str">
        <f ca="1" t="shared" si="319"/>
        <v/>
      </c>
      <c r="AC399" s="72">
        <f ca="1">INDEX(Anslutningspunkt!$A$2:$A$180,RANDBETWEEN(2,180),1)</f>
        <v>134</v>
      </c>
      <c r="AD399" s="29"/>
      <c r="AE399" s="29" t="str">
        <f ca="1" t="shared" si="349"/>
        <v>Stamnät</v>
      </c>
      <c r="AF399" s="78"/>
      <c r="AG399" s="121"/>
      <c r="AH399" s="122"/>
      <c r="AI399" s="126"/>
      <c r="AM399" s="6">
        <f ca="1">VLOOKUP(AC399,Anslutningspunkt!A:B,2,0)+RANDBETWEEN(-10000,10000)</f>
        <v>7733323.698</v>
      </c>
      <c r="AN399" s="6">
        <f ca="1">VLOOKUP(AC399,Anslutningspunkt!A:C,3,0)+RANDBETWEEN(-10000,10000)</f>
        <v>841289.195</v>
      </c>
      <c r="AP399" s="6" t="str">
        <f ca="1" t="shared" si="320"/>
        <v>Flytt</v>
      </c>
      <c r="AQ399" s="6" t="str">
        <f t="shared" si="321"/>
        <v>Konsumtion/Produktion</v>
      </c>
      <c r="AX399" s="30">
        <f ca="1" t="shared" si="322"/>
        <v>44897.0013272562</v>
      </c>
      <c r="AZ399" s="30">
        <f ca="1">IF(SUM(IF({"4.Projekteringsavtal","5.Anslutningsavtal","6.Nätavtal"}=Q399,1,0))&gt;0,EDATE(AX399,RANDBETWEEN(0,6)),"")</f>
        <v>45018</v>
      </c>
      <c r="BB399" s="20" t="str">
        <f ca="1">IF(SUM(IF({"5.Anslutningsavtal","6.Nätavtal"}=Q399,1,0))&gt;0,EDATE(AZ399,RANDBETWEEN(0,3)),"")</f>
        <v/>
      </c>
      <c r="BD399" s="20" t="str">
        <f ca="1" t="shared" si="323"/>
        <v/>
      </c>
    </row>
    <row r="400" s="6" customFormat="1" spans="1:56">
      <c r="A400" s="32" t="s">
        <v>65</v>
      </c>
      <c r="B400" s="30">
        <f ca="1" t="shared" si="337"/>
        <v>44807</v>
      </c>
      <c r="C400" s="31">
        <f ca="1" t="shared" si="310"/>
        <v>45011</v>
      </c>
      <c r="D400" s="29" t="str">
        <f t="shared" si="311"/>
        <v>Project 4400</v>
      </c>
      <c r="E400" s="29" t="str">
        <f t="shared" si="312"/>
        <v>Company AB 5400</v>
      </c>
      <c r="F400" s="29" t="str">
        <f ca="1" t="shared" si="338"/>
        <v>Hallstahammar</v>
      </c>
      <c r="G400" s="36">
        <f ca="1" t="shared" si="339"/>
        <v>37</v>
      </c>
      <c r="H400" s="37" t="str">
        <f ca="1" t="shared" si="340"/>
        <v/>
      </c>
      <c r="I400" s="29" t="str">
        <f ca="1" t="shared" si="341"/>
        <v>Flytt</v>
      </c>
      <c r="J400" s="29" t="s">
        <v>69</v>
      </c>
      <c r="K400" s="40">
        <f ca="1" t="shared" si="342"/>
        <v>90</v>
      </c>
      <c r="L400" s="40">
        <f ca="1" t="shared" si="313"/>
        <v>29</v>
      </c>
      <c r="M400" s="13"/>
      <c r="N400" s="29" t="str">
        <f ca="1" t="shared" si="314"/>
        <v>Anders Erikson 400</v>
      </c>
      <c r="O400" s="29" t="str">
        <f ca="1" t="shared" si="315"/>
        <v>Anders Erikson 400</v>
      </c>
      <c r="P400" s="29" t="str">
        <f ca="1" t="shared" si="316"/>
        <v>Lars Johnson 400</v>
      </c>
      <c r="Q400" s="29" t="str">
        <f ca="1" t="shared" si="343"/>
        <v>4.Projekteringsavtal</v>
      </c>
      <c r="R400" s="44" t="str">
        <f ca="1" t="shared" si="344"/>
        <v>n</v>
      </c>
      <c r="S400" s="44" t="str">
        <f ca="1" t="shared" si="345"/>
        <v>x</v>
      </c>
      <c r="T400" s="44" t="str">
        <f ca="1" t="shared" si="346"/>
        <v/>
      </c>
      <c r="U400" s="15"/>
      <c r="V400" s="32"/>
      <c r="W400" s="48" t="str">
        <f ca="1" t="shared" si="347"/>
        <v/>
      </c>
      <c r="X400" s="49" t="str">
        <f ca="1" t="shared" si="348"/>
        <v/>
      </c>
      <c r="Y400" s="62" t="str">
        <f ca="1" t="shared" si="317"/>
        <v/>
      </c>
      <c r="Z400" s="62" t="str">
        <f ca="1" t="shared" si="318"/>
        <v/>
      </c>
      <c r="AA400" s="66"/>
      <c r="AB400" s="63" t="str">
        <f ca="1" t="shared" si="319"/>
        <v/>
      </c>
      <c r="AC400" s="72">
        <f ca="1">INDEX(Anslutningspunkt!$A$2:$A$180,RANDBETWEEN(2,180),1)</f>
        <v>77</v>
      </c>
      <c r="AD400" s="29"/>
      <c r="AE400" s="29" t="str">
        <f ca="1" t="shared" si="349"/>
        <v>Stamnät</v>
      </c>
      <c r="AF400" s="78"/>
      <c r="AG400" s="121"/>
      <c r="AH400" s="122"/>
      <c r="AI400" s="126"/>
      <c r="AM400" s="6">
        <f ca="1">VLOOKUP(AC400,Anslutningspunkt!A:B,2,0)+RANDBETWEEN(-10000,10000)</f>
        <v>7751685.698</v>
      </c>
      <c r="AN400" s="6">
        <f ca="1">VLOOKUP(AC400,Anslutningspunkt!A:C,3,0)+RANDBETWEEN(-10000,10000)</f>
        <v>748673.195</v>
      </c>
      <c r="AP400" s="6" t="str">
        <f ca="1" t="shared" si="320"/>
        <v>Flytt</v>
      </c>
      <c r="AQ400" s="6" t="str">
        <f t="shared" si="321"/>
        <v>Konsumtion/Produktion</v>
      </c>
      <c r="AX400" s="30">
        <f ca="1" t="shared" si="322"/>
        <v>44843.1607095155</v>
      </c>
      <c r="AZ400" s="30">
        <f ca="1">IF(SUM(IF({"4.Projekteringsavtal","5.Anslutningsavtal","6.Nätavtal"}=Q400,1,0))&gt;0,EDATE(AX400,RANDBETWEEN(0,6)),"")</f>
        <v>44904</v>
      </c>
      <c r="BB400" s="20" t="str">
        <f ca="1">IF(SUM(IF({"5.Anslutningsavtal","6.Nätavtal"}=Q400,1,0))&gt;0,EDATE(AZ400,RANDBETWEEN(0,3)),"")</f>
        <v/>
      </c>
      <c r="BD400" s="20" t="str">
        <f ca="1" t="shared" si="323"/>
        <v/>
      </c>
    </row>
    <row r="401" s="6" customFormat="1" spans="1:56">
      <c r="A401" s="32" t="s">
        <v>65</v>
      </c>
      <c r="B401" s="30">
        <f ca="1" t="shared" si="337"/>
        <v>44478</v>
      </c>
      <c r="C401" s="31">
        <f ca="1" t="shared" si="310"/>
        <v>45185</v>
      </c>
      <c r="D401" s="29" t="str">
        <f t="shared" si="311"/>
        <v>Project 4401</v>
      </c>
      <c r="E401" s="29" t="str">
        <f t="shared" si="312"/>
        <v>Company AB 5401</v>
      </c>
      <c r="F401" s="29" t="str">
        <f ca="1" t="shared" si="338"/>
        <v>Avesta</v>
      </c>
      <c r="G401" s="36">
        <f ca="1" t="shared" si="339"/>
        <v>32</v>
      </c>
      <c r="H401" s="37" t="str">
        <f ca="1" t="shared" si="340"/>
        <v/>
      </c>
      <c r="I401" s="29" t="str">
        <f ca="1" t="shared" si="341"/>
        <v>Flytt</v>
      </c>
      <c r="J401" s="29" t="s">
        <v>69</v>
      </c>
      <c r="K401" s="40">
        <f ca="1" t="shared" si="342"/>
        <v>60</v>
      </c>
      <c r="L401" s="40">
        <f ca="1" t="shared" si="313"/>
        <v>46</v>
      </c>
      <c r="M401" s="13"/>
      <c r="N401" s="29" t="str">
        <f ca="1" t="shared" si="314"/>
        <v>Anders Erikson 401</v>
      </c>
      <c r="O401" s="29" t="str">
        <f ca="1" t="shared" si="315"/>
        <v>Lars Johnson 401</v>
      </c>
      <c r="P401" s="29" t="str">
        <f ca="1" t="shared" si="316"/>
        <v>Anders Erikson 401</v>
      </c>
      <c r="Q401" s="29" t="str">
        <f ca="1" t="shared" si="343"/>
        <v>6.Nätavtal</v>
      </c>
      <c r="R401" s="44" t="str">
        <f ca="1" t="shared" si="344"/>
        <v>Ja</v>
      </c>
      <c r="S401" s="44" t="str">
        <f ca="1" t="shared" si="345"/>
        <v/>
      </c>
      <c r="T401" s="44" t="str">
        <f ca="1" t="shared" si="346"/>
        <v>x</v>
      </c>
      <c r="U401" s="15"/>
      <c r="V401" s="32"/>
      <c r="W401" s="48" t="str">
        <f ca="1" t="shared" si="347"/>
        <v>Länk</v>
      </c>
      <c r="X401" s="49" t="str">
        <f ca="1" t="shared" si="348"/>
        <v>Ja</v>
      </c>
      <c r="Y401" s="62">
        <f ca="1" t="shared" si="317"/>
        <v>45544</v>
      </c>
      <c r="Z401" s="62">
        <f ca="1" t="shared" si="318"/>
        <v>45264</v>
      </c>
      <c r="AA401" s="66"/>
      <c r="AB401" s="63" t="str">
        <f ca="1" t="shared" si="319"/>
        <v/>
      </c>
      <c r="AC401" s="72">
        <f ca="1">INDEX(Anslutningspunkt!$A$2:$A$180,RANDBETWEEN(2,180),1)</f>
        <v>172</v>
      </c>
      <c r="AD401" s="29"/>
      <c r="AE401" s="29" t="str">
        <f ca="1" t="shared" si="349"/>
        <v>Stamnät</v>
      </c>
      <c r="AF401" s="78"/>
      <c r="AG401" s="121"/>
      <c r="AH401" s="122"/>
      <c r="AI401" s="126"/>
      <c r="AM401" s="6">
        <f ca="1">VLOOKUP(AC401,Anslutningspunkt!A:B,2,0)+RANDBETWEEN(-10000,10000)</f>
        <v>7580707.698</v>
      </c>
      <c r="AN401" s="6">
        <f ca="1">VLOOKUP(AC401,Anslutningspunkt!A:C,3,0)+RANDBETWEEN(-10000,10000)</f>
        <v>804048.195</v>
      </c>
      <c r="AP401" s="6" t="str">
        <f ca="1" t="shared" si="320"/>
        <v>Flytt</v>
      </c>
      <c r="AQ401" s="6" t="str">
        <f t="shared" si="321"/>
        <v>Konsumtion/Produktion</v>
      </c>
      <c r="AX401" s="30">
        <f ca="1" t="shared" si="322"/>
        <v>45128.1417887869</v>
      </c>
      <c r="AZ401" s="30">
        <f ca="1">IF(SUM(IF({"4.Projekteringsavtal","5.Anslutningsavtal","6.Nätavtal"}=Q401,1,0))&gt;0,EDATE(AX401,RANDBETWEEN(0,6)),"")</f>
        <v>45190</v>
      </c>
      <c r="BB401" s="20">
        <f ca="1">IF(SUM(IF({"5.Anslutningsavtal","6.Nätavtal"}=Q401,1,0))&gt;0,EDATE(AZ401,RANDBETWEEN(0,3)),"")</f>
        <v>45251</v>
      </c>
      <c r="BD401" s="20">
        <f ca="1" t="shared" si="323"/>
        <v>45281</v>
      </c>
    </row>
    <row r="402" s="6" customFormat="1" spans="1:56">
      <c r="A402" s="32" t="s">
        <v>65</v>
      </c>
      <c r="B402" s="30">
        <f ca="1" t="shared" ref="B402:B411" si="350">RANDBETWEEN(DATE(2018,1,1),DATE(2022,10,20))</f>
        <v>43942</v>
      </c>
      <c r="C402" s="31">
        <f ca="1" t="shared" si="310"/>
        <v>44786</v>
      </c>
      <c r="D402" s="29" t="str">
        <f t="shared" si="311"/>
        <v>Project 4402</v>
      </c>
      <c r="E402" s="29" t="str">
        <f t="shared" si="312"/>
        <v>Company AB 5402</v>
      </c>
      <c r="F402" s="29" t="str">
        <f ca="1" t="shared" ref="F402:F411" si="351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Uppsala</v>
      </c>
      <c r="G402" s="36">
        <f ca="1" t="shared" ref="G402:G411" si="352">RANDBETWEEN(30,38)</f>
        <v>32</v>
      </c>
      <c r="H402" s="37" t="str">
        <f ca="1" t="shared" ref="H402:H411" si="353">CHOOSE(RANDBETWEEN(1,3),"Ja","Nej","")</f>
        <v/>
      </c>
      <c r="I402" s="29" t="str">
        <f ca="1" t="shared" ref="I402:I411" si="354">CHOOSE(RANDBETWEEN(1,3),"Nyanslutning","Utökning","Flytt")</f>
        <v>Nyanslutning</v>
      </c>
      <c r="J402" s="29" t="s">
        <v>69</v>
      </c>
      <c r="K402" s="40">
        <f ca="1" t="shared" ref="K402:K411" si="355">RANDBETWEEN(1,60)*10</f>
        <v>420</v>
      </c>
      <c r="L402" s="40">
        <f ca="1" t="shared" si="313"/>
        <v>367</v>
      </c>
      <c r="M402" s="13"/>
      <c r="N402" s="29" t="str">
        <f ca="1" t="shared" si="314"/>
        <v>Lars Johnson 402</v>
      </c>
      <c r="O402" s="29" t="str">
        <f ca="1" t="shared" si="315"/>
        <v>Anders Erikson 402</v>
      </c>
      <c r="P402" s="29" t="str">
        <f ca="1" t="shared" si="316"/>
        <v>Erik Johanson 402</v>
      </c>
      <c r="Q402" s="29" t="str">
        <f ca="1" t="shared" ref="Q402:Q411" si="356">CHOOSE(RANDBETWEEN(1,5),"5.Anslutningsavtal","4.Projekteringsavtal","6.Nätavtal","2.Reservationsavtal","1.Anslutningsmöjlighet")</f>
        <v>2.Reservationsavtal</v>
      </c>
      <c r="R402" s="44" t="str">
        <f ca="1" t="shared" ref="R402:R411" si="357">CHOOSE(RANDBETWEEN(1,8),"Ja","","","","n","nej","?","N/A")</f>
        <v/>
      </c>
      <c r="S402" s="44" t="str">
        <f ca="1" t="shared" ref="S402:S411" si="358">CHOOSE(RANDBETWEEN(1,3),"x","","")</f>
        <v/>
      </c>
      <c r="T402" s="44" t="str">
        <f ca="1" t="shared" ref="T402:T411" si="359">CHOOSE(RANDBETWEEN(1,4),"x","","","")</f>
        <v>x</v>
      </c>
      <c r="U402" s="15"/>
      <c r="V402" s="32"/>
      <c r="W402" s="48" t="str">
        <f ca="1" t="shared" ref="W402:W411" si="360">CHOOSE(RANDBETWEEN(1,7),"Länk","","","","","Ansluts till LN 20 kV","Reservationsavtal ska tecknas")</f>
        <v>Reservationsavtal ska tecknas</v>
      </c>
      <c r="X402" s="49" t="str">
        <f ca="1" t="shared" ref="X402:X411" si="361">CHOOSE(RANDBETWEEN(1,4),"Ja","Ja","Nej","")</f>
        <v/>
      </c>
      <c r="Y402" s="62" t="str">
        <f ca="1" t="shared" si="317"/>
        <v/>
      </c>
      <c r="Z402" s="62" t="str">
        <f ca="1" t="shared" si="318"/>
        <v/>
      </c>
      <c r="AA402" s="66"/>
      <c r="AB402" s="63" t="str">
        <f ca="1" t="shared" si="319"/>
        <v/>
      </c>
      <c r="AC402" s="72">
        <f ca="1">INDEX(Anslutningspunkt!$A$2:$A$180,RANDBETWEEN(2,180),1)</f>
        <v>231</v>
      </c>
      <c r="AD402" s="29"/>
      <c r="AE402" s="29" t="str">
        <f ca="1" t="shared" ref="AE402:AE411" si="362">CHOOSE(RANDBETWEEN(1,4),"Regionnät","Stamnät Regionnät","Stamnät","")</f>
        <v>Stamnät</v>
      </c>
      <c r="AF402" s="78"/>
      <c r="AG402" s="121"/>
      <c r="AH402" s="122"/>
      <c r="AI402" s="126"/>
      <c r="AM402" s="6">
        <f ca="1">VLOOKUP(AC402,Anslutningspunkt!A:B,2,0)+RANDBETWEEN(-10000,10000)</f>
        <v>7719933.698</v>
      </c>
      <c r="AN402" s="6">
        <f ca="1">VLOOKUP(AC402,Anslutningspunkt!A:C,3,0)+RANDBETWEEN(-10000,10000)</f>
        <v>669404.195</v>
      </c>
      <c r="AP402" s="6" t="str">
        <f ca="1" t="shared" si="320"/>
        <v>Nyanslutning</v>
      </c>
      <c r="AQ402" s="6" t="str">
        <f t="shared" si="321"/>
        <v>Konsumtion/Produktion</v>
      </c>
      <c r="AX402" s="30">
        <f ca="1" t="shared" si="322"/>
        <v>44801.6588667791</v>
      </c>
      <c r="AZ402" s="30" t="str">
        <f ca="1">IF(SUM(IF({"4.Projekteringsavtal","5.Anslutningsavtal","6.Nätavtal"}=Q402,1,0))&gt;0,EDATE(AX402,RANDBETWEEN(0,6)),"")</f>
        <v/>
      </c>
      <c r="BB402" s="20" t="str">
        <f ca="1">IF(SUM(IF({"5.Anslutningsavtal","6.Nätavtal"}=Q402,1,0))&gt;0,EDATE(AZ402,RANDBETWEEN(0,3)),"")</f>
        <v/>
      </c>
      <c r="BD402" s="20" t="str">
        <f ca="1" t="shared" si="323"/>
        <v/>
      </c>
    </row>
    <row r="403" s="6" customFormat="1" spans="1:56">
      <c r="A403" s="32" t="s">
        <v>65</v>
      </c>
      <c r="B403" s="30">
        <f ca="1" t="shared" si="350"/>
        <v>43919</v>
      </c>
      <c r="C403" s="31">
        <f ca="1" t="shared" si="310"/>
        <v>44625</v>
      </c>
      <c r="D403" s="29" t="str">
        <f t="shared" si="311"/>
        <v>Project 4403</v>
      </c>
      <c r="E403" s="29" t="str">
        <f t="shared" si="312"/>
        <v>Company AB 5403</v>
      </c>
      <c r="F403" s="29" t="str">
        <f ca="1" t="shared" si="351"/>
        <v>Eskilstuna</v>
      </c>
      <c r="G403" s="36">
        <f ca="1" t="shared" si="352"/>
        <v>38</v>
      </c>
      <c r="H403" s="37" t="str">
        <f ca="1" t="shared" si="353"/>
        <v>Ja</v>
      </c>
      <c r="I403" s="29" t="str">
        <f ca="1" t="shared" si="354"/>
        <v>Utökning</v>
      </c>
      <c r="J403" s="29" t="s">
        <v>69</v>
      </c>
      <c r="K403" s="40">
        <f ca="1" t="shared" si="355"/>
        <v>550</v>
      </c>
      <c r="L403" s="40">
        <f ca="1" t="shared" si="313"/>
        <v>387</v>
      </c>
      <c r="M403" s="13"/>
      <c r="N403" s="29" t="str">
        <f ca="1" t="shared" si="314"/>
        <v>Sarah Anderson 403</v>
      </c>
      <c r="O403" s="29" t="str">
        <f ca="1" t="shared" si="315"/>
        <v>Erik Johanson 403</v>
      </c>
      <c r="P403" s="29" t="str">
        <f ca="1" t="shared" si="316"/>
        <v>Anders Erikson 403</v>
      </c>
      <c r="Q403" s="29" t="str">
        <f ca="1" t="shared" si="356"/>
        <v>5.Anslutningsavtal</v>
      </c>
      <c r="R403" s="44" t="str">
        <f ca="1" t="shared" si="357"/>
        <v>N/A</v>
      </c>
      <c r="S403" s="44" t="str">
        <f ca="1" t="shared" si="358"/>
        <v>x</v>
      </c>
      <c r="T403" s="44" t="str">
        <f ca="1" t="shared" si="359"/>
        <v>x</v>
      </c>
      <c r="U403" s="15"/>
      <c r="V403" s="32"/>
      <c r="W403" s="48" t="str">
        <f ca="1" t="shared" si="360"/>
        <v/>
      </c>
      <c r="X403" s="49" t="str">
        <f ca="1" t="shared" si="361"/>
        <v>Nej</v>
      </c>
      <c r="Y403" s="62" t="str">
        <f ca="1" t="shared" si="317"/>
        <v/>
      </c>
      <c r="Z403" s="62" t="str">
        <f ca="1" t="shared" si="318"/>
        <v/>
      </c>
      <c r="AA403" s="66"/>
      <c r="AB403" s="63" t="str">
        <f ca="1" t="shared" si="319"/>
        <v/>
      </c>
      <c r="AC403" s="72">
        <f ca="1">INDEX(Anslutningspunkt!$A$2:$A$180,RANDBETWEEN(2,180),1)</f>
        <v>29</v>
      </c>
      <c r="AD403" s="29"/>
      <c r="AE403" s="29" t="str">
        <f ca="1" t="shared" si="362"/>
        <v>Stamnät</v>
      </c>
      <c r="AF403" s="78"/>
      <c r="AG403" s="121"/>
      <c r="AH403" s="122"/>
      <c r="AI403" s="126"/>
      <c r="AM403" s="6">
        <f ca="1">VLOOKUP(AC403,Anslutningspunkt!A:B,2,0)+RANDBETWEEN(-10000,10000)</f>
        <v>7754533.698</v>
      </c>
      <c r="AN403" s="6">
        <f ca="1">VLOOKUP(AC403,Anslutningspunkt!A:C,3,0)+RANDBETWEEN(-10000,10000)</f>
        <v>725277.195</v>
      </c>
      <c r="AP403" s="6" t="str">
        <f ca="1" t="shared" si="320"/>
        <v>Utökning</v>
      </c>
      <c r="AQ403" s="6" t="str">
        <f t="shared" si="321"/>
        <v>Konsumtion/Produktion</v>
      </c>
      <c r="AX403" s="30">
        <f ca="1" t="shared" si="322"/>
        <v>44391.2542940143</v>
      </c>
      <c r="AZ403" s="30">
        <f ca="1">IF(SUM(IF({"4.Projekteringsavtal","5.Anslutningsavtal","6.Nätavtal"}=Q403,1,0))&gt;0,EDATE(AX403,RANDBETWEEN(0,6)),"")</f>
        <v>44422</v>
      </c>
      <c r="BB403" s="20">
        <f ca="1">IF(SUM(IF({"5.Anslutningsavtal","6.Nätavtal"}=Q403,1,0))&gt;0,EDATE(AZ403,RANDBETWEEN(0,3)),"")</f>
        <v>44422</v>
      </c>
      <c r="BD403" s="20" t="str">
        <f ca="1" t="shared" si="323"/>
        <v/>
      </c>
    </row>
    <row r="404" s="6" customFormat="1" spans="1:56">
      <c r="A404" s="32" t="s">
        <v>65</v>
      </c>
      <c r="B404" s="30">
        <f ca="1" t="shared" si="350"/>
        <v>43123</v>
      </c>
      <c r="C404" s="31">
        <f ca="1" t="shared" si="310"/>
        <v>45349</v>
      </c>
      <c r="D404" s="29" t="str">
        <f t="shared" si="311"/>
        <v>Project 4404</v>
      </c>
      <c r="E404" s="29" t="str">
        <f t="shared" si="312"/>
        <v>Company AB 5404</v>
      </c>
      <c r="F404" s="29" t="str">
        <f ca="1" t="shared" si="351"/>
        <v>Nacka</v>
      </c>
      <c r="G404" s="36">
        <f ca="1" t="shared" si="352"/>
        <v>31</v>
      </c>
      <c r="H404" s="37" t="str">
        <f ca="1" t="shared" si="353"/>
        <v>Nej</v>
      </c>
      <c r="I404" s="29" t="str">
        <f ca="1" t="shared" si="354"/>
        <v>Utökning</v>
      </c>
      <c r="J404" s="29" t="s">
        <v>69</v>
      </c>
      <c r="K404" s="40">
        <f ca="1" t="shared" si="355"/>
        <v>260</v>
      </c>
      <c r="L404" s="40">
        <f ca="1" t="shared" si="313"/>
        <v>224</v>
      </c>
      <c r="M404" s="13"/>
      <c r="N404" s="29" t="str">
        <f ca="1" t="shared" si="314"/>
        <v>Sarah Anderson 404</v>
      </c>
      <c r="O404" s="29" t="str">
        <f ca="1" t="shared" si="315"/>
        <v>Lars Johnson 404</v>
      </c>
      <c r="P404" s="29" t="str">
        <f ca="1" t="shared" si="316"/>
        <v>Anders Erikson 404</v>
      </c>
      <c r="Q404" s="29" t="str">
        <f ca="1" t="shared" si="356"/>
        <v>4.Projekteringsavtal</v>
      </c>
      <c r="R404" s="44" t="str">
        <f ca="1" t="shared" si="357"/>
        <v>Ja</v>
      </c>
      <c r="S404" s="44" t="str">
        <f ca="1" t="shared" si="358"/>
        <v>x</v>
      </c>
      <c r="T404" s="44" t="str">
        <f ca="1" t="shared" si="359"/>
        <v/>
      </c>
      <c r="U404" s="15"/>
      <c r="V404" s="32"/>
      <c r="W404" s="48" t="str">
        <f ca="1" t="shared" si="360"/>
        <v>Reservationsavtal ska tecknas</v>
      </c>
      <c r="X404" s="49" t="str">
        <f ca="1" t="shared" si="361"/>
        <v/>
      </c>
      <c r="Y404" s="62" t="str">
        <f ca="1" t="shared" si="317"/>
        <v/>
      </c>
      <c r="Z404" s="62" t="str">
        <f ca="1" t="shared" si="318"/>
        <v/>
      </c>
      <c r="AA404" s="66"/>
      <c r="AB404" s="63" t="str">
        <f ca="1" t="shared" si="319"/>
        <v/>
      </c>
      <c r="AC404" s="72">
        <f ca="1">INDEX(Anslutningspunkt!$A$2:$A$180,RANDBETWEEN(2,180),1)</f>
        <v>195</v>
      </c>
      <c r="AD404" s="29"/>
      <c r="AE404" s="29" t="str">
        <f ca="1" t="shared" si="362"/>
        <v>Stamnät</v>
      </c>
      <c r="AF404" s="78"/>
      <c r="AG404" s="121"/>
      <c r="AH404" s="122"/>
      <c r="AI404" s="126"/>
      <c r="AM404" s="6">
        <f ca="1">VLOOKUP(AC404,Anslutningspunkt!A:B,2,0)+RANDBETWEEN(-10000,10000)</f>
        <v>7670471.698</v>
      </c>
      <c r="AN404" s="6">
        <f ca="1">VLOOKUP(AC404,Anslutningspunkt!A:C,3,0)+RANDBETWEEN(-10000,10000)</f>
        <v>736542.195</v>
      </c>
      <c r="AP404" s="6" t="str">
        <f ca="1" t="shared" si="320"/>
        <v>Utökning</v>
      </c>
      <c r="AQ404" s="6" t="str">
        <f t="shared" si="321"/>
        <v>Konsumtion/Produktion</v>
      </c>
      <c r="AX404" s="30">
        <f ca="1" t="shared" si="322"/>
        <v>44366.1638692153</v>
      </c>
      <c r="AZ404" s="30">
        <f ca="1">IF(SUM(IF({"4.Projekteringsavtal","5.Anslutningsavtal","6.Nätavtal"}=Q404,1,0))&gt;0,EDATE(AX404,RANDBETWEEN(0,6)),"")</f>
        <v>44488</v>
      </c>
      <c r="BB404" s="20" t="str">
        <f ca="1">IF(SUM(IF({"5.Anslutningsavtal","6.Nätavtal"}=Q404,1,0))&gt;0,EDATE(AZ404,RANDBETWEEN(0,3)),"")</f>
        <v/>
      </c>
      <c r="BD404" s="20" t="str">
        <f ca="1" t="shared" si="323"/>
        <v/>
      </c>
    </row>
    <row r="405" s="6" customFormat="1" spans="1:56">
      <c r="A405" s="32" t="s">
        <v>65</v>
      </c>
      <c r="B405" s="30">
        <f ca="1" t="shared" si="350"/>
        <v>44824</v>
      </c>
      <c r="C405" s="31">
        <f ca="1" t="shared" si="310"/>
        <v>44868</v>
      </c>
      <c r="D405" s="29" t="str">
        <f t="shared" si="311"/>
        <v>Project 4405</v>
      </c>
      <c r="E405" s="29" t="str">
        <f t="shared" si="312"/>
        <v>Company AB 5405</v>
      </c>
      <c r="F405" s="29" t="str">
        <f ca="1" t="shared" si="351"/>
        <v>Gävle</v>
      </c>
      <c r="G405" s="36">
        <f ca="1" t="shared" si="352"/>
        <v>35</v>
      </c>
      <c r="H405" s="37" t="str">
        <f ca="1" t="shared" si="353"/>
        <v>Nej</v>
      </c>
      <c r="I405" s="29" t="str">
        <f ca="1" t="shared" si="354"/>
        <v>Nyanslutning</v>
      </c>
      <c r="J405" s="29" t="s">
        <v>69</v>
      </c>
      <c r="K405" s="40">
        <f ca="1" t="shared" si="355"/>
        <v>300</v>
      </c>
      <c r="L405" s="40">
        <f ca="1" t="shared" si="313"/>
        <v>35</v>
      </c>
      <c r="M405" s="13"/>
      <c r="N405" s="29" t="str">
        <f ca="1" t="shared" si="314"/>
        <v>Sarah Anderson 405</v>
      </c>
      <c r="O405" s="29" t="str">
        <f ca="1" t="shared" si="315"/>
        <v>Sarah Anderson 405</v>
      </c>
      <c r="P405" s="29" t="str">
        <f ca="1" t="shared" si="316"/>
        <v>Erik Johanson 405</v>
      </c>
      <c r="Q405" s="29" t="str">
        <f ca="1" t="shared" si="356"/>
        <v>5.Anslutningsavtal</v>
      </c>
      <c r="R405" s="44" t="str">
        <f ca="1" t="shared" si="357"/>
        <v>Ja</v>
      </c>
      <c r="S405" s="44" t="str">
        <f ca="1" t="shared" si="358"/>
        <v/>
      </c>
      <c r="T405" s="44" t="str">
        <f ca="1" t="shared" si="359"/>
        <v>x</v>
      </c>
      <c r="U405" s="15"/>
      <c r="V405" s="32"/>
      <c r="W405" s="48" t="str">
        <f ca="1" t="shared" si="360"/>
        <v>Ansluts till LN 20 kV</v>
      </c>
      <c r="X405" s="49" t="str">
        <f ca="1" t="shared" si="361"/>
        <v>Ja</v>
      </c>
      <c r="Y405" s="62">
        <f ca="1" t="shared" si="317"/>
        <v>45338</v>
      </c>
      <c r="Z405" s="62">
        <f ca="1" t="shared" si="318"/>
        <v>45280</v>
      </c>
      <c r="AA405" s="66"/>
      <c r="AB405" s="63" t="str">
        <f ca="1" t="shared" si="319"/>
        <v/>
      </c>
      <c r="AC405" s="72">
        <f ca="1">INDEX(Anslutningspunkt!$A$2:$A$180,RANDBETWEEN(2,180),1)</f>
        <v>205</v>
      </c>
      <c r="AD405" s="29"/>
      <c r="AE405" s="29" t="str">
        <f ca="1" t="shared" si="362"/>
        <v>Regionnät</v>
      </c>
      <c r="AF405" s="78"/>
      <c r="AG405" s="121"/>
      <c r="AH405" s="122"/>
      <c r="AI405" s="126"/>
      <c r="AM405" s="6">
        <f ca="1">VLOOKUP(AC405,Anslutningspunkt!A:B,2,0)+RANDBETWEEN(-10000,10000)</f>
        <v>7672048.698</v>
      </c>
      <c r="AN405" s="6">
        <f ca="1">VLOOKUP(AC405,Anslutningspunkt!A:C,3,0)+RANDBETWEEN(-10000,10000)</f>
        <v>742095.195</v>
      </c>
      <c r="AP405" s="6" t="str">
        <f ca="1" t="shared" si="320"/>
        <v>Nyanslutning</v>
      </c>
      <c r="AQ405" s="6" t="str">
        <f t="shared" si="321"/>
        <v>Konsumtion/Produktion</v>
      </c>
      <c r="AX405" s="30">
        <f ca="1" t="shared" si="322"/>
        <v>44896.3081646113</v>
      </c>
      <c r="AZ405" s="30">
        <f ca="1">IF(SUM(IF({"4.Projekteringsavtal","5.Anslutningsavtal","6.Nätavtal"}=Q405,1,0))&gt;0,EDATE(AX405,RANDBETWEEN(0,6)),"")</f>
        <v>44927</v>
      </c>
      <c r="BB405" s="20">
        <f ca="1">IF(SUM(IF({"5.Anslutningsavtal","6.Nätavtal"}=Q405,1,0))&gt;0,EDATE(AZ405,RANDBETWEEN(0,3)),"")</f>
        <v>44986</v>
      </c>
      <c r="BD405" s="20" t="str">
        <f ca="1" t="shared" si="323"/>
        <v/>
      </c>
    </row>
    <row r="406" s="6" customFormat="1" spans="1:56">
      <c r="A406" s="32" t="s">
        <v>65</v>
      </c>
      <c r="B406" s="30">
        <f ca="1" t="shared" si="350"/>
        <v>44081</v>
      </c>
      <c r="C406" s="31">
        <f ca="1" t="shared" si="310"/>
        <v>44131</v>
      </c>
      <c r="D406" s="29" t="str">
        <f t="shared" si="311"/>
        <v>Project 4406</v>
      </c>
      <c r="E406" s="29" t="str">
        <f t="shared" si="312"/>
        <v>Company AB 5406</v>
      </c>
      <c r="F406" s="29" t="str">
        <f ca="1" t="shared" si="351"/>
        <v>Gävle/Sandviken</v>
      </c>
      <c r="G406" s="36">
        <f ca="1" t="shared" si="352"/>
        <v>36</v>
      </c>
      <c r="H406" s="37" t="str">
        <f ca="1" t="shared" si="353"/>
        <v>Nej</v>
      </c>
      <c r="I406" s="29" t="str">
        <f ca="1" t="shared" si="354"/>
        <v>Flytt</v>
      </c>
      <c r="J406" s="29" t="s">
        <v>69</v>
      </c>
      <c r="K406" s="40">
        <f ca="1" t="shared" si="355"/>
        <v>320</v>
      </c>
      <c r="L406" s="40">
        <f ca="1" t="shared" si="313"/>
        <v>165</v>
      </c>
      <c r="M406" s="13"/>
      <c r="N406" s="29" t="str">
        <f ca="1" t="shared" si="314"/>
        <v>Anders Erikson 406</v>
      </c>
      <c r="O406" s="29" t="str">
        <f ca="1" t="shared" si="315"/>
        <v>Sarah Anderson 406</v>
      </c>
      <c r="P406" s="29" t="str">
        <f ca="1" t="shared" si="316"/>
        <v>Anders Erikson 406</v>
      </c>
      <c r="Q406" s="29" t="str">
        <f ca="1" t="shared" si="356"/>
        <v>5.Anslutningsavtal</v>
      </c>
      <c r="R406" s="44" t="str">
        <f ca="1" t="shared" si="357"/>
        <v>?</v>
      </c>
      <c r="S406" s="44" t="str">
        <f ca="1" t="shared" si="358"/>
        <v/>
      </c>
      <c r="T406" s="44" t="str">
        <f ca="1" t="shared" si="359"/>
        <v/>
      </c>
      <c r="U406" s="15"/>
      <c r="V406" s="32"/>
      <c r="W406" s="48" t="str">
        <f ca="1" t="shared" si="360"/>
        <v/>
      </c>
      <c r="X406" s="49" t="str">
        <f ca="1" t="shared" si="361"/>
        <v/>
      </c>
      <c r="Y406" s="62" t="str">
        <f ca="1" t="shared" si="317"/>
        <v/>
      </c>
      <c r="Z406" s="62" t="str">
        <f ca="1" t="shared" si="318"/>
        <v/>
      </c>
      <c r="AA406" s="66"/>
      <c r="AB406" s="63" t="str">
        <f ca="1" t="shared" si="319"/>
        <v/>
      </c>
      <c r="AC406" s="72">
        <f ca="1">INDEX(Anslutningspunkt!$A$2:$A$180,RANDBETWEEN(2,180),1)</f>
        <v>144</v>
      </c>
      <c r="AD406" s="29"/>
      <c r="AE406" s="29" t="str">
        <f ca="1" t="shared" si="362"/>
        <v/>
      </c>
      <c r="AF406" s="78"/>
      <c r="AG406" s="121"/>
      <c r="AH406" s="122"/>
      <c r="AI406" s="126"/>
      <c r="AM406" s="6">
        <f ca="1">VLOOKUP(AC406,Anslutningspunkt!A:B,2,0)+RANDBETWEEN(-10000,10000)</f>
        <v>7619860.698</v>
      </c>
      <c r="AN406" s="6">
        <f ca="1">VLOOKUP(AC406,Anslutningspunkt!A:C,3,0)+RANDBETWEEN(-10000,10000)</f>
        <v>670691.195</v>
      </c>
      <c r="AP406" s="6" t="str">
        <f ca="1" t="shared" si="320"/>
        <v>Flytt</v>
      </c>
      <c r="AQ406" s="6" t="str">
        <f t="shared" si="321"/>
        <v>Konsumtion/Produktion</v>
      </c>
      <c r="AX406" s="30">
        <f ca="1" t="shared" si="322"/>
        <v>44093.4655823048</v>
      </c>
      <c r="AZ406" s="30">
        <f ca="1">IF(SUM(IF({"4.Projekteringsavtal","5.Anslutningsavtal","6.Nätavtal"}=Q406,1,0))&gt;0,EDATE(AX406,RANDBETWEEN(0,6)),"")</f>
        <v>44154</v>
      </c>
      <c r="BB406" s="20">
        <f ca="1">IF(SUM(IF({"5.Anslutningsavtal","6.Nätavtal"}=Q406,1,0))&gt;0,EDATE(AZ406,RANDBETWEEN(0,3)),"")</f>
        <v>44215</v>
      </c>
      <c r="BD406" s="20" t="str">
        <f ca="1" t="shared" si="323"/>
        <v/>
      </c>
    </row>
    <row r="407" s="6" customFormat="1" spans="1:56">
      <c r="A407" s="32" t="s">
        <v>65</v>
      </c>
      <c r="B407" s="30">
        <f ca="1" t="shared" si="350"/>
        <v>44714</v>
      </c>
      <c r="C407" s="31">
        <f ca="1" t="shared" si="310"/>
        <v>45445</v>
      </c>
      <c r="D407" s="29" t="str">
        <f t="shared" si="311"/>
        <v>Project 4407</v>
      </c>
      <c r="E407" s="29" t="str">
        <f t="shared" si="312"/>
        <v>Company AB 5407</v>
      </c>
      <c r="F407" s="29" t="str">
        <f ca="1" t="shared" si="351"/>
        <v>Heby</v>
      </c>
      <c r="G407" s="36">
        <f ca="1" t="shared" si="352"/>
        <v>38</v>
      </c>
      <c r="H407" s="37" t="str">
        <f ca="1" t="shared" si="353"/>
        <v>Nej</v>
      </c>
      <c r="I407" s="29" t="str">
        <f ca="1" t="shared" si="354"/>
        <v>Nyanslutning</v>
      </c>
      <c r="J407" s="29" t="s">
        <v>69</v>
      </c>
      <c r="K407" s="40">
        <f ca="1" t="shared" si="355"/>
        <v>470</v>
      </c>
      <c r="L407" s="40">
        <f ca="1" t="shared" si="313"/>
        <v>50</v>
      </c>
      <c r="M407" s="13"/>
      <c r="N407" s="29" t="str">
        <f ca="1" t="shared" si="314"/>
        <v>Lars Johnson 407</v>
      </c>
      <c r="O407" s="29" t="str">
        <f ca="1" t="shared" si="315"/>
        <v>Lars Johnson 407</v>
      </c>
      <c r="P407" s="29" t="str">
        <f ca="1" t="shared" si="316"/>
        <v>Sarah Anderson 407</v>
      </c>
      <c r="Q407" s="29" t="str">
        <f ca="1" t="shared" si="356"/>
        <v>1.Anslutningsmöjlighet</v>
      </c>
      <c r="R407" s="44" t="str">
        <f ca="1" t="shared" si="357"/>
        <v>nej</v>
      </c>
      <c r="S407" s="44" t="str">
        <f ca="1" t="shared" si="358"/>
        <v/>
      </c>
      <c r="T407" s="44" t="str">
        <f ca="1" t="shared" si="359"/>
        <v/>
      </c>
      <c r="U407" s="15"/>
      <c r="V407" s="32"/>
      <c r="W407" s="48" t="str">
        <f ca="1" t="shared" si="360"/>
        <v>Ansluts till LN 20 kV</v>
      </c>
      <c r="X407" s="49" t="str">
        <f ca="1" t="shared" si="361"/>
        <v>Ja</v>
      </c>
      <c r="Y407" s="62">
        <f ca="1" t="shared" si="317"/>
        <v>45572</v>
      </c>
      <c r="Z407" s="62">
        <f ca="1" t="shared" si="318"/>
        <v>45534</v>
      </c>
      <c r="AA407" s="66"/>
      <c r="AB407" s="63">
        <f ca="1" t="shared" si="319"/>
        <v>45469.9293143212</v>
      </c>
      <c r="AC407" s="72">
        <f ca="1">INDEX(Anslutningspunkt!$A$2:$A$180,RANDBETWEEN(2,180),1)</f>
        <v>71</v>
      </c>
      <c r="AD407" s="29"/>
      <c r="AE407" s="29" t="str">
        <f ca="1" t="shared" si="362"/>
        <v>Stamnät Regionnät</v>
      </c>
      <c r="AF407" s="78"/>
      <c r="AG407" s="121"/>
      <c r="AH407" s="122"/>
      <c r="AI407" s="126"/>
      <c r="AM407" s="6">
        <f ca="1">VLOOKUP(AC407,Anslutningspunkt!A:B,2,0)+RANDBETWEEN(-10000,10000)</f>
        <v>7595088.698</v>
      </c>
      <c r="AN407" s="6">
        <f ca="1">VLOOKUP(AC407,Anslutningspunkt!A:C,3,0)+RANDBETWEEN(-10000,10000)</f>
        <v>840112.195</v>
      </c>
      <c r="AP407" s="6" t="str">
        <f ca="1" t="shared" si="320"/>
        <v>Nyanslutning</v>
      </c>
      <c r="AQ407" s="6" t="str">
        <f t="shared" si="321"/>
        <v>Konsumtion/Produktion</v>
      </c>
      <c r="AX407" s="30" t="str">
        <f ca="1" t="shared" si="322"/>
        <v/>
      </c>
      <c r="AZ407" s="30" t="str">
        <f ca="1">IF(SUM(IF({"4.Projekteringsavtal","5.Anslutningsavtal","6.Nätavtal"}=Q407,1,0))&gt;0,EDATE(AX407,RANDBETWEEN(0,6)),"")</f>
        <v/>
      </c>
      <c r="BB407" s="20" t="str">
        <f ca="1">IF(SUM(IF({"5.Anslutningsavtal","6.Nätavtal"}=Q407,1,0))&gt;0,EDATE(AZ407,RANDBETWEEN(0,3)),"")</f>
        <v/>
      </c>
      <c r="BD407" s="20" t="str">
        <f ca="1" t="shared" si="323"/>
        <v/>
      </c>
    </row>
    <row r="408" s="6" customFormat="1" spans="1:56">
      <c r="A408" s="32" t="s">
        <v>65</v>
      </c>
      <c r="B408" s="30">
        <f ca="1" t="shared" si="350"/>
        <v>44287</v>
      </c>
      <c r="C408" s="31">
        <f ca="1" t="shared" si="310"/>
        <v>45105</v>
      </c>
      <c r="D408" s="29" t="str">
        <f t="shared" si="311"/>
        <v>Project 4408</v>
      </c>
      <c r="E408" s="29" t="str">
        <f t="shared" si="312"/>
        <v>Company AB 5408</v>
      </c>
      <c r="F408" s="29" t="str">
        <f ca="1" t="shared" si="351"/>
        <v>Surahammar</v>
      </c>
      <c r="G408" s="36">
        <f ca="1" t="shared" si="352"/>
        <v>35</v>
      </c>
      <c r="H408" s="37" t="str">
        <f ca="1" t="shared" si="353"/>
        <v>Ja</v>
      </c>
      <c r="I408" s="29" t="str">
        <f ca="1" t="shared" si="354"/>
        <v>Flytt</v>
      </c>
      <c r="J408" s="29" t="s">
        <v>69</v>
      </c>
      <c r="K408" s="40">
        <f ca="1" t="shared" si="355"/>
        <v>370</v>
      </c>
      <c r="L408" s="40">
        <f ca="1" t="shared" si="313"/>
        <v>13</v>
      </c>
      <c r="M408" s="13"/>
      <c r="N408" s="29" t="str">
        <f ca="1" t="shared" si="314"/>
        <v>Sarah Anderson 408</v>
      </c>
      <c r="O408" s="29" t="str">
        <f ca="1" t="shared" si="315"/>
        <v>Sarah Anderson 408</v>
      </c>
      <c r="P408" s="29" t="str">
        <f ca="1" t="shared" si="316"/>
        <v>Anders Erikson 408</v>
      </c>
      <c r="Q408" s="29" t="str">
        <f ca="1" t="shared" si="356"/>
        <v>6.Nätavtal</v>
      </c>
      <c r="R408" s="44" t="str">
        <f ca="1" t="shared" si="357"/>
        <v/>
      </c>
      <c r="S408" s="44" t="str">
        <f ca="1" t="shared" si="358"/>
        <v/>
      </c>
      <c r="T408" s="44" t="str">
        <f ca="1" t="shared" si="359"/>
        <v>x</v>
      </c>
      <c r="U408" s="15"/>
      <c r="V408" s="32"/>
      <c r="W408" s="48" t="str">
        <f ca="1" t="shared" si="360"/>
        <v>Ansluts till LN 20 kV</v>
      </c>
      <c r="X408" s="49" t="str">
        <f ca="1" t="shared" si="361"/>
        <v>Nej</v>
      </c>
      <c r="Y408" s="62" t="str">
        <f ca="1" t="shared" si="317"/>
        <v/>
      </c>
      <c r="Z408" s="62" t="str">
        <f ca="1" t="shared" si="318"/>
        <v/>
      </c>
      <c r="AA408" s="66"/>
      <c r="AB408" s="63" t="str">
        <f ca="1" t="shared" si="319"/>
        <v/>
      </c>
      <c r="AC408" s="72">
        <f ca="1">INDEX(Anslutningspunkt!$A$2:$A$180,RANDBETWEEN(2,180),1)</f>
        <v>4</v>
      </c>
      <c r="AD408" s="29"/>
      <c r="AE408" s="29" t="str">
        <f ca="1" t="shared" si="362"/>
        <v/>
      </c>
      <c r="AF408" s="78"/>
      <c r="AG408" s="121"/>
      <c r="AH408" s="122"/>
      <c r="AI408" s="126"/>
      <c r="AM408" s="6">
        <f ca="1">VLOOKUP(AC408,Anslutningspunkt!A:B,2,0)+RANDBETWEEN(-10000,10000)</f>
        <v>7681283.698</v>
      </c>
      <c r="AN408" s="6">
        <f ca="1">VLOOKUP(AC408,Anslutningspunkt!A:C,3,0)+RANDBETWEEN(-10000,10000)</f>
        <v>751685.195</v>
      </c>
      <c r="AP408" s="6" t="str">
        <f ca="1" t="shared" si="320"/>
        <v>Flytt</v>
      </c>
      <c r="AQ408" s="6" t="str">
        <f t="shared" si="321"/>
        <v>Konsumtion/Produktion</v>
      </c>
      <c r="AX408" s="30">
        <f ca="1" t="shared" si="322"/>
        <v>44315.3473562406</v>
      </c>
      <c r="AZ408" s="30">
        <f ca="1">IF(SUM(IF({"4.Projekteringsavtal","5.Anslutningsavtal","6.Nätavtal"}=Q408,1,0))&gt;0,EDATE(AX408,RANDBETWEEN(0,6)),"")</f>
        <v>44437</v>
      </c>
      <c r="BB408" s="20">
        <f ca="1">IF(SUM(IF({"5.Anslutningsavtal","6.Nätavtal"}=Q408,1,0))&gt;0,EDATE(AZ408,RANDBETWEEN(0,3)),"")</f>
        <v>44529</v>
      </c>
      <c r="BD408" s="20">
        <f ca="1" t="shared" si="323"/>
        <v>44590</v>
      </c>
    </row>
    <row r="409" s="6" customFormat="1" spans="1:56">
      <c r="A409" s="32" t="s">
        <v>65</v>
      </c>
      <c r="B409" s="30">
        <f ca="1" t="shared" si="350"/>
        <v>43107</v>
      </c>
      <c r="C409" s="31">
        <f ca="1" t="shared" si="310"/>
        <v>43138</v>
      </c>
      <c r="D409" s="29" t="str">
        <f t="shared" si="311"/>
        <v>Project 4409</v>
      </c>
      <c r="E409" s="29" t="str">
        <f t="shared" si="312"/>
        <v>Company AB 5409</v>
      </c>
      <c r="F409" s="29" t="str">
        <f ca="1" t="shared" si="351"/>
        <v>Äkers Styckebruk</v>
      </c>
      <c r="G409" s="36">
        <f ca="1" t="shared" si="352"/>
        <v>31</v>
      </c>
      <c r="H409" s="37" t="str">
        <f ca="1" t="shared" si="353"/>
        <v>Ja</v>
      </c>
      <c r="I409" s="29" t="str">
        <f ca="1" t="shared" si="354"/>
        <v>Utökning</v>
      </c>
      <c r="J409" s="29" t="s">
        <v>69</v>
      </c>
      <c r="K409" s="40">
        <f ca="1" t="shared" si="355"/>
        <v>130</v>
      </c>
      <c r="L409" s="40">
        <f ca="1" t="shared" si="313"/>
        <v>119</v>
      </c>
      <c r="M409" s="13"/>
      <c r="N409" s="29" t="str">
        <f ca="1" t="shared" si="314"/>
        <v>Erik Johanson 409</v>
      </c>
      <c r="O409" s="29" t="str">
        <f ca="1" t="shared" si="315"/>
        <v>Lars Johnson 409</v>
      </c>
      <c r="P409" s="29" t="str">
        <f ca="1" t="shared" si="316"/>
        <v>Sarah Anderson 409</v>
      </c>
      <c r="Q409" s="29" t="str">
        <f ca="1" t="shared" si="356"/>
        <v>2.Reservationsavtal</v>
      </c>
      <c r="R409" s="44" t="str">
        <f ca="1" t="shared" si="357"/>
        <v>?</v>
      </c>
      <c r="S409" s="44" t="str">
        <f ca="1" t="shared" si="358"/>
        <v>x</v>
      </c>
      <c r="T409" s="44" t="str">
        <f ca="1" t="shared" si="359"/>
        <v>x</v>
      </c>
      <c r="U409" s="15"/>
      <c r="V409" s="32"/>
      <c r="W409" s="48" t="str">
        <f ca="1" t="shared" si="360"/>
        <v/>
      </c>
      <c r="X409" s="49" t="str">
        <f ca="1" t="shared" si="361"/>
        <v/>
      </c>
      <c r="Y409" s="62" t="str">
        <f ca="1" t="shared" si="317"/>
        <v/>
      </c>
      <c r="Z409" s="62" t="str">
        <f ca="1" t="shared" si="318"/>
        <v/>
      </c>
      <c r="AA409" s="66"/>
      <c r="AB409" s="63" t="str">
        <f ca="1" t="shared" si="319"/>
        <v/>
      </c>
      <c r="AC409" s="72">
        <f ca="1">INDEX(Anslutningspunkt!$A$2:$A$180,RANDBETWEEN(2,180),1)</f>
        <v>219</v>
      </c>
      <c r="AD409" s="29"/>
      <c r="AE409" s="29" t="str">
        <f ca="1" t="shared" si="362"/>
        <v>Stamnät Regionnät</v>
      </c>
      <c r="AF409" s="78"/>
      <c r="AG409" s="121"/>
      <c r="AH409" s="122"/>
      <c r="AI409" s="126"/>
      <c r="AM409" s="6">
        <f ca="1">VLOOKUP(AC409,Anslutningspunkt!A:B,2,0)+RANDBETWEEN(-10000,10000)</f>
        <v>7708072.698</v>
      </c>
      <c r="AN409" s="6">
        <f ca="1">VLOOKUP(AC409,Anslutningspunkt!A:C,3,0)+RANDBETWEEN(-10000,10000)</f>
        <v>728328.195</v>
      </c>
      <c r="AP409" s="6" t="str">
        <f ca="1" t="shared" si="320"/>
        <v>Utökning</v>
      </c>
      <c r="AQ409" s="6" t="str">
        <f t="shared" si="321"/>
        <v>Konsumtion/Produktion</v>
      </c>
      <c r="AX409" s="30">
        <f ca="1" t="shared" si="322"/>
        <v>43133.9761586265</v>
      </c>
      <c r="AZ409" s="30" t="str">
        <f ca="1">IF(SUM(IF({"4.Projekteringsavtal","5.Anslutningsavtal","6.Nätavtal"}=Q409,1,0))&gt;0,EDATE(AX409,RANDBETWEEN(0,6)),"")</f>
        <v/>
      </c>
      <c r="BB409" s="20" t="str">
        <f ca="1">IF(SUM(IF({"5.Anslutningsavtal","6.Nätavtal"}=Q409,1,0))&gt;0,EDATE(AZ409,RANDBETWEEN(0,3)),"")</f>
        <v/>
      </c>
      <c r="BD409" s="20" t="str">
        <f ca="1" t="shared" si="323"/>
        <v/>
      </c>
    </row>
    <row r="410" s="6" customFormat="1" spans="1:56">
      <c r="A410" s="32" t="s">
        <v>65</v>
      </c>
      <c r="B410" s="30">
        <f ca="1" t="shared" si="350"/>
        <v>43283</v>
      </c>
      <c r="C410" s="31">
        <f ca="1" t="shared" si="310"/>
        <v>43625</v>
      </c>
      <c r="D410" s="29" t="str">
        <f t="shared" si="311"/>
        <v>Project 4410</v>
      </c>
      <c r="E410" s="29" t="str">
        <f t="shared" si="312"/>
        <v>Company AB 5410</v>
      </c>
      <c r="F410" s="29" t="str">
        <f ca="1" t="shared" si="351"/>
        <v>Köping</v>
      </c>
      <c r="G410" s="36">
        <f ca="1" t="shared" si="352"/>
        <v>37</v>
      </c>
      <c r="H410" s="37" t="str">
        <f ca="1" t="shared" si="353"/>
        <v/>
      </c>
      <c r="I410" s="29" t="str">
        <f ca="1" t="shared" si="354"/>
        <v>Flytt</v>
      </c>
      <c r="J410" s="29" t="s">
        <v>69</v>
      </c>
      <c r="K410" s="40">
        <f ca="1" t="shared" si="355"/>
        <v>410</v>
      </c>
      <c r="L410" s="40">
        <f ca="1" t="shared" si="313"/>
        <v>372</v>
      </c>
      <c r="M410" s="13"/>
      <c r="N410" s="29" t="str">
        <f ca="1" t="shared" si="314"/>
        <v>Erik Johanson 410</v>
      </c>
      <c r="O410" s="29" t="str">
        <f ca="1" t="shared" si="315"/>
        <v>Lars Johnson 410</v>
      </c>
      <c r="P410" s="29" t="str">
        <f ca="1" t="shared" si="316"/>
        <v>Erik Johanson 410</v>
      </c>
      <c r="Q410" s="29" t="str">
        <f ca="1" t="shared" si="356"/>
        <v>2.Reservationsavtal</v>
      </c>
      <c r="R410" s="44" t="str">
        <f ca="1" t="shared" si="357"/>
        <v>nej</v>
      </c>
      <c r="S410" s="44" t="str">
        <f ca="1" t="shared" si="358"/>
        <v/>
      </c>
      <c r="T410" s="44" t="str">
        <f ca="1" t="shared" si="359"/>
        <v/>
      </c>
      <c r="U410" s="15"/>
      <c r="V410" s="32"/>
      <c r="W410" s="48" t="str">
        <f ca="1" t="shared" si="360"/>
        <v/>
      </c>
      <c r="X410" s="49" t="str">
        <f ca="1" t="shared" si="361"/>
        <v>Ja</v>
      </c>
      <c r="Y410" s="62">
        <f ca="1" t="shared" si="317"/>
        <v>45335</v>
      </c>
      <c r="Z410" s="62">
        <f ca="1" t="shared" si="318"/>
        <v>45272</v>
      </c>
      <c r="AA410" s="66"/>
      <c r="AB410" s="63" t="str">
        <f ca="1" t="shared" si="319"/>
        <v/>
      </c>
      <c r="AC410" s="72">
        <f ca="1">INDEX(Anslutningspunkt!$A$2:$A$180,RANDBETWEEN(2,180),1)</f>
        <v>37</v>
      </c>
      <c r="AD410" s="29"/>
      <c r="AE410" s="29" t="str">
        <f ca="1" t="shared" si="362"/>
        <v/>
      </c>
      <c r="AF410" s="78"/>
      <c r="AG410" s="121"/>
      <c r="AH410" s="122"/>
      <c r="AI410" s="126"/>
      <c r="AM410" s="6">
        <f ca="1">VLOOKUP(AC410,Anslutningspunkt!A:B,2,0)+RANDBETWEEN(-10000,10000)</f>
        <v>7673877.698</v>
      </c>
      <c r="AN410" s="6">
        <f ca="1">VLOOKUP(AC410,Anslutningspunkt!A:C,3,0)+RANDBETWEEN(-10000,10000)</f>
        <v>820936.195</v>
      </c>
      <c r="AP410" s="6" t="str">
        <f ca="1" t="shared" si="320"/>
        <v>Flytt</v>
      </c>
      <c r="AQ410" s="6" t="str">
        <f t="shared" si="321"/>
        <v>Konsumtion/Produktion</v>
      </c>
      <c r="AX410" s="30">
        <f ca="1" t="shared" si="322"/>
        <v>43600.8677257763</v>
      </c>
      <c r="AZ410" s="30" t="str">
        <f ca="1">IF(SUM(IF({"4.Projekteringsavtal","5.Anslutningsavtal","6.Nätavtal"}=Q410,1,0))&gt;0,EDATE(AX410,RANDBETWEEN(0,6)),"")</f>
        <v/>
      </c>
      <c r="BB410" s="20" t="str">
        <f ca="1">IF(SUM(IF({"5.Anslutningsavtal","6.Nätavtal"}=Q410,1,0))&gt;0,EDATE(AZ410,RANDBETWEEN(0,3)),"")</f>
        <v/>
      </c>
      <c r="BD410" s="20" t="str">
        <f ca="1" t="shared" si="323"/>
        <v/>
      </c>
    </row>
    <row r="411" s="6" customFormat="1" spans="1:56">
      <c r="A411" s="32" t="s">
        <v>65</v>
      </c>
      <c r="B411" s="30">
        <f ca="1" t="shared" si="350"/>
        <v>44346</v>
      </c>
      <c r="C411" s="31">
        <f ca="1" t="shared" si="310"/>
        <v>44941</v>
      </c>
      <c r="D411" s="29" t="str">
        <f t="shared" si="311"/>
        <v>Project 4411</v>
      </c>
      <c r="E411" s="29" t="str">
        <f t="shared" si="312"/>
        <v>Company AB 5411</v>
      </c>
      <c r="F411" s="29" t="str">
        <f ca="1" t="shared" si="351"/>
        <v>Katrineholm</v>
      </c>
      <c r="G411" s="36">
        <f ca="1" t="shared" si="352"/>
        <v>32</v>
      </c>
      <c r="H411" s="37" t="str">
        <f ca="1" t="shared" si="353"/>
        <v/>
      </c>
      <c r="I411" s="29" t="str">
        <f ca="1" t="shared" si="354"/>
        <v>Flytt</v>
      </c>
      <c r="J411" s="29" t="s">
        <v>69</v>
      </c>
      <c r="K411" s="40">
        <f ca="1" t="shared" si="355"/>
        <v>140</v>
      </c>
      <c r="L411" s="40">
        <f ca="1" t="shared" si="313"/>
        <v>97</v>
      </c>
      <c r="M411" s="13"/>
      <c r="N411" s="29" t="str">
        <f ca="1" t="shared" si="314"/>
        <v>Anders Erikson 411</v>
      </c>
      <c r="O411" s="29" t="str">
        <f ca="1" t="shared" si="315"/>
        <v>Sarah Anderson 411</v>
      </c>
      <c r="P411" s="29" t="str">
        <f ca="1" t="shared" si="316"/>
        <v>Erik Johanson 411</v>
      </c>
      <c r="Q411" s="29" t="str">
        <f ca="1" t="shared" si="356"/>
        <v>2.Reservationsavtal</v>
      </c>
      <c r="R411" s="44" t="str">
        <f ca="1" t="shared" si="357"/>
        <v>N/A</v>
      </c>
      <c r="S411" s="44" t="str">
        <f ca="1" t="shared" si="358"/>
        <v>x</v>
      </c>
      <c r="T411" s="44" t="str">
        <f ca="1" t="shared" si="359"/>
        <v/>
      </c>
      <c r="U411" s="15"/>
      <c r="V411" s="32"/>
      <c r="W411" s="48" t="str">
        <f ca="1" t="shared" si="360"/>
        <v>Ansluts till LN 20 kV</v>
      </c>
      <c r="X411" s="49" t="str">
        <f ca="1" t="shared" si="361"/>
        <v>Ja</v>
      </c>
      <c r="Y411" s="62">
        <f ca="1" t="shared" si="317"/>
        <v>45132</v>
      </c>
      <c r="Z411" s="62">
        <f ca="1" t="shared" si="318"/>
        <v>45008</v>
      </c>
      <c r="AA411" s="66"/>
      <c r="AB411" s="63" t="str">
        <f ca="1" t="shared" si="319"/>
        <v/>
      </c>
      <c r="AC411" s="72">
        <f ca="1">INDEX(Anslutningspunkt!$A$2:$A$180,RANDBETWEEN(2,180),1)</f>
        <v>213</v>
      </c>
      <c r="AD411" s="29"/>
      <c r="AE411" s="29" t="str">
        <f ca="1" t="shared" si="362"/>
        <v>Stamnät</v>
      </c>
      <c r="AF411" s="78"/>
      <c r="AG411" s="121"/>
      <c r="AH411" s="122"/>
      <c r="AI411" s="126"/>
      <c r="AM411" s="6">
        <f ca="1">VLOOKUP(AC411,Anslutningspunkt!A:B,2,0)+RANDBETWEEN(-10000,10000)</f>
        <v>7680386.698</v>
      </c>
      <c r="AN411" s="6">
        <f ca="1">VLOOKUP(AC411,Anslutningspunkt!A:C,3,0)+RANDBETWEEN(-10000,10000)</f>
        <v>811490.195</v>
      </c>
      <c r="AP411" s="6" t="str">
        <f ca="1" t="shared" si="320"/>
        <v>Flytt</v>
      </c>
      <c r="AQ411" s="6" t="str">
        <f t="shared" si="321"/>
        <v>Konsumtion/Produktion</v>
      </c>
      <c r="AX411" s="30">
        <f ca="1" t="shared" si="322"/>
        <v>44568.1834883487</v>
      </c>
      <c r="AZ411" s="30" t="str">
        <f ca="1">IF(SUM(IF({"4.Projekteringsavtal","5.Anslutningsavtal","6.Nätavtal"}=Q411,1,0))&gt;0,EDATE(AX411,RANDBETWEEN(0,6)),"")</f>
        <v/>
      </c>
      <c r="BB411" s="20" t="str">
        <f ca="1">IF(SUM(IF({"5.Anslutningsavtal","6.Nätavtal"}=Q411,1,0))&gt;0,EDATE(AZ411,RANDBETWEEN(0,3)),"")</f>
        <v/>
      </c>
      <c r="BD411" s="20" t="str">
        <f ca="1" t="shared" si="323"/>
        <v/>
      </c>
    </row>
    <row r="412" s="6" customFormat="1" spans="1:56">
      <c r="A412" s="32" t="s">
        <v>65</v>
      </c>
      <c r="B412" s="30">
        <f ca="1" t="shared" ref="B412:B421" si="363">RANDBETWEEN(DATE(2018,1,1),DATE(2022,10,20))</f>
        <v>44841</v>
      </c>
      <c r="C412" s="31">
        <f ca="1" t="shared" si="310"/>
        <v>45525</v>
      </c>
      <c r="D412" s="29" t="str">
        <f t="shared" si="311"/>
        <v>Project 4412</v>
      </c>
      <c r="E412" s="29" t="str">
        <f t="shared" si="312"/>
        <v>Company AB 5412</v>
      </c>
      <c r="F412" s="29" t="str">
        <f ca="1" t="shared" ref="F412:F421" si="364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Lindesberg</v>
      </c>
      <c r="G412" s="36">
        <f ca="1" t="shared" ref="G412:G421" si="365">RANDBETWEEN(30,38)</f>
        <v>37</v>
      </c>
      <c r="H412" s="37" t="str">
        <f ca="1" t="shared" ref="H412:H421" si="366">CHOOSE(RANDBETWEEN(1,3),"Ja","Nej","")</f>
        <v>Nej</v>
      </c>
      <c r="I412" s="29" t="str">
        <f ca="1" t="shared" ref="I412:I421" si="367">CHOOSE(RANDBETWEEN(1,3),"Nyanslutning","Utökning","Flytt")</f>
        <v>Flytt</v>
      </c>
      <c r="J412" s="29" t="s">
        <v>69</v>
      </c>
      <c r="K412" s="40">
        <f ca="1" t="shared" ref="K412:K421" si="368">RANDBETWEEN(1,60)*10</f>
        <v>390</v>
      </c>
      <c r="L412" s="40">
        <f ca="1" t="shared" si="313"/>
        <v>224</v>
      </c>
      <c r="M412" s="13"/>
      <c r="N412" s="29" t="str">
        <f ca="1" t="shared" si="314"/>
        <v>Anders Erikson 412</v>
      </c>
      <c r="O412" s="29" t="str">
        <f ca="1" t="shared" si="315"/>
        <v>Erik Johanson 412</v>
      </c>
      <c r="P412" s="29" t="str">
        <f ca="1" t="shared" si="316"/>
        <v>Anders Erikson 412</v>
      </c>
      <c r="Q412" s="29" t="str">
        <f ca="1" t="shared" ref="Q412:Q421" si="369">CHOOSE(RANDBETWEEN(1,5),"5.Anslutningsavtal","4.Projekteringsavtal","6.Nätavtal","2.Reservationsavtal","1.Anslutningsmöjlighet")</f>
        <v>4.Projekteringsavtal</v>
      </c>
      <c r="R412" s="44" t="str">
        <f ca="1" t="shared" ref="R412:R421" si="370">CHOOSE(RANDBETWEEN(1,8),"Ja","","","","n","nej","?","N/A")</f>
        <v>nej</v>
      </c>
      <c r="S412" s="44" t="str">
        <f ca="1" t="shared" ref="S412:S421" si="371">CHOOSE(RANDBETWEEN(1,3),"x","","")</f>
        <v>x</v>
      </c>
      <c r="T412" s="44" t="str">
        <f ca="1" t="shared" ref="T412:T421" si="372">CHOOSE(RANDBETWEEN(1,4),"x","","","")</f>
        <v/>
      </c>
      <c r="U412" s="15"/>
      <c r="V412" s="32"/>
      <c r="W412" s="48" t="str">
        <f ca="1" t="shared" ref="W412:W421" si="373">CHOOSE(RANDBETWEEN(1,7),"Länk","","","","","Ansluts till LN 20 kV","Reservationsavtal ska tecknas")</f>
        <v/>
      </c>
      <c r="X412" s="49" t="str">
        <f ca="1" t="shared" ref="X412:X421" si="374">CHOOSE(RANDBETWEEN(1,4),"Ja","Ja","Nej","")</f>
        <v>Ja</v>
      </c>
      <c r="Y412" s="62">
        <f ca="1" t="shared" si="317"/>
        <v>45542</v>
      </c>
      <c r="Z412" s="62">
        <f ca="1" t="shared" si="318"/>
        <v>45541</v>
      </c>
      <c r="AA412" s="66"/>
      <c r="AB412" s="63" t="str">
        <f ca="1" t="shared" si="319"/>
        <v/>
      </c>
      <c r="AC412" s="72">
        <f ca="1">INDEX(Anslutningspunkt!$A$2:$A$180,RANDBETWEEN(2,180),1)</f>
        <v>129</v>
      </c>
      <c r="AD412" s="29"/>
      <c r="AE412" s="29" t="str">
        <f ca="1" t="shared" ref="AE412:AE421" si="375">CHOOSE(RANDBETWEEN(1,4),"Regionnät","Stamnät Regionnät","Stamnät","")</f>
        <v>Stamnät</v>
      </c>
      <c r="AF412" s="78"/>
      <c r="AG412" s="121"/>
      <c r="AH412" s="122"/>
      <c r="AI412" s="126"/>
      <c r="AM412" s="6">
        <f ca="1">VLOOKUP(AC412,Anslutningspunkt!A:B,2,0)+RANDBETWEEN(-10000,10000)</f>
        <v>7639607.698</v>
      </c>
      <c r="AN412" s="6">
        <f ca="1">VLOOKUP(AC412,Anslutningspunkt!A:C,3,0)+RANDBETWEEN(-10000,10000)</f>
        <v>817188.195</v>
      </c>
      <c r="AP412" s="6" t="str">
        <f ca="1" t="shared" si="320"/>
        <v>Flytt</v>
      </c>
      <c r="AQ412" s="6" t="str">
        <f t="shared" si="321"/>
        <v>Konsumtion/Produktion</v>
      </c>
      <c r="AX412" s="30">
        <f ca="1" t="shared" si="322"/>
        <v>45024.9466446812</v>
      </c>
      <c r="AZ412" s="30">
        <f ca="1">IF(SUM(IF({"4.Projekteringsavtal","5.Anslutningsavtal","6.Nätavtal"}=Q412,1,0))&gt;0,EDATE(AX412,RANDBETWEEN(0,6)),"")</f>
        <v>45024</v>
      </c>
      <c r="BB412" s="20" t="str">
        <f ca="1">IF(SUM(IF({"5.Anslutningsavtal","6.Nätavtal"}=Q412,1,0))&gt;0,EDATE(AZ412,RANDBETWEEN(0,3)),"")</f>
        <v/>
      </c>
      <c r="BD412" s="20" t="str">
        <f ca="1" t="shared" si="323"/>
        <v/>
      </c>
    </row>
    <row r="413" s="6" customFormat="1" spans="1:56">
      <c r="A413" s="32" t="s">
        <v>65</v>
      </c>
      <c r="B413" s="30">
        <f ca="1" t="shared" si="363"/>
        <v>43268</v>
      </c>
      <c r="C413" s="31">
        <f ca="1" t="shared" si="310"/>
        <v>45033</v>
      </c>
      <c r="D413" s="29" t="str">
        <f t="shared" si="311"/>
        <v>Project 4413</v>
      </c>
      <c r="E413" s="29" t="str">
        <f t="shared" si="312"/>
        <v>Company AB 5413</v>
      </c>
      <c r="F413" s="29" t="str">
        <f ca="1" t="shared" si="364"/>
        <v>Västerås</v>
      </c>
      <c r="G413" s="36">
        <f ca="1" t="shared" si="365"/>
        <v>37</v>
      </c>
      <c r="H413" s="37" t="str">
        <f ca="1" t="shared" si="366"/>
        <v>Ja</v>
      </c>
      <c r="I413" s="29" t="str">
        <f ca="1" t="shared" si="367"/>
        <v>Nyanslutning</v>
      </c>
      <c r="J413" s="29" t="s">
        <v>69</v>
      </c>
      <c r="K413" s="40">
        <f ca="1" t="shared" si="368"/>
        <v>550</v>
      </c>
      <c r="L413" s="40">
        <f ca="1" t="shared" si="313"/>
        <v>91</v>
      </c>
      <c r="M413" s="13"/>
      <c r="N413" s="29" t="str">
        <f ca="1" t="shared" si="314"/>
        <v>Lars Johnson 413</v>
      </c>
      <c r="O413" s="29" t="str">
        <f ca="1" t="shared" si="315"/>
        <v>Lars Johnson 413</v>
      </c>
      <c r="P413" s="29" t="str">
        <f ca="1" t="shared" si="316"/>
        <v>Lars Johnson 413</v>
      </c>
      <c r="Q413" s="29" t="str">
        <f ca="1" t="shared" si="369"/>
        <v>5.Anslutningsavtal</v>
      </c>
      <c r="R413" s="44" t="str">
        <f ca="1" t="shared" si="370"/>
        <v/>
      </c>
      <c r="S413" s="44" t="str">
        <f ca="1" t="shared" si="371"/>
        <v>x</v>
      </c>
      <c r="T413" s="44" t="str">
        <f ca="1" t="shared" si="372"/>
        <v/>
      </c>
      <c r="U413" s="15"/>
      <c r="V413" s="32"/>
      <c r="W413" s="48" t="str">
        <f ca="1" t="shared" si="373"/>
        <v/>
      </c>
      <c r="X413" s="49" t="str">
        <f ca="1" t="shared" si="374"/>
        <v>Ja</v>
      </c>
      <c r="Y413" s="62">
        <f ca="1" t="shared" si="317"/>
        <v>45539</v>
      </c>
      <c r="Z413" s="62">
        <f ca="1" t="shared" si="318"/>
        <v>45262</v>
      </c>
      <c r="AA413" s="66"/>
      <c r="AB413" s="63" t="str">
        <f ca="1" t="shared" si="319"/>
        <v/>
      </c>
      <c r="AC413" s="72">
        <f ca="1">INDEX(Anslutningspunkt!$A$2:$A$180,RANDBETWEEN(2,180),1)</f>
        <v>195</v>
      </c>
      <c r="AD413" s="29"/>
      <c r="AE413" s="29" t="str">
        <f ca="1" t="shared" si="375"/>
        <v>Stamnät Regionnät</v>
      </c>
      <c r="AF413" s="78"/>
      <c r="AG413" s="121"/>
      <c r="AH413" s="122"/>
      <c r="AI413" s="126"/>
      <c r="AM413" s="6">
        <f ca="1">VLOOKUP(AC413,Anslutningspunkt!A:B,2,0)+RANDBETWEEN(-10000,10000)</f>
        <v>7669087.698</v>
      </c>
      <c r="AN413" s="6">
        <f ca="1">VLOOKUP(AC413,Anslutningspunkt!A:C,3,0)+RANDBETWEEN(-10000,10000)</f>
        <v>723089.195</v>
      </c>
      <c r="AP413" s="6" t="str">
        <f ca="1" t="shared" si="320"/>
        <v>Nyanslutning</v>
      </c>
      <c r="AQ413" s="6" t="str">
        <f t="shared" si="321"/>
        <v>Konsumtion/Produktion</v>
      </c>
      <c r="AX413" s="30">
        <f ca="1" t="shared" si="322"/>
        <v>44405.9268656489</v>
      </c>
      <c r="AZ413" s="30">
        <f ca="1">IF(SUM(IF({"4.Projekteringsavtal","5.Anslutningsavtal","6.Nätavtal"}=Q413,1,0))&gt;0,EDATE(AX413,RANDBETWEEN(0,6)),"")</f>
        <v>44436</v>
      </c>
      <c r="BB413" s="20">
        <f ca="1">IF(SUM(IF({"5.Anslutningsavtal","6.Nätavtal"}=Q413,1,0))&gt;0,EDATE(AZ413,RANDBETWEEN(0,3)),"")</f>
        <v>44528</v>
      </c>
      <c r="BD413" s="20" t="str">
        <f ca="1" t="shared" si="323"/>
        <v/>
      </c>
    </row>
    <row r="414" s="6" customFormat="1" spans="1:56">
      <c r="A414" s="32" t="s">
        <v>65</v>
      </c>
      <c r="B414" s="30">
        <f ca="1" t="shared" si="363"/>
        <v>43475</v>
      </c>
      <c r="C414" s="31">
        <f ca="1" t="shared" si="310"/>
        <v>43561</v>
      </c>
      <c r="D414" s="29" t="str">
        <f t="shared" si="311"/>
        <v>Project 4414</v>
      </c>
      <c r="E414" s="29" t="str">
        <f t="shared" si="312"/>
        <v>Company AB 5414</v>
      </c>
      <c r="F414" s="29" t="str">
        <f ca="1" t="shared" si="364"/>
        <v>Horndal</v>
      </c>
      <c r="G414" s="36">
        <f ca="1" t="shared" si="365"/>
        <v>38</v>
      </c>
      <c r="H414" s="37" t="str">
        <f ca="1" t="shared" si="366"/>
        <v>Nej</v>
      </c>
      <c r="I414" s="29" t="str">
        <f ca="1" t="shared" si="367"/>
        <v>Utökning</v>
      </c>
      <c r="J414" s="29" t="s">
        <v>69</v>
      </c>
      <c r="K414" s="40">
        <f ca="1" t="shared" si="368"/>
        <v>310</v>
      </c>
      <c r="L414" s="40">
        <f ca="1" t="shared" si="313"/>
        <v>89</v>
      </c>
      <c r="M414" s="13"/>
      <c r="N414" s="29" t="str">
        <f ca="1" t="shared" si="314"/>
        <v>Anders Erikson 414</v>
      </c>
      <c r="O414" s="29" t="str">
        <f ca="1" t="shared" si="315"/>
        <v>Anders Erikson 414</v>
      </c>
      <c r="P414" s="29" t="str">
        <f ca="1" t="shared" si="316"/>
        <v>Lars Johnson 414</v>
      </c>
      <c r="Q414" s="29" t="str">
        <f ca="1" t="shared" si="369"/>
        <v>2.Reservationsavtal</v>
      </c>
      <c r="R414" s="44" t="str">
        <f ca="1" t="shared" si="370"/>
        <v/>
      </c>
      <c r="S414" s="44" t="str">
        <f ca="1" t="shared" si="371"/>
        <v>x</v>
      </c>
      <c r="T414" s="44" t="str">
        <f ca="1" t="shared" si="372"/>
        <v/>
      </c>
      <c r="U414" s="15"/>
      <c r="V414" s="32"/>
      <c r="W414" s="48" t="str">
        <f ca="1" t="shared" si="373"/>
        <v/>
      </c>
      <c r="X414" s="49" t="str">
        <f ca="1" t="shared" si="374"/>
        <v>Ja</v>
      </c>
      <c r="Y414" s="62">
        <f ca="1" t="shared" si="317"/>
        <v>45361</v>
      </c>
      <c r="Z414" s="62">
        <f ca="1" t="shared" si="318"/>
        <v>44185</v>
      </c>
      <c r="AA414" s="66"/>
      <c r="AB414" s="63" t="str">
        <f ca="1" t="shared" si="319"/>
        <v/>
      </c>
      <c r="AC414" s="72">
        <f ca="1">INDEX(Anslutningspunkt!$A$2:$A$180,RANDBETWEEN(2,180),1)</f>
        <v>102</v>
      </c>
      <c r="AD414" s="29"/>
      <c r="AE414" s="29" t="str">
        <f ca="1" t="shared" si="375"/>
        <v>Stamnät Regionnät</v>
      </c>
      <c r="AF414" s="78"/>
      <c r="AG414" s="121"/>
      <c r="AH414" s="122"/>
      <c r="AI414" s="126"/>
      <c r="AM414" s="6">
        <f ca="1">VLOOKUP(AC414,Anslutningspunkt!A:B,2,0)+RANDBETWEEN(-10000,10000)</f>
        <v>7734941.698</v>
      </c>
      <c r="AN414" s="6">
        <f ca="1">VLOOKUP(AC414,Anslutningspunkt!A:C,3,0)+RANDBETWEEN(-10000,10000)</f>
        <v>759709.195</v>
      </c>
      <c r="AP414" s="6" t="str">
        <f ca="1" t="shared" si="320"/>
        <v>Utökning</v>
      </c>
      <c r="AQ414" s="6" t="str">
        <f t="shared" si="321"/>
        <v>Konsumtion/Produktion</v>
      </c>
      <c r="AX414" s="30">
        <f ca="1" t="shared" si="322"/>
        <v>43548.538390928</v>
      </c>
      <c r="AZ414" s="30" t="str">
        <f ca="1">IF(SUM(IF({"4.Projekteringsavtal","5.Anslutningsavtal","6.Nätavtal"}=Q414,1,0))&gt;0,EDATE(AX414,RANDBETWEEN(0,6)),"")</f>
        <v/>
      </c>
      <c r="BB414" s="20" t="str">
        <f ca="1">IF(SUM(IF({"5.Anslutningsavtal","6.Nätavtal"}=Q414,1,0))&gt;0,EDATE(AZ414,RANDBETWEEN(0,3)),"")</f>
        <v/>
      </c>
      <c r="BD414" s="20" t="str">
        <f ca="1" t="shared" si="323"/>
        <v/>
      </c>
    </row>
    <row r="415" s="6" customFormat="1" spans="1:56">
      <c r="A415" s="32" t="s">
        <v>65</v>
      </c>
      <c r="B415" s="30">
        <f ca="1" t="shared" si="363"/>
        <v>43844</v>
      </c>
      <c r="C415" s="31">
        <f ca="1" t="shared" si="310"/>
        <v>43989</v>
      </c>
      <c r="D415" s="29" t="str">
        <f t="shared" si="311"/>
        <v>Project 4415</v>
      </c>
      <c r="E415" s="29" t="str">
        <f t="shared" si="312"/>
        <v>Company AB 5415</v>
      </c>
      <c r="F415" s="29" t="str">
        <f ca="1" t="shared" si="364"/>
        <v>Eskilstuna</v>
      </c>
      <c r="G415" s="36">
        <f ca="1" t="shared" si="365"/>
        <v>31</v>
      </c>
      <c r="H415" s="37" t="str">
        <f ca="1" t="shared" si="366"/>
        <v/>
      </c>
      <c r="I415" s="29" t="str">
        <f ca="1" t="shared" si="367"/>
        <v>Utökning</v>
      </c>
      <c r="J415" s="29" t="s">
        <v>69</v>
      </c>
      <c r="K415" s="40">
        <f ca="1" t="shared" si="368"/>
        <v>370</v>
      </c>
      <c r="L415" s="40">
        <f ca="1" t="shared" si="313"/>
        <v>13</v>
      </c>
      <c r="M415" s="13"/>
      <c r="N415" s="29" t="str">
        <f ca="1" t="shared" si="314"/>
        <v>Erik Johanson 415</v>
      </c>
      <c r="O415" s="29" t="str">
        <f ca="1" t="shared" si="315"/>
        <v>Sarah Anderson 415</v>
      </c>
      <c r="P415" s="29" t="str">
        <f ca="1" t="shared" si="316"/>
        <v>Lars Johnson 415</v>
      </c>
      <c r="Q415" s="29" t="str">
        <f ca="1" t="shared" si="369"/>
        <v>4.Projekteringsavtal</v>
      </c>
      <c r="R415" s="44" t="str">
        <f ca="1" t="shared" si="370"/>
        <v/>
      </c>
      <c r="S415" s="44" t="str">
        <f ca="1" t="shared" si="371"/>
        <v/>
      </c>
      <c r="T415" s="44" t="str">
        <f ca="1" t="shared" si="372"/>
        <v/>
      </c>
      <c r="U415" s="15"/>
      <c r="V415" s="32"/>
      <c r="W415" s="48" t="str">
        <f ca="1" t="shared" si="373"/>
        <v/>
      </c>
      <c r="X415" s="49" t="str">
        <f ca="1" t="shared" si="374"/>
        <v/>
      </c>
      <c r="Y415" s="62" t="str">
        <f ca="1" t="shared" si="317"/>
        <v/>
      </c>
      <c r="Z415" s="62" t="str">
        <f ca="1" t="shared" si="318"/>
        <v/>
      </c>
      <c r="AA415" s="66"/>
      <c r="AB415" s="63" t="str">
        <f ca="1" t="shared" si="319"/>
        <v/>
      </c>
      <c r="AC415" s="72">
        <f ca="1">INDEX(Anslutningspunkt!$A$2:$A$180,RANDBETWEEN(2,180),1)</f>
        <v>221</v>
      </c>
      <c r="AD415" s="29"/>
      <c r="AE415" s="29" t="str">
        <f ca="1" t="shared" si="375"/>
        <v>Stamnät Regionnät</v>
      </c>
      <c r="AF415" s="78"/>
      <c r="AG415" s="121"/>
      <c r="AH415" s="122"/>
      <c r="AI415" s="126"/>
      <c r="AM415" s="6">
        <f ca="1">VLOOKUP(AC415,Anslutningspunkt!A:B,2,0)+RANDBETWEEN(-10000,10000)</f>
        <v>7752067.698</v>
      </c>
      <c r="AN415" s="6">
        <f ca="1">VLOOKUP(AC415,Anslutningspunkt!A:C,3,0)+RANDBETWEEN(-10000,10000)</f>
        <v>803224.195</v>
      </c>
      <c r="AP415" s="6" t="str">
        <f ca="1" t="shared" si="320"/>
        <v>Utökning</v>
      </c>
      <c r="AQ415" s="6" t="str">
        <f t="shared" si="321"/>
        <v>Konsumtion/Produktion</v>
      </c>
      <c r="AX415" s="30">
        <f ca="1" t="shared" si="322"/>
        <v>43932.7772951633</v>
      </c>
      <c r="AZ415" s="30">
        <f ca="1">IF(SUM(IF({"4.Projekteringsavtal","5.Anslutningsavtal","6.Nätavtal"}=Q415,1,0))&gt;0,EDATE(AX415,RANDBETWEEN(0,6)),"")</f>
        <v>43993</v>
      </c>
      <c r="BB415" s="20" t="str">
        <f ca="1">IF(SUM(IF({"5.Anslutningsavtal","6.Nätavtal"}=Q415,1,0))&gt;0,EDATE(AZ415,RANDBETWEEN(0,3)),"")</f>
        <v/>
      </c>
      <c r="BD415" s="20" t="str">
        <f ca="1" t="shared" si="323"/>
        <v/>
      </c>
    </row>
    <row r="416" s="6" customFormat="1" spans="1:56">
      <c r="A416" s="32" t="s">
        <v>65</v>
      </c>
      <c r="B416" s="30">
        <f ca="1" t="shared" si="363"/>
        <v>44805</v>
      </c>
      <c r="C416" s="31">
        <f ca="1" t="shared" si="310"/>
        <v>45556</v>
      </c>
      <c r="D416" s="29" t="str">
        <f t="shared" si="311"/>
        <v>Project 4416</v>
      </c>
      <c r="E416" s="29" t="str">
        <f t="shared" si="312"/>
        <v>Company AB 5416</v>
      </c>
      <c r="F416" s="29" t="str">
        <f ca="1" t="shared" si="364"/>
        <v>Täby</v>
      </c>
      <c r="G416" s="36">
        <f ca="1" t="shared" si="365"/>
        <v>36</v>
      </c>
      <c r="H416" s="37" t="str">
        <f ca="1" t="shared" si="366"/>
        <v/>
      </c>
      <c r="I416" s="29" t="str">
        <f ca="1" t="shared" si="367"/>
        <v>Flytt</v>
      </c>
      <c r="J416" s="29" t="s">
        <v>69</v>
      </c>
      <c r="K416" s="40">
        <f ca="1" t="shared" si="368"/>
        <v>220</v>
      </c>
      <c r="L416" s="40">
        <f ca="1" t="shared" si="313"/>
        <v>98</v>
      </c>
      <c r="M416" s="13"/>
      <c r="N416" s="29" t="str">
        <f ca="1" t="shared" si="314"/>
        <v>Sarah Anderson 416</v>
      </c>
      <c r="O416" s="29" t="str">
        <f ca="1" t="shared" si="315"/>
        <v>Sarah Anderson 416</v>
      </c>
      <c r="P416" s="29" t="str">
        <f ca="1" t="shared" si="316"/>
        <v>Lars Johnson 416</v>
      </c>
      <c r="Q416" s="29" t="str">
        <f ca="1" t="shared" si="369"/>
        <v>5.Anslutningsavtal</v>
      </c>
      <c r="R416" s="44" t="str">
        <f ca="1" t="shared" si="370"/>
        <v>n</v>
      </c>
      <c r="S416" s="44" t="str">
        <f ca="1" t="shared" si="371"/>
        <v/>
      </c>
      <c r="T416" s="44" t="str">
        <f ca="1" t="shared" si="372"/>
        <v/>
      </c>
      <c r="U416" s="15"/>
      <c r="V416" s="32"/>
      <c r="W416" s="48" t="str">
        <f ca="1" t="shared" si="373"/>
        <v>Länk</v>
      </c>
      <c r="X416" s="49" t="str">
        <f ca="1" t="shared" si="374"/>
        <v>Ja</v>
      </c>
      <c r="Y416" s="62">
        <f ca="1" t="shared" si="317"/>
        <v>45571</v>
      </c>
      <c r="Z416" s="62">
        <f ca="1" t="shared" si="318"/>
        <v>45559</v>
      </c>
      <c r="AA416" s="66"/>
      <c r="AB416" s="63" t="str">
        <f ca="1" t="shared" si="319"/>
        <v/>
      </c>
      <c r="AC416" s="72">
        <f ca="1">INDEX(Anslutningspunkt!$A$2:$A$180,RANDBETWEEN(2,180),1)</f>
        <v>159</v>
      </c>
      <c r="AD416" s="29"/>
      <c r="AE416" s="29" t="str">
        <f ca="1" t="shared" si="375"/>
        <v/>
      </c>
      <c r="AF416" s="78"/>
      <c r="AG416" s="121"/>
      <c r="AH416" s="122"/>
      <c r="AI416" s="126"/>
      <c r="AM416" s="6">
        <f ca="1">VLOOKUP(AC416,Anslutningspunkt!A:B,2,0)+RANDBETWEEN(-10000,10000)</f>
        <v>7714962.698</v>
      </c>
      <c r="AN416" s="6">
        <f ca="1">VLOOKUP(AC416,Anslutningspunkt!A:C,3,0)+RANDBETWEEN(-10000,10000)</f>
        <v>800896.195</v>
      </c>
      <c r="AP416" s="6" t="str">
        <f ca="1" t="shared" si="320"/>
        <v>Flytt</v>
      </c>
      <c r="AQ416" s="6" t="str">
        <f t="shared" si="321"/>
        <v>Konsumtion/Produktion</v>
      </c>
      <c r="AX416" s="30">
        <f ca="1" t="shared" si="322"/>
        <v>45450.6602112621</v>
      </c>
      <c r="AZ416" s="30">
        <f ca="1">IF(SUM(IF({"4.Projekteringsavtal","5.Anslutningsavtal","6.Nätavtal"}=Q416,1,0))&gt;0,EDATE(AX416,RANDBETWEEN(0,6)),"")</f>
        <v>45542</v>
      </c>
      <c r="BB416" s="20">
        <f ca="1">IF(SUM(IF({"5.Anslutningsavtal","6.Nätavtal"}=Q416,1,0))&gt;0,EDATE(AZ416,RANDBETWEEN(0,3)),"")</f>
        <v>45633</v>
      </c>
      <c r="BD416" s="20" t="str">
        <f ca="1" t="shared" si="323"/>
        <v/>
      </c>
    </row>
    <row r="417" s="6" customFormat="1" spans="1:56">
      <c r="A417" s="32" t="s">
        <v>65</v>
      </c>
      <c r="B417" s="30">
        <f ca="1" t="shared" si="363"/>
        <v>43479</v>
      </c>
      <c r="C417" s="31">
        <f ca="1" t="shared" si="310"/>
        <v>44564</v>
      </c>
      <c r="D417" s="29" t="str">
        <f t="shared" si="311"/>
        <v>Project 4417</v>
      </c>
      <c r="E417" s="29" t="str">
        <f t="shared" si="312"/>
        <v>Company AB 5417</v>
      </c>
      <c r="F417" s="29" t="str">
        <f ca="1" t="shared" si="364"/>
        <v>Falun</v>
      </c>
      <c r="G417" s="36">
        <f ca="1" t="shared" si="365"/>
        <v>37</v>
      </c>
      <c r="H417" s="37" t="str">
        <f ca="1" t="shared" si="366"/>
        <v>Ja</v>
      </c>
      <c r="I417" s="29" t="str">
        <f ca="1" t="shared" si="367"/>
        <v>Utökning</v>
      </c>
      <c r="J417" s="29" t="s">
        <v>69</v>
      </c>
      <c r="K417" s="40">
        <f ca="1" t="shared" si="368"/>
        <v>380</v>
      </c>
      <c r="L417" s="40">
        <f ca="1" t="shared" si="313"/>
        <v>77</v>
      </c>
      <c r="M417" s="13"/>
      <c r="N417" s="29" t="str">
        <f ca="1" t="shared" si="314"/>
        <v>Lars Johnson 417</v>
      </c>
      <c r="O417" s="29" t="str">
        <f ca="1" t="shared" si="315"/>
        <v>Erik Johanson 417</v>
      </c>
      <c r="P417" s="29" t="str">
        <f ca="1" t="shared" si="316"/>
        <v>Erik Johanson 417</v>
      </c>
      <c r="Q417" s="29" t="str">
        <f ca="1" t="shared" si="369"/>
        <v>1.Anslutningsmöjlighet</v>
      </c>
      <c r="R417" s="44" t="str">
        <f ca="1" t="shared" si="370"/>
        <v>Ja</v>
      </c>
      <c r="S417" s="44" t="str">
        <f ca="1" t="shared" si="371"/>
        <v>x</v>
      </c>
      <c r="T417" s="44" t="str">
        <f ca="1" t="shared" si="372"/>
        <v/>
      </c>
      <c r="U417" s="15"/>
      <c r="V417" s="32"/>
      <c r="W417" s="48" t="str">
        <f ca="1" t="shared" si="373"/>
        <v/>
      </c>
      <c r="X417" s="49" t="str">
        <f ca="1" t="shared" si="374"/>
        <v>Ja</v>
      </c>
      <c r="Y417" s="62">
        <f ca="1" t="shared" si="317"/>
        <v>45402</v>
      </c>
      <c r="Z417" s="62">
        <f ca="1" t="shared" si="318"/>
        <v>45285</v>
      </c>
      <c r="AA417" s="66"/>
      <c r="AB417" s="63" t="str">
        <f ca="1" t="shared" si="319"/>
        <v/>
      </c>
      <c r="AC417" s="72">
        <f ca="1">INDEX(Anslutningspunkt!$A$2:$A$180,RANDBETWEEN(2,180),1)</f>
        <v>37</v>
      </c>
      <c r="AD417" s="29"/>
      <c r="AE417" s="29" t="str">
        <f ca="1" t="shared" si="375"/>
        <v>Regionnät</v>
      </c>
      <c r="AF417" s="78"/>
      <c r="AG417" s="121"/>
      <c r="AH417" s="122"/>
      <c r="AI417" s="126"/>
      <c r="AM417" s="6">
        <f ca="1">VLOOKUP(AC417,Anslutningspunkt!A:B,2,0)+RANDBETWEEN(-10000,10000)</f>
        <v>7668915.698</v>
      </c>
      <c r="AN417" s="6">
        <f ca="1">VLOOKUP(AC417,Anslutningspunkt!A:C,3,0)+RANDBETWEEN(-10000,10000)</f>
        <v>808387.195</v>
      </c>
      <c r="AP417" s="6" t="str">
        <f ca="1" t="shared" si="320"/>
        <v>Utökning</v>
      </c>
      <c r="AQ417" s="6" t="str">
        <f t="shared" si="321"/>
        <v>Konsumtion/Produktion</v>
      </c>
      <c r="AX417" s="30" t="str">
        <f ca="1" t="shared" si="322"/>
        <v/>
      </c>
      <c r="AZ417" s="30" t="str">
        <f ca="1">IF(SUM(IF({"4.Projekteringsavtal","5.Anslutningsavtal","6.Nätavtal"}=Q417,1,0))&gt;0,EDATE(AX417,RANDBETWEEN(0,6)),"")</f>
        <v/>
      </c>
      <c r="BB417" s="20" t="str">
        <f ca="1">IF(SUM(IF({"5.Anslutningsavtal","6.Nätavtal"}=Q417,1,0))&gt;0,EDATE(AZ417,RANDBETWEEN(0,3)),"")</f>
        <v/>
      </c>
      <c r="BD417" s="20" t="str">
        <f ca="1" t="shared" si="323"/>
        <v/>
      </c>
    </row>
    <row r="418" s="6" customFormat="1" spans="1:56">
      <c r="A418" s="32" t="s">
        <v>65</v>
      </c>
      <c r="B418" s="30">
        <f ca="1" t="shared" si="363"/>
        <v>44763</v>
      </c>
      <c r="C418" s="31">
        <f ca="1" t="shared" si="310"/>
        <v>45411</v>
      </c>
      <c r="D418" s="29" t="str">
        <f t="shared" si="311"/>
        <v>Project 4418</v>
      </c>
      <c r="E418" s="29" t="str">
        <f t="shared" si="312"/>
        <v>Company AB 5418</v>
      </c>
      <c r="F418" s="29" t="str">
        <f ca="1" t="shared" si="364"/>
        <v>Falun</v>
      </c>
      <c r="G418" s="36">
        <f ca="1" t="shared" si="365"/>
        <v>34</v>
      </c>
      <c r="H418" s="37" t="str">
        <f ca="1" t="shared" si="366"/>
        <v>Nej</v>
      </c>
      <c r="I418" s="29" t="str">
        <f ca="1" t="shared" si="367"/>
        <v>Nyanslutning</v>
      </c>
      <c r="J418" s="29" t="s">
        <v>69</v>
      </c>
      <c r="K418" s="40">
        <f ca="1" t="shared" si="368"/>
        <v>220</v>
      </c>
      <c r="L418" s="40">
        <f ca="1" t="shared" si="313"/>
        <v>98</v>
      </c>
      <c r="M418" s="13"/>
      <c r="N418" s="29" t="str">
        <f ca="1" t="shared" si="314"/>
        <v>Anders Erikson 418</v>
      </c>
      <c r="O418" s="29" t="str">
        <f ca="1" t="shared" si="315"/>
        <v>Erik Johanson 418</v>
      </c>
      <c r="P418" s="29" t="str">
        <f ca="1" t="shared" si="316"/>
        <v>Erik Johanson 418</v>
      </c>
      <c r="Q418" s="29" t="str">
        <f ca="1" t="shared" si="369"/>
        <v>1.Anslutningsmöjlighet</v>
      </c>
      <c r="R418" s="44" t="str">
        <f ca="1" t="shared" si="370"/>
        <v>nej</v>
      </c>
      <c r="S418" s="44" t="str">
        <f ca="1" t="shared" si="371"/>
        <v>x</v>
      </c>
      <c r="T418" s="44" t="str">
        <f ca="1" t="shared" si="372"/>
        <v/>
      </c>
      <c r="U418" s="15"/>
      <c r="V418" s="32"/>
      <c r="W418" s="48" t="str">
        <f ca="1" t="shared" si="373"/>
        <v/>
      </c>
      <c r="X418" s="49" t="str">
        <f ca="1" t="shared" si="374"/>
        <v>Nej</v>
      </c>
      <c r="Y418" s="62" t="str">
        <f ca="1" t="shared" si="317"/>
        <v/>
      </c>
      <c r="Z418" s="62" t="str">
        <f ca="1" t="shared" si="318"/>
        <v/>
      </c>
      <c r="AA418" s="66"/>
      <c r="AB418" s="63" t="str">
        <f ca="1" t="shared" si="319"/>
        <v/>
      </c>
      <c r="AC418" s="72">
        <f ca="1">INDEX(Anslutningspunkt!$A$2:$A$180,RANDBETWEEN(2,180),1)</f>
        <v>285</v>
      </c>
      <c r="AD418" s="29"/>
      <c r="AE418" s="29" t="str">
        <f ca="1" t="shared" si="375"/>
        <v>Regionnät</v>
      </c>
      <c r="AF418" s="78"/>
      <c r="AG418" s="121"/>
      <c r="AH418" s="122"/>
      <c r="AI418" s="126"/>
      <c r="AM418" s="6">
        <f ca="1">VLOOKUP(AC418,Anslutningspunkt!A:B,2,0)+RANDBETWEEN(-10000,10000)</f>
        <v>7689581.698</v>
      </c>
      <c r="AN418" s="6">
        <f ca="1">VLOOKUP(AC418,Anslutningspunkt!A:C,3,0)+RANDBETWEEN(-10000,10000)</f>
        <v>820860.195</v>
      </c>
      <c r="AP418" s="6" t="str">
        <f ca="1" t="shared" si="320"/>
        <v>Nyanslutning</v>
      </c>
      <c r="AQ418" s="6" t="str">
        <f t="shared" si="321"/>
        <v>Konsumtion/Produktion</v>
      </c>
      <c r="AX418" s="30" t="str">
        <f ca="1" t="shared" si="322"/>
        <v/>
      </c>
      <c r="AZ418" s="30" t="str">
        <f ca="1">IF(SUM(IF({"4.Projekteringsavtal","5.Anslutningsavtal","6.Nätavtal"}=Q418,1,0))&gt;0,EDATE(AX418,RANDBETWEEN(0,6)),"")</f>
        <v/>
      </c>
      <c r="BB418" s="20" t="str">
        <f ca="1">IF(SUM(IF({"5.Anslutningsavtal","6.Nätavtal"}=Q418,1,0))&gt;0,EDATE(AZ418,RANDBETWEEN(0,3)),"")</f>
        <v/>
      </c>
      <c r="BD418" s="20" t="str">
        <f ca="1" t="shared" si="323"/>
        <v/>
      </c>
    </row>
    <row r="419" s="6" customFormat="1" spans="1:56">
      <c r="A419" s="32" t="s">
        <v>65</v>
      </c>
      <c r="B419" s="30">
        <f ca="1" t="shared" si="363"/>
        <v>43479</v>
      </c>
      <c r="C419" s="31">
        <f ca="1" t="shared" si="310"/>
        <v>44564</v>
      </c>
      <c r="D419" s="29" t="str">
        <f t="shared" si="311"/>
        <v>Project 4419</v>
      </c>
      <c r="E419" s="29" t="str">
        <f t="shared" si="312"/>
        <v>Company AB 5419</v>
      </c>
      <c r="F419" s="29" t="str">
        <f ca="1" t="shared" si="364"/>
        <v>Surahammar</v>
      </c>
      <c r="G419" s="36">
        <f ca="1" t="shared" si="365"/>
        <v>30</v>
      </c>
      <c r="H419" s="37" t="str">
        <f ca="1" t="shared" si="366"/>
        <v>Nej</v>
      </c>
      <c r="I419" s="29" t="str">
        <f ca="1" t="shared" si="367"/>
        <v>Utökning</v>
      </c>
      <c r="J419" s="29" t="s">
        <v>69</v>
      </c>
      <c r="K419" s="40">
        <f ca="1" t="shared" si="368"/>
        <v>520</v>
      </c>
      <c r="L419" s="40">
        <f ca="1" t="shared" si="313"/>
        <v>204</v>
      </c>
      <c r="M419" s="13"/>
      <c r="N419" s="29" t="str">
        <f ca="1" t="shared" si="314"/>
        <v>Sarah Anderson 419</v>
      </c>
      <c r="O419" s="29" t="str">
        <f ca="1" t="shared" si="315"/>
        <v>Erik Johanson 419</v>
      </c>
      <c r="P419" s="29" t="str">
        <f ca="1" t="shared" si="316"/>
        <v>Anders Erikson 419</v>
      </c>
      <c r="Q419" s="29" t="str">
        <f ca="1" t="shared" si="369"/>
        <v>2.Reservationsavtal</v>
      </c>
      <c r="R419" s="44" t="str">
        <f ca="1" t="shared" si="370"/>
        <v/>
      </c>
      <c r="S419" s="44" t="str">
        <f ca="1" t="shared" si="371"/>
        <v>x</v>
      </c>
      <c r="T419" s="44" t="str">
        <f ca="1" t="shared" si="372"/>
        <v/>
      </c>
      <c r="U419" s="15"/>
      <c r="V419" s="32"/>
      <c r="W419" s="48" t="str">
        <f ca="1" t="shared" si="373"/>
        <v/>
      </c>
      <c r="X419" s="49" t="str">
        <f ca="1" t="shared" si="374"/>
        <v>Ja</v>
      </c>
      <c r="Y419" s="62">
        <f ca="1" t="shared" si="317"/>
        <v>45533</v>
      </c>
      <c r="Z419" s="62">
        <f ca="1" t="shared" si="318"/>
        <v>45045</v>
      </c>
      <c r="AA419" s="66"/>
      <c r="AB419" s="63" t="str">
        <f ca="1" t="shared" si="319"/>
        <v/>
      </c>
      <c r="AC419" s="72">
        <f ca="1">INDEX(Anslutningspunkt!$A$2:$A$180,RANDBETWEEN(2,180),1)</f>
        <v>47</v>
      </c>
      <c r="AD419" s="29"/>
      <c r="AE419" s="29" t="str">
        <f ca="1" t="shared" si="375"/>
        <v/>
      </c>
      <c r="AF419" s="78"/>
      <c r="AG419" s="121"/>
      <c r="AH419" s="122"/>
      <c r="AI419" s="126"/>
      <c r="AM419" s="6">
        <f ca="1">VLOOKUP(AC419,Anslutningspunkt!A:B,2,0)+RANDBETWEEN(-10000,10000)</f>
        <v>7699954.698</v>
      </c>
      <c r="AN419" s="6">
        <f ca="1">VLOOKUP(AC419,Anslutningspunkt!A:C,3,0)+RANDBETWEEN(-10000,10000)</f>
        <v>753392.195</v>
      </c>
      <c r="AP419" s="6" t="str">
        <f ca="1" t="shared" si="320"/>
        <v>Utökning</v>
      </c>
      <c r="AQ419" s="6" t="str">
        <f t="shared" si="321"/>
        <v>Konsumtion/Produktion</v>
      </c>
      <c r="AX419" s="30">
        <f ca="1" t="shared" si="322"/>
        <v>44569.475462061</v>
      </c>
      <c r="AZ419" s="30" t="str">
        <f ca="1">IF(SUM(IF({"4.Projekteringsavtal","5.Anslutningsavtal","6.Nätavtal"}=Q419,1,0))&gt;0,EDATE(AX419,RANDBETWEEN(0,6)),"")</f>
        <v/>
      </c>
      <c r="BB419" s="20" t="str">
        <f ca="1">IF(SUM(IF({"5.Anslutningsavtal","6.Nätavtal"}=Q419,1,0))&gt;0,EDATE(AZ419,RANDBETWEEN(0,3)),"")</f>
        <v/>
      </c>
      <c r="BD419" s="20" t="str">
        <f ca="1" t="shared" si="323"/>
        <v/>
      </c>
    </row>
    <row r="420" s="6" customFormat="1" spans="1:56">
      <c r="A420" s="32" t="s">
        <v>65</v>
      </c>
      <c r="B420" s="30">
        <f ca="1" t="shared" si="363"/>
        <v>43549</v>
      </c>
      <c r="C420" s="31">
        <f ca="1" t="shared" si="310"/>
        <v>44924</v>
      </c>
      <c r="D420" s="29" t="str">
        <f t="shared" si="311"/>
        <v>Project 4420</v>
      </c>
      <c r="E420" s="29" t="str">
        <f t="shared" si="312"/>
        <v>Company AB 5420</v>
      </c>
      <c r="F420" s="29" t="str">
        <f ca="1" t="shared" si="364"/>
        <v>Strängnäs</v>
      </c>
      <c r="G420" s="36">
        <f ca="1" t="shared" si="365"/>
        <v>34</v>
      </c>
      <c r="H420" s="37" t="str">
        <f ca="1" t="shared" si="366"/>
        <v/>
      </c>
      <c r="I420" s="29" t="str">
        <f ca="1" t="shared" si="367"/>
        <v>Nyanslutning</v>
      </c>
      <c r="J420" s="29" t="s">
        <v>69</v>
      </c>
      <c r="K420" s="40">
        <f ca="1" t="shared" si="368"/>
        <v>390</v>
      </c>
      <c r="L420" s="40">
        <f ca="1" t="shared" si="313"/>
        <v>153</v>
      </c>
      <c r="M420" s="13"/>
      <c r="N420" s="29" t="str">
        <f ca="1" t="shared" si="314"/>
        <v>Sarah Anderson 420</v>
      </c>
      <c r="O420" s="29" t="str">
        <f ca="1" t="shared" si="315"/>
        <v>Sarah Anderson 420</v>
      </c>
      <c r="P420" s="29" t="str">
        <f ca="1" t="shared" si="316"/>
        <v>Anders Erikson 420</v>
      </c>
      <c r="Q420" s="29" t="str">
        <f ca="1" t="shared" si="369"/>
        <v>4.Projekteringsavtal</v>
      </c>
      <c r="R420" s="44" t="str">
        <f ca="1" t="shared" si="370"/>
        <v>Ja</v>
      </c>
      <c r="S420" s="44" t="str">
        <f ca="1" t="shared" si="371"/>
        <v/>
      </c>
      <c r="T420" s="44" t="str">
        <f ca="1" t="shared" si="372"/>
        <v/>
      </c>
      <c r="U420" s="15"/>
      <c r="V420" s="32"/>
      <c r="W420" s="48" t="str">
        <f ca="1" t="shared" si="373"/>
        <v/>
      </c>
      <c r="X420" s="49" t="str">
        <f ca="1" t="shared" si="374"/>
        <v>Ja</v>
      </c>
      <c r="Y420" s="62">
        <f ca="1" t="shared" si="317"/>
        <v>45370</v>
      </c>
      <c r="Z420" s="62">
        <f ca="1" t="shared" si="318"/>
        <v>45299</v>
      </c>
      <c r="AA420" s="66"/>
      <c r="AB420" s="63" t="str">
        <f ca="1" t="shared" si="319"/>
        <v/>
      </c>
      <c r="AC420" s="72">
        <f ca="1">INDEX(Anslutningspunkt!$A$2:$A$180,RANDBETWEEN(2,180),1)</f>
        <v>0</v>
      </c>
      <c r="AD420" s="29"/>
      <c r="AE420" s="29" t="str">
        <f ca="1" t="shared" si="375"/>
        <v>Stamnät</v>
      </c>
      <c r="AF420" s="78"/>
      <c r="AG420" s="121"/>
      <c r="AH420" s="122"/>
      <c r="AI420" s="126"/>
      <c r="AM420" s="6">
        <f ca="1">VLOOKUP(AC420,Anslutningspunkt!A:B,2,0)+RANDBETWEEN(-10000,10000)</f>
        <v>7736332.698</v>
      </c>
      <c r="AN420" s="6">
        <f ca="1">VLOOKUP(AC420,Anslutningspunkt!A:C,3,0)+RANDBETWEEN(-10000,10000)</f>
        <v>678577.195</v>
      </c>
      <c r="AP420" s="6" t="str">
        <f ca="1" t="shared" si="320"/>
        <v>Nyanslutning</v>
      </c>
      <c r="AQ420" s="6" t="str">
        <f t="shared" si="321"/>
        <v>Konsumtion/Produktion</v>
      </c>
      <c r="AX420" s="30">
        <f ca="1" t="shared" si="322"/>
        <v>44854.9681164462</v>
      </c>
      <c r="AZ420" s="30">
        <f ca="1">IF(SUM(IF({"4.Projekteringsavtal","5.Anslutningsavtal","6.Nätavtal"}=Q420,1,0))&gt;0,EDATE(AX420,RANDBETWEEN(0,6)),"")</f>
        <v>44915</v>
      </c>
      <c r="BB420" s="20" t="str">
        <f ca="1">IF(SUM(IF({"5.Anslutningsavtal","6.Nätavtal"}=Q420,1,0))&gt;0,EDATE(AZ420,RANDBETWEEN(0,3)),"")</f>
        <v/>
      </c>
      <c r="BD420" s="20" t="str">
        <f ca="1" t="shared" si="323"/>
        <v/>
      </c>
    </row>
    <row r="421" s="6" customFormat="1" spans="1:56">
      <c r="A421" s="32" t="s">
        <v>65</v>
      </c>
      <c r="B421" s="30">
        <f ca="1" t="shared" si="363"/>
        <v>44255</v>
      </c>
      <c r="C421" s="31">
        <f ca="1" t="shared" si="310"/>
        <v>44643</v>
      </c>
      <c r="D421" s="29" t="str">
        <f t="shared" si="311"/>
        <v>Project 4421</v>
      </c>
      <c r="E421" s="29" t="str">
        <f t="shared" si="312"/>
        <v>Company AB 5421</v>
      </c>
      <c r="F421" s="29" t="str">
        <f ca="1" t="shared" si="364"/>
        <v>Äkers Styckebruk</v>
      </c>
      <c r="G421" s="36">
        <f ca="1" t="shared" si="365"/>
        <v>31</v>
      </c>
      <c r="H421" s="37" t="str">
        <f ca="1" t="shared" si="366"/>
        <v>Nej</v>
      </c>
      <c r="I421" s="29" t="str">
        <f ca="1" t="shared" si="367"/>
        <v>Nyanslutning</v>
      </c>
      <c r="J421" s="29" t="s">
        <v>69</v>
      </c>
      <c r="K421" s="40">
        <f ca="1" t="shared" si="368"/>
        <v>520</v>
      </c>
      <c r="L421" s="40">
        <f ca="1" t="shared" si="313"/>
        <v>190</v>
      </c>
      <c r="M421" s="13"/>
      <c r="N421" s="29" t="str">
        <f ca="1" t="shared" si="314"/>
        <v>Anders Erikson 421</v>
      </c>
      <c r="O421" s="29" t="str">
        <f ca="1" t="shared" si="315"/>
        <v>Sarah Anderson 421</v>
      </c>
      <c r="P421" s="29" t="str">
        <f ca="1" t="shared" si="316"/>
        <v>Sarah Anderson 421</v>
      </c>
      <c r="Q421" s="29" t="str">
        <f ca="1" t="shared" si="369"/>
        <v>2.Reservationsavtal</v>
      </c>
      <c r="R421" s="44" t="str">
        <f ca="1" t="shared" si="370"/>
        <v>N/A</v>
      </c>
      <c r="S421" s="44" t="str">
        <f ca="1" t="shared" si="371"/>
        <v/>
      </c>
      <c r="T421" s="44" t="str">
        <f ca="1" t="shared" si="372"/>
        <v/>
      </c>
      <c r="U421" s="15"/>
      <c r="V421" s="32"/>
      <c r="W421" s="48" t="str">
        <f ca="1" t="shared" si="373"/>
        <v/>
      </c>
      <c r="X421" s="49" t="str">
        <f ca="1" t="shared" si="374"/>
        <v>Nej</v>
      </c>
      <c r="Y421" s="62" t="str">
        <f ca="1" t="shared" si="317"/>
        <v/>
      </c>
      <c r="Z421" s="62" t="str">
        <f ca="1" t="shared" si="318"/>
        <v/>
      </c>
      <c r="AA421" s="66"/>
      <c r="AB421" s="63" t="str">
        <f ca="1" t="shared" si="319"/>
        <v/>
      </c>
      <c r="AC421" s="72">
        <f ca="1">INDEX(Anslutningspunkt!$A$2:$A$180,RANDBETWEEN(2,180),1)</f>
        <v>148</v>
      </c>
      <c r="AD421" s="29"/>
      <c r="AE421" s="29" t="str">
        <f ca="1" t="shared" si="375"/>
        <v>Stamnät</v>
      </c>
      <c r="AF421" s="78"/>
      <c r="AG421" s="121"/>
      <c r="AH421" s="122"/>
      <c r="AI421" s="126"/>
      <c r="AM421" s="6">
        <f ca="1">VLOOKUP(AC421,Anslutningspunkt!A:B,2,0)+RANDBETWEEN(-10000,10000)</f>
        <v>7740524.698</v>
      </c>
      <c r="AN421" s="6">
        <f ca="1">VLOOKUP(AC421,Anslutningspunkt!A:C,3,0)+RANDBETWEEN(-10000,10000)</f>
        <v>759512.195</v>
      </c>
      <c r="AP421" s="6" t="str">
        <f ca="1" t="shared" si="320"/>
        <v>Nyanslutning</v>
      </c>
      <c r="AQ421" s="6" t="str">
        <f t="shared" si="321"/>
        <v>Konsumtion/Produktion</v>
      </c>
      <c r="AX421" s="30">
        <f ca="1" t="shared" si="322"/>
        <v>44505.8883308628</v>
      </c>
      <c r="AZ421" s="30" t="str">
        <f ca="1">IF(SUM(IF({"4.Projekteringsavtal","5.Anslutningsavtal","6.Nätavtal"}=Q421,1,0))&gt;0,EDATE(AX421,RANDBETWEEN(0,6)),"")</f>
        <v/>
      </c>
      <c r="BB421" s="20" t="str">
        <f ca="1">IF(SUM(IF({"5.Anslutningsavtal","6.Nätavtal"}=Q421,1,0))&gt;0,EDATE(AZ421,RANDBETWEEN(0,3)),"")</f>
        <v/>
      </c>
      <c r="BD421" s="20" t="str">
        <f ca="1" t="shared" si="323"/>
        <v/>
      </c>
    </row>
    <row r="422" s="6" customFormat="1" spans="1:56">
      <c r="A422" s="32" t="s">
        <v>65</v>
      </c>
      <c r="B422" s="30">
        <f ca="1" t="shared" ref="B422:B431" si="376">RANDBETWEEN(DATE(2018,1,1),DATE(2022,10,20))</f>
        <v>43782</v>
      </c>
      <c r="C422" s="31">
        <f ca="1" t="shared" si="310"/>
        <v>43788</v>
      </c>
      <c r="D422" s="29" t="str">
        <f t="shared" si="311"/>
        <v>Project 4422</v>
      </c>
      <c r="E422" s="29" t="str">
        <f t="shared" si="312"/>
        <v>Company AB 5422</v>
      </c>
      <c r="F422" s="29" t="str">
        <f ca="1" t="shared" ref="F422:F431" si="377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Österåker</v>
      </c>
      <c r="G422" s="36">
        <f ca="1" t="shared" ref="G422:G431" si="378">RANDBETWEEN(30,38)</f>
        <v>34</v>
      </c>
      <c r="H422" s="37" t="str">
        <f ca="1" t="shared" ref="H422:H431" si="379">CHOOSE(RANDBETWEEN(1,3),"Ja","Nej","")</f>
        <v/>
      </c>
      <c r="I422" s="29" t="str">
        <f ca="1" t="shared" ref="I422:I431" si="380">CHOOSE(RANDBETWEEN(1,3),"Nyanslutning","Utökning","Flytt")</f>
        <v>Nyanslutning</v>
      </c>
      <c r="J422" s="29" t="s">
        <v>69</v>
      </c>
      <c r="K422" s="40">
        <f ca="1" t="shared" ref="K422:K431" si="381">RANDBETWEEN(1,60)*10</f>
        <v>370</v>
      </c>
      <c r="L422" s="40">
        <f ca="1" t="shared" si="313"/>
        <v>42</v>
      </c>
      <c r="M422" s="13"/>
      <c r="N422" s="29" t="str">
        <f ca="1" t="shared" si="314"/>
        <v>Lars Johnson 422</v>
      </c>
      <c r="O422" s="29" t="str">
        <f ca="1" t="shared" si="315"/>
        <v>Anders Erikson 422</v>
      </c>
      <c r="P422" s="29" t="str">
        <f ca="1" t="shared" si="316"/>
        <v>Anders Erikson 422</v>
      </c>
      <c r="Q422" s="29" t="str">
        <f ca="1" t="shared" ref="Q422:Q431" si="382">CHOOSE(RANDBETWEEN(1,5),"5.Anslutningsavtal","4.Projekteringsavtal","6.Nätavtal","2.Reservationsavtal","1.Anslutningsmöjlighet")</f>
        <v>1.Anslutningsmöjlighet</v>
      </c>
      <c r="R422" s="44" t="str">
        <f ca="1" t="shared" ref="R422:R431" si="383">CHOOSE(RANDBETWEEN(1,8),"Ja","","","","n","nej","?","N/A")</f>
        <v>n</v>
      </c>
      <c r="S422" s="44" t="str">
        <f ca="1" t="shared" ref="S422:S431" si="384">CHOOSE(RANDBETWEEN(1,3),"x","","")</f>
        <v>x</v>
      </c>
      <c r="T422" s="44" t="str">
        <f ca="1" t="shared" ref="T422:T431" si="385">CHOOSE(RANDBETWEEN(1,4),"x","","","")</f>
        <v>x</v>
      </c>
      <c r="U422" s="15"/>
      <c r="V422" s="32"/>
      <c r="W422" s="48" t="str">
        <f ca="1" t="shared" ref="W422:W431" si="386">CHOOSE(RANDBETWEEN(1,7),"Länk","","","","","Ansluts till LN 20 kV","Reservationsavtal ska tecknas")</f>
        <v/>
      </c>
      <c r="X422" s="49" t="str">
        <f ca="1" t="shared" ref="X422:X431" si="387">CHOOSE(RANDBETWEEN(1,4),"Ja","Ja","Nej","")</f>
        <v>Nej</v>
      </c>
      <c r="Y422" s="62" t="str">
        <f ca="1" t="shared" si="317"/>
        <v/>
      </c>
      <c r="Z422" s="62" t="str">
        <f ca="1" t="shared" si="318"/>
        <v/>
      </c>
      <c r="AA422" s="66"/>
      <c r="AB422" s="63" t="str">
        <f ca="1" t="shared" si="319"/>
        <v/>
      </c>
      <c r="AC422" s="72">
        <f ca="1">INDEX(Anslutningspunkt!$A$2:$A$180,RANDBETWEEN(2,180),1)</f>
        <v>286</v>
      </c>
      <c r="AD422" s="29"/>
      <c r="AE422" s="29" t="str">
        <f ca="1" t="shared" ref="AE422:AE431" si="388">CHOOSE(RANDBETWEEN(1,4),"Regionnät","Stamnät Regionnät","Stamnät","")</f>
        <v>Stamnät</v>
      </c>
      <c r="AF422" s="78"/>
      <c r="AG422" s="121"/>
      <c r="AH422" s="122"/>
      <c r="AI422" s="126"/>
      <c r="AM422" s="6">
        <f ca="1">VLOOKUP(AC422,Anslutningspunkt!A:B,2,0)+RANDBETWEEN(-10000,10000)</f>
        <v>7468113.174</v>
      </c>
      <c r="AN422" s="6">
        <f ca="1">VLOOKUP(AC422,Anslutningspunkt!A:C,3,0)+RANDBETWEEN(-10000,10000)</f>
        <v>666934.458</v>
      </c>
      <c r="AP422" s="6" t="str">
        <f ca="1" t="shared" si="320"/>
        <v>Nyanslutning</v>
      </c>
      <c r="AQ422" s="6" t="str">
        <f t="shared" si="321"/>
        <v>Konsumtion/Produktion</v>
      </c>
      <c r="AX422" s="30" t="str">
        <f ca="1" t="shared" si="322"/>
        <v/>
      </c>
      <c r="AZ422" s="30" t="str">
        <f ca="1">IF(SUM(IF({"4.Projekteringsavtal","5.Anslutningsavtal","6.Nätavtal"}=Q422,1,0))&gt;0,EDATE(AX422,RANDBETWEEN(0,6)),"")</f>
        <v/>
      </c>
      <c r="BB422" s="20" t="str">
        <f ca="1">IF(SUM(IF({"5.Anslutningsavtal","6.Nätavtal"}=Q422,1,0))&gt;0,EDATE(AZ422,RANDBETWEEN(0,3)),"")</f>
        <v/>
      </c>
      <c r="BD422" s="20" t="str">
        <f ca="1" t="shared" si="323"/>
        <v/>
      </c>
    </row>
    <row r="423" s="6" customFormat="1" spans="1:56">
      <c r="A423" s="32" t="s">
        <v>65</v>
      </c>
      <c r="B423" s="30">
        <f ca="1" t="shared" si="376"/>
        <v>43787</v>
      </c>
      <c r="C423" s="31">
        <f ca="1" t="shared" si="310"/>
        <v>44784</v>
      </c>
      <c r="D423" s="29" t="str">
        <f t="shared" si="311"/>
        <v>Project 4423</v>
      </c>
      <c r="E423" s="29" t="str">
        <f t="shared" si="312"/>
        <v>Company AB 5423</v>
      </c>
      <c r="F423" s="29" t="str">
        <f ca="1" t="shared" si="377"/>
        <v>Uppsala</v>
      </c>
      <c r="G423" s="36">
        <f ca="1" t="shared" si="378"/>
        <v>30</v>
      </c>
      <c r="H423" s="37" t="str">
        <f ca="1" t="shared" si="379"/>
        <v>Ja</v>
      </c>
      <c r="I423" s="29" t="str">
        <f ca="1" t="shared" si="380"/>
        <v>Flytt</v>
      </c>
      <c r="J423" s="29" t="s">
        <v>69</v>
      </c>
      <c r="K423" s="40">
        <f ca="1" t="shared" si="381"/>
        <v>250</v>
      </c>
      <c r="L423" s="40">
        <f ca="1" t="shared" si="313"/>
        <v>206</v>
      </c>
      <c r="M423" s="13"/>
      <c r="N423" s="29" t="str">
        <f ca="1" t="shared" si="314"/>
        <v>Anders Erikson 423</v>
      </c>
      <c r="O423" s="29" t="str">
        <f ca="1" t="shared" si="315"/>
        <v>Lars Johnson 423</v>
      </c>
      <c r="P423" s="29" t="str">
        <f ca="1" t="shared" si="316"/>
        <v>Anders Erikson 423</v>
      </c>
      <c r="Q423" s="29" t="str">
        <f ca="1" t="shared" si="382"/>
        <v>5.Anslutningsavtal</v>
      </c>
      <c r="R423" s="44" t="str">
        <f ca="1" t="shared" si="383"/>
        <v/>
      </c>
      <c r="S423" s="44" t="str">
        <f ca="1" t="shared" si="384"/>
        <v/>
      </c>
      <c r="T423" s="44" t="str">
        <f ca="1" t="shared" si="385"/>
        <v/>
      </c>
      <c r="U423" s="15"/>
      <c r="V423" s="32"/>
      <c r="W423" s="48" t="str">
        <f ca="1" t="shared" si="386"/>
        <v>Länk</v>
      </c>
      <c r="X423" s="49" t="str">
        <f ca="1" t="shared" si="387"/>
        <v>Nej</v>
      </c>
      <c r="Y423" s="62" t="str">
        <f ca="1" t="shared" si="317"/>
        <v/>
      </c>
      <c r="Z423" s="62" t="str">
        <f ca="1" t="shared" si="318"/>
        <v/>
      </c>
      <c r="AA423" s="66"/>
      <c r="AB423" s="63" t="str">
        <f ca="1" t="shared" si="319"/>
        <v/>
      </c>
      <c r="AC423" s="72">
        <f ca="1">INDEX(Anslutningspunkt!$A$2:$A$180,RANDBETWEEN(2,180),1)</f>
        <v>119</v>
      </c>
      <c r="AD423" s="29"/>
      <c r="AE423" s="29" t="str">
        <f ca="1" t="shared" si="388"/>
        <v>Regionnät</v>
      </c>
      <c r="AF423" s="78"/>
      <c r="AG423" s="121"/>
      <c r="AH423" s="122"/>
      <c r="AI423" s="126"/>
      <c r="AM423" s="6">
        <f ca="1">VLOOKUP(AC423,Anslutningspunkt!A:B,2,0)+RANDBETWEEN(-10000,10000)</f>
        <v>7606219.698</v>
      </c>
      <c r="AN423" s="6">
        <f ca="1">VLOOKUP(AC423,Anslutningspunkt!A:C,3,0)+RANDBETWEEN(-10000,10000)</f>
        <v>720694.195</v>
      </c>
      <c r="AP423" s="6" t="str">
        <f ca="1" t="shared" si="320"/>
        <v>Flytt</v>
      </c>
      <c r="AQ423" s="6" t="str">
        <f t="shared" si="321"/>
        <v>Konsumtion/Produktion</v>
      </c>
      <c r="AX423" s="30">
        <f ca="1" t="shared" si="322"/>
        <v>44072.4693607803</v>
      </c>
      <c r="AZ423" s="30">
        <f ca="1">IF(SUM(IF({"4.Projekteringsavtal","5.Anslutningsavtal","6.Nätavtal"}=Q423,1,0))&gt;0,EDATE(AX423,RANDBETWEEN(0,6)),"")</f>
        <v>44255</v>
      </c>
      <c r="BB423" s="20">
        <f ca="1">IF(SUM(IF({"5.Anslutningsavtal","6.Nätavtal"}=Q423,1,0))&gt;0,EDATE(AZ423,RANDBETWEEN(0,3)),"")</f>
        <v>44283</v>
      </c>
      <c r="BD423" s="20" t="str">
        <f ca="1" t="shared" si="323"/>
        <v/>
      </c>
    </row>
    <row r="424" s="6" customFormat="1" spans="1:56">
      <c r="A424" s="32" t="s">
        <v>65</v>
      </c>
      <c r="B424" s="30">
        <f ca="1" t="shared" si="376"/>
        <v>44212</v>
      </c>
      <c r="C424" s="31">
        <f ca="1" t="shared" si="310"/>
        <v>44402</v>
      </c>
      <c r="D424" s="29" t="str">
        <f t="shared" si="311"/>
        <v>Project 4424</v>
      </c>
      <c r="E424" s="29" t="str">
        <f t="shared" si="312"/>
        <v>Company AB 5424</v>
      </c>
      <c r="F424" s="29" t="str">
        <f ca="1" t="shared" si="377"/>
        <v>Älvkarleby</v>
      </c>
      <c r="G424" s="36">
        <f ca="1" t="shared" si="378"/>
        <v>31</v>
      </c>
      <c r="H424" s="37" t="str">
        <f ca="1" t="shared" si="379"/>
        <v>Nej</v>
      </c>
      <c r="I424" s="29" t="str">
        <f ca="1" t="shared" si="380"/>
        <v>Utökning</v>
      </c>
      <c r="J424" s="29" t="s">
        <v>69</v>
      </c>
      <c r="K424" s="40">
        <f ca="1" t="shared" si="381"/>
        <v>200</v>
      </c>
      <c r="L424" s="40">
        <f ca="1" t="shared" si="313"/>
        <v>53</v>
      </c>
      <c r="M424" s="13"/>
      <c r="N424" s="29" t="str">
        <f ca="1" t="shared" si="314"/>
        <v>Anders Erikson 424</v>
      </c>
      <c r="O424" s="29" t="str">
        <f ca="1" t="shared" si="315"/>
        <v>Anders Erikson 424</v>
      </c>
      <c r="P424" s="29" t="str">
        <f ca="1" t="shared" si="316"/>
        <v>Erik Johanson 424</v>
      </c>
      <c r="Q424" s="29" t="str">
        <f ca="1" t="shared" si="382"/>
        <v>5.Anslutningsavtal</v>
      </c>
      <c r="R424" s="44" t="str">
        <f ca="1" t="shared" si="383"/>
        <v>n</v>
      </c>
      <c r="S424" s="44" t="str">
        <f ca="1" t="shared" si="384"/>
        <v/>
      </c>
      <c r="T424" s="44" t="str">
        <f ca="1" t="shared" si="385"/>
        <v/>
      </c>
      <c r="U424" s="15"/>
      <c r="V424" s="32"/>
      <c r="W424" s="48" t="str">
        <f ca="1" t="shared" si="386"/>
        <v/>
      </c>
      <c r="X424" s="49" t="str">
        <f ca="1" t="shared" si="387"/>
        <v>Ja</v>
      </c>
      <c r="Y424" s="62">
        <f ca="1" t="shared" si="317"/>
        <v>45183</v>
      </c>
      <c r="Z424" s="62">
        <f ca="1" t="shared" si="318"/>
        <v>45110</v>
      </c>
      <c r="AA424" s="66"/>
      <c r="AB424" s="63" t="str">
        <f ca="1" t="shared" si="319"/>
        <v/>
      </c>
      <c r="AC424" s="72">
        <f ca="1">INDEX(Anslutningspunkt!$A$2:$A$180,RANDBETWEEN(2,180),1)</f>
        <v>161</v>
      </c>
      <c r="AD424" s="29"/>
      <c r="AE424" s="29" t="str">
        <f ca="1" t="shared" si="388"/>
        <v>Regionnät</v>
      </c>
      <c r="AF424" s="78"/>
      <c r="AG424" s="121"/>
      <c r="AH424" s="122"/>
      <c r="AI424" s="126"/>
      <c r="AM424" s="6">
        <f ca="1">VLOOKUP(AC424,Anslutningspunkt!A:B,2,0)+RANDBETWEEN(-10000,10000)</f>
        <v>7740002.698</v>
      </c>
      <c r="AN424" s="6">
        <f ca="1">VLOOKUP(AC424,Anslutningspunkt!A:C,3,0)+RANDBETWEEN(-10000,10000)</f>
        <v>758306.195</v>
      </c>
      <c r="AP424" s="6" t="str">
        <f ca="1" t="shared" si="320"/>
        <v>Utökning</v>
      </c>
      <c r="AQ424" s="6" t="str">
        <f t="shared" si="321"/>
        <v>Konsumtion/Produktion</v>
      </c>
      <c r="AX424" s="30">
        <f ca="1" t="shared" si="322"/>
        <v>44327.462280943</v>
      </c>
      <c r="AZ424" s="30">
        <f ca="1">IF(SUM(IF({"4.Projekteringsavtal","5.Anslutningsavtal","6.Nätavtal"}=Q424,1,0))&gt;0,EDATE(AX424,RANDBETWEEN(0,6)),"")</f>
        <v>44388</v>
      </c>
      <c r="BB424" s="20">
        <f ca="1">IF(SUM(IF({"5.Anslutningsavtal","6.Nätavtal"}=Q424,1,0))&gt;0,EDATE(AZ424,RANDBETWEEN(0,3)),"")</f>
        <v>44450</v>
      </c>
      <c r="BD424" s="20" t="str">
        <f ca="1" t="shared" si="323"/>
        <v/>
      </c>
    </row>
    <row r="425" s="6" customFormat="1" spans="1:56">
      <c r="A425" s="32" t="s">
        <v>65</v>
      </c>
      <c r="B425" s="30">
        <f ca="1" t="shared" si="376"/>
        <v>44331</v>
      </c>
      <c r="C425" s="31">
        <f ca="1" t="shared" si="310"/>
        <v>45166</v>
      </c>
      <c r="D425" s="29" t="str">
        <f t="shared" si="311"/>
        <v>Project 4425</v>
      </c>
      <c r="E425" s="29" t="str">
        <f t="shared" si="312"/>
        <v>Company AB 5425</v>
      </c>
      <c r="F425" s="29" t="str">
        <f ca="1" t="shared" si="377"/>
        <v>Vallentuna</v>
      </c>
      <c r="G425" s="36">
        <f ca="1" t="shared" si="378"/>
        <v>30</v>
      </c>
      <c r="H425" s="37" t="str">
        <f ca="1" t="shared" si="379"/>
        <v>Nej</v>
      </c>
      <c r="I425" s="29" t="str">
        <f ca="1" t="shared" si="380"/>
        <v>Flytt</v>
      </c>
      <c r="J425" s="29" t="s">
        <v>69</v>
      </c>
      <c r="K425" s="40">
        <f ca="1" t="shared" si="381"/>
        <v>600</v>
      </c>
      <c r="L425" s="40">
        <f ca="1" t="shared" si="313"/>
        <v>428</v>
      </c>
      <c r="M425" s="13"/>
      <c r="N425" s="29" t="str">
        <f ca="1" t="shared" si="314"/>
        <v>Sarah Anderson 425</v>
      </c>
      <c r="O425" s="29" t="str">
        <f ca="1" t="shared" si="315"/>
        <v>Erik Johanson 425</v>
      </c>
      <c r="P425" s="29" t="str">
        <f ca="1" t="shared" si="316"/>
        <v>Lars Johnson 425</v>
      </c>
      <c r="Q425" s="29" t="str">
        <f ca="1" t="shared" si="382"/>
        <v>4.Projekteringsavtal</v>
      </c>
      <c r="R425" s="44" t="str">
        <f ca="1" t="shared" si="383"/>
        <v>n</v>
      </c>
      <c r="S425" s="44" t="str">
        <f ca="1" t="shared" si="384"/>
        <v/>
      </c>
      <c r="T425" s="44" t="str">
        <f ca="1" t="shared" si="385"/>
        <v>x</v>
      </c>
      <c r="U425" s="15"/>
      <c r="V425" s="32"/>
      <c r="W425" s="48" t="str">
        <f ca="1" t="shared" si="386"/>
        <v>Reservationsavtal ska tecknas</v>
      </c>
      <c r="X425" s="49" t="str">
        <f ca="1" t="shared" si="387"/>
        <v/>
      </c>
      <c r="Y425" s="62" t="str">
        <f ca="1" t="shared" si="317"/>
        <v/>
      </c>
      <c r="Z425" s="62" t="str">
        <f ca="1" t="shared" si="318"/>
        <v/>
      </c>
      <c r="AA425" s="66"/>
      <c r="AB425" s="63" t="str">
        <f ca="1" t="shared" si="319"/>
        <v/>
      </c>
      <c r="AC425" s="72">
        <f ca="1">INDEX(Anslutningspunkt!$A$2:$A$180,RANDBETWEEN(2,180),1)</f>
        <v>238</v>
      </c>
      <c r="AD425" s="29"/>
      <c r="AE425" s="29" t="str">
        <f ca="1" t="shared" si="388"/>
        <v>Stamnät</v>
      </c>
      <c r="AF425" s="78"/>
      <c r="AG425" s="121"/>
      <c r="AH425" s="122"/>
      <c r="AI425" s="126"/>
      <c r="AM425" s="6">
        <f ca="1">VLOOKUP(AC425,Anslutningspunkt!A:B,2,0)+RANDBETWEEN(-10000,10000)</f>
        <v>7672654.698</v>
      </c>
      <c r="AN425" s="6">
        <f ca="1">VLOOKUP(AC425,Anslutningspunkt!A:C,3,0)+RANDBETWEEN(-10000,10000)</f>
        <v>794263.195</v>
      </c>
      <c r="AP425" s="6" t="str">
        <f ca="1" t="shared" si="320"/>
        <v>Flytt</v>
      </c>
      <c r="AQ425" s="6" t="str">
        <f t="shared" si="321"/>
        <v>Konsumtion/Produktion</v>
      </c>
      <c r="AX425" s="30">
        <f ca="1" t="shared" si="322"/>
        <v>44745.131297004</v>
      </c>
      <c r="AZ425" s="30">
        <f ca="1">IF(SUM(IF({"4.Projekteringsavtal","5.Anslutningsavtal","6.Nätavtal"}=Q425,1,0))&gt;0,EDATE(AX425,RANDBETWEEN(0,6)),"")</f>
        <v>44929</v>
      </c>
      <c r="BB425" s="20" t="str">
        <f ca="1">IF(SUM(IF({"5.Anslutningsavtal","6.Nätavtal"}=Q425,1,0))&gt;0,EDATE(AZ425,RANDBETWEEN(0,3)),"")</f>
        <v/>
      </c>
      <c r="BD425" s="20" t="str">
        <f ca="1" t="shared" si="323"/>
        <v/>
      </c>
    </row>
    <row r="426" s="6" customFormat="1" spans="1:56">
      <c r="A426" s="32" t="s">
        <v>65</v>
      </c>
      <c r="B426" s="30">
        <f ca="1" t="shared" si="376"/>
        <v>44380</v>
      </c>
      <c r="C426" s="31">
        <f ca="1" t="shared" si="310"/>
        <v>44770</v>
      </c>
      <c r="D426" s="29" t="str">
        <f t="shared" si="311"/>
        <v>Project 4426</v>
      </c>
      <c r="E426" s="29" t="str">
        <f t="shared" si="312"/>
        <v>Company AB 5426</v>
      </c>
      <c r="F426" s="29" t="str">
        <f ca="1" t="shared" si="377"/>
        <v>Östhammar</v>
      </c>
      <c r="G426" s="36">
        <f ca="1" t="shared" si="378"/>
        <v>35</v>
      </c>
      <c r="H426" s="37" t="str">
        <f ca="1" t="shared" si="379"/>
        <v>Nej</v>
      </c>
      <c r="I426" s="29" t="str">
        <f ca="1" t="shared" si="380"/>
        <v>Utökning</v>
      </c>
      <c r="J426" s="29" t="s">
        <v>69</v>
      </c>
      <c r="K426" s="40">
        <f ca="1" t="shared" si="381"/>
        <v>560</v>
      </c>
      <c r="L426" s="40">
        <f ca="1" t="shared" si="313"/>
        <v>470</v>
      </c>
      <c r="M426" s="13"/>
      <c r="N426" s="29" t="str">
        <f ca="1" t="shared" si="314"/>
        <v>Erik Johanson 426</v>
      </c>
      <c r="O426" s="29" t="str">
        <f ca="1" t="shared" si="315"/>
        <v>Anders Erikson 426</v>
      </c>
      <c r="P426" s="29" t="str">
        <f ca="1" t="shared" si="316"/>
        <v>Sarah Anderson 426</v>
      </c>
      <c r="Q426" s="29" t="str">
        <f ca="1" t="shared" si="382"/>
        <v>5.Anslutningsavtal</v>
      </c>
      <c r="R426" s="44" t="str">
        <f ca="1" t="shared" si="383"/>
        <v>N/A</v>
      </c>
      <c r="S426" s="44" t="str">
        <f ca="1" t="shared" si="384"/>
        <v>x</v>
      </c>
      <c r="T426" s="44" t="str">
        <f ca="1" t="shared" si="385"/>
        <v/>
      </c>
      <c r="U426" s="15"/>
      <c r="V426" s="32"/>
      <c r="W426" s="48" t="str">
        <f ca="1" t="shared" si="386"/>
        <v>Reservationsavtal ska tecknas</v>
      </c>
      <c r="X426" s="49" t="str">
        <f ca="1" t="shared" si="387"/>
        <v>Ja</v>
      </c>
      <c r="Y426" s="62">
        <f ca="1" t="shared" si="317"/>
        <v>45551</v>
      </c>
      <c r="Z426" s="62">
        <f ca="1" t="shared" si="318"/>
        <v>45529</v>
      </c>
      <c r="AA426" s="66"/>
      <c r="AB426" s="63" t="str">
        <f ca="1" t="shared" si="319"/>
        <v/>
      </c>
      <c r="AC426" s="72">
        <f ca="1">INDEX(Anslutningspunkt!$A$2:$A$180,RANDBETWEEN(2,180),1)</f>
        <v>116</v>
      </c>
      <c r="AD426" s="29"/>
      <c r="AE426" s="29" t="str">
        <f ca="1" t="shared" si="388"/>
        <v>Stamnät</v>
      </c>
      <c r="AF426" s="78"/>
      <c r="AG426" s="121"/>
      <c r="AH426" s="122"/>
      <c r="AI426" s="126"/>
      <c r="AM426" s="6">
        <f ca="1">VLOOKUP(AC426,Anslutningspunkt!A:B,2,0)+RANDBETWEEN(-10000,10000)</f>
        <v>7613904.698</v>
      </c>
      <c r="AN426" s="6">
        <f ca="1">VLOOKUP(AC426,Anslutningspunkt!A:C,3,0)+RANDBETWEEN(-10000,10000)</f>
        <v>820311.195</v>
      </c>
      <c r="AP426" s="6" t="str">
        <f ca="1" t="shared" si="320"/>
        <v>Utökning</v>
      </c>
      <c r="AQ426" s="6" t="str">
        <f t="shared" si="321"/>
        <v>Konsumtion/Produktion</v>
      </c>
      <c r="AX426" s="30">
        <f ca="1" t="shared" si="322"/>
        <v>44581.3300783256</v>
      </c>
      <c r="AZ426" s="30">
        <f ca="1">IF(SUM(IF({"4.Projekteringsavtal","5.Anslutningsavtal","6.Nätavtal"}=Q426,1,0))&gt;0,EDATE(AX426,RANDBETWEEN(0,6)),"")</f>
        <v>44762</v>
      </c>
      <c r="BB426" s="20">
        <f ca="1">IF(SUM(IF({"5.Anslutningsavtal","6.Nätavtal"}=Q426,1,0))&gt;0,EDATE(AZ426,RANDBETWEEN(0,3)),"")</f>
        <v>44793</v>
      </c>
      <c r="BD426" s="20" t="str">
        <f ca="1" t="shared" si="323"/>
        <v/>
      </c>
    </row>
    <row r="427" s="6" customFormat="1" spans="1:56">
      <c r="A427" s="32" t="s">
        <v>65</v>
      </c>
      <c r="B427" s="30">
        <f ca="1" t="shared" si="376"/>
        <v>44452</v>
      </c>
      <c r="C427" s="31">
        <f ca="1" t="shared" si="310"/>
        <v>44571</v>
      </c>
      <c r="D427" s="29" t="str">
        <f t="shared" si="311"/>
        <v>Project 4427</v>
      </c>
      <c r="E427" s="29" t="str">
        <f t="shared" si="312"/>
        <v>Company AB 5427</v>
      </c>
      <c r="F427" s="29" t="str">
        <f ca="1" t="shared" si="377"/>
        <v>Upplands Bro</v>
      </c>
      <c r="G427" s="36">
        <f ca="1" t="shared" si="378"/>
        <v>36</v>
      </c>
      <c r="H427" s="37" t="str">
        <f ca="1" t="shared" si="379"/>
        <v>Nej</v>
      </c>
      <c r="I427" s="29" t="str">
        <f ca="1" t="shared" si="380"/>
        <v>Utökning</v>
      </c>
      <c r="J427" s="29" t="s">
        <v>69</v>
      </c>
      <c r="K427" s="40">
        <f ca="1" t="shared" si="381"/>
        <v>410</v>
      </c>
      <c r="L427" s="40">
        <f ca="1" t="shared" si="313"/>
        <v>84</v>
      </c>
      <c r="M427" s="13"/>
      <c r="N427" s="29" t="str">
        <f ca="1" t="shared" si="314"/>
        <v>Lars Johnson 427</v>
      </c>
      <c r="O427" s="29" t="str">
        <f ca="1" t="shared" si="315"/>
        <v>Lars Johnson 427</v>
      </c>
      <c r="P427" s="29" t="str">
        <f ca="1" t="shared" si="316"/>
        <v>Sarah Anderson 427</v>
      </c>
      <c r="Q427" s="29" t="str">
        <f ca="1" t="shared" si="382"/>
        <v>1.Anslutningsmöjlighet</v>
      </c>
      <c r="R427" s="44" t="str">
        <f ca="1" t="shared" si="383"/>
        <v>Ja</v>
      </c>
      <c r="S427" s="44" t="str">
        <f ca="1" t="shared" si="384"/>
        <v/>
      </c>
      <c r="T427" s="44" t="str">
        <f ca="1" t="shared" si="385"/>
        <v/>
      </c>
      <c r="U427" s="15"/>
      <c r="V427" s="32"/>
      <c r="W427" s="48" t="str">
        <f ca="1" t="shared" si="386"/>
        <v/>
      </c>
      <c r="X427" s="49" t="str">
        <f ca="1" t="shared" si="387"/>
        <v>Nej</v>
      </c>
      <c r="Y427" s="62" t="str">
        <f ca="1" t="shared" si="317"/>
        <v/>
      </c>
      <c r="Z427" s="62" t="str">
        <f ca="1" t="shared" si="318"/>
        <v/>
      </c>
      <c r="AA427" s="66"/>
      <c r="AB427" s="63" t="str">
        <f ca="1" t="shared" si="319"/>
        <v/>
      </c>
      <c r="AC427" s="72">
        <f ca="1">INDEX(Anslutningspunkt!$A$2:$A$180,RANDBETWEEN(2,180),1)</f>
        <v>198</v>
      </c>
      <c r="AD427" s="29"/>
      <c r="AE427" s="29" t="str">
        <f ca="1" t="shared" si="388"/>
        <v>Regionnät</v>
      </c>
      <c r="AF427" s="78"/>
      <c r="AG427" s="121"/>
      <c r="AH427" s="122"/>
      <c r="AI427" s="126"/>
      <c r="AM427" s="6">
        <f ca="1">VLOOKUP(AC427,Anslutningspunkt!A:B,2,0)+RANDBETWEEN(-10000,10000)</f>
        <v>7586305.698</v>
      </c>
      <c r="AN427" s="6">
        <f ca="1">VLOOKUP(AC427,Anslutningspunkt!A:C,3,0)+RANDBETWEEN(-10000,10000)</f>
        <v>831460.195</v>
      </c>
      <c r="AP427" s="6" t="str">
        <f ca="1" t="shared" si="320"/>
        <v>Utökning</v>
      </c>
      <c r="AQ427" s="6" t="str">
        <f t="shared" si="321"/>
        <v>Konsumtion/Produktion</v>
      </c>
      <c r="AX427" s="30" t="str">
        <f ca="1" t="shared" si="322"/>
        <v/>
      </c>
      <c r="AZ427" s="30" t="str">
        <f ca="1">IF(SUM(IF({"4.Projekteringsavtal","5.Anslutningsavtal","6.Nätavtal"}=Q427,1,0))&gt;0,EDATE(AX427,RANDBETWEEN(0,6)),"")</f>
        <v/>
      </c>
      <c r="BB427" s="20" t="str">
        <f ca="1">IF(SUM(IF({"5.Anslutningsavtal","6.Nätavtal"}=Q427,1,0))&gt;0,EDATE(AZ427,RANDBETWEEN(0,3)),"")</f>
        <v/>
      </c>
      <c r="BD427" s="20" t="str">
        <f ca="1" t="shared" si="323"/>
        <v/>
      </c>
    </row>
    <row r="428" s="6" customFormat="1" spans="1:56">
      <c r="A428" s="32" t="s">
        <v>65</v>
      </c>
      <c r="B428" s="30">
        <f ca="1" t="shared" si="376"/>
        <v>44478</v>
      </c>
      <c r="C428" s="31">
        <f ca="1" t="shared" si="310"/>
        <v>45185</v>
      </c>
      <c r="D428" s="29" t="str">
        <f t="shared" si="311"/>
        <v>Project 4428</v>
      </c>
      <c r="E428" s="29" t="str">
        <f t="shared" si="312"/>
        <v>Company AB 5428</v>
      </c>
      <c r="F428" s="29" t="str">
        <f ca="1" t="shared" si="377"/>
        <v>Sala</v>
      </c>
      <c r="G428" s="36">
        <f ca="1" t="shared" si="378"/>
        <v>33</v>
      </c>
      <c r="H428" s="37" t="str">
        <f ca="1" t="shared" si="379"/>
        <v/>
      </c>
      <c r="I428" s="29" t="str">
        <f ca="1" t="shared" si="380"/>
        <v>Utökning</v>
      </c>
      <c r="J428" s="29" t="s">
        <v>69</v>
      </c>
      <c r="K428" s="40">
        <f ca="1" t="shared" si="381"/>
        <v>420</v>
      </c>
      <c r="L428" s="40">
        <f ca="1" t="shared" si="313"/>
        <v>292</v>
      </c>
      <c r="M428" s="13"/>
      <c r="N428" s="29" t="str">
        <f ca="1" t="shared" si="314"/>
        <v>Erik Johanson 428</v>
      </c>
      <c r="O428" s="29" t="str">
        <f ca="1" t="shared" si="315"/>
        <v>Erik Johanson 428</v>
      </c>
      <c r="P428" s="29" t="str">
        <f ca="1" t="shared" si="316"/>
        <v>Anders Erikson 428</v>
      </c>
      <c r="Q428" s="29" t="str">
        <f ca="1" t="shared" si="382"/>
        <v>1.Anslutningsmöjlighet</v>
      </c>
      <c r="R428" s="44" t="str">
        <f ca="1" t="shared" si="383"/>
        <v/>
      </c>
      <c r="S428" s="44" t="str">
        <f ca="1" t="shared" si="384"/>
        <v>x</v>
      </c>
      <c r="T428" s="44" t="str">
        <f ca="1" t="shared" si="385"/>
        <v/>
      </c>
      <c r="U428" s="15"/>
      <c r="V428" s="32"/>
      <c r="W428" s="48" t="str">
        <f ca="1" t="shared" si="386"/>
        <v/>
      </c>
      <c r="X428" s="49" t="str">
        <f ca="1" t="shared" si="387"/>
        <v>Nej</v>
      </c>
      <c r="Y428" s="62" t="str">
        <f ca="1" t="shared" si="317"/>
        <v/>
      </c>
      <c r="Z428" s="62" t="str">
        <f ca="1" t="shared" si="318"/>
        <v/>
      </c>
      <c r="AA428" s="66"/>
      <c r="AB428" s="63" t="str">
        <f ca="1" t="shared" si="319"/>
        <v/>
      </c>
      <c r="AC428" s="72">
        <f ca="1">INDEX(Anslutningspunkt!$A$2:$A$180,RANDBETWEEN(2,180),1)</f>
        <v>131</v>
      </c>
      <c r="AD428" s="29"/>
      <c r="AE428" s="29" t="str">
        <f ca="1" t="shared" si="388"/>
        <v>Regionnät</v>
      </c>
      <c r="AF428" s="78"/>
      <c r="AG428" s="121"/>
      <c r="AH428" s="122"/>
      <c r="AI428" s="126"/>
      <c r="AM428" s="6">
        <f ca="1">VLOOKUP(AC428,Anslutningspunkt!A:B,2,0)+RANDBETWEEN(-10000,10000)</f>
        <v>7603377.698</v>
      </c>
      <c r="AN428" s="6">
        <f ca="1">VLOOKUP(AC428,Anslutningspunkt!A:C,3,0)+RANDBETWEEN(-10000,10000)</f>
        <v>677783.195</v>
      </c>
      <c r="AP428" s="6" t="str">
        <f ca="1" t="shared" si="320"/>
        <v>Utökning</v>
      </c>
      <c r="AQ428" s="6" t="str">
        <f t="shared" si="321"/>
        <v>Konsumtion/Produktion</v>
      </c>
      <c r="AX428" s="30" t="str">
        <f ca="1" t="shared" si="322"/>
        <v/>
      </c>
      <c r="AZ428" s="30" t="str">
        <f ca="1">IF(SUM(IF({"4.Projekteringsavtal","5.Anslutningsavtal","6.Nätavtal"}=Q428,1,0))&gt;0,EDATE(AX428,RANDBETWEEN(0,6)),"")</f>
        <v/>
      </c>
      <c r="BB428" s="20" t="str">
        <f ca="1">IF(SUM(IF({"5.Anslutningsavtal","6.Nätavtal"}=Q428,1,0))&gt;0,EDATE(AZ428,RANDBETWEEN(0,3)),"")</f>
        <v/>
      </c>
      <c r="BD428" s="20" t="str">
        <f ca="1" t="shared" si="323"/>
        <v/>
      </c>
    </row>
    <row r="429" s="6" customFormat="1" spans="1:56">
      <c r="A429" s="32" t="s">
        <v>65</v>
      </c>
      <c r="B429" s="30">
        <f ca="1" t="shared" si="376"/>
        <v>44436</v>
      </c>
      <c r="C429" s="31">
        <f ca="1" t="shared" si="310"/>
        <v>44555</v>
      </c>
      <c r="D429" s="29" t="str">
        <f t="shared" si="311"/>
        <v>Project 4429</v>
      </c>
      <c r="E429" s="29" t="str">
        <f t="shared" si="312"/>
        <v>Company AB 5429</v>
      </c>
      <c r="F429" s="29" t="str">
        <f ca="1" t="shared" si="377"/>
        <v>Upplands Väsby</v>
      </c>
      <c r="G429" s="36">
        <f ca="1" t="shared" si="378"/>
        <v>34</v>
      </c>
      <c r="H429" s="37" t="str">
        <f ca="1" t="shared" si="379"/>
        <v>Nej</v>
      </c>
      <c r="I429" s="29" t="str">
        <f ca="1" t="shared" si="380"/>
        <v>Nyanslutning</v>
      </c>
      <c r="J429" s="29" t="s">
        <v>69</v>
      </c>
      <c r="K429" s="40">
        <f ca="1" t="shared" si="381"/>
        <v>410</v>
      </c>
      <c r="L429" s="40">
        <f ca="1" t="shared" si="313"/>
        <v>84</v>
      </c>
      <c r="M429" s="13"/>
      <c r="N429" s="29" t="str">
        <f ca="1" t="shared" si="314"/>
        <v>Lars Johnson 429</v>
      </c>
      <c r="O429" s="29" t="str">
        <f ca="1" t="shared" si="315"/>
        <v>Erik Johanson 429</v>
      </c>
      <c r="P429" s="29" t="str">
        <f ca="1" t="shared" si="316"/>
        <v>Sarah Anderson 429</v>
      </c>
      <c r="Q429" s="29" t="str">
        <f ca="1" t="shared" si="382"/>
        <v>4.Projekteringsavtal</v>
      </c>
      <c r="R429" s="44" t="str">
        <f ca="1" t="shared" si="383"/>
        <v>nej</v>
      </c>
      <c r="S429" s="44" t="str">
        <f ca="1" t="shared" si="384"/>
        <v/>
      </c>
      <c r="T429" s="44" t="str">
        <f ca="1" t="shared" si="385"/>
        <v>x</v>
      </c>
      <c r="U429" s="15"/>
      <c r="V429" s="32"/>
      <c r="W429" s="48" t="str">
        <f ca="1" t="shared" si="386"/>
        <v>Länk</v>
      </c>
      <c r="X429" s="49" t="str">
        <f ca="1" t="shared" si="387"/>
        <v>Ja</v>
      </c>
      <c r="Y429" s="62">
        <f ca="1" t="shared" si="317"/>
        <v>45400</v>
      </c>
      <c r="Z429" s="62">
        <f ca="1" t="shared" si="318"/>
        <v>44927</v>
      </c>
      <c r="AA429" s="66"/>
      <c r="AB429" s="63" t="str">
        <f ca="1" t="shared" si="319"/>
        <v/>
      </c>
      <c r="AC429" s="72">
        <f ca="1">INDEX(Anslutningspunkt!$A$2:$A$180,RANDBETWEEN(2,180),1)</f>
        <v>131</v>
      </c>
      <c r="AD429" s="29"/>
      <c r="AE429" s="29" t="str">
        <f ca="1" t="shared" si="388"/>
        <v>Regionnät</v>
      </c>
      <c r="AF429" s="78"/>
      <c r="AG429" s="121"/>
      <c r="AH429" s="122"/>
      <c r="AI429" s="126"/>
      <c r="AM429" s="6">
        <f ca="1">VLOOKUP(AC429,Anslutningspunkt!A:B,2,0)+RANDBETWEEN(-10000,10000)</f>
        <v>7605356.698</v>
      </c>
      <c r="AN429" s="6">
        <f ca="1">VLOOKUP(AC429,Anslutningspunkt!A:C,3,0)+RANDBETWEEN(-10000,10000)</f>
        <v>667172.195</v>
      </c>
      <c r="AP429" s="6" t="str">
        <f ca="1" t="shared" si="320"/>
        <v>Nyanslutning</v>
      </c>
      <c r="AQ429" s="6" t="str">
        <f t="shared" si="321"/>
        <v>Konsumtion/Produktion</v>
      </c>
      <c r="AX429" s="30">
        <f ca="1" t="shared" si="322"/>
        <v>44546.893879749</v>
      </c>
      <c r="AZ429" s="30">
        <f ca="1">IF(SUM(IF({"4.Projekteringsavtal","5.Anslutningsavtal","6.Nätavtal"}=Q429,1,0))&gt;0,EDATE(AX429,RANDBETWEEN(0,6)),"")</f>
        <v>44577</v>
      </c>
      <c r="BB429" s="20" t="str">
        <f ca="1">IF(SUM(IF({"5.Anslutningsavtal","6.Nätavtal"}=Q429,1,0))&gt;0,EDATE(AZ429,RANDBETWEEN(0,3)),"")</f>
        <v/>
      </c>
      <c r="BD429" s="20" t="str">
        <f ca="1" t="shared" si="323"/>
        <v/>
      </c>
    </row>
    <row r="430" s="6" customFormat="1" spans="1:56">
      <c r="A430" s="32" t="s">
        <v>65</v>
      </c>
      <c r="B430" s="30">
        <f ca="1" t="shared" si="376"/>
        <v>43914</v>
      </c>
      <c r="C430" s="31">
        <f ca="1" t="shared" si="310"/>
        <v>44356</v>
      </c>
      <c r="D430" s="29" t="str">
        <f t="shared" si="311"/>
        <v>Project 4430</v>
      </c>
      <c r="E430" s="29" t="str">
        <f t="shared" si="312"/>
        <v>Company AB 5430</v>
      </c>
      <c r="F430" s="29" t="str">
        <f ca="1" t="shared" si="377"/>
        <v>Falun</v>
      </c>
      <c r="G430" s="36">
        <f ca="1" t="shared" si="378"/>
        <v>35</v>
      </c>
      <c r="H430" s="37" t="str">
        <f ca="1" t="shared" si="379"/>
        <v>Nej</v>
      </c>
      <c r="I430" s="29" t="str">
        <f ca="1" t="shared" si="380"/>
        <v>Nyanslutning</v>
      </c>
      <c r="J430" s="29" t="s">
        <v>69</v>
      </c>
      <c r="K430" s="40">
        <f ca="1" t="shared" si="381"/>
        <v>160</v>
      </c>
      <c r="L430" s="40">
        <f ca="1" t="shared" si="313"/>
        <v>109</v>
      </c>
      <c r="M430" s="13"/>
      <c r="N430" s="29" t="str">
        <f ca="1" t="shared" si="314"/>
        <v>Anders Erikson 430</v>
      </c>
      <c r="O430" s="29" t="str">
        <f ca="1" t="shared" si="315"/>
        <v>Sarah Anderson 430</v>
      </c>
      <c r="P430" s="29" t="str">
        <f ca="1" t="shared" si="316"/>
        <v>Sarah Anderson 430</v>
      </c>
      <c r="Q430" s="29" t="str">
        <f ca="1" t="shared" si="382"/>
        <v>6.Nätavtal</v>
      </c>
      <c r="R430" s="44" t="str">
        <f ca="1" t="shared" si="383"/>
        <v>nej</v>
      </c>
      <c r="S430" s="44" t="str">
        <f ca="1" t="shared" si="384"/>
        <v>x</v>
      </c>
      <c r="T430" s="44" t="str">
        <f ca="1" t="shared" si="385"/>
        <v>x</v>
      </c>
      <c r="U430" s="15"/>
      <c r="V430" s="32"/>
      <c r="W430" s="48" t="str">
        <f ca="1" t="shared" si="386"/>
        <v/>
      </c>
      <c r="X430" s="49" t="str">
        <f ca="1" t="shared" si="387"/>
        <v>Nej</v>
      </c>
      <c r="Y430" s="62" t="str">
        <f ca="1" t="shared" si="317"/>
        <v/>
      </c>
      <c r="Z430" s="62" t="str">
        <f ca="1" t="shared" si="318"/>
        <v/>
      </c>
      <c r="AA430" s="66"/>
      <c r="AB430" s="63" t="str">
        <f ca="1" t="shared" si="319"/>
        <v/>
      </c>
      <c r="AC430" s="72">
        <f ca="1">INDEX(Anslutningspunkt!$A$2:$A$180,RANDBETWEEN(2,180),1)</f>
        <v>216</v>
      </c>
      <c r="AD430" s="29"/>
      <c r="AE430" s="29" t="str">
        <f ca="1" t="shared" si="388"/>
        <v>Stamnät Regionnät</v>
      </c>
      <c r="AF430" s="78"/>
      <c r="AG430" s="121"/>
      <c r="AH430" s="122"/>
      <c r="AI430" s="126"/>
      <c r="AM430" s="6">
        <f ca="1">VLOOKUP(AC430,Anslutningspunkt!A:B,2,0)+RANDBETWEEN(-10000,10000)</f>
        <v>7680373.698</v>
      </c>
      <c r="AN430" s="6">
        <f ca="1">VLOOKUP(AC430,Anslutningspunkt!A:C,3,0)+RANDBETWEEN(-10000,10000)</f>
        <v>832703.195</v>
      </c>
      <c r="AP430" s="6" t="str">
        <f ca="1" t="shared" si="320"/>
        <v>Nyanslutning</v>
      </c>
      <c r="AQ430" s="6" t="str">
        <f t="shared" si="321"/>
        <v>Konsumtion/Produktion</v>
      </c>
      <c r="AX430" s="30">
        <f ca="1" t="shared" si="322"/>
        <v>44149.0599855577</v>
      </c>
      <c r="AZ430" s="30">
        <f ca="1">IF(SUM(IF({"4.Projekteringsavtal","5.Anslutningsavtal","6.Nätavtal"}=Q430,1,0))&gt;0,EDATE(AX430,RANDBETWEEN(0,6)),"")</f>
        <v>44330</v>
      </c>
      <c r="BB430" s="20">
        <f ca="1">IF(SUM(IF({"5.Anslutningsavtal","6.Nätavtal"}=Q430,1,0))&gt;0,EDATE(AZ430,RANDBETWEEN(0,3)),"")</f>
        <v>44361</v>
      </c>
      <c r="BD430" s="20">
        <f ca="1" t="shared" si="323"/>
        <v>44361</v>
      </c>
    </row>
    <row r="431" s="6" customFormat="1" spans="1:56">
      <c r="A431" s="32" t="s">
        <v>65</v>
      </c>
      <c r="B431" s="30">
        <f ca="1" t="shared" si="376"/>
        <v>43667</v>
      </c>
      <c r="C431" s="31">
        <f ca="1" t="shared" si="310"/>
        <v>45106</v>
      </c>
      <c r="D431" s="29" t="str">
        <f t="shared" si="311"/>
        <v>Project 4431</v>
      </c>
      <c r="E431" s="29" t="str">
        <f t="shared" si="312"/>
        <v>Company AB 5431</v>
      </c>
      <c r="F431" s="29" t="str">
        <f ca="1" t="shared" si="377"/>
        <v>Österåker</v>
      </c>
      <c r="G431" s="36">
        <f ca="1" t="shared" si="378"/>
        <v>31</v>
      </c>
      <c r="H431" s="37" t="str">
        <f ca="1" t="shared" si="379"/>
        <v/>
      </c>
      <c r="I431" s="29" t="str">
        <f ca="1" t="shared" si="380"/>
        <v>Flytt</v>
      </c>
      <c r="J431" s="29" t="s">
        <v>69</v>
      </c>
      <c r="K431" s="40">
        <f ca="1" t="shared" si="381"/>
        <v>330</v>
      </c>
      <c r="L431" s="40">
        <f ca="1" t="shared" si="313"/>
        <v>273</v>
      </c>
      <c r="M431" s="13"/>
      <c r="N431" s="29" t="str">
        <f ca="1" t="shared" si="314"/>
        <v>Erik Johanson 431</v>
      </c>
      <c r="O431" s="29" t="str">
        <f ca="1" t="shared" si="315"/>
        <v>Lars Johnson 431</v>
      </c>
      <c r="P431" s="29" t="str">
        <f ca="1" t="shared" si="316"/>
        <v>Erik Johanson 431</v>
      </c>
      <c r="Q431" s="29" t="str">
        <f ca="1" t="shared" si="382"/>
        <v>6.Nätavtal</v>
      </c>
      <c r="R431" s="44" t="str">
        <f ca="1" t="shared" si="383"/>
        <v/>
      </c>
      <c r="S431" s="44" t="str">
        <f ca="1" t="shared" si="384"/>
        <v/>
      </c>
      <c r="T431" s="44" t="str">
        <f ca="1" t="shared" si="385"/>
        <v/>
      </c>
      <c r="U431" s="15"/>
      <c r="V431" s="32"/>
      <c r="W431" s="48" t="str">
        <f ca="1" t="shared" si="386"/>
        <v/>
      </c>
      <c r="X431" s="49" t="str">
        <f ca="1" t="shared" si="387"/>
        <v>Ja</v>
      </c>
      <c r="Y431" s="62">
        <f ca="1" t="shared" si="317"/>
        <v>45524</v>
      </c>
      <c r="Z431" s="62">
        <f ca="1" t="shared" si="318"/>
        <v>45317</v>
      </c>
      <c r="AA431" s="66"/>
      <c r="AB431" s="63" t="str">
        <f ca="1" t="shared" si="319"/>
        <v/>
      </c>
      <c r="AC431" s="72">
        <f ca="1">INDEX(Anslutningspunkt!$A$2:$A$180,RANDBETWEEN(2,180),1)</f>
        <v>144</v>
      </c>
      <c r="AD431" s="29"/>
      <c r="AE431" s="29" t="str">
        <f ca="1" t="shared" si="388"/>
        <v>Stamnät Regionnät</v>
      </c>
      <c r="AF431" s="78"/>
      <c r="AG431" s="121"/>
      <c r="AH431" s="122"/>
      <c r="AI431" s="126"/>
      <c r="AM431" s="6">
        <f ca="1">VLOOKUP(AC431,Anslutningspunkt!A:B,2,0)+RANDBETWEEN(-10000,10000)</f>
        <v>7631490.698</v>
      </c>
      <c r="AN431" s="6">
        <f ca="1">VLOOKUP(AC431,Anslutningspunkt!A:C,3,0)+RANDBETWEEN(-10000,10000)</f>
        <v>670910.195</v>
      </c>
      <c r="AP431" s="6" t="str">
        <f ca="1" t="shared" si="320"/>
        <v>Flytt</v>
      </c>
      <c r="AQ431" s="6" t="str">
        <f t="shared" si="321"/>
        <v>Konsumtion/Produktion</v>
      </c>
      <c r="AX431" s="30">
        <f ca="1" t="shared" si="322"/>
        <v>44450.9136033069</v>
      </c>
      <c r="AZ431" s="30">
        <f ca="1">IF(SUM(IF({"4.Projekteringsavtal","5.Anslutningsavtal","6.Nätavtal"}=Q431,1,0))&gt;0,EDATE(AX431,RANDBETWEEN(0,6)),"")</f>
        <v>44450</v>
      </c>
      <c r="BB431" s="20">
        <f ca="1">IF(SUM(IF({"5.Anslutningsavtal","6.Nätavtal"}=Q431,1,0))&gt;0,EDATE(AZ431,RANDBETWEEN(0,3)),"")</f>
        <v>44450</v>
      </c>
      <c r="BD431" s="20">
        <f ca="1" t="shared" si="323"/>
        <v>44541</v>
      </c>
    </row>
    <row r="432" s="6" customFormat="1" spans="1:56">
      <c r="A432" s="32" t="s">
        <v>65</v>
      </c>
      <c r="B432" s="30">
        <f ca="1" t="shared" ref="B432:B441" si="389">RANDBETWEEN(DATE(2018,1,1),DATE(2022,10,20))</f>
        <v>44221</v>
      </c>
      <c r="C432" s="31">
        <f ca="1" t="shared" si="310"/>
        <v>44751</v>
      </c>
      <c r="D432" s="29" t="str">
        <f t="shared" si="311"/>
        <v>Project 4432</v>
      </c>
      <c r="E432" s="29" t="str">
        <f t="shared" si="312"/>
        <v>Company AB 5432</v>
      </c>
      <c r="F432" s="29" t="str">
        <f ca="1" t="shared" ref="F432:F441" si="390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Surahammar</v>
      </c>
      <c r="G432" s="36">
        <f ca="1" t="shared" ref="G432:G441" si="391">RANDBETWEEN(30,38)</f>
        <v>38</v>
      </c>
      <c r="H432" s="37" t="str">
        <f ca="1" t="shared" ref="H432:H441" si="392">CHOOSE(RANDBETWEEN(1,3),"Ja","Nej","")</f>
        <v>Ja</v>
      </c>
      <c r="I432" s="29" t="str">
        <f ca="1" t="shared" ref="I432:I441" si="393">CHOOSE(RANDBETWEEN(1,3),"Nyanslutning","Utökning","Flytt")</f>
        <v>Nyanslutning</v>
      </c>
      <c r="J432" s="29" t="s">
        <v>69</v>
      </c>
      <c r="K432" s="40">
        <f ca="1" t="shared" ref="K432:K441" si="394">RANDBETWEEN(1,60)*10</f>
        <v>460</v>
      </c>
      <c r="L432" s="40">
        <f ca="1" t="shared" si="313"/>
        <v>219</v>
      </c>
      <c r="M432" s="13"/>
      <c r="N432" s="29" t="str">
        <f ca="1" t="shared" si="314"/>
        <v>Sarah Anderson 432</v>
      </c>
      <c r="O432" s="29" t="str">
        <f ca="1" t="shared" si="315"/>
        <v>Lars Johnson 432</v>
      </c>
      <c r="P432" s="29" t="str">
        <f ca="1" t="shared" si="316"/>
        <v>Lars Johnson 432</v>
      </c>
      <c r="Q432" s="29" t="str">
        <f ca="1" t="shared" ref="Q432:Q441" si="395">CHOOSE(RANDBETWEEN(1,5),"5.Anslutningsavtal","4.Projekteringsavtal","6.Nätavtal","2.Reservationsavtal","1.Anslutningsmöjlighet")</f>
        <v>6.Nätavtal</v>
      </c>
      <c r="R432" s="44" t="str">
        <f ca="1" t="shared" ref="R432:R441" si="396">CHOOSE(RANDBETWEEN(1,8),"Ja","","","","n","nej","?","N/A")</f>
        <v/>
      </c>
      <c r="S432" s="44" t="str">
        <f ca="1" t="shared" ref="S432:S441" si="397">CHOOSE(RANDBETWEEN(1,3),"x","","")</f>
        <v/>
      </c>
      <c r="T432" s="44" t="str">
        <f ca="1" t="shared" ref="T432:T441" si="398">CHOOSE(RANDBETWEEN(1,4),"x","","","")</f>
        <v/>
      </c>
      <c r="U432" s="15"/>
      <c r="V432" s="32"/>
      <c r="W432" s="48" t="str">
        <f ca="1" t="shared" ref="W432:W441" si="399">CHOOSE(RANDBETWEEN(1,7),"Länk","","","","","Ansluts till LN 20 kV","Reservationsavtal ska tecknas")</f>
        <v/>
      </c>
      <c r="X432" s="49" t="str">
        <f ca="1" t="shared" ref="X432:X441" si="400">CHOOSE(RANDBETWEEN(1,4),"Ja","Ja","Nej","")</f>
        <v>Ja</v>
      </c>
      <c r="Y432" s="62">
        <f ca="1" t="shared" si="317"/>
        <v>45018</v>
      </c>
      <c r="Z432" s="62">
        <f ca="1" t="shared" si="318"/>
        <v>44766</v>
      </c>
      <c r="AA432" s="66"/>
      <c r="AB432" s="63" t="str">
        <f ca="1" t="shared" si="319"/>
        <v/>
      </c>
      <c r="AC432" s="72">
        <f ca="1">INDEX(Anslutningspunkt!$A$2:$A$180,RANDBETWEEN(2,180),1)</f>
        <v>173</v>
      </c>
      <c r="AD432" s="29"/>
      <c r="AE432" s="29" t="str">
        <f ca="1" t="shared" ref="AE432:AE441" si="401">CHOOSE(RANDBETWEEN(1,4),"Regionnät","Stamnät Regionnät","Stamnät","")</f>
        <v>Regionnät</v>
      </c>
      <c r="AF432" s="78"/>
      <c r="AG432" s="121"/>
      <c r="AH432" s="122"/>
      <c r="AI432" s="126"/>
      <c r="AM432" s="6">
        <f ca="1">VLOOKUP(AC432,Anslutningspunkt!A:B,2,0)+RANDBETWEEN(-10000,10000)</f>
        <v>7595495.698</v>
      </c>
      <c r="AN432" s="6">
        <f ca="1">VLOOKUP(AC432,Anslutningspunkt!A:C,3,0)+RANDBETWEEN(-10000,10000)</f>
        <v>742483.195</v>
      </c>
      <c r="AP432" s="6" t="str">
        <f ca="1" t="shared" si="320"/>
        <v>Nyanslutning</v>
      </c>
      <c r="AQ432" s="6" t="str">
        <f t="shared" si="321"/>
        <v>Konsumtion/Produktion</v>
      </c>
      <c r="AX432" s="30">
        <f ca="1" t="shared" si="322"/>
        <v>44618.0042047892</v>
      </c>
      <c r="AZ432" s="30">
        <f ca="1">IF(SUM(IF({"4.Projekteringsavtal","5.Anslutningsavtal","6.Nätavtal"}=Q432,1,0))&gt;0,EDATE(AX432,RANDBETWEEN(0,6)),"")</f>
        <v>44618</v>
      </c>
      <c r="BB432" s="20">
        <f ca="1">IF(SUM(IF({"5.Anslutningsavtal","6.Nätavtal"}=Q432,1,0))&gt;0,EDATE(AZ432,RANDBETWEEN(0,3)),"")</f>
        <v>44707</v>
      </c>
      <c r="BD432" s="20">
        <f ca="1" t="shared" si="323"/>
        <v>44768</v>
      </c>
    </row>
    <row r="433" s="6" customFormat="1" spans="1:56">
      <c r="A433" s="32" t="s">
        <v>65</v>
      </c>
      <c r="B433" s="30">
        <f ca="1" t="shared" si="389"/>
        <v>43387</v>
      </c>
      <c r="C433" s="31">
        <f ca="1" t="shared" si="310"/>
        <v>45573</v>
      </c>
      <c r="D433" s="29" t="str">
        <f t="shared" si="311"/>
        <v>Project 4433</v>
      </c>
      <c r="E433" s="29" t="str">
        <f t="shared" si="312"/>
        <v>Company AB 5433</v>
      </c>
      <c r="F433" s="29" t="str">
        <f ca="1" t="shared" si="390"/>
        <v>Åker</v>
      </c>
      <c r="G433" s="36">
        <f ca="1" t="shared" si="391"/>
        <v>38</v>
      </c>
      <c r="H433" s="37" t="str">
        <f ca="1" t="shared" si="392"/>
        <v/>
      </c>
      <c r="I433" s="29" t="str">
        <f ca="1" t="shared" si="393"/>
        <v>Flytt</v>
      </c>
      <c r="J433" s="29" t="s">
        <v>69</v>
      </c>
      <c r="K433" s="40">
        <f ca="1" t="shared" si="394"/>
        <v>580</v>
      </c>
      <c r="L433" s="40">
        <f ca="1" t="shared" si="313"/>
        <v>256</v>
      </c>
      <c r="M433" s="13"/>
      <c r="N433" s="29" t="str">
        <f ca="1" t="shared" si="314"/>
        <v>Anders Erikson 433</v>
      </c>
      <c r="O433" s="29" t="str">
        <f ca="1" t="shared" si="315"/>
        <v>Sarah Anderson 433</v>
      </c>
      <c r="P433" s="29" t="str">
        <f ca="1" t="shared" si="316"/>
        <v>Erik Johanson 433</v>
      </c>
      <c r="Q433" s="29" t="str">
        <f ca="1" t="shared" si="395"/>
        <v>2.Reservationsavtal</v>
      </c>
      <c r="R433" s="44" t="str">
        <f ca="1" t="shared" si="396"/>
        <v>?</v>
      </c>
      <c r="S433" s="44" t="str">
        <f ca="1" t="shared" si="397"/>
        <v>x</v>
      </c>
      <c r="T433" s="44" t="str">
        <f ca="1" t="shared" si="398"/>
        <v/>
      </c>
      <c r="U433" s="15"/>
      <c r="V433" s="32"/>
      <c r="W433" s="48" t="str">
        <f ca="1" t="shared" si="399"/>
        <v/>
      </c>
      <c r="X433" s="49" t="str">
        <f ca="1" t="shared" si="400"/>
        <v>Ja</v>
      </c>
      <c r="Y433" s="62">
        <f ca="1" t="shared" si="317"/>
        <v>45583</v>
      </c>
      <c r="Z433" s="62">
        <f ca="1" t="shared" si="318"/>
        <v>45580</v>
      </c>
      <c r="AA433" s="66"/>
      <c r="AB433" s="63" t="str">
        <f ca="1" t="shared" si="319"/>
        <v/>
      </c>
      <c r="AC433" s="72">
        <f ca="1">INDEX(Anslutningspunkt!$A$2:$A$180,RANDBETWEEN(2,180),1)</f>
        <v>304</v>
      </c>
      <c r="AD433" s="29"/>
      <c r="AE433" s="29" t="str">
        <f ca="1" t="shared" si="401"/>
        <v>Stamnät Regionnät</v>
      </c>
      <c r="AF433" s="78"/>
      <c r="AG433" s="121"/>
      <c r="AH433" s="122"/>
      <c r="AI433" s="126"/>
      <c r="AM433" s="6">
        <f ca="1">VLOOKUP(AC433,Anslutningspunkt!A:B,2,0)+RANDBETWEEN(-10000,10000)</f>
        <v>7244335.753</v>
      </c>
      <c r="AN433" s="6">
        <f ca="1">VLOOKUP(AC433,Anslutningspunkt!A:C,3,0)+RANDBETWEEN(-10000,10000)</f>
        <v>332208.201</v>
      </c>
      <c r="AP433" s="6" t="str">
        <f ca="1" t="shared" si="320"/>
        <v>Flytt</v>
      </c>
      <c r="AQ433" s="6" t="str">
        <f t="shared" si="321"/>
        <v>Konsumtion/Produktion</v>
      </c>
      <c r="AX433" s="30">
        <f ca="1" t="shared" si="322"/>
        <v>44404.7381961451</v>
      </c>
      <c r="AZ433" s="30" t="str">
        <f ca="1">IF(SUM(IF({"4.Projekteringsavtal","5.Anslutningsavtal","6.Nätavtal"}=Q433,1,0))&gt;0,EDATE(AX433,RANDBETWEEN(0,6)),"")</f>
        <v/>
      </c>
      <c r="BB433" s="20" t="str">
        <f ca="1">IF(SUM(IF({"5.Anslutningsavtal","6.Nätavtal"}=Q433,1,0))&gt;0,EDATE(AZ433,RANDBETWEEN(0,3)),"")</f>
        <v/>
      </c>
      <c r="BD433" s="20" t="str">
        <f ca="1" t="shared" si="323"/>
        <v/>
      </c>
    </row>
    <row r="434" s="6" customFormat="1" spans="1:56">
      <c r="A434" s="32" t="s">
        <v>65</v>
      </c>
      <c r="B434" s="30">
        <f ca="1" t="shared" si="389"/>
        <v>44452</v>
      </c>
      <c r="C434" s="31">
        <f ca="1" t="shared" si="310"/>
        <v>44571</v>
      </c>
      <c r="D434" s="29" t="str">
        <f t="shared" si="311"/>
        <v>Project 4434</v>
      </c>
      <c r="E434" s="29" t="str">
        <f t="shared" si="312"/>
        <v>Company AB 5434</v>
      </c>
      <c r="F434" s="29" t="str">
        <f ca="1" t="shared" si="390"/>
        <v>Täby</v>
      </c>
      <c r="G434" s="36">
        <f ca="1" t="shared" si="391"/>
        <v>38</v>
      </c>
      <c r="H434" s="37" t="str">
        <f ca="1" t="shared" si="392"/>
        <v>Nej</v>
      </c>
      <c r="I434" s="29" t="str">
        <f ca="1" t="shared" si="393"/>
        <v>Nyanslutning</v>
      </c>
      <c r="J434" s="29" t="s">
        <v>69</v>
      </c>
      <c r="K434" s="40">
        <f ca="1" t="shared" si="394"/>
        <v>290</v>
      </c>
      <c r="L434" s="40">
        <f ca="1" t="shared" si="313"/>
        <v>198</v>
      </c>
      <c r="M434" s="13"/>
      <c r="N434" s="29" t="str">
        <f ca="1" t="shared" si="314"/>
        <v>Anders Erikson 434</v>
      </c>
      <c r="O434" s="29" t="str">
        <f ca="1" t="shared" si="315"/>
        <v>Anders Erikson 434</v>
      </c>
      <c r="P434" s="29" t="str">
        <f ca="1" t="shared" si="316"/>
        <v>Lars Johnson 434</v>
      </c>
      <c r="Q434" s="29" t="str">
        <f ca="1" t="shared" si="395"/>
        <v>4.Projekteringsavtal</v>
      </c>
      <c r="R434" s="44" t="str">
        <f ca="1" t="shared" si="396"/>
        <v/>
      </c>
      <c r="S434" s="44" t="str">
        <f ca="1" t="shared" si="397"/>
        <v/>
      </c>
      <c r="T434" s="44" t="str">
        <f ca="1" t="shared" si="398"/>
        <v/>
      </c>
      <c r="U434" s="15"/>
      <c r="V434" s="32"/>
      <c r="W434" s="48" t="str">
        <f ca="1" t="shared" si="399"/>
        <v/>
      </c>
      <c r="X434" s="49" t="str">
        <f ca="1" t="shared" si="400"/>
        <v>Ja</v>
      </c>
      <c r="Y434" s="62">
        <f ca="1" t="shared" si="317"/>
        <v>44936</v>
      </c>
      <c r="Z434" s="62">
        <f ca="1" t="shared" si="318"/>
        <v>44924</v>
      </c>
      <c r="AA434" s="66"/>
      <c r="AB434" s="63" t="str">
        <f ca="1" t="shared" si="319"/>
        <v/>
      </c>
      <c r="AC434" s="72">
        <f ca="1">INDEX(Anslutningspunkt!$A$2:$A$180,RANDBETWEEN(2,180),1)</f>
        <v>285</v>
      </c>
      <c r="AD434" s="29"/>
      <c r="AE434" s="29" t="str">
        <f ca="1" t="shared" si="401"/>
        <v>Stamnät Regionnät</v>
      </c>
      <c r="AF434" s="78"/>
      <c r="AG434" s="121"/>
      <c r="AH434" s="122"/>
      <c r="AI434" s="126"/>
      <c r="AM434" s="6">
        <f ca="1">VLOOKUP(AC434,Anslutningspunkt!A:B,2,0)+RANDBETWEEN(-10000,10000)</f>
        <v>7670642.698</v>
      </c>
      <c r="AN434" s="6">
        <f ca="1">VLOOKUP(AC434,Anslutningspunkt!A:C,3,0)+RANDBETWEEN(-10000,10000)</f>
        <v>822261.195</v>
      </c>
      <c r="AP434" s="6" t="str">
        <f ca="1" t="shared" si="320"/>
        <v>Nyanslutning</v>
      </c>
      <c r="AQ434" s="6" t="str">
        <f t="shared" si="321"/>
        <v>Konsumtion/Produktion</v>
      </c>
      <c r="AX434" s="30">
        <f ca="1" t="shared" si="322"/>
        <v>44490.550039918</v>
      </c>
      <c r="AZ434" s="30">
        <f ca="1">IF(SUM(IF({"4.Projekteringsavtal","5.Anslutningsavtal","6.Nätavtal"}=Q434,1,0))&gt;0,EDATE(AX434,RANDBETWEEN(0,6)),"")</f>
        <v>44521</v>
      </c>
      <c r="BB434" s="20" t="str">
        <f ca="1">IF(SUM(IF({"5.Anslutningsavtal","6.Nätavtal"}=Q434,1,0))&gt;0,EDATE(AZ434,RANDBETWEEN(0,3)),"")</f>
        <v/>
      </c>
      <c r="BD434" s="20" t="str">
        <f ca="1" t="shared" si="323"/>
        <v/>
      </c>
    </row>
    <row r="435" s="6" customFormat="1" spans="1:56">
      <c r="A435" s="32" t="s">
        <v>65</v>
      </c>
      <c r="B435" s="30">
        <f ca="1" t="shared" si="389"/>
        <v>43249</v>
      </c>
      <c r="C435" s="31">
        <f ca="1" t="shared" si="310"/>
        <v>45022</v>
      </c>
      <c r="D435" s="29" t="str">
        <f t="shared" si="311"/>
        <v>Project 4435</v>
      </c>
      <c r="E435" s="29" t="str">
        <f t="shared" si="312"/>
        <v>Company AB 5435</v>
      </c>
      <c r="F435" s="29" t="str">
        <f ca="1" t="shared" si="390"/>
        <v>Hofors</v>
      </c>
      <c r="G435" s="36">
        <f ca="1" t="shared" si="391"/>
        <v>34</v>
      </c>
      <c r="H435" s="37" t="str">
        <f ca="1" t="shared" si="392"/>
        <v>Ja</v>
      </c>
      <c r="I435" s="29" t="str">
        <f ca="1" t="shared" si="393"/>
        <v>Nyanslutning</v>
      </c>
      <c r="J435" s="29" t="s">
        <v>69</v>
      </c>
      <c r="K435" s="40">
        <f ca="1" t="shared" si="394"/>
        <v>340</v>
      </c>
      <c r="L435" s="40">
        <f ca="1" t="shared" si="313"/>
        <v>3</v>
      </c>
      <c r="M435" s="13"/>
      <c r="N435" s="29" t="str">
        <f ca="1" t="shared" si="314"/>
        <v>Sarah Anderson 435</v>
      </c>
      <c r="O435" s="29" t="str">
        <f ca="1" t="shared" si="315"/>
        <v>Sarah Anderson 435</v>
      </c>
      <c r="P435" s="29" t="str">
        <f ca="1" t="shared" si="316"/>
        <v>Lars Johnson 435</v>
      </c>
      <c r="Q435" s="29" t="str">
        <f ca="1" t="shared" si="395"/>
        <v>5.Anslutningsavtal</v>
      </c>
      <c r="R435" s="44" t="str">
        <f ca="1" t="shared" si="396"/>
        <v>?</v>
      </c>
      <c r="S435" s="44" t="str">
        <f ca="1" t="shared" si="397"/>
        <v>x</v>
      </c>
      <c r="T435" s="44" t="str">
        <f ca="1" t="shared" si="398"/>
        <v/>
      </c>
      <c r="U435" s="15"/>
      <c r="V435" s="32"/>
      <c r="W435" s="48" t="str">
        <f ca="1" t="shared" si="399"/>
        <v>Länk</v>
      </c>
      <c r="X435" s="49" t="str">
        <f ca="1" t="shared" si="400"/>
        <v>Ja</v>
      </c>
      <c r="Y435" s="62">
        <f ca="1" t="shared" si="317"/>
        <v>45505</v>
      </c>
      <c r="Z435" s="62">
        <f ca="1" t="shared" si="318"/>
        <v>45505</v>
      </c>
      <c r="AA435" s="66"/>
      <c r="AB435" s="63" t="str">
        <f ca="1" t="shared" si="319"/>
        <v/>
      </c>
      <c r="AC435" s="72">
        <f ca="1">INDEX(Anslutningspunkt!$A$2:$A$180,RANDBETWEEN(2,180),1)</f>
        <v>131</v>
      </c>
      <c r="AD435" s="29"/>
      <c r="AE435" s="29" t="str">
        <f ca="1" t="shared" si="401"/>
        <v>Regionnät</v>
      </c>
      <c r="AF435" s="78"/>
      <c r="AG435" s="121"/>
      <c r="AH435" s="122"/>
      <c r="AI435" s="126"/>
      <c r="AM435" s="6">
        <f ca="1">VLOOKUP(AC435,Anslutningspunkt!A:B,2,0)+RANDBETWEEN(-10000,10000)</f>
        <v>7591611.698</v>
      </c>
      <c r="AN435" s="6">
        <f ca="1">VLOOKUP(AC435,Anslutningspunkt!A:C,3,0)+RANDBETWEEN(-10000,10000)</f>
        <v>671630.195</v>
      </c>
      <c r="AP435" s="6" t="str">
        <f ca="1" t="shared" si="320"/>
        <v>Nyanslutning</v>
      </c>
      <c r="AQ435" s="6" t="str">
        <f t="shared" si="321"/>
        <v>Konsumtion/Produktion</v>
      </c>
      <c r="AX435" s="30">
        <f ca="1" t="shared" si="322"/>
        <v>44529.3120248154</v>
      </c>
      <c r="AZ435" s="30">
        <f ca="1">IF(SUM(IF({"4.Projekteringsavtal","5.Anslutningsavtal","6.Nätavtal"}=Q435,1,0))&gt;0,EDATE(AX435,RANDBETWEEN(0,6)),"")</f>
        <v>44710</v>
      </c>
      <c r="BB435" s="20">
        <f ca="1">IF(SUM(IF({"5.Anslutningsavtal","6.Nätavtal"}=Q435,1,0))&gt;0,EDATE(AZ435,RANDBETWEEN(0,3)),"")</f>
        <v>44710</v>
      </c>
      <c r="BD435" s="20" t="str">
        <f ca="1" t="shared" si="323"/>
        <v/>
      </c>
    </row>
    <row r="436" s="6" customFormat="1" spans="1:56">
      <c r="A436" s="32" t="s">
        <v>65</v>
      </c>
      <c r="B436" s="30">
        <f ca="1" t="shared" si="389"/>
        <v>44763</v>
      </c>
      <c r="C436" s="31">
        <f ca="1" t="shared" si="310"/>
        <v>45411</v>
      </c>
      <c r="D436" s="29" t="str">
        <f t="shared" si="311"/>
        <v>Project 4436</v>
      </c>
      <c r="E436" s="29" t="str">
        <f t="shared" si="312"/>
        <v>Company AB 5436</v>
      </c>
      <c r="F436" s="29" t="str">
        <f ca="1" t="shared" si="390"/>
        <v>Trosa</v>
      </c>
      <c r="G436" s="36">
        <f ca="1" t="shared" si="391"/>
        <v>38</v>
      </c>
      <c r="H436" s="37" t="str">
        <f ca="1" t="shared" si="392"/>
        <v>Ja</v>
      </c>
      <c r="I436" s="29" t="str">
        <f ca="1" t="shared" si="393"/>
        <v>Nyanslutning</v>
      </c>
      <c r="J436" s="29" t="s">
        <v>69</v>
      </c>
      <c r="K436" s="40">
        <f ca="1" t="shared" si="394"/>
        <v>480</v>
      </c>
      <c r="L436" s="40">
        <f ca="1" t="shared" si="313"/>
        <v>361</v>
      </c>
      <c r="M436" s="13"/>
      <c r="N436" s="29" t="str">
        <f ca="1" t="shared" si="314"/>
        <v>Anders Erikson 436</v>
      </c>
      <c r="O436" s="29" t="str">
        <f ca="1" t="shared" si="315"/>
        <v>Sarah Anderson 436</v>
      </c>
      <c r="P436" s="29" t="str">
        <f ca="1" t="shared" si="316"/>
        <v>Sarah Anderson 436</v>
      </c>
      <c r="Q436" s="29" t="str">
        <f ca="1" t="shared" si="395"/>
        <v>2.Reservationsavtal</v>
      </c>
      <c r="R436" s="44" t="str">
        <f ca="1" t="shared" si="396"/>
        <v>n</v>
      </c>
      <c r="S436" s="44" t="str">
        <f ca="1" t="shared" si="397"/>
        <v>x</v>
      </c>
      <c r="T436" s="44" t="str">
        <f ca="1" t="shared" si="398"/>
        <v/>
      </c>
      <c r="U436" s="15"/>
      <c r="V436" s="32"/>
      <c r="W436" s="48" t="str">
        <f ca="1" t="shared" si="399"/>
        <v/>
      </c>
      <c r="X436" s="49" t="str">
        <f ca="1" t="shared" si="400"/>
        <v>Ja</v>
      </c>
      <c r="Y436" s="62">
        <f ca="1" t="shared" si="317"/>
        <v>45562</v>
      </c>
      <c r="Z436" s="62">
        <f ca="1" t="shared" si="318"/>
        <v>45469</v>
      </c>
      <c r="AA436" s="66"/>
      <c r="AB436" s="63" t="str">
        <f ca="1" t="shared" si="319"/>
        <v/>
      </c>
      <c r="AC436" s="72">
        <f ca="1">INDEX(Anslutningspunkt!$A$2:$A$180,RANDBETWEEN(2,180),1)</f>
        <v>190</v>
      </c>
      <c r="AD436" s="29"/>
      <c r="AE436" s="29" t="str">
        <f ca="1" t="shared" si="401"/>
        <v>Stamnät</v>
      </c>
      <c r="AF436" s="78"/>
      <c r="AG436" s="121"/>
      <c r="AH436" s="122"/>
      <c r="AI436" s="126"/>
      <c r="AM436" s="6">
        <f ca="1">VLOOKUP(AC436,Anslutningspunkt!A:B,2,0)+RANDBETWEEN(-10000,10000)</f>
        <v>7630261.698</v>
      </c>
      <c r="AN436" s="6">
        <f ca="1">VLOOKUP(AC436,Anslutningspunkt!A:C,3,0)+RANDBETWEEN(-10000,10000)</f>
        <v>730311.195</v>
      </c>
      <c r="AP436" s="6" t="str">
        <f ca="1" t="shared" si="320"/>
        <v>Nyanslutning</v>
      </c>
      <c r="AQ436" s="6" t="str">
        <f t="shared" si="321"/>
        <v>Konsumtion/Produktion</v>
      </c>
      <c r="AX436" s="30">
        <f ca="1" t="shared" si="322"/>
        <v>45300.8421621555</v>
      </c>
      <c r="AZ436" s="30" t="str">
        <f ca="1">IF(SUM(IF({"4.Projekteringsavtal","5.Anslutningsavtal","6.Nätavtal"}=Q436,1,0))&gt;0,EDATE(AX436,RANDBETWEEN(0,6)),"")</f>
        <v/>
      </c>
      <c r="BB436" s="20" t="str">
        <f ca="1">IF(SUM(IF({"5.Anslutningsavtal","6.Nätavtal"}=Q436,1,0))&gt;0,EDATE(AZ436,RANDBETWEEN(0,3)),"")</f>
        <v/>
      </c>
      <c r="BD436" s="20" t="str">
        <f ca="1" t="shared" si="323"/>
        <v/>
      </c>
    </row>
    <row r="437" s="6" customFormat="1" spans="1:56">
      <c r="A437" s="32" t="s">
        <v>65</v>
      </c>
      <c r="B437" s="30">
        <f ca="1" t="shared" si="389"/>
        <v>44107</v>
      </c>
      <c r="C437" s="31">
        <f ca="1" t="shared" si="310"/>
        <v>45280</v>
      </c>
      <c r="D437" s="29" t="str">
        <f t="shared" si="311"/>
        <v>Project 4437</v>
      </c>
      <c r="E437" s="29" t="str">
        <f t="shared" si="312"/>
        <v>Company AB 5437</v>
      </c>
      <c r="F437" s="29" t="str">
        <f ca="1" t="shared" si="390"/>
        <v>Surahamar</v>
      </c>
      <c r="G437" s="36">
        <f ca="1" t="shared" si="391"/>
        <v>30</v>
      </c>
      <c r="H437" s="37" t="str">
        <f ca="1" t="shared" si="392"/>
        <v>Ja</v>
      </c>
      <c r="I437" s="29" t="str">
        <f ca="1" t="shared" si="393"/>
        <v>Nyanslutning</v>
      </c>
      <c r="J437" s="29" t="s">
        <v>69</v>
      </c>
      <c r="K437" s="40">
        <f ca="1" t="shared" si="394"/>
        <v>420</v>
      </c>
      <c r="L437" s="40">
        <f ca="1" t="shared" si="313"/>
        <v>182</v>
      </c>
      <c r="M437" s="13"/>
      <c r="N437" s="29" t="str">
        <f ca="1" t="shared" si="314"/>
        <v>Lars Johnson 437</v>
      </c>
      <c r="O437" s="29" t="str">
        <f ca="1" t="shared" si="315"/>
        <v>Lars Johnson 437</v>
      </c>
      <c r="P437" s="29" t="str">
        <f ca="1" t="shared" si="316"/>
        <v>Erik Johanson 437</v>
      </c>
      <c r="Q437" s="29" t="str">
        <f ca="1" t="shared" si="395"/>
        <v>2.Reservationsavtal</v>
      </c>
      <c r="R437" s="44" t="str">
        <f ca="1" t="shared" si="396"/>
        <v>nej</v>
      </c>
      <c r="S437" s="44" t="str">
        <f ca="1" t="shared" si="397"/>
        <v/>
      </c>
      <c r="T437" s="44" t="str">
        <f ca="1" t="shared" si="398"/>
        <v/>
      </c>
      <c r="U437" s="15"/>
      <c r="V437" s="32"/>
      <c r="W437" s="48" t="str">
        <f ca="1" t="shared" si="399"/>
        <v>Reservationsavtal ska tecknas</v>
      </c>
      <c r="X437" s="49" t="str">
        <f ca="1" t="shared" si="400"/>
        <v>Ja</v>
      </c>
      <c r="Y437" s="62">
        <f ca="1" t="shared" si="317"/>
        <v>45472</v>
      </c>
      <c r="Z437" s="62">
        <f ca="1" t="shared" si="318"/>
        <v>45328</v>
      </c>
      <c r="AA437" s="66"/>
      <c r="AB437" s="63" t="str">
        <f ca="1" t="shared" si="319"/>
        <v/>
      </c>
      <c r="AC437" s="72">
        <f ca="1">INDEX(Anslutningspunkt!$A$2:$A$180,RANDBETWEEN(2,180),1)</f>
        <v>36</v>
      </c>
      <c r="AD437" s="29"/>
      <c r="AE437" s="29" t="str">
        <f ca="1" t="shared" si="401"/>
        <v>Stamnät Regionnät</v>
      </c>
      <c r="AF437" s="78"/>
      <c r="AG437" s="121"/>
      <c r="AH437" s="122"/>
      <c r="AI437" s="126"/>
      <c r="AM437" s="6">
        <f ca="1">VLOOKUP(AC437,Anslutningspunkt!A:B,2,0)+RANDBETWEEN(-10000,10000)</f>
        <v>7641060.698</v>
      </c>
      <c r="AN437" s="6">
        <f ca="1">VLOOKUP(AC437,Anslutningspunkt!A:C,3,0)+RANDBETWEEN(-10000,10000)</f>
        <v>820193.195</v>
      </c>
      <c r="AP437" s="6" t="str">
        <f ca="1" t="shared" si="320"/>
        <v>Nyanslutning</v>
      </c>
      <c r="AQ437" s="6" t="str">
        <f t="shared" si="321"/>
        <v>Konsumtion/Produktion</v>
      </c>
      <c r="AX437" s="30">
        <f ca="1" t="shared" si="322"/>
        <v>44440.9455697493</v>
      </c>
      <c r="AZ437" s="30" t="str">
        <f ca="1">IF(SUM(IF({"4.Projekteringsavtal","5.Anslutningsavtal","6.Nätavtal"}=Q437,1,0))&gt;0,EDATE(AX437,RANDBETWEEN(0,6)),"")</f>
        <v/>
      </c>
      <c r="BB437" s="20" t="str">
        <f ca="1">IF(SUM(IF({"5.Anslutningsavtal","6.Nätavtal"}=Q437,1,0))&gt;0,EDATE(AZ437,RANDBETWEEN(0,3)),"")</f>
        <v/>
      </c>
      <c r="BD437" s="20" t="str">
        <f ca="1" t="shared" si="323"/>
        <v/>
      </c>
    </row>
    <row r="438" s="6" customFormat="1" spans="1:56">
      <c r="A438" s="32" t="s">
        <v>65</v>
      </c>
      <c r="B438" s="30">
        <f ca="1" t="shared" si="389"/>
        <v>44271</v>
      </c>
      <c r="C438" s="31">
        <f ca="1" t="shared" si="310"/>
        <v>45384</v>
      </c>
      <c r="D438" s="29" t="str">
        <f t="shared" si="311"/>
        <v>Project 4438</v>
      </c>
      <c r="E438" s="29" t="str">
        <f t="shared" si="312"/>
        <v>Company AB 5438</v>
      </c>
      <c r="F438" s="29" t="str">
        <f ca="1" t="shared" si="390"/>
        <v>Hofors</v>
      </c>
      <c r="G438" s="36">
        <f ca="1" t="shared" si="391"/>
        <v>32</v>
      </c>
      <c r="H438" s="37" t="str">
        <f ca="1" t="shared" si="392"/>
        <v/>
      </c>
      <c r="I438" s="29" t="str">
        <f ca="1" t="shared" si="393"/>
        <v>Nyanslutning</v>
      </c>
      <c r="J438" s="29" t="s">
        <v>69</v>
      </c>
      <c r="K438" s="40">
        <f ca="1" t="shared" si="394"/>
        <v>310</v>
      </c>
      <c r="L438" s="40">
        <f ca="1" t="shared" si="313"/>
        <v>78</v>
      </c>
      <c r="M438" s="13"/>
      <c r="N438" s="29" t="str">
        <f ca="1" t="shared" si="314"/>
        <v>Anders Erikson 438</v>
      </c>
      <c r="O438" s="29" t="str">
        <f ca="1" t="shared" si="315"/>
        <v>Anders Erikson 438</v>
      </c>
      <c r="P438" s="29" t="str">
        <f ca="1" t="shared" si="316"/>
        <v>Sarah Anderson 438</v>
      </c>
      <c r="Q438" s="29" t="str">
        <f ca="1" t="shared" si="395"/>
        <v>4.Projekteringsavtal</v>
      </c>
      <c r="R438" s="44" t="str">
        <f ca="1" t="shared" si="396"/>
        <v>Ja</v>
      </c>
      <c r="S438" s="44" t="str">
        <f ca="1" t="shared" si="397"/>
        <v>x</v>
      </c>
      <c r="T438" s="44" t="str">
        <f ca="1" t="shared" si="398"/>
        <v/>
      </c>
      <c r="U438" s="15"/>
      <c r="V438" s="32"/>
      <c r="W438" s="48" t="str">
        <f ca="1" t="shared" si="399"/>
        <v/>
      </c>
      <c r="X438" s="49" t="str">
        <f ca="1" t="shared" si="400"/>
        <v/>
      </c>
      <c r="Y438" s="62" t="str">
        <f ca="1" t="shared" si="317"/>
        <v/>
      </c>
      <c r="Z438" s="62" t="str">
        <f ca="1" t="shared" si="318"/>
        <v/>
      </c>
      <c r="AA438" s="66"/>
      <c r="AB438" s="63" t="str">
        <f ca="1" t="shared" si="319"/>
        <v/>
      </c>
      <c r="AC438" s="72">
        <f ca="1">INDEX(Anslutningspunkt!$A$2:$A$180,RANDBETWEEN(2,180),1)</f>
        <v>46</v>
      </c>
      <c r="AD438" s="29"/>
      <c r="AE438" s="29" t="str">
        <f ca="1" t="shared" si="401"/>
        <v>Stamnät Regionnät</v>
      </c>
      <c r="AF438" s="78"/>
      <c r="AG438" s="121"/>
      <c r="AH438" s="122"/>
      <c r="AI438" s="126"/>
      <c r="AM438" s="6">
        <f ca="1">VLOOKUP(AC438,Anslutningspunkt!A:B,2,0)+RANDBETWEEN(-10000,10000)</f>
        <v>7759634.698</v>
      </c>
      <c r="AN438" s="6">
        <f ca="1">VLOOKUP(AC438,Anslutningspunkt!A:C,3,0)+RANDBETWEEN(-10000,10000)</f>
        <v>753778.195</v>
      </c>
      <c r="AP438" s="6" t="str">
        <f ca="1" t="shared" si="320"/>
        <v>Nyanslutning</v>
      </c>
      <c r="AQ438" s="6" t="str">
        <f t="shared" si="321"/>
        <v>Konsumtion/Produktion</v>
      </c>
      <c r="AX438" s="30">
        <f ca="1" t="shared" si="322"/>
        <v>44882.851659584</v>
      </c>
      <c r="AZ438" s="30">
        <f ca="1">IF(SUM(IF({"4.Projekteringsavtal","5.Anslutningsavtal","6.Nätavtal"}=Q438,1,0))&gt;0,EDATE(AX438,RANDBETWEEN(0,6)),"")</f>
        <v>44974</v>
      </c>
      <c r="BB438" s="20" t="str">
        <f ca="1">IF(SUM(IF({"5.Anslutningsavtal","6.Nätavtal"}=Q438,1,0))&gt;0,EDATE(AZ438,RANDBETWEEN(0,3)),"")</f>
        <v/>
      </c>
      <c r="BD438" s="20" t="str">
        <f ca="1" t="shared" si="323"/>
        <v/>
      </c>
    </row>
    <row r="439" s="6" customFormat="1" spans="1:56">
      <c r="A439" s="32" t="s">
        <v>65</v>
      </c>
      <c r="B439" s="30">
        <f ca="1" t="shared" si="389"/>
        <v>44073</v>
      </c>
      <c r="C439" s="31">
        <f ca="1" t="shared" si="310"/>
        <v>44217</v>
      </c>
      <c r="D439" s="29" t="str">
        <f t="shared" si="311"/>
        <v>Project 4439</v>
      </c>
      <c r="E439" s="29" t="str">
        <f t="shared" si="312"/>
        <v>Company AB 5439</v>
      </c>
      <c r="F439" s="29" t="str">
        <f ca="1" t="shared" si="390"/>
        <v>Hedemora</v>
      </c>
      <c r="G439" s="36">
        <f ca="1" t="shared" si="391"/>
        <v>30</v>
      </c>
      <c r="H439" s="37" t="str">
        <f ca="1" t="shared" si="392"/>
        <v/>
      </c>
      <c r="I439" s="29" t="str">
        <f ca="1" t="shared" si="393"/>
        <v>Nyanslutning</v>
      </c>
      <c r="J439" s="29" t="s">
        <v>69</v>
      </c>
      <c r="K439" s="40">
        <f ca="1" t="shared" si="394"/>
        <v>570</v>
      </c>
      <c r="L439" s="40">
        <f ca="1" t="shared" si="313"/>
        <v>502</v>
      </c>
      <c r="M439" s="13"/>
      <c r="N439" s="29" t="str">
        <f ca="1" t="shared" si="314"/>
        <v>Sarah Anderson 439</v>
      </c>
      <c r="O439" s="29" t="str">
        <f ca="1" t="shared" si="315"/>
        <v>Erik Johanson 439</v>
      </c>
      <c r="P439" s="29" t="str">
        <f ca="1" t="shared" si="316"/>
        <v>Anders Erikson 439</v>
      </c>
      <c r="Q439" s="29" t="str">
        <f ca="1" t="shared" si="395"/>
        <v>4.Projekteringsavtal</v>
      </c>
      <c r="R439" s="44" t="str">
        <f ca="1" t="shared" si="396"/>
        <v>N/A</v>
      </c>
      <c r="S439" s="44" t="str">
        <f ca="1" t="shared" si="397"/>
        <v/>
      </c>
      <c r="T439" s="44" t="str">
        <f ca="1" t="shared" si="398"/>
        <v/>
      </c>
      <c r="U439" s="15"/>
      <c r="V439" s="32"/>
      <c r="W439" s="48" t="str">
        <f ca="1" t="shared" si="399"/>
        <v/>
      </c>
      <c r="X439" s="49" t="str">
        <f ca="1" t="shared" si="400"/>
        <v>Nej</v>
      </c>
      <c r="Y439" s="62" t="str">
        <f ca="1" t="shared" si="317"/>
        <v/>
      </c>
      <c r="Z439" s="62" t="str">
        <f ca="1" t="shared" si="318"/>
        <v/>
      </c>
      <c r="AA439" s="66"/>
      <c r="AB439" s="63" t="str">
        <f ca="1" t="shared" si="319"/>
        <v/>
      </c>
      <c r="AC439" s="72">
        <f ca="1">INDEX(Anslutningspunkt!$A$2:$A$180,RANDBETWEEN(2,180),1)</f>
        <v>303</v>
      </c>
      <c r="AD439" s="29"/>
      <c r="AE439" s="29" t="str">
        <f ca="1" t="shared" si="401"/>
        <v>Regionnät</v>
      </c>
      <c r="AF439" s="78"/>
      <c r="AG439" s="121"/>
      <c r="AH439" s="122"/>
      <c r="AI439" s="126"/>
      <c r="AM439" s="6">
        <f ca="1">VLOOKUP(AC439,Anslutningspunkt!A:B,2,0)+RANDBETWEEN(-10000,10000)</f>
        <v>6349235.937</v>
      </c>
      <c r="AN439" s="6">
        <f ca="1">VLOOKUP(AC439,Anslutningspunkt!A:C,3,0)+RANDBETWEEN(-10000,10000)</f>
        <v>443807.554</v>
      </c>
      <c r="AP439" s="6" t="str">
        <f ca="1" t="shared" si="320"/>
        <v>Nyanslutning</v>
      </c>
      <c r="AQ439" s="6" t="str">
        <f t="shared" si="321"/>
        <v>Konsumtion/Produktion</v>
      </c>
      <c r="AX439" s="30">
        <f ca="1" t="shared" si="322"/>
        <v>44132.3612277453</v>
      </c>
      <c r="AZ439" s="30">
        <f ca="1">IF(SUM(IF({"4.Projekteringsavtal","5.Anslutningsavtal","6.Nätavtal"}=Q439,1,0))&gt;0,EDATE(AX439,RANDBETWEEN(0,6)),"")</f>
        <v>44283</v>
      </c>
      <c r="BB439" s="20" t="str">
        <f ca="1">IF(SUM(IF({"5.Anslutningsavtal","6.Nätavtal"}=Q439,1,0))&gt;0,EDATE(AZ439,RANDBETWEEN(0,3)),"")</f>
        <v/>
      </c>
      <c r="BD439" s="20" t="str">
        <f ca="1" t="shared" si="323"/>
        <v/>
      </c>
    </row>
    <row r="440" s="6" customFormat="1" spans="1:56">
      <c r="A440" s="32" t="s">
        <v>65</v>
      </c>
      <c r="B440" s="30">
        <f ca="1" t="shared" si="389"/>
        <v>44712</v>
      </c>
      <c r="C440" s="31">
        <f ca="1" t="shared" si="310"/>
        <v>45119</v>
      </c>
      <c r="D440" s="29" t="str">
        <f t="shared" si="311"/>
        <v>Project 4440</v>
      </c>
      <c r="E440" s="29" t="str">
        <f t="shared" si="312"/>
        <v>Company AB 5440</v>
      </c>
      <c r="F440" s="29" t="str">
        <f ca="1" t="shared" si="390"/>
        <v>Trosa</v>
      </c>
      <c r="G440" s="36">
        <f ca="1" t="shared" si="391"/>
        <v>38</v>
      </c>
      <c r="H440" s="37" t="str">
        <f ca="1" t="shared" si="392"/>
        <v/>
      </c>
      <c r="I440" s="29" t="str">
        <f ca="1" t="shared" si="393"/>
        <v>Nyanslutning</v>
      </c>
      <c r="J440" s="29" t="s">
        <v>69</v>
      </c>
      <c r="K440" s="40">
        <f ca="1" t="shared" si="394"/>
        <v>260</v>
      </c>
      <c r="L440" s="40">
        <f ca="1" t="shared" si="313"/>
        <v>21</v>
      </c>
      <c r="M440" s="13"/>
      <c r="N440" s="29" t="str">
        <f ca="1" t="shared" si="314"/>
        <v>Erik Johanson 440</v>
      </c>
      <c r="O440" s="29" t="str">
        <f ca="1" t="shared" si="315"/>
        <v>Anders Erikson 440</v>
      </c>
      <c r="P440" s="29" t="str">
        <f ca="1" t="shared" si="316"/>
        <v>Sarah Anderson 440</v>
      </c>
      <c r="Q440" s="29" t="str">
        <f ca="1" t="shared" si="395"/>
        <v>2.Reservationsavtal</v>
      </c>
      <c r="R440" s="44" t="str">
        <f ca="1" t="shared" si="396"/>
        <v>?</v>
      </c>
      <c r="S440" s="44" t="str">
        <f ca="1" t="shared" si="397"/>
        <v/>
      </c>
      <c r="T440" s="44" t="str">
        <f ca="1" t="shared" si="398"/>
        <v/>
      </c>
      <c r="U440" s="15"/>
      <c r="V440" s="32"/>
      <c r="W440" s="48" t="str">
        <f ca="1" t="shared" si="399"/>
        <v>Ansluts till LN 20 kV</v>
      </c>
      <c r="X440" s="49" t="str">
        <f ca="1" t="shared" si="400"/>
        <v>Ja</v>
      </c>
      <c r="Y440" s="62">
        <f ca="1" t="shared" si="317"/>
        <v>45419</v>
      </c>
      <c r="Z440" s="62">
        <f ca="1" t="shared" si="318"/>
        <v>45360</v>
      </c>
      <c r="AA440" s="66"/>
      <c r="AB440" s="63" t="str">
        <f ca="1" t="shared" si="319"/>
        <v/>
      </c>
      <c r="AC440" s="72">
        <f ca="1">INDEX(Anslutningspunkt!$A$2:$A$180,RANDBETWEEN(2,180),1)</f>
        <v>29</v>
      </c>
      <c r="AD440" s="29"/>
      <c r="AE440" s="29" t="str">
        <f ca="1" t="shared" si="401"/>
        <v>Stamnät</v>
      </c>
      <c r="AF440" s="78"/>
      <c r="AG440" s="121"/>
      <c r="AH440" s="122"/>
      <c r="AI440" s="126"/>
      <c r="AM440" s="6">
        <f ca="1">VLOOKUP(AC440,Anslutningspunkt!A:B,2,0)+RANDBETWEEN(-10000,10000)</f>
        <v>7749756.698</v>
      </c>
      <c r="AN440" s="6">
        <f ca="1">VLOOKUP(AC440,Anslutningspunkt!A:C,3,0)+RANDBETWEEN(-10000,10000)</f>
        <v>737971.195</v>
      </c>
      <c r="AP440" s="6" t="str">
        <f ca="1" t="shared" si="320"/>
        <v>Nyanslutning</v>
      </c>
      <c r="AQ440" s="6" t="str">
        <f t="shared" si="321"/>
        <v>Konsumtion/Produktion</v>
      </c>
      <c r="AX440" s="30">
        <f ca="1" t="shared" si="322"/>
        <v>45045.4824889805</v>
      </c>
      <c r="AZ440" s="30" t="str">
        <f ca="1">IF(SUM(IF({"4.Projekteringsavtal","5.Anslutningsavtal","6.Nätavtal"}=Q440,1,0))&gt;0,EDATE(AX440,RANDBETWEEN(0,6)),"")</f>
        <v/>
      </c>
      <c r="BB440" s="20" t="str">
        <f ca="1">IF(SUM(IF({"5.Anslutningsavtal","6.Nätavtal"}=Q440,1,0))&gt;0,EDATE(AZ440,RANDBETWEEN(0,3)),"")</f>
        <v/>
      </c>
      <c r="BD440" s="20" t="str">
        <f ca="1" t="shared" si="323"/>
        <v/>
      </c>
    </row>
    <row r="441" s="6" customFormat="1" spans="1:56">
      <c r="A441" s="32" t="s">
        <v>65</v>
      </c>
      <c r="B441" s="30">
        <f ca="1" t="shared" si="389"/>
        <v>44068</v>
      </c>
      <c r="C441" s="31">
        <f ca="1" t="shared" si="310"/>
        <v>44735</v>
      </c>
      <c r="D441" s="29" t="str">
        <f t="shared" si="311"/>
        <v>Project 4441</v>
      </c>
      <c r="E441" s="29" t="str">
        <f t="shared" si="312"/>
        <v>Company AB 5441</v>
      </c>
      <c r="F441" s="29" t="str">
        <f ca="1" t="shared" si="390"/>
        <v>Gävle/Sandviken</v>
      </c>
      <c r="G441" s="36">
        <f ca="1" t="shared" si="391"/>
        <v>30</v>
      </c>
      <c r="H441" s="37" t="str">
        <f ca="1" t="shared" si="392"/>
        <v/>
      </c>
      <c r="I441" s="29" t="str">
        <f ca="1" t="shared" si="393"/>
        <v>Flytt</v>
      </c>
      <c r="J441" s="29" t="s">
        <v>69</v>
      </c>
      <c r="K441" s="40">
        <f ca="1" t="shared" si="394"/>
        <v>410</v>
      </c>
      <c r="L441" s="40">
        <f ca="1" t="shared" si="313"/>
        <v>278</v>
      </c>
      <c r="M441" s="13"/>
      <c r="N441" s="29" t="str">
        <f ca="1" t="shared" si="314"/>
        <v>Lars Johnson 441</v>
      </c>
      <c r="O441" s="29" t="str">
        <f ca="1" t="shared" si="315"/>
        <v>Anders Erikson 441</v>
      </c>
      <c r="P441" s="29" t="str">
        <f ca="1" t="shared" si="316"/>
        <v>Erik Johanson 441</v>
      </c>
      <c r="Q441" s="29" t="str">
        <f ca="1" t="shared" si="395"/>
        <v>4.Projekteringsavtal</v>
      </c>
      <c r="R441" s="44" t="str">
        <f ca="1" t="shared" si="396"/>
        <v>Ja</v>
      </c>
      <c r="S441" s="44" t="str">
        <f ca="1" t="shared" si="397"/>
        <v>x</v>
      </c>
      <c r="T441" s="44" t="str">
        <f ca="1" t="shared" si="398"/>
        <v>x</v>
      </c>
      <c r="U441" s="15"/>
      <c r="V441" s="32"/>
      <c r="W441" s="48" t="str">
        <f ca="1" t="shared" si="399"/>
        <v>Reservationsavtal ska tecknas</v>
      </c>
      <c r="X441" s="49" t="str">
        <f ca="1" t="shared" si="400"/>
        <v>Ja</v>
      </c>
      <c r="Y441" s="62">
        <f ca="1" t="shared" si="317"/>
        <v>45232</v>
      </c>
      <c r="Z441" s="62">
        <f ca="1" t="shared" si="318"/>
        <v>44891</v>
      </c>
      <c r="AA441" s="66"/>
      <c r="AB441" s="63" t="str">
        <f ca="1" t="shared" si="319"/>
        <v/>
      </c>
      <c r="AC441" s="72" t="e">
        <f ca="1">INDEX(Anslutningspunkt!$A$2:$A$180,RANDBETWEEN(2,180),1)</f>
        <v>#REF!</v>
      </c>
      <c r="AD441" s="29"/>
      <c r="AE441" s="29" t="str">
        <f ca="1" t="shared" si="401"/>
        <v>Stamnät</v>
      </c>
      <c r="AF441" s="78"/>
      <c r="AG441" s="121"/>
      <c r="AH441" s="122"/>
      <c r="AI441" s="126"/>
      <c r="AM441" s="6" t="e">
        <f ca="1">VLOOKUP(AC441,Anslutningspunkt!A:B,2,0)+RANDBETWEEN(-10000,10000)</f>
        <v>#REF!</v>
      </c>
      <c r="AN441" s="6" t="e">
        <f ca="1">VLOOKUP(AC441,Anslutningspunkt!A:C,3,0)+RANDBETWEEN(-10000,10000)</f>
        <v>#REF!</v>
      </c>
      <c r="AP441" s="6" t="str">
        <f ca="1" t="shared" si="320"/>
        <v>Flytt</v>
      </c>
      <c r="AQ441" s="6" t="str">
        <f t="shared" si="321"/>
        <v>Konsumtion/Produktion</v>
      </c>
      <c r="AX441" s="30">
        <f ca="1" t="shared" si="322"/>
        <v>44577.17775895</v>
      </c>
      <c r="AZ441" s="30">
        <f ca="1">IF(SUM(IF({"4.Projekteringsavtal","5.Anslutningsavtal","6.Nätavtal"}=Q441,1,0))&gt;0,EDATE(AX441,RANDBETWEEN(0,6)),"")</f>
        <v>44636</v>
      </c>
      <c r="BB441" s="20" t="str">
        <f ca="1">IF(SUM(IF({"5.Anslutningsavtal","6.Nätavtal"}=Q441,1,0))&gt;0,EDATE(AZ441,RANDBETWEEN(0,3)),"")</f>
        <v/>
      </c>
      <c r="BD441" s="20" t="str">
        <f ca="1" t="shared" si="323"/>
        <v/>
      </c>
    </row>
    <row r="442" s="6" customFormat="1" spans="1:56">
      <c r="A442" s="32" t="s">
        <v>65</v>
      </c>
      <c r="B442" s="30">
        <f ca="1" t="shared" ref="B442:B451" si="402">RANDBETWEEN(DATE(2018,1,1),DATE(2022,10,20))</f>
        <v>44178</v>
      </c>
      <c r="C442" s="31">
        <f ca="1" t="shared" si="310"/>
        <v>44225</v>
      </c>
      <c r="D442" s="29" t="str">
        <f t="shared" si="311"/>
        <v>Project 4442</v>
      </c>
      <c r="E442" s="29" t="str">
        <f t="shared" si="312"/>
        <v>Company AB 5442</v>
      </c>
      <c r="F442" s="29" t="str">
        <f ca="1" t="shared" ref="F442:F451" si="403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Älvkarleby</v>
      </c>
      <c r="G442" s="36">
        <f ca="1" t="shared" ref="G442:G451" si="404">RANDBETWEEN(30,38)</f>
        <v>30</v>
      </c>
      <c r="H442" s="37" t="str">
        <f ca="1" t="shared" ref="H442:H451" si="405">CHOOSE(RANDBETWEEN(1,3),"Ja","Nej","")</f>
        <v>Nej</v>
      </c>
      <c r="I442" s="29" t="str">
        <f ca="1" t="shared" ref="I442:I451" si="406">CHOOSE(RANDBETWEEN(1,3),"Nyanslutning","Utökning","Flytt")</f>
        <v>Utökning</v>
      </c>
      <c r="J442" s="29" t="s">
        <v>69</v>
      </c>
      <c r="K442" s="40">
        <f ca="1" t="shared" ref="K442:K451" si="407">RANDBETWEEN(1,60)*10</f>
        <v>340</v>
      </c>
      <c r="L442" s="40">
        <f ca="1" t="shared" si="313"/>
        <v>150</v>
      </c>
      <c r="M442" s="13"/>
      <c r="N442" s="29" t="str">
        <f ca="1" t="shared" si="314"/>
        <v>Lars Johnson 442</v>
      </c>
      <c r="O442" s="29" t="str">
        <f ca="1" t="shared" si="315"/>
        <v>Anders Erikson 442</v>
      </c>
      <c r="P442" s="29" t="str">
        <f ca="1" t="shared" si="316"/>
        <v>Erik Johanson 442</v>
      </c>
      <c r="Q442" s="29" t="str">
        <f ca="1" t="shared" ref="Q442:Q451" si="408">CHOOSE(RANDBETWEEN(1,5),"5.Anslutningsavtal","4.Projekteringsavtal","6.Nätavtal","2.Reservationsavtal","1.Anslutningsmöjlighet")</f>
        <v>2.Reservationsavtal</v>
      </c>
      <c r="R442" s="44" t="str">
        <f ca="1" t="shared" ref="R442:R451" si="409">CHOOSE(RANDBETWEEN(1,8),"Ja","","","","n","nej","?","N/A")</f>
        <v>nej</v>
      </c>
      <c r="S442" s="44" t="str">
        <f ca="1" t="shared" ref="S442:S451" si="410">CHOOSE(RANDBETWEEN(1,3),"x","","")</f>
        <v>x</v>
      </c>
      <c r="T442" s="44" t="str">
        <f ca="1" t="shared" ref="T442:T451" si="411">CHOOSE(RANDBETWEEN(1,4),"x","","","")</f>
        <v/>
      </c>
      <c r="U442" s="15"/>
      <c r="V442" s="32"/>
      <c r="W442" s="48" t="str">
        <f ca="1" t="shared" ref="W442:W451" si="412">CHOOSE(RANDBETWEEN(1,7),"Länk","","","","","Ansluts till LN 20 kV","Reservationsavtal ska tecknas")</f>
        <v/>
      </c>
      <c r="X442" s="49" t="str">
        <f ca="1" t="shared" ref="X442:X451" si="413">CHOOSE(RANDBETWEEN(1,4),"Ja","Ja","Nej","")</f>
        <v>Nej</v>
      </c>
      <c r="Y442" s="62" t="str">
        <f ca="1" t="shared" si="317"/>
        <v/>
      </c>
      <c r="Z442" s="62" t="str">
        <f ca="1" t="shared" si="318"/>
        <v/>
      </c>
      <c r="AA442" s="66"/>
      <c r="AB442" s="63" t="str">
        <f ca="1" t="shared" si="319"/>
        <v/>
      </c>
      <c r="AC442" s="72">
        <f ca="1">INDEX(Anslutningspunkt!$A$2:$A$180,RANDBETWEEN(2,180),1)</f>
        <v>1</v>
      </c>
      <c r="AD442" s="29"/>
      <c r="AE442" s="29" t="str">
        <f ca="1" t="shared" ref="AE442:AE451" si="414">CHOOSE(RANDBETWEEN(1,4),"Regionnät","Stamnät Regionnät","Stamnät","")</f>
        <v>Regionnät</v>
      </c>
      <c r="AF442" s="78"/>
      <c r="AG442" s="121"/>
      <c r="AH442" s="122"/>
      <c r="AI442" s="126"/>
      <c r="AM442" s="6">
        <f ca="1">VLOOKUP(AC442,Anslutningspunkt!A:B,2,0)+RANDBETWEEN(-10000,10000)</f>
        <v>7585869.698</v>
      </c>
      <c r="AN442" s="6">
        <f ca="1">VLOOKUP(AC442,Anslutningspunkt!A:C,3,0)+RANDBETWEEN(-10000,10000)</f>
        <v>749820.195</v>
      </c>
      <c r="AP442" s="6" t="str">
        <f ca="1" t="shared" si="320"/>
        <v>Utökning</v>
      </c>
      <c r="AQ442" s="6" t="str">
        <f t="shared" si="321"/>
        <v>Konsumtion/Produktion</v>
      </c>
      <c r="AX442" s="30">
        <f ca="1" t="shared" si="322"/>
        <v>44214.8300296741</v>
      </c>
      <c r="AZ442" s="30" t="str">
        <f ca="1">IF(SUM(IF({"4.Projekteringsavtal","5.Anslutningsavtal","6.Nätavtal"}=Q442,1,0))&gt;0,EDATE(AX442,RANDBETWEEN(0,6)),"")</f>
        <v/>
      </c>
      <c r="BB442" s="20" t="str">
        <f ca="1">IF(SUM(IF({"5.Anslutningsavtal","6.Nätavtal"}=Q442,1,0))&gt;0,EDATE(AZ442,RANDBETWEEN(0,3)),"")</f>
        <v/>
      </c>
      <c r="BD442" s="20" t="str">
        <f ca="1" t="shared" si="323"/>
        <v/>
      </c>
    </row>
    <row r="443" s="6" customFormat="1" spans="1:56">
      <c r="A443" s="32" t="s">
        <v>65</v>
      </c>
      <c r="B443" s="30">
        <f ca="1" t="shared" si="402"/>
        <v>44068</v>
      </c>
      <c r="C443" s="31">
        <f ca="1" t="shared" si="310"/>
        <v>44735</v>
      </c>
      <c r="D443" s="29" t="str">
        <f t="shared" si="311"/>
        <v>Project 4443</v>
      </c>
      <c r="E443" s="29" t="str">
        <f t="shared" si="312"/>
        <v>Company AB 5443</v>
      </c>
      <c r="F443" s="29" t="str">
        <f ca="1" t="shared" si="403"/>
        <v>Nacka</v>
      </c>
      <c r="G443" s="36">
        <f ca="1" t="shared" si="404"/>
        <v>36</v>
      </c>
      <c r="H443" s="37" t="str">
        <f ca="1" t="shared" si="405"/>
        <v/>
      </c>
      <c r="I443" s="29" t="str">
        <f ca="1" t="shared" si="406"/>
        <v>Flytt</v>
      </c>
      <c r="J443" s="29" t="s">
        <v>69</v>
      </c>
      <c r="K443" s="40">
        <f ca="1" t="shared" si="407"/>
        <v>100</v>
      </c>
      <c r="L443" s="40">
        <f ca="1" t="shared" si="313"/>
        <v>100</v>
      </c>
      <c r="M443" s="13"/>
      <c r="N443" s="29" t="str">
        <f ca="1" t="shared" si="314"/>
        <v>Erik Johanson 443</v>
      </c>
      <c r="O443" s="29" t="str">
        <f ca="1" t="shared" si="315"/>
        <v>Anders Erikson 443</v>
      </c>
      <c r="P443" s="29" t="str">
        <f ca="1" t="shared" si="316"/>
        <v>Anders Erikson 443</v>
      </c>
      <c r="Q443" s="29" t="str">
        <f ca="1" t="shared" si="408"/>
        <v>5.Anslutningsavtal</v>
      </c>
      <c r="R443" s="44" t="str">
        <f ca="1" t="shared" si="409"/>
        <v>nej</v>
      </c>
      <c r="S443" s="44" t="str">
        <f ca="1" t="shared" si="410"/>
        <v/>
      </c>
      <c r="T443" s="44" t="str">
        <f ca="1" t="shared" si="411"/>
        <v/>
      </c>
      <c r="U443" s="15"/>
      <c r="V443" s="32"/>
      <c r="W443" s="48" t="str">
        <f ca="1" t="shared" si="412"/>
        <v>Ansluts till LN 20 kV</v>
      </c>
      <c r="X443" s="49" t="str">
        <f ca="1" t="shared" si="413"/>
        <v>Ja</v>
      </c>
      <c r="Y443" s="62">
        <f ca="1" t="shared" si="317"/>
        <v>45309</v>
      </c>
      <c r="Z443" s="62">
        <f ca="1" t="shared" si="318"/>
        <v>45217</v>
      </c>
      <c r="AA443" s="66"/>
      <c r="AB443" s="63" t="str">
        <f ca="1" t="shared" si="319"/>
        <v/>
      </c>
      <c r="AC443" s="72">
        <f ca="1">INDEX(Anslutningspunkt!$A$2:$A$180,RANDBETWEEN(2,180),1)</f>
        <v>171</v>
      </c>
      <c r="AD443" s="29"/>
      <c r="AE443" s="29" t="str">
        <f ca="1" t="shared" si="414"/>
        <v/>
      </c>
      <c r="AF443" s="78"/>
      <c r="AG443" s="121"/>
      <c r="AH443" s="122"/>
      <c r="AI443" s="126"/>
      <c r="AM443" s="6">
        <f ca="1">VLOOKUP(AC443,Anslutningspunkt!A:B,2,0)+RANDBETWEEN(-10000,10000)</f>
        <v>7581225.698</v>
      </c>
      <c r="AN443" s="6">
        <f ca="1">VLOOKUP(AC443,Anslutningspunkt!A:C,3,0)+RANDBETWEEN(-10000,10000)</f>
        <v>658043.195</v>
      </c>
      <c r="AP443" s="6" t="str">
        <f ca="1" t="shared" si="320"/>
        <v>Flytt</v>
      </c>
      <c r="AQ443" s="6" t="str">
        <f t="shared" si="321"/>
        <v>Konsumtion/Produktion</v>
      </c>
      <c r="AX443" s="30">
        <f ca="1" t="shared" si="322"/>
        <v>44525.5264503327</v>
      </c>
      <c r="AZ443" s="30">
        <f ca="1">IF(SUM(IF({"4.Projekteringsavtal","5.Anslutningsavtal","6.Nätavtal"}=Q443,1,0))&gt;0,EDATE(AX443,RANDBETWEEN(0,6)),"")</f>
        <v>44555</v>
      </c>
      <c r="BB443" s="20">
        <f ca="1">IF(SUM(IF({"5.Anslutningsavtal","6.Nätavtal"}=Q443,1,0))&gt;0,EDATE(AZ443,RANDBETWEEN(0,3)),"")</f>
        <v>44555</v>
      </c>
      <c r="BD443" s="20" t="str">
        <f ca="1" t="shared" si="323"/>
        <v/>
      </c>
    </row>
    <row r="444" s="6" customFormat="1" spans="1:56">
      <c r="A444" s="32" t="s">
        <v>65</v>
      </c>
      <c r="B444" s="30">
        <f ca="1" t="shared" si="402"/>
        <v>43184</v>
      </c>
      <c r="C444" s="31">
        <f ca="1" t="shared" ref="C444:C507" si="415">RANDBETWEEN(B444,DATE(2024,10,20))</f>
        <v>43952</v>
      </c>
      <c r="D444" s="29" t="str">
        <f t="shared" ref="D444:D507" si="416">_xlfn.CONCAT("Project ",COLUMN(D444),ROW(D444))</f>
        <v>Project 4444</v>
      </c>
      <c r="E444" s="29" t="str">
        <f t="shared" ref="E444:E507" si="417">_xlfn.CONCAT("Company AB ",COLUMN(E444),ROW(E444))</f>
        <v>Company AB 5444</v>
      </c>
      <c r="F444" s="29" t="str">
        <f ca="1" t="shared" si="403"/>
        <v>Hofors</v>
      </c>
      <c r="G444" s="36">
        <f ca="1" t="shared" si="404"/>
        <v>35</v>
      </c>
      <c r="H444" s="37" t="str">
        <f ca="1" t="shared" si="405"/>
        <v/>
      </c>
      <c r="I444" s="29" t="str">
        <f ca="1" t="shared" si="406"/>
        <v>Nyanslutning</v>
      </c>
      <c r="J444" s="29" t="s">
        <v>69</v>
      </c>
      <c r="K444" s="40">
        <f ca="1" t="shared" si="407"/>
        <v>270</v>
      </c>
      <c r="L444" s="40">
        <f ca="1" t="shared" ref="L444:L507" si="418">RANDBETWEEN(1,K444)</f>
        <v>142</v>
      </c>
      <c r="M444" s="13"/>
      <c r="N444" s="29" t="str">
        <f ca="1" t="shared" ref="N444:N507" si="419">_xlfn.CONCAT(CHOOSE(RANDBETWEEN(1,4),"Anders Erikson","Erik Johanson","Sarah Anderson","Lars Johnson")," ",ROW(N444))</f>
        <v>Erik Johanson 444</v>
      </c>
      <c r="O444" s="29" t="str">
        <f ca="1" t="shared" ref="O444:O507" si="420">_xlfn.CONCAT(CHOOSE(RANDBETWEEN(1,4),"Anders Erikson","Erik Johanson","Sarah Anderson","Lars Johnson")," ",ROW(O444))</f>
        <v>Erik Johanson 444</v>
      </c>
      <c r="P444" s="29" t="str">
        <f ca="1" t="shared" ref="P444:P507" si="421">_xlfn.CONCAT(CHOOSE(RANDBETWEEN(1,4),"Anders Erikson","Erik Johanson","Sarah Anderson","Lars Johnson")," ",ROW(P444))</f>
        <v>Erik Johanson 444</v>
      </c>
      <c r="Q444" s="29" t="str">
        <f ca="1" t="shared" si="408"/>
        <v>6.Nätavtal</v>
      </c>
      <c r="R444" s="44" t="str">
        <f ca="1" t="shared" si="409"/>
        <v/>
      </c>
      <c r="S444" s="44" t="str">
        <f ca="1" t="shared" si="410"/>
        <v>x</v>
      </c>
      <c r="T444" s="44" t="str">
        <f ca="1" t="shared" si="411"/>
        <v/>
      </c>
      <c r="U444" s="15"/>
      <c r="V444" s="32"/>
      <c r="W444" s="48" t="str">
        <f ca="1" t="shared" si="412"/>
        <v/>
      </c>
      <c r="X444" s="49" t="str">
        <f ca="1" t="shared" si="413"/>
        <v>Nej</v>
      </c>
      <c r="Y444" s="62" t="str">
        <f ca="1" t="shared" ref="Y444:Y507" si="422">IF(Z444&lt;&gt;"",RANDBETWEEN(Z444,DATE(2024,10,20)),"")</f>
        <v/>
      </c>
      <c r="Z444" s="62" t="str">
        <f ca="1" t="shared" ref="Z444:Z507" si="423">IF(X444="Ja",RANDBETWEEN(C444,DATE(2024,10,20)),"")</f>
        <v/>
      </c>
      <c r="AA444" s="66"/>
      <c r="AB444" s="63" t="str">
        <f ca="1" t="shared" ref="AB444:AB507" si="424">IF(Q444="1.Anslutningsmöjlighet",IF(RAND()*10&lt;3,B444+RAND()*(EDATE(C444,1)-B444),""),"")</f>
        <v/>
      </c>
      <c r="AC444" s="72">
        <f ca="1">INDEX(Anslutningspunkt!$A$2:$A$180,RANDBETWEEN(2,180),1)</f>
        <v>40</v>
      </c>
      <c r="AD444" s="29"/>
      <c r="AE444" s="29" t="str">
        <f ca="1" t="shared" si="414"/>
        <v>Stamnät Regionnät</v>
      </c>
      <c r="AF444" s="78"/>
      <c r="AG444" s="121"/>
      <c r="AH444" s="122"/>
      <c r="AI444" s="126"/>
      <c r="AM444" s="6">
        <f ca="1">VLOOKUP(AC444,Anslutningspunkt!A:B,2,0)+RANDBETWEEN(-10000,10000)</f>
        <v>7589543.698</v>
      </c>
      <c r="AN444" s="6">
        <f ca="1">VLOOKUP(AC444,Anslutningspunkt!A:C,3,0)+RANDBETWEEN(-10000,10000)</f>
        <v>840326.195</v>
      </c>
      <c r="AP444" s="6" t="str">
        <f ca="1" t="shared" ref="AP444:AP507" si="425">I444</f>
        <v>Nyanslutning</v>
      </c>
      <c r="AQ444" s="6" t="str">
        <f t="shared" ref="AQ444:AQ507" si="426">J444</f>
        <v>Konsumtion/Produktion</v>
      </c>
      <c r="AX444" s="30">
        <f ca="1" t="shared" ref="AX444:AX507" si="427">IF(Q444&lt;&gt;"1.Anslutningsmöjlighet",B444+RAND()*(EDATE(C444,1)-B444),"")</f>
        <v>43581.907584558</v>
      </c>
      <c r="AZ444" s="30">
        <f ca="1">IF(SUM(IF({"4.Projekteringsavtal","5.Anslutningsavtal","6.Nätavtal"}=Q444,1,0))&gt;0,EDATE(AX444,RANDBETWEEN(0,6)),"")</f>
        <v>43764</v>
      </c>
      <c r="BB444" s="20">
        <f ca="1">IF(SUM(IF({"5.Anslutningsavtal","6.Nätavtal"}=Q444,1,0))&gt;0,EDATE(AZ444,RANDBETWEEN(0,3)),"")</f>
        <v>43795</v>
      </c>
      <c r="BD444" s="20">
        <f ca="1" t="shared" ref="BD444:BD507" si="428">IF("6.Nätavtal"=Q444,EDATE(BB444,RANDBETWEEN(0,3)),"")</f>
        <v>43825</v>
      </c>
    </row>
    <row r="445" s="6" customFormat="1" spans="1:56">
      <c r="A445" s="32" t="s">
        <v>65</v>
      </c>
      <c r="B445" s="30">
        <f ca="1" t="shared" si="402"/>
        <v>43153</v>
      </c>
      <c r="C445" s="31">
        <f ca="1" t="shared" si="415"/>
        <v>45344</v>
      </c>
      <c r="D445" s="29" t="str">
        <f t="shared" si="416"/>
        <v>Project 4445</v>
      </c>
      <c r="E445" s="29" t="str">
        <f t="shared" si="417"/>
        <v>Company AB 5445</v>
      </c>
      <c r="F445" s="29" t="str">
        <f ca="1" t="shared" si="403"/>
        <v>Gävle</v>
      </c>
      <c r="G445" s="36">
        <f ca="1" t="shared" si="404"/>
        <v>35</v>
      </c>
      <c r="H445" s="37" t="str">
        <f ca="1" t="shared" si="405"/>
        <v/>
      </c>
      <c r="I445" s="29" t="str">
        <f ca="1" t="shared" si="406"/>
        <v>Nyanslutning</v>
      </c>
      <c r="J445" s="29" t="s">
        <v>69</v>
      </c>
      <c r="K445" s="40">
        <f ca="1" t="shared" si="407"/>
        <v>40</v>
      </c>
      <c r="L445" s="40">
        <f ca="1" t="shared" si="418"/>
        <v>30</v>
      </c>
      <c r="M445" s="13"/>
      <c r="N445" s="29" t="str">
        <f ca="1" t="shared" si="419"/>
        <v>Erik Johanson 445</v>
      </c>
      <c r="O445" s="29" t="str">
        <f ca="1" t="shared" si="420"/>
        <v>Sarah Anderson 445</v>
      </c>
      <c r="P445" s="29" t="str">
        <f ca="1" t="shared" si="421"/>
        <v>Erik Johanson 445</v>
      </c>
      <c r="Q445" s="29" t="str">
        <f ca="1" t="shared" si="408"/>
        <v>6.Nätavtal</v>
      </c>
      <c r="R445" s="44" t="str">
        <f ca="1" t="shared" si="409"/>
        <v/>
      </c>
      <c r="S445" s="44" t="str">
        <f ca="1" t="shared" si="410"/>
        <v/>
      </c>
      <c r="T445" s="44" t="str">
        <f ca="1" t="shared" si="411"/>
        <v/>
      </c>
      <c r="U445" s="15"/>
      <c r="V445" s="32"/>
      <c r="W445" s="48" t="str">
        <f ca="1" t="shared" si="412"/>
        <v/>
      </c>
      <c r="X445" s="49" t="str">
        <f ca="1" t="shared" si="413"/>
        <v>Ja</v>
      </c>
      <c r="Y445" s="62">
        <f ca="1" t="shared" si="422"/>
        <v>45547</v>
      </c>
      <c r="Z445" s="62">
        <f ca="1" t="shared" si="423"/>
        <v>45356</v>
      </c>
      <c r="AA445" s="66"/>
      <c r="AB445" s="63" t="str">
        <f ca="1" t="shared" si="424"/>
        <v/>
      </c>
      <c r="AC445" s="72">
        <f ca="1">INDEX(Anslutningspunkt!$A$2:$A$180,RANDBETWEEN(2,180),1)</f>
        <v>64</v>
      </c>
      <c r="AD445" s="29"/>
      <c r="AE445" s="29" t="str">
        <f ca="1" t="shared" si="414"/>
        <v>Stamnät</v>
      </c>
      <c r="AF445" s="78"/>
      <c r="AG445" s="121"/>
      <c r="AH445" s="122"/>
      <c r="AI445" s="126"/>
      <c r="AM445" s="6">
        <f ca="1">VLOOKUP(AC445,Anslutningspunkt!A:B,2,0)+RANDBETWEEN(-10000,10000)</f>
        <v>7608415.698</v>
      </c>
      <c r="AN445" s="6">
        <f ca="1">VLOOKUP(AC445,Anslutningspunkt!A:C,3,0)+RANDBETWEEN(-10000,10000)</f>
        <v>732325.195</v>
      </c>
      <c r="AP445" s="6" t="str">
        <f ca="1" t="shared" si="425"/>
        <v>Nyanslutning</v>
      </c>
      <c r="AQ445" s="6" t="str">
        <f t="shared" si="426"/>
        <v>Konsumtion/Produktion</v>
      </c>
      <c r="AX445" s="30">
        <f ca="1" t="shared" si="427"/>
        <v>44044.5581673925</v>
      </c>
      <c r="AZ445" s="30">
        <f ca="1">IF(SUM(IF({"4.Projekteringsavtal","5.Anslutningsavtal","6.Nätavtal"}=Q445,1,0))&gt;0,EDATE(AX445,RANDBETWEEN(0,6)),"")</f>
        <v>44136</v>
      </c>
      <c r="BB445" s="20">
        <f ca="1">IF(SUM(IF({"5.Anslutningsavtal","6.Nätavtal"}=Q445,1,0))&gt;0,EDATE(AZ445,RANDBETWEEN(0,3)),"")</f>
        <v>44228</v>
      </c>
      <c r="BD445" s="20">
        <f ca="1" t="shared" si="428"/>
        <v>44256</v>
      </c>
    </row>
    <row r="446" s="6" customFormat="1" spans="1:56">
      <c r="A446" s="32" t="s">
        <v>65</v>
      </c>
      <c r="B446" s="30">
        <f ca="1" t="shared" si="402"/>
        <v>44017</v>
      </c>
      <c r="C446" s="31">
        <f ca="1" t="shared" si="415"/>
        <v>44676</v>
      </c>
      <c r="D446" s="29" t="str">
        <f t="shared" si="416"/>
        <v>Project 4446</v>
      </c>
      <c r="E446" s="29" t="str">
        <f t="shared" si="417"/>
        <v>Company AB 5446</v>
      </c>
      <c r="F446" s="29" t="str">
        <f ca="1" t="shared" si="403"/>
        <v>Södertälje</v>
      </c>
      <c r="G446" s="36">
        <f ca="1" t="shared" si="404"/>
        <v>35</v>
      </c>
      <c r="H446" s="37" t="str">
        <f ca="1" t="shared" si="405"/>
        <v/>
      </c>
      <c r="I446" s="29" t="str">
        <f ca="1" t="shared" si="406"/>
        <v>Utökning</v>
      </c>
      <c r="J446" s="29" t="s">
        <v>69</v>
      </c>
      <c r="K446" s="40">
        <f ca="1" t="shared" si="407"/>
        <v>380</v>
      </c>
      <c r="L446" s="40">
        <f ca="1" t="shared" si="418"/>
        <v>372</v>
      </c>
      <c r="M446" s="13"/>
      <c r="N446" s="29" t="str">
        <f ca="1" t="shared" si="419"/>
        <v>Lars Johnson 446</v>
      </c>
      <c r="O446" s="29" t="str">
        <f ca="1" t="shared" si="420"/>
        <v>Erik Johanson 446</v>
      </c>
      <c r="P446" s="29" t="str">
        <f ca="1" t="shared" si="421"/>
        <v>Lars Johnson 446</v>
      </c>
      <c r="Q446" s="29" t="str">
        <f ca="1" t="shared" si="408"/>
        <v>2.Reservationsavtal</v>
      </c>
      <c r="R446" s="44" t="str">
        <f ca="1" t="shared" si="409"/>
        <v/>
      </c>
      <c r="S446" s="44" t="str">
        <f ca="1" t="shared" si="410"/>
        <v/>
      </c>
      <c r="T446" s="44" t="str">
        <f ca="1" t="shared" si="411"/>
        <v/>
      </c>
      <c r="U446" s="15"/>
      <c r="V446" s="32"/>
      <c r="W446" s="48" t="str">
        <f ca="1" t="shared" si="412"/>
        <v/>
      </c>
      <c r="X446" s="49" t="str">
        <f ca="1" t="shared" si="413"/>
        <v/>
      </c>
      <c r="Y446" s="62" t="str">
        <f ca="1" t="shared" si="422"/>
        <v/>
      </c>
      <c r="Z446" s="62" t="str">
        <f ca="1" t="shared" si="423"/>
        <v/>
      </c>
      <c r="AA446" s="66"/>
      <c r="AB446" s="63" t="str">
        <f ca="1" t="shared" si="424"/>
        <v/>
      </c>
      <c r="AC446" s="72">
        <f ca="1">INDEX(Anslutningspunkt!$A$2:$A$180,RANDBETWEEN(2,180),1)</f>
        <v>221</v>
      </c>
      <c r="AD446" s="29"/>
      <c r="AE446" s="29" t="str">
        <f ca="1" t="shared" si="414"/>
        <v/>
      </c>
      <c r="AF446" s="78"/>
      <c r="AG446" s="121"/>
      <c r="AH446" s="122"/>
      <c r="AI446" s="126"/>
      <c r="AM446" s="6">
        <f ca="1">VLOOKUP(AC446,Anslutningspunkt!A:B,2,0)+RANDBETWEEN(-10000,10000)</f>
        <v>7756065.698</v>
      </c>
      <c r="AN446" s="6">
        <f ca="1">VLOOKUP(AC446,Anslutningspunkt!A:C,3,0)+RANDBETWEEN(-10000,10000)</f>
        <v>812496.195</v>
      </c>
      <c r="AP446" s="6" t="str">
        <f ca="1" t="shared" si="425"/>
        <v>Utökning</v>
      </c>
      <c r="AQ446" s="6" t="str">
        <f t="shared" si="426"/>
        <v>Konsumtion/Produktion</v>
      </c>
      <c r="AX446" s="30">
        <f ca="1" t="shared" si="427"/>
        <v>44433.8371989231</v>
      </c>
      <c r="AZ446" s="30" t="str">
        <f ca="1">IF(SUM(IF({"4.Projekteringsavtal","5.Anslutningsavtal","6.Nätavtal"}=Q446,1,0))&gt;0,EDATE(AX446,RANDBETWEEN(0,6)),"")</f>
        <v/>
      </c>
      <c r="BB446" s="20" t="str">
        <f ca="1">IF(SUM(IF({"5.Anslutningsavtal","6.Nätavtal"}=Q446,1,0))&gt;0,EDATE(AZ446,RANDBETWEEN(0,3)),"")</f>
        <v/>
      </c>
      <c r="BD446" s="20" t="str">
        <f ca="1" t="shared" si="428"/>
        <v/>
      </c>
    </row>
    <row r="447" s="6" customFormat="1" spans="1:56">
      <c r="A447" s="32" t="s">
        <v>65</v>
      </c>
      <c r="B447" s="30">
        <f ca="1" t="shared" si="402"/>
        <v>43693</v>
      </c>
      <c r="C447" s="31">
        <f ca="1" t="shared" si="415"/>
        <v>44492</v>
      </c>
      <c r="D447" s="29" t="str">
        <f t="shared" si="416"/>
        <v>Project 4447</v>
      </c>
      <c r="E447" s="29" t="str">
        <f t="shared" si="417"/>
        <v>Company AB 5447</v>
      </c>
      <c r="F447" s="29" t="str">
        <f ca="1" t="shared" si="403"/>
        <v>Nacka</v>
      </c>
      <c r="G447" s="36">
        <f ca="1" t="shared" si="404"/>
        <v>33</v>
      </c>
      <c r="H447" s="37" t="str">
        <f ca="1" t="shared" si="405"/>
        <v/>
      </c>
      <c r="I447" s="29" t="str">
        <f ca="1" t="shared" si="406"/>
        <v>Nyanslutning</v>
      </c>
      <c r="J447" s="29" t="s">
        <v>69</v>
      </c>
      <c r="K447" s="40">
        <f ca="1" t="shared" si="407"/>
        <v>380</v>
      </c>
      <c r="L447" s="40">
        <f ca="1" t="shared" si="418"/>
        <v>227</v>
      </c>
      <c r="M447" s="13"/>
      <c r="N447" s="29" t="str">
        <f ca="1" t="shared" si="419"/>
        <v>Sarah Anderson 447</v>
      </c>
      <c r="O447" s="29" t="str">
        <f ca="1" t="shared" si="420"/>
        <v>Sarah Anderson 447</v>
      </c>
      <c r="P447" s="29" t="str">
        <f ca="1" t="shared" si="421"/>
        <v>Lars Johnson 447</v>
      </c>
      <c r="Q447" s="29" t="str">
        <f ca="1" t="shared" si="408"/>
        <v>5.Anslutningsavtal</v>
      </c>
      <c r="R447" s="44" t="str">
        <f ca="1" t="shared" si="409"/>
        <v>N/A</v>
      </c>
      <c r="S447" s="44" t="str">
        <f ca="1" t="shared" si="410"/>
        <v/>
      </c>
      <c r="T447" s="44" t="str">
        <f ca="1" t="shared" si="411"/>
        <v/>
      </c>
      <c r="U447" s="15"/>
      <c r="V447" s="32"/>
      <c r="W447" s="48" t="str">
        <f ca="1" t="shared" si="412"/>
        <v>Länk</v>
      </c>
      <c r="X447" s="49" t="str">
        <f ca="1" t="shared" si="413"/>
        <v>Nej</v>
      </c>
      <c r="Y447" s="62" t="str">
        <f ca="1" t="shared" si="422"/>
        <v/>
      </c>
      <c r="Z447" s="62" t="str">
        <f ca="1" t="shared" si="423"/>
        <v/>
      </c>
      <c r="AA447" s="66"/>
      <c r="AB447" s="63" t="str">
        <f ca="1" t="shared" si="424"/>
        <v/>
      </c>
      <c r="AC447" s="72">
        <f ca="1">INDEX(Anslutningspunkt!$A$2:$A$180,RANDBETWEEN(2,180),1)</f>
        <v>269</v>
      </c>
      <c r="AD447" s="29"/>
      <c r="AE447" s="29" t="str">
        <f ca="1" t="shared" si="414"/>
        <v/>
      </c>
      <c r="AF447" s="78"/>
      <c r="AG447" s="121"/>
      <c r="AH447" s="122"/>
      <c r="AI447" s="126"/>
      <c r="AM447" s="6">
        <f ca="1">VLOOKUP(AC447,Anslutningspunkt!A:B,2,0)+RANDBETWEEN(-10000,10000)</f>
        <v>7759246.698</v>
      </c>
      <c r="AN447" s="6">
        <f ca="1">VLOOKUP(AC447,Anslutningspunkt!A:C,3,0)+RANDBETWEEN(-10000,10000)</f>
        <v>711469.195</v>
      </c>
      <c r="AP447" s="6" t="str">
        <f ca="1" t="shared" si="425"/>
        <v>Nyanslutning</v>
      </c>
      <c r="AQ447" s="6" t="str">
        <f t="shared" si="426"/>
        <v>Konsumtion/Produktion</v>
      </c>
      <c r="AX447" s="30">
        <f ca="1" t="shared" si="427"/>
        <v>44450.3937986131</v>
      </c>
      <c r="AZ447" s="30">
        <f ca="1">IF(SUM(IF({"4.Projekteringsavtal","5.Anslutningsavtal","6.Nätavtal"}=Q447,1,0))&gt;0,EDATE(AX447,RANDBETWEEN(0,6)),"")</f>
        <v>44511</v>
      </c>
      <c r="BB447" s="20">
        <f ca="1">IF(SUM(IF({"5.Anslutningsavtal","6.Nätavtal"}=Q447,1,0))&gt;0,EDATE(AZ447,RANDBETWEEN(0,3)),"")</f>
        <v>44572</v>
      </c>
      <c r="BD447" s="20" t="str">
        <f ca="1" t="shared" si="428"/>
        <v/>
      </c>
    </row>
    <row r="448" s="6" customFormat="1" spans="1:56">
      <c r="A448" s="32" t="s">
        <v>65</v>
      </c>
      <c r="B448" s="30">
        <f ca="1" t="shared" si="402"/>
        <v>44477</v>
      </c>
      <c r="C448" s="31">
        <f ca="1" t="shared" si="415"/>
        <v>44532</v>
      </c>
      <c r="D448" s="29" t="str">
        <f t="shared" si="416"/>
        <v>Project 4448</v>
      </c>
      <c r="E448" s="29" t="str">
        <f t="shared" si="417"/>
        <v>Company AB 5448</v>
      </c>
      <c r="F448" s="29" t="str">
        <f ca="1" t="shared" si="403"/>
        <v>Norrtälje</v>
      </c>
      <c r="G448" s="36">
        <f ca="1" t="shared" si="404"/>
        <v>31</v>
      </c>
      <c r="H448" s="37" t="str">
        <f ca="1" t="shared" si="405"/>
        <v>Nej</v>
      </c>
      <c r="I448" s="29" t="str">
        <f ca="1" t="shared" si="406"/>
        <v>Nyanslutning</v>
      </c>
      <c r="J448" s="29" t="s">
        <v>69</v>
      </c>
      <c r="K448" s="40">
        <f ca="1" t="shared" si="407"/>
        <v>240</v>
      </c>
      <c r="L448" s="40">
        <f ca="1" t="shared" si="418"/>
        <v>95</v>
      </c>
      <c r="M448" s="13"/>
      <c r="N448" s="29" t="str">
        <f ca="1" t="shared" si="419"/>
        <v>Anders Erikson 448</v>
      </c>
      <c r="O448" s="29" t="str">
        <f ca="1" t="shared" si="420"/>
        <v>Sarah Anderson 448</v>
      </c>
      <c r="P448" s="29" t="str">
        <f ca="1" t="shared" si="421"/>
        <v>Lars Johnson 448</v>
      </c>
      <c r="Q448" s="29" t="str">
        <f ca="1" t="shared" si="408"/>
        <v>2.Reservationsavtal</v>
      </c>
      <c r="R448" s="44" t="str">
        <f ca="1" t="shared" si="409"/>
        <v/>
      </c>
      <c r="S448" s="44" t="str">
        <f ca="1" t="shared" si="410"/>
        <v/>
      </c>
      <c r="T448" s="44" t="str">
        <f ca="1" t="shared" si="411"/>
        <v>x</v>
      </c>
      <c r="U448" s="15"/>
      <c r="V448" s="32"/>
      <c r="W448" s="48" t="str">
        <f ca="1" t="shared" si="412"/>
        <v>Ansluts till LN 20 kV</v>
      </c>
      <c r="X448" s="49" t="str">
        <f ca="1" t="shared" si="413"/>
        <v>Ja</v>
      </c>
      <c r="Y448" s="62">
        <f ca="1" t="shared" si="422"/>
        <v>45578</v>
      </c>
      <c r="Z448" s="62">
        <f ca="1" t="shared" si="423"/>
        <v>45577</v>
      </c>
      <c r="AA448" s="66"/>
      <c r="AB448" s="63" t="str">
        <f ca="1" t="shared" si="424"/>
        <v/>
      </c>
      <c r="AC448" s="72">
        <f ca="1">INDEX(Anslutningspunkt!$A$2:$A$180,RANDBETWEEN(2,180),1)</f>
        <v>318</v>
      </c>
      <c r="AD448" s="29"/>
      <c r="AE448" s="29" t="str">
        <f ca="1" t="shared" si="414"/>
        <v>Stamnät Regionnät</v>
      </c>
      <c r="AF448" s="78"/>
      <c r="AG448" s="121"/>
      <c r="AH448" s="122"/>
      <c r="AI448" s="126"/>
      <c r="AM448" s="6">
        <f ca="1">VLOOKUP(AC448,Anslutningspunkt!A:B,2,0)+RANDBETWEEN(-10000,10000)</f>
        <v>7695935.698</v>
      </c>
      <c r="AN448" s="6">
        <f ca="1">VLOOKUP(AC448,Anslutningspunkt!A:C,3,0)+RANDBETWEEN(-10000,10000)</f>
        <v>682471.195</v>
      </c>
      <c r="AP448" s="6" t="str">
        <f ca="1" t="shared" si="425"/>
        <v>Nyanslutning</v>
      </c>
      <c r="AQ448" s="6" t="str">
        <f t="shared" si="426"/>
        <v>Konsumtion/Produktion</v>
      </c>
      <c r="AX448" s="30">
        <f ca="1" t="shared" si="427"/>
        <v>44477.599637277</v>
      </c>
      <c r="AZ448" s="30" t="str">
        <f ca="1">IF(SUM(IF({"4.Projekteringsavtal","5.Anslutningsavtal","6.Nätavtal"}=Q448,1,0))&gt;0,EDATE(AX448,RANDBETWEEN(0,6)),"")</f>
        <v/>
      </c>
      <c r="BB448" s="20" t="str">
        <f ca="1">IF(SUM(IF({"5.Anslutningsavtal","6.Nätavtal"}=Q448,1,0))&gt;0,EDATE(AZ448,RANDBETWEEN(0,3)),"")</f>
        <v/>
      </c>
      <c r="BD448" s="20" t="str">
        <f ca="1" t="shared" si="428"/>
        <v/>
      </c>
    </row>
    <row r="449" s="6" customFormat="1" spans="1:56">
      <c r="A449" s="32" t="s">
        <v>65</v>
      </c>
      <c r="B449" s="30">
        <f ca="1" t="shared" si="402"/>
        <v>44271</v>
      </c>
      <c r="C449" s="31">
        <f ca="1" t="shared" si="415"/>
        <v>45384</v>
      </c>
      <c r="D449" s="29" t="str">
        <f t="shared" si="416"/>
        <v>Project 4449</v>
      </c>
      <c r="E449" s="29" t="str">
        <f t="shared" si="417"/>
        <v>Company AB 5449</v>
      </c>
      <c r="F449" s="29" t="str">
        <f ca="1" t="shared" si="403"/>
        <v>Eskiltuna</v>
      </c>
      <c r="G449" s="36">
        <f ca="1" t="shared" si="404"/>
        <v>38</v>
      </c>
      <c r="H449" s="37" t="str">
        <f ca="1" t="shared" si="405"/>
        <v>Ja</v>
      </c>
      <c r="I449" s="29" t="str">
        <f ca="1" t="shared" si="406"/>
        <v>Utökning</v>
      </c>
      <c r="J449" s="29" t="s">
        <v>69</v>
      </c>
      <c r="K449" s="40">
        <f ca="1" t="shared" si="407"/>
        <v>460</v>
      </c>
      <c r="L449" s="40">
        <f ca="1" t="shared" si="418"/>
        <v>31</v>
      </c>
      <c r="M449" s="13"/>
      <c r="N449" s="29" t="str">
        <f ca="1" t="shared" si="419"/>
        <v>Erik Johanson 449</v>
      </c>
      <c r="O449" s="29" t="str">
        <f ca="1" t="shared" si="420"/>
        <v>Sarah Anderson 449</v>
      </c>
      <c r="P449" s="29" t="str">
        <f ca="1" t="shared" si="421"/>
        <v>Anders Erikson 449</v>
      </c>
      <c r="Q449" s="29" t="str">
        <f ca="1" t="shared" si="408"/>
        <v>1.Anslutningsmöjlighet</v>
      </c>
      <c r="R449" s="44" t="str">
        <f ca="1" t="shared" si="409"/>
        <v>Ja</v>
      </c>
      <c r="S449" s="44" t="str">
        <f ca="1" t="shared" si="410"/>
        <v/>
      </c>
      <c r="T449" s="44" t="str">
        <f ca="1" t="shared" si="411"/>
        <v/>
      </c>
      <c r="U449" s="15"/>
      <c r="V449" s="32"/>
      <c r="W449" s="48" t="str">
        <f ca="1" t="shared" si="412"/>
        <v>Reservationsavtal ska tecknas</v>
      </c>
      <c r="X449" s="49" t="str">
        <f ca="1" t="shared" si="413"/>
        <v>Ja</v>
      </c>
      <c r="Y449" s="62">
        <f ca="1" t="shared" si="422"/>
        <v>45522</v>
      </c>
      <c r="Z449" s="62">
        <f ca="1" t="shared" si="423"/>
        <v>45445</v>
      </c>
      <c r="AA449" s="66"/>
      <c r="AB449" s="63" t="str">
        <f ca="1" t="shared" si="424"/>
        <v/>
      </c>
      <c r="AC449" s="72">
        <f ca="1">INDEX(Anslutningspunkt!$A$2:$A$180,RANDBETWEEN(2,180),1)</f>
        <v>30</v>
      </c>
      <c r="AD449" s="29"/>
      <c r="AE449" s="29" t="str">
        <f ca="1" t="shared" si="414"/>
        <v>Stamnät Regionnät</v>
      </c>
      <c r="AF449" s="78"/>
      <c r="AG449" s="121"/>
      <c r="AH449" s="122"/>
      <c r="AI449" s="126"/>
      <c r="AM449" s="6">
        <f ca="1">VLOOKUP(AC449,Anslutningspunkt!A:B,2,0)+RANDBETWEEN(-10000,10000)</f>
        <v>6849717.345</v>
      </c>
      <c r="AN449" s="6">
        <f ca="1">VLOOKUP(AC449,Anslutningspunkt!A:C,3,0)+RANDBETWEEN(-10000,10000)</f>
        <v>698178.127</v>
      </c>
      <c r="AP449" s="6" t="str">
        <f ca="1" t="shared" si="425"/>
        <v>Utökning</v>
      </c>
      <c r="AQ449" s="6" t="str">
        <f t="shared" si="426"/>
        <v>Konsumtion/Produktion</v>
      </c>
      <c r="AX449" s="30" t="str">
        <f ca="1" t="shared" si="427"/>
        <v/>
      </c>
      <c r="AZ449" s="30" t="str">
        <f ca="1">IF(SUM(IF({"4.Projekteringsavtal","5.Anslutningsavtal","6.Nätavtal"}=Q449,1,0))&gt;0,EDATE(AX449,RANDBETWEEN(0,6)),"")</f>
        <v/>
      </c>
      <c r="BB449" s="20" t="str">
        <f ca="1">IF(SUM(IF({"5.Anslutningsavtal","6.Nätavtal"}=Q449,1,0))&gt;0,EDATE(AZ449,RANDBETWEEN(0,3)),"")</f>
        <v/>
      </c>
      <c r="BD449" s="20" t="str">
        <f ca="1" t="shared" si="428"/>
        <v/>
      </c>
    </row>
    <row r="450" s="6" customFormat="1" spans="1:56">
      <c r="A450" s="32" t="s">
        <v>65</v>
      </c>
      <c r="B450" s="30">
        <f ca="1" t="shared" si="402"/>
        <v>44483</v>
      </c>
      <c r="C450" s="31">
        <f ca="1" t="shared" si="415"/>
        <v>45349</v>
      </c>
      <c r="D450" s="29" t="str">
        <f t="shared" si="416"/>
        <v>Project 4450</v>
      </c>
      <c r="E450" s="29" t="str">
        <f t="shared" si="417"/>
        <v>Company AB 5450</v>
      </c>
      <c r="F450" s="29" t="str">
        <f ca="1" t="shared" si="403"/>
        <v>Upplands Väsby</v>
      </c>
      <c r="G450" s="36">
        <f ca="1" t="shared" si="404"/>
        <v>35</v>
      </c>
      <c r="H450" s="37" t="str">
        <f ca="1" t="shared" si="405"/>
        <v>Ja</v>
      </c>
      <c r="I450" s="29" t="str">
        <f ca="1" t="shared" si="406"/>
        <v>Flytt</v>
      </c>
      <c r="J450" s="29" t="s">
        <v>69</v>
      </c>
      <c r="K450" s="40">
        <f ca="1" t="shared" si="407"/>
        <v>530</v>
      </c>
      <c r="L450" s="40">
        <f ca="1" t="shared" si="418"/>
        <v>455</v>
      </c>
      <c r="M450" s="13"/>
      <c r="N450" s="29" t="str">
        <f ca="1" t="shared" si="419"/>
        <v>Lars Johnson 450</v>
      </c>
      <c r="O450" s="29" t="str">
        <f ca="1" t="shared" si="420"/>
        <v>Erik Johanson 450</v>
      </c>
      <c r="P450" s="29" t="str">
        <f ca="1" t="shared" si="421"/>
        <v>Lars Johnson 450</v>
      </c>
      <c r="Q450" s="29" t="str">
        <f ca="1" t="shared" si="408"/>
        <v>4.Projekteringsavtal</v>
      </c>
      <c r="R450" s="44" t="str">
        <f ca="1" t="shared" si="409"/>
        <v>n</v>
      </c>
      <c r="S450" s="44" t="str">
        <f ca="1" t="shared" si="410"/>
        <v/>
      </c>
      <c r="T450" s="44" t="str">
        <f ca="1" t="shared" si="411"/>
        <v/>
      </c>
      <c r="U450" s="15"/>
      <c r="V450" s="32"/>
      <c r="W450" s="48" t="str">
        <f ca="1" t="shared" si="412"/>
        <v>Länk</v>
      </c>
      <c r="X450" s="49" t="str">
        <f ca="1" t="shared" si="413"/>
        <v>Ja</v>
      </c>
      <c r="Y450" s="62">
        <f ca="1" t="shared" si="422"/>
        <v>45538</v>
      </c>
      <c r="Z450" s="62">
        <f ca="1" t="shared" si="423"/>
        <v>45479</v>
      </c>
      <c r="AA450" s="66"/>
      <c r="AB450" s="63" t="str">
        <f ca="1" t="shared" si="424"/>
        <v/>
      </c>
      <c r="AC450" s="72">
        <f ca="1">INDEX(Anslutningspunkt!$A$2:$A$180,RANDBETWEEN(2,180),1)</f>
        <v>244</v>
      </c>
      <c r="AD450" s="29"/>
      <c r="AE450" s="29" t="str">
        <f ca="1" t="shared" si="414"/>
        <v/>
      </c>
      <c r="AF450" s="78"/>
      <c r="AG450" s="121"/>
      <c r="AH450" s="122"/>
      <c r="AI450" s="126"/>
      <c r="AM450" s="6">
        <f ca="1">VLOOKUP(AC450,Anslutningspunkt!A:B,2,0)+RANDBETWEEN(-10000,10000)</f>
        <v>7575147.698</v>
      </c>
      <c r="AN450" s="6">
        <f ca="1">VLOOKUP(AC450,Anslutningspunkt!A:C,3,0)+RANDBETWEEN(-10000,10000)</f>
        <v>671154.195</v>
      </c>
      <c r="AP450" s="6" t="str">
        <f ca="1" t="shared" si="425"/>
        <v>Flytt</v>
      </c>
      <c r="AQ450" s="6" t="str">
        <f t="shared" si="426"/>
        <v>Konsumtion/Produktion</v>
      </c>
      <c r="AX450" s="30">
        <f ca="1" t="shared" si="427"/>
        <v>45291.7078634406</v>
      </c>
      <c r="AZ450" s="30">
        <f ca="1">IF(SUM(IF({"4.Projekteringsavtal","5.Anslutningsavtal","6.Nätavtal"}=Q450,1,0))&gt;0,EDATE(AX450,RANDBETWEEN(0,6)),"")</f>
        <v>45412</v>
      </c>
      <c r="BB450" s="20" t="str">
        <f ca="1">IF(SUM(IF({"5.Anslutningsavtal","6.Nätavtal"}=Q450,1,0))&gt;0,EDATE(AZ450,RANDBETWEEN(0,3)),"")</f>
        <v/>
      </c>
      <c r="BD450" s="20" t="str">
        <f ca="1" t="shared" si="428"/>
        <v/>
      </c>
    </row>
    <row r="451" s="6" customFormat="1" spans="1:56">
      <c r="A451" s="32" t="s">
        <v>65</v>
      </c>
      <c r="B451" s="30">
        <f ca="1" t="shared" si="402"/>
        <v>44804</v>
      </c>
      <c r="C451" s="31">
        <f ca="1" t="shared" si="415"/>
        <v>45234</v>
      </c>
      <c r="D451" s="29" t="str">
        <f t="shared" si="416"/>
        <v>Project 4451</v>
      </c>
      <c r="E451" s="29" t="str">
        <f t="shared" si="417"/>
        <v>Company AB 5451</v>
      </c>
      <c r="F451" s="29" t="str">
        <f ca="1" t="shared" si="403"/>
        <v>Täby</v>
      </c>
      <c r="G451" s="36">
        <f ca="1" t="shared" si="404"/>
        <v>36</v>
      </c>
      <c r="H451" s="37" t="str">
        <f ca="1" t="shared" si="405"/>
        <v/>
      </c>
      <c r="I451" s="29" t="str">
        <f ca="1" t="shared" si="406"/>
        <v>Flytt</v>
      </c>
      <c r="J451" s="29" t="s">
        <v>69</v>
      </c>
      <c r="K451" s="40">
        <f ca="1" t="shared" si="407"/>
        <v>100</v>
      </c>
      <c r="L451" s="40">
        <f ca="1" t="shared" si="418"/>
        <v>100</v>
      </c>
      <c r="M451" s="13"/>
      <c r="N451" s="29" t="str">
        <f ca="1" t="shared" si="419"/>
        <v>Anders Erikson 451</v>
      </c>
      <c r="O451" s="29" t="str">
        <f ca="1" t="shared" si="420"/>
        <v>Anders Erikson 451</v>
      </c>
      <c r="P451" s="29" t="str">
        <f ca="1" t="shared" si="421"/>
        <v>Erik Johanson 451</v>
      </c>
      <c r="Q451" s="29" t="str">
        <f ca="1" t="shared" si="408"/>
        <v>1.Anslutningsmöjlighet</v>
      </c>
      <c r="R451" s="44" t="str">
        <f ca="1" t="shared" si="409"/>
        <v>Ja</v>
      </c>
      <c r="S451" s="44" t="str">
        <f ca="1" t="shared" si="410"/>
        <v>x</v>
      </c>
      <c r="T451" s="44" t="str">
        <f ca="1" t="shared" si="411"/>
        <v/>
      </c>
      <c r="U451" s="15"/>
      <c r="V451" s="32"/>
      <c r="W451" s="48" t="str">
        <f ca="1" t="shared" si="412"/>
        <v/>
      </c>
      <c r="X451" s="49" t="str">
        <f ca="1" t="shared" si="413"/>
        <v>Ja</v>
      </c>
      <c r="Y451" s="62">
        <f ca="1" t="shared" si="422"/>
        <v>45559</v>
      </c>
      <c r="Z451" s="62">
        <f ca="1" t="shared" si="423"/>
        <v>45477</v>
      </c>
      <c r="AA451" s="66"/>
      <c r="AB451" s="63" t="str">
        <f ca="1" t="shared" si="424"/>
        <v/>
      </c>
      <c r="AC451" s="72">
        <f ca="1">INDEX(Anslutningspunkt!$A$2:$A$180,RANDBETWEEN(2,180),1)</f>
        <v>41</v>
      </c>
      <c r="AD451" s="29"/>
      <c r="AE451" s="29" t="str">
        <f ca="1" t="shared" si="414"/>
        <v>Stamnät Regionnät</v>
      </c>
      <c r="AF451" s="78"/>
      <c r="AG451" s="121"/>
      <c r="AH451" s="122"/>
      <c r="AI451" s="126"/>
      <c r="AM451" s="6">
        <f ca="1">VLOOKUP(AC451,Anslutningspunkt!A:B,2,0)+RANDBETWEEN(-10000,10000)</f>
        <v>7740625.698</v>
      </c>
      <c r="AN451" s="6">
        <f ca="1">VLOOKUP(AC451,Anslutningspunkt!A:C,3,0)+RANDBETWEEN(-10000,10000)</f>
        <v>704429.195</v>
      </c>
      <c r="AP451" s="6" t="str">
        <f ca="1" t="shared" si="425"/>
        <v>Flytt</v>
      </c>
      <c r="AQ451" s="6" t="str">
        <f t="shared" si="426"/>
        <v>Konsumtion/Produktion</v>
      </c>
      <c r="AX451" s="30" t="str">
        <f ca="1" t="shared" si="427"/>
        <v/>
      </c>
      <c r="AZ451" s="30" t="str">
        <f ca="1">IF(SUM(IF({"4.Projekteringsavtal","5.Anslutningsavtal","6.Nätavtal"}=Q451,1,0))&gt;0,EDATE(AX451,RANDBETWEEN(0,6)),"")</f>
        <v/>
      </c>
      <c r="BB451" s="20" t="str">
        <f ca="1">IF(SUM(IF({"5.Anslutningsavtal","6.Nätavtal"}=Q451,1,0))&gt;0,EDATE(AZ451,RANDBETWEEN(0,3)),"")</f>
        <v/>
      </c>
      <c r="BD451" s="20" t="str">
        <f ca="1" t="shared" si="428"/>
        <v/>
      </c>
    </row>
    <row r="452" s="6" customFormat="1" spans="1:56">
      <c r="A452" s="32" t="s">
        <v>65</v>
      </c>
      <c r="B452" s="30">
        <f ca="1" t="shared" ref="B452:B461" si="429">RANDBETWEEN(DATE(2018,1,1),DATE(2022,10,20))</f>
        <v>43145</v>
      </c>
      <c r="C452" s="31">
        <f ca="1" t="shared" si="415"/>
        <v>44100</v>
      </c>
      <c r="D452" s="29" t="str">
        <f t="shared" si="416"/>
        <v>Project 4452</v>
      </c>
      <c r="E452" s="29" t="str">
        <f t="shared" si="417"/>
        <v>Company AB 5452</v>
      </c>
      <c r="F452" s="29" t="str">
        <f ca="1" t="shared" ref="F452:F461" si="430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Västerås</v>
      </c>
      <c r="G452" s="36">
        <f ca="1" t="shared" ref="G452:G461" si="431">RANDBETWEEN(30,38)</f>
        <v>37</v>
      </c>
      <c r="H452" s="37" t="str">
        <f ca="1" t="shared" ref="H452:H461" si="432">CHOOSE(RANDBETWEEN(1,3),"Ja","Nej","")</f>
        <v>Ja</v>
      </c>
      <c r="I452" s="29" t="str">
        <f ca="1" t="shared" ref="I452:I461" si="433">CHOOSE(RANDBETWEEN(1,3),"Nyanslutning","Utökning","Flytt")</f>
        <v>Nyanslutning</v>
      </c>
      <c r="J452" s="29" t="s">
        <v>69</v>
      </c>
      <c r="K452" s="40">
        <f ca="1" t="shared" ref="K452:K461" si="434">RANDBETWEEN(1,60)*10</f>
        <v>50</v>
      </c>
      <c r="L452" s="40">
        <f ca="1" t="shared" si="418"/>
        <v>12</v>
      </c>
      <c r="M452" s="13"/>
      <c r="N452" s="29" t="str">
        <f ca="1" t="shared" si="419"/>
        <v>Lars Johnson 452</v>
      </c>
      <c r="O452" s="29" t="str">
        <f ca="1" t="shared" si="420"/>
        <v>Lars Johnson 452</v>
      </c>
      <c r="P452" s="29" t="str">
        <f ca="1" t="shared" si="421"/>
        <v>Lars Johnson 452</v>
      </c>
      <c r="Q452" s="29" t="str">
        <f ca="1" t="shared" ref="Q452:Q461" si="435">CHOOSE(RANDBETWEEN(1,5),"5.Anslutningsavtal","4.Projekteringsavtal","6.Nätavtal","2.Reservationsavtal","1.Anslutningsmöjlighet")</f>
        <v>1.Anslutningsmöjlighet</v>
      </c>
      <c r="R452" s="44" t="str">
        <f ca="1" t="shared" ref="R452:R461" si="436">CHOOSE(RANDBETWEEN(1,8),"Ja","","","","n","nej","?","N/A")</f>
        <v/>
      </c>
      <c r="S452" s="44" t="str">
        <f ca="1" t="shared" ref="S452:S461" si="437">CHOOSE(RANDBETWEEN(1,3),"x","","")</f>
        <v>x</v>
      </c>
      <c r="T452" s="44" t="str">
        <f ca="1" t="shared" ref="T452:T461" si="438">CHOOSE(RANDBETWEEN(1,4),"x","","","")</f>
        <v/>
      </c>
      <c r="U452" s="15"/>
      <c r="V452" s="32"/>
      <c r="W452" s="48" t="str">
        <f ca="1" t="shared" ref="W452:W461" si="439">CHOOSE(RANDBETWEEN(1,7),"Länk","","","","","Ansluts till LN 20 kV","Reservationsavtal ska tecknas")</f>
        <v>Länk</v>
      </c>
      <c r="X452" s="49" t="str">
        <f ca="1" t="shared" ref="X452:X461" si="440">CHOOSE(RANDBETWEEN(1,4),"Ja","Ja","Nej","")</f>
        <v>Ja</v>
      </c>
      <c r="Y452" s="62">
        <f ca="1" t="shared" si="422"/>
        <v>45375</v>
      </c>
      <c r="Z452" s="62">
        <f ca="1" t="shared" si="423"/>
        <v>44935</v>
      </c>
      <c r="AA452" s="66"/>
      <c r="AB452" s="63" t="str">
        <f ca="1" t="shared" si="424"/>
        <v/>
      </c>
      <c r="AC452" s="72">
        <f ca="1">INDEX(Anslutningspunkt!$A$2:$A$180,RANDBETWEEN(2,180),1)</f>
        <v>147</v>
      </c>
      <c r="AD452" s="29"/>
      <c r="AE452" s="29" t="str">
        <f ca="1" t="shared" ref="AE452:AE461" si="441">CHOOSE(RANDBETWEEN(1,4),"Regionnät","Stamnät Regionnät","Stamnät","")</f>
        <v>Stamnät</v>
      </c>
      <c r="AF452" s="78"/>
      <c r="AG452" s="121"/>
      <c r="AH452" s="122"/>
      <c r="AI452" s="126"/>
      <c r="AM452" s="6">
        <f ca="1">VLOOKUP(AC452,Anslutningspunkt!A:B,2,0)+RANDBETWEEN(-10000,10000)</f>
        <v>7590438.698</v>
      </c>
      <c r="AN452" s="6">
        <f ca="1">VLOOKUP(AC452,Anslutningspunkt!A:C,3,0)+RANDBETWEEN(-10000,10000)</f>
        <v>806305.195</v>
      </c>
      <c r="AP452" s="6" t="str">
        <f ca="1" t="shared" si="425"/>
        <v>Nyanslutning</v>
      </c>
      <c r="AQ452" s="6" t="str">
        <f t="shared" si="426"/>
        <v>Konsumtion/Produktion</v>
      </c>
      <c r="AX452" s="30" t="str">
        <f ca="1" t="shared" si="427"/>
        <v/>
      </c>
      <c r="AZ452" s="30" t="str">
        <f ca="1">IF(SUM(IF({"4.Projekteringsavtal","5.Anslutningsavtal","6.Nätavtal"}=Q452,1,0))&gt;0,EDATE(AX452,RANDBETWEEN(0,6)),"")</f>
        <v/>
      </c>
      <c r="BB452" s="20" t="str">
        <f ca="1">IF(SUM(IF({"5.Anslutningsavtal","6.Nätavtal"}=Q452,1,0))&gt;0,EDATE(AZ452,RANDBETWEEN(0,3)),"")</f>
        <v/>
      </c>
      <c r="BD452" s="20" t="str">
        <f ca="1" t="shared" si="428"/>
        <v/>
      </c>
    </row>
    <row r="453" s="6" customFormat="1" spans="1:56">
      <c r="A453" s="32" t="s">
        <v>65</v>
      </c>
      <c r="B453" s="30">
        <f ca="1" t="shared" si="429"/>
        <v>44290</v>
      </c>
      <c r="C453" s="31">
        <f ca="1" t="shared" si="415"/>
        <v>45263</v>
      </c>
      <c r="D453" s="29" t="str">
        <f t="shared" si="416"/>
        <v>Project 4453</v>
      </c>
      <c r="E453" s="29" t="str">
        <f t="shared" si="417"/>
        <v>Company AB 5453</v>
      </c>
      <c r="F453" s="29" t="str">
        <f ca="1" t="shared" si="430"/>
        <v>Älvkarleby</v>
      </c>
      <c r="G453" s="36">
        <f ca="1" t="shared" si="431"/>
        <v>37</v>
      </c>
      <c r="H453" s="37" t="str">
        <f ca="1" t="shared" si="432"/>
        <v>Nej</v>
      </c>
      <c r="I453" s="29" t="str">
        <f ca="1" t="shared" si="433"/>
        <v>Nyanslutning</v>
      </c>
      <c r="J453" s="29" t="s">
        <v>69</v>
      </c>
      <c r="K453" s="40">
        <f ca="1" t="shared" si="434"/>
        <v>350</v>
      </c>
      <c r="L453" s="40">
        <f ca="1" t="shared" si="418"/>
        <v>14</v>
      </c>
      <c r="M453" s="13"/>
      <c r="N453" s="29" t="str">
        <f ca="1" t="shared" si="419"/>
        <v>Sarah Anderson 453</v>
      </c>
      <c r="O453" s="29" t="str">
        <f ca="1" t="shared" si="420"/>
        <v>Lars Johnson 453</v>
      </c>
      <c r="P453" s="29" t="str">
        <f ca="1" t="shared" si="421"/>
        <v>Sarah Anderson 453</v>
      </c>
      <c r="Q453" s="29" t="str">
        <f ca="1" t="shared" si="435"/>
        <v>6.Nätavtal</v>
      </c>
      <c r="R453" s="44" t="str">
        <f ca="1" t="shared" si="436"/>
        <v>?</v>
      </c>
      <c r="S453" s="44" t="str">
        <f ca="1" t="shared" si="437"/>
        <v/>
      </c>
      <c r="T453" s="44" t="str">
        <f ca="1" t="shared" si="438"/>
        <v/>
      </c>
      <c r="U453" s="15"/>
      <c r="V453" s="32"/>
      <c r="W453" s="48" t="str">
        <f ca="1" t="shared" si="439"/>
        <v/>
      </c>
      <c r="X453" s="49" t="str">
        <f ca="1" t="shared" si="440"/>
        <v>Ja</v>
      </c>
      <c r="Y453" s="62">
        <f ca="1" t="shared" si="422"/>
        <v>45576</v>
      </c>
      <c r="Z453" s="62">
        <f ca="1" t="shared" si="423"/>
        <v>45486</v>
      </c>
      <c r="AA453" s="66"/>
      <c r="AB453" s="63" t="str">
        <f ca="1" t="shared" si="424"/>
        <v/>
      </c>
      <c r="AC453" s="72">
        <f ca="1">INDEX(Anslutningspunkt!$A$2:$A$180,RANDBETWEEN(2,180),1)</f>
        <v>38</v>
      </c>
      <c r="AD453" s="29"/>
      <c r="AE453" s="29" t="str">
        <f ca="1" t="shared" si="441"/>
        <v>Stamnät</v>
      </c>
      <c r="AF453" s="78"/>
      <c r="AG453" s="121"/>
      <c r="AH453" s="122"/>
      <c r="AI453" s="126"/>
      <c r="AM453" s="6">
        <f ca="1">VLOOKUP(AC453,Anslutningspunkt!A:B,2,0)+RANDBETWEEN(-10000,10000)</f>
        <v>7678066.698</v>
      </c>
      <c r="AN453" s="6">
        <f ca="1">VLOOKUP(AC453,Anslutningspunkt!A:C,3,0)+RANDBETWEEN(-10000,10000)</f>
        <v>718795.195</v>
      </c>
      <c r="AP453" s="6" t="str">
        <f ca="1" t="shared" si="425"/>
        <v>Nyanslutning</v>
      </c>
      <c r="AQ453" s="6" t="str">
        <f t="shared" si="426"/>
        <v>Konsumtion/Produktion</v>
      </c>
      <c r="AX453" s="30">
        <f ca="1" t="shared" si="427"/>
        <v>44807.2903917511</v>
      </c>
      <c r="AZ453" s="30">
        <f ca="1">IF(SUM(IF({"4.Projekteringsavtal","5.Anslutningsavtal","6.Nätavtal"}=Q453,1,0))&gt;0,EDATE(AX453,RANDBETWEEN(0,6)),"")</f>
        <v>44929</v>
      </c>
      <c r="BB453" s="20">
        <f ca="1">IF(SUM(IF({"5.Anslutningsavtal","6.Nätavtal"}=Q453,1,0))&gt;0,EDATE(AZ453,RANDBETWEEN(0,3)),"")</f>
        <v>44988</v>
      </c>
      <c r="BD453" s="20">
        <f ca="1" t="shared" si="428"/>
        <v>45049</v>
      </c>
    </row>
    <row r="454" s="6" customFormat="1" spans="1:56">
      <c r="A454" s="32" t="s">
        <v>65</v>
      </c>
      <c r="B454" s="30">
        <f ca="1" t="shared" si="429"/>
        <v>43742</v>
      </c>
      <c r="C454" s="31">
        <f ca="1" t="shared" si="415"/>
        <v>44562</v>
      </c>
      <c r="D454" s="29" t="str">
        <f t="shared" si="416"/>
        <v>Project 4454</v>
      </c>
      <c r="E454" s="29" t="str">
        <f t="shared" si="417"/>
        <v>Company AB 5454</v>
      </c>
      <c r="F454" s="29" t="str">
        <f ca="1" t="shared" si="430"/>
        <v>Surahammar</v>
      </c>
      <c r="G454" s="36">
        <f ca="1" t="shared" si="431"/>
        <v>32</v>
      </c>
      <c r="H454" s="37" t="str">
        <f ca="1" t="shared" si="432"/>
        <v>Nej</v>
      </c>
      <c r="I454" s="29" t="str">
        <f ca="1" t="shared" si="433"/>
        <v>Utökning</v>
      </c>
      <c r="J454" s="29" t="s">
        <v>69</v>
      </c>
      <c r="K454" s="40">
        <f ca="1" t="shared" si="434"/>
        <v>130</v>
      </c>
      <c r="L454" s="40">
        <f ca="1" t="shared" si="418"/>
        <v>110</v>
      </c>
      <c r="M454" s="13"/>
      <c r="N454" s="29" t="str">
        <f ca="1" t="shared" si="419"/>
        <v>Sarah Anderson 454</v>
      </c>
      <c r="O454" s="29" t="str">
        <f ca="1" t="shared" si="420"/>
        <v>Lars Johnson 454</v>
      </c>
      <c r="P454" s="29" t="str">
        <f ca="1" t="shared" si="421"/>
        <v>Anders Erikson 454</v>
      </c>
      <c r="Q454" s="29" t="str">
        <f ca="1" t="shared" si="435"/>
        <v>1.Anslutningsmöjlighet</v>
      </c>
      <c r="R454" s="44" t="str">
        <f ca="1" t="shared" si="436"/>
        <v>N/A</v>
      </c>
      <c r="S454" s="44" t="str">
        <f ca="1" t="shared" si="437"/>
        <v/>
      </c>
      <c r="T454" s="44" t="str">
        <f ca="1" t="shared" si="438"/>
        <v/>
      </c>
      <c r="U454" s="15"/>
      <c r="V454" s="32"/>
      <c r="W454" s="48" t="str">
        <f ca="1" t="shared" si="439"/>
        <v>Länk</v>
      </c>
      <c r="X454" s="49" t="str">
        <f ca="1" t="shared" si="440"/>
        <v>Ja</v>
      </c>
      <c r="Y454" s="62">
        <f ca="1" t="shared" si="422"/>
        <v>45188</v>
      </c>
      <c r="Z454" s="62">
        <f ca="1" t="shared" si="423"/>
        <v>44976</v>
      </c>
      <c r="AA454" s="66"/>
      <c r="AB454" s="63">
        <f ca="1" t="shared" si="424"/>
        <v>43842.5712550867</v>
      </c>
      <c r="AC454" s="72">
        <f ca="1">INDEX(Anslutningspunkt!$A$2:$A$180,RANDBETWEEN(2,180),1)</f>
        <v>48</v>
      </c>
      <c r="AD454" s="29"/>
      <c r="AE454" s="29" t="str">
        <f ca="1" t="shared" si="441"/>
        <v/>
      </c>
      <c r="AF454" s="78"/>
      <c r="AG454" s="121"/>
      <c r="AH454" s="122"/>
      <c r="AI454" s="126"/>
      <c r="AM454" s="6">
        <f ca="1">VLOOKUP(AC454,Anslutningspunkt!A:B,2,0)+RANDBETWEEN(-10000,10000)</f>
        <v>7716024.698</v>
      </c>
      <c r="AN454" s="6">
        <f ca="1">VLOOKUP(AC454,Anslutningspunkt!A:C,3,0)+RANDBETWEEN(-10000,10000)</f>
        <v>813236.195</v>
      </c>
      <c r="AP454" s="6" t="str">
        <f ca="1" t="shared" si="425"/>
        <v>Utökning</v>
      </c>
      <c r="AQ454" s="6" t="str">
        <f t="shared" si="426"/>
        <v>Konsumtion/Produktion</v>
      </c>
      <c r="AX454" s="30" t="str">
        <f ca="1" t="shared" si="427"/>
        <v/>
      </c>
      <c r="AZ454" s="30" t="str">
        <f ca="1">IF(SUM(IF({"4.Projekteringsavtal","5.Anslutningsavtal","6.Nätavtal"}=Q454,1,0))&gt;0,EDATE(AX454,RANDBETWEEN(0,6)),"")</f>
        <v/>
      </c>
      <c r="BB454" s="20" t="str">
        <f ca="1">IF(SUM(IF({"5.Anslutningsavtal","6.Nätavtal"}=Q454,1,0))&gt;0,EDATE(AZ454,RANDBETWEEN(0,3)),"")</f>
        <v/>
      </c>
      <c r="BD454" s="20" t="str">
        <f ca="1" t="shared" si="428"/>
        <v/>
      </c>
    </row>
    <row r="455" s="6" customFormat="1" spans="1:56">
      <c r="A455" s="32" t="s">
        <v>65</v>
      </c>
      <c r="B455" s="30">
        <f ca="1" t="shared" si="429"/>
        <v>43325</v>
      </c>
      <c r="C455" s="31">
        <f ca="1" t="shared" si="415"/>
        <v>44831</v>
      </c>
      <c r="D455" s="29" t="str">
        <f t="shared" si="416"/>
        <v>Project 4455</v>
      </c>
      <c r="E455" s="29" t="str">
        <f t="shared" si="417"/>
        <v>Company AB 5455</v>
      </c>
      <c r="F455" s="29" t="str">
        <f ca="1" t="shared" si="430"/>
        <v>Enköping</v>
      </c>
      <c r="G455" s="36">
        <f ca="1" t="shared" si="431"/>
        <v>36</v>
      </c>
      <c r="H455" s="37" t="str">
        <f ca="1" t="shared" si="432"/>
        <v/>
      </c>
      <c r="I455" s="29" t="str">
        <f ca="1" t="shared" si="433"/>
        <v>Utökning</v>
      </c>
      <c r="J455" s="29" t="s">
        <v>69</v>
      </c>
      <c r="K455" s="40">
        <f ca="1" t="shared" si="434"/>
        <v>220</v>
      </c>
      <c r="L455" s="40">
        <f ca="1" t="shared" si="418"/>
        <v>72</v>
      </c>
      <c r="M455" s="13"/>
      <c r="N455" s="29" t="str">
        <f ca="1" t="shared" si="419"/>
        <v>Lars Johnson 455</v>
      </c>
      <c r="O455" s="29" t="str">
        <f ca="1" t="shared" si="420"/>
        <v>Lars Johnson 455</v>
      </c>
      <c r="P455" s="29" t="str">
        <f ca="1" t="shared" si="421"/>
        <v>Erik Johanson 455</v>
      </c>
      <c r="Q455" s="29" t="str">
        <f ca="1" t="shared" si="435"/>
        <v>5.Anslutningsavtal</v>
      </c>
      <c r="R455" s="44" t="str">
        <f ca="1" t="shared" si="436"/>
        <v/>
      </c>
      <c r="S455" s="44" t="str">
        <f ca="1" t="shared" si="437"/>
        <v/>
      </c>
      <c r="T455" s="44" t="str">
        <f ca="1" t="shared" si="438"/>
        <v/>
      </c>
      <c r="U455" s="15"/>
      <c r="V455" s="32"/>
      <c r="W455" s="48" t="str">
        <f ca="1" t="shared" si="439"/>
        <v/>
      </c>
      <c r="X455" s="49" t="str">
        <f ca="1" t="shared" si="440"/>
        <v>Nej</v>
      </c>
      <c r="Y455" s="62" t="str">
        <f ca="1" t="shared" si="422"/>
        <v/>
      </c>
      <c r="Z455" s="62" t="str">
        <f ca="1" t="shared" si="423"/>
        <v/>
      </c>
      <c r="AA455" s="66"/>
      <c r="AB455" s="63" t="str">
        <f ca="1" t="shared" si="424"/>
        <v/>
      </c>
      <c r="AC455" s="72">
        <f ca="1">INDEX(Anslutningspunkt!$A$2:$A$180,RANDBETWEEN(2,180),1)</f>
        <v>271</v>
      </c>
      <c r="AD455" s="29"/>
      <c r="AE455" s="29" t="str">
        <f ca="1" t="shared" si="441"/>
        <v>Regionnät</v>
      </c>
      <c r="AF455" s="78"/>
      <c r="AG455" s="121"/>
      <c r="AH455" s="122"/>
      <c r="AI455" s="126"/>
      <c r="AM455" s="6">
        <f ca="1">VLOOKUP(AC455,Anslutningspunkt!A:B,2,0)+RANDBETWEEN(-10000,10000)</f>
        <v>7678483.698</v>
      </c>
      <c r="AN455" s="6">
        <f ca="1">VLOOKUP(AC455,Anslutningspunkt!A:C,3,0)+RANDBETWEEN(-10000,10000)</f>
        <v>710329.195</v>
      </c>
      <c r="AP455" s="6" t="str">
        <f ca="1" t="shared" si="425"/>
        <v>Utökning</v>
      </c>
      <c r="AQ455" s="6" t="str">
        <f t="shared" si="426"/>
        <v>Konsumtion/Produktion</v>
      </c>
      <c r="AX455" s="30">
        <f ca="1" t="shared" si="427"/>
        <v>44288.9289578473</v>
      </c>
      <c r="AZ455" s="30">
        <f ca="1">IF(SUM(IF({"4.Projekteringsavtal","5.Anslutningsavtal","6.Nätavtal"}=Q455,1,0))&gt;0,EDATE(AX455,RANDBETWEEN(0,6)),"")</f>
        <v>44441</v>
      </c>
      <c r="BB455" s="20">
        <f ca="1">IF(SUM(IF({"5.Anslutningsavtal","6.Nätavtal"}=Q455,1,0))&gt;0,EDATE(AZ455,RANDBETWEEN(0,3)),"")</f>
        <v>44441</v>
      </c>
      <c r="BD455" s="20" t="str">
        <f ca="1" t="shared" si="428"/>
        <v/>
      </c>
    </row>
    <row r="456" s="6" customFormat="1" spans="1:56">
      <c r="A456" s="32" t="s">
        <v>65</v>
      </c>
      <c r="B456" s="30">
        <f ca="1" t="shared" si="429"/>
        <v>43207</v>
      </c>
      <c r="C456" s="31">
        <f ca="1" t="shared" si="415"/>
        <v>44452</v>
      </c>
      <c r="D456" s="29" t="str">
        <f t="shared" si="416"/>
        <v>Project 4456</v>
      </c>
      <c r="E456" s="29" t="str">
        <f t="shared" si="417"/>
        <v>Company AB 5456</v>
      </c>
      <c r="F456" s="29" t="str">
        <f ca="1" t="shared" si="430"/>
        <v>Östhammar</v>
      </c>
      <c r="G456" s="36">
        <f ca="1" t="shared" si="431"/>
        <v>30</v>
      </c>
      <c r="H456" s="37" t="str">
        <f ca="1" t="shared" si="432"/>
        <v>Ja</v>
      </c>
      <c r="I456" s="29" t="str">
        <f ca="1" t="shared" si="433"/>
        <v>Flytt</v>
      </c>
      <c r="J456" s="29" t="s">
        <v>69</v>
      </c>
      <c r="K456" s="40">
        <f ca="1" t="shared" si="434"/>
        <v>330</v>
      </c>
      <c r="L456" s="40">
        <f ca="1" t="shared" si="418"/>
        <v>288</v>
      </c>
      <c r="M456" s="13"/>
      <c r="N456" s="29" t="str">
        <f ca="1" t="shared" si="419"/>
        <v>Sarah Anderson 456</v>
      </c>
      <c r="O456" s="29" t="str">
        <f ca="1" t="shared" si="420"/>
        <v>Anders Erikson 456</v>
      </c>
      <c r="P456" s="29" t="str">
        <f ca="1" t="shared" si="421"/>
        <v>Anders Erikson 456</v>
      </c>
      <c r="Q456" s="29" t="str">
        <f ca="1" t="shared" si="435"/>
        <v>1.Anslutningsmöjlighet</v>
      </c>
      <c r="R456" s="44" t="str">
        <f ca="1" t="shared" si="436"/>
        <v>Ja</v>
      </c>
      <c r="S456" s="44" t="str">
        <f ca="1" t="shared" si="437"/>
        <v/>
      </c>
      <c r="T456" s="44" t="str">
        <f ca="1" t="shared" si="438"/>
        <v/>
      </c>
      <c r="U456" s="15"/>
      <c r="V456" s="32"/>
      <c r="W456" s="48" t="str">
        <f ca="1" t="shared" si="439"/>
        <v/>
      </c>
      <c r="X456" s="49" t="str">
        <f ca="1" t="shared" si="440"/>
        <v/>
      </c>
      <c r="Y456" s="62" t="str">
        <f ca="1" t="shared" si="422"/>
        <v/>
      </c>
      <c r="Z456" s="62" t="str">
        <f ca="1" t="shared" si="423"/>
        <v/>
      </c>
      <c r="AA456" s="66"/>
      <c r="AB456" s="63" t="str">
        <f ca="1" t="shared" si="424"/>
        <v/>
      </c>
      <c r="AC456" s="72">
        <f ca="1">INDEX(Anslutningspunkt!$A$2:$A$180,RANDBETWEEN(2,180),1)</f>
        <v>53</v>
      </c>
      <c r="AD456" s="29"/>
      <c r="AE456" s="29" t="str">
        <f ca="1" t="shared" si="441"/>
        <v>Stamnät Regionnät</v>
      </c>
      <c r="AF456" s="78"/>
      <c r="AG456" s="121"/>
      <c r="AH456" s="122"/>
      <c r="AI456" s="126"/>
      <c r="AM456" s="6">
        <f ca="1">VLOOKUP(AC456,Anslutningspunkt!A:B,2,0)+RANDBETWEEN(-10000,10000)</f>
        <v>7700760.698</v>
      </c>
      <c r="AN456" s="6">
        <f ca="1">VLOOKUP(AC456,Anslutningspunkt!A:C,3,0)+RANDBETWEEN(-10000,10000)</f>
        <v>794493.195</v>
      </c>
      <c r="AP456" s="6" t="str">
        <f ca="1" t="shared" si="425"/>
        <v>Flytt</v>
      </c>
      <c r="AQ456" s="6" t="str">
        <f t="shared" si="426"/>
        <v>Konsumtion/Produktion</v>
      </c>
      <c r="AX456" s="30" t="str">
        <f ca="1" t="shared" si="427"/>
        <v/>
      </c>
      <c r="AZ456" s="30" t="str">
        <f ca="1">IF(SUM(IF({"4.Projekteringsavtal","5.Anslutningsavtal","6.Nätavtal"}=Q456,1,0))&gt;0,EDATE(AX456,RANDBETWEEN(0,6)),"")</f>
        <v/>
      </c>
      <c r="BB456" s="20" t="str">
        <f ca="1">IF(SUM(IF({"5.Anslutningsavtal","6.Nätavtal"}=Q456,1,0))&gt;0,EDATE(AZ456,RANDBETWEEN(0,3)),"")</f>
        <v/>
      </c>
      <c r="BD456" s="20" t="str">
        <f ca="1" t="shared" si="428"/>
        <v/>
      </c>
    </row>
    <row r="457" s="6" customFormat="1" spans="1:56">
      <c r="A457" s="32" t="s">
        <v>65</v>
      </c>
      <c r="B457" s="30">
        <f ca="1" t="shared" si="429"/>
        <v>44290</v>
      </c>
      <c r="C457" s="31">
        <f ca="1" t="shared" si="415"/>
        <v>45263</v>
      </c>
      <c r="D457" s="29" t="str">
        <f t="shared" si="416"/>
        <v>Project 4457</v>
      </c>
      <c r="E457" s="29" t="str">
        <f t="shared" si="417"/>
        <v>Company AB 5457</v>
      </c>
      <c r="F457" s="29" t="str">
        <f ca="1" t="shared" si="430"/>
        <v>Nynäshamn</v>
      </c>
      <c r="G457" s="36">
        <f ca="1" t="shared" si="431"/>
        <v>32</v>
      </c>
      <c r="H457" s="37" t="str">
        <f ca="1" t="shared" si="432"/>
        <v>Nej</v>
      </c>
      <c r="I457" s="29" t="str">
        <f ca="1" t="shared" si="433"/>
        <v>Utökning</v>
      </c>
      <c r="J457" s="29" t="s">
        <v>69</v>
      </c>
      <c r="K457" s="40">
        <f ca="1" t="shared" si="434"/>
        <v>320</v>
      </c>
      <c r="L457" s="40">
        <f ca="1" t="shared" si="418"/>
        <v>287</v>
      </c>
      <c r="M457" s="13"/>
      <c r="N457" s="29" t="str">
        <f ca="1" t="shared" si="419"/>
        <v>Anders Erikson 457</v>
      </c>
      <c r="O457" s="29" t="str">
        <f ca="1" t="shared" si="420"/>
        <v>Anders Erikson 457</v>
      </c>
      <c r="P457" s="29" t="str">
        <f ca="1" t="shared" si="421"/>
        <v>Erik Johanson 457</v>
      </c>
      <c r="Q457" s="29" t="str">
        <f ca="1" t="shared" si="435"/>
        <v>2.Reservationsavtal</v>
      </c>
      <c r="R457" s="44" t="str">
        <f ca="1" t="shared" si="436"/>
        <v>N/A</v>
      </c>
      <c r="S457" s="44" t="str">
        <f ca="1" t="shared" si="437"/>
        <v/>
      </c>
      <c r="T457" s="44" t="str">
        <f ca="1" t="shared" si="438"/>
        <v/>
      </c>
      <c r="U457" s="15"/>
      <c r="V457" s="32"/>
      <c r="W457" s="48" t="str">
        <f ca="1" t="shared" si="439"/>
        <v>Länk</v>
      </c>
      <c r="X457" s="49" t="str">
        <f ca="1" t="shared" si="440"/>
        <v/>
      </c>
      <c r="Y457" s="62" t="str">
        <f ca="1" t="shared" si="422"/>
        <v/>
      </c>
      <c r="Z457" s="62" t="str">
        <f ca="1" t="shared" si="423"/>
        <v/>
      </c>
      <c r="AA457" s="66"/>
      <c r="AB457" s="63" t="str">
        <f ca="1" t="shared" si="424"/>
        <v/>
      </c>
      <c r="AC457" s="72">
        <f ca="1">INDEX(Anslutningspunkt!$A$2:$A$180,RANDBETWEEN(2,180),1)</f>
        <v>159</v>
      </c>
      <c r="AD457" s="29"/>
      <c r="AE457" s="29" t="str">
        <f ca="1" t="shared" si="441"/>
        <v>Stamnät Regionnät</v>
      </c>
      <c r="AF457" s="78"/>
      <c r="AG457" s="121"/>
      <c r="AH457" s="122"/>
      <c r="AI457" s="126"/>
      <c r="AM457" s="6">
        <f ca="1">VLOOKUP(AC457,Anslutningspunkt!A:B,2,0)+RANDBETWEEN(-10000,10000)</f>
        <v>7702129.698</v>
      </c>
      <c r="AN457" s="6">
        <f ca="1">VLOOKUP(AC457,Anslutningspunkt!A:C,3,0)+RANDBETWEEN(-10000,10000)</f>
        <v>795287.195</v>
      </c>
      <c r="AP457" s="6" t="str">
        <f ca="1" t="shared" si="425"/>
        <v>Utökning</v>
      </c>
      <c r="AQ457" s="6" t="str">
        <f t="shared" si="426"/>
        <v>Konsumtion/Produktion</v>
      </c>
      <c r="AX457" s="30">
        <f ca="1" t="shared" si="427"/>
        <v>44632.9367023408</v>
      </c>
      <c r="AZ457" s="30" t="str">
        <f ca="1">IF(SUM(IF({"4.Projekteringsavtal","5.Anslutningsavtal","6.Nätavtal"}=Q457,1,0))&gt;0,EDATE(AX457,RANDBETWEEN(0,6)),"")</f>
        <v/>
      </c>
      <c r="BB457" s="20" t="str">
        <f ca="1">IF(SUM(IF({"5.Anslutningsavtal","6.Nätavtal"}=Q457,1,0))&gt;0,EDATE(AZ457,RANDBETWEEN(0,3)),"")</f>
        <v/>
      </c>
      <c r="BD457" s="20" t="str">
        <f ca="1" t="shared" si="428"/>
        <v/>
      </c>
    </row>
    <row r="458" s="6" customFormat="1" spans="1:56">
      <c r="A458" s="32" t="s">
        <v>65</v>
      </c>
      <c r="B458" s="30">
        <f ca="1" t="shared" si="429"/>
        <v>43233</v>
      </c>
      <c r="C458" s="31">
        <f ca="1" t="shared" si="415"/>
        <v>44163</v>
      </c>
      <c r="D458" s="29" t="str">
        <f t="shared" si="416"/>
        <v>Project 4458</v>
      </c>
      <c r="E458" s="29" t="str">
        <f t="shared" si="417"/>
        <v>Company AB 5458</v>
      </c>
      <c r="F458" s="29" t="str">
        <f ca="1" t="shared" si="430"/>
        <v>Heby</v>
      </c>
      <c r="G458" s="36">
        <f ca="1" t="shared" si="431"/>
        <v>32</v>
      </c>
      <c r="H458" s="37" t="str">
        <f ca="1" t="shared" si="432"/>
        <v/>
      </c>
      <c r="I458" s="29" t="str">
        <f ca="1" t="shared" si="433"/>
        <v>Utökning</v>
      </c>
      <c r="J458" s="29" t="s">
        <v>69</v>
      </c>
      <c r="K458" s="40">
        <f ca="1" t="shared" si="434"/>
        <v>390</v>
      </c>
      <c r="L458" s="40">
        <f ca="1" t="shared" si="418"/>
        <v>55</v>
      </c>
      <c r="M458" s="13"/>
      <c r="N458" s="29" t="str">
        <f ca="1" t="shared" si="419"/>
        <v>Lars Johnson 458</v>
      </c>
      <c r="O458" s="29" t="str">
        <f ca="1" t="shared" si="420"/>
        <v>Anders Erikson 458</v>
      </c>
      <c r="P458" s="29" t="str">
        <f ca="1" t="shared" si="421"/>
        <v>Erik Johanson 458</v>
      </c>
      <c r="Q458" s="29" t="str">
        <f ca="1" t="shared" si="435"/>
        <v>1.Anslutningsmöjlighet</v>
      </c>
      <c r="R458" s="44" t="str">
        <f ca="1" t="shared" si="436"/>
        <v/>
      </c>
      <c r="S458" s="44" t="str">
        <f ca="1" t="shared" si="437"/>
        <v/>
      </c>
      <c r="T458" s="44" t="str">
        <f ca="1" t="shared" si="438"/>
        <v>x</v>
      </c>
      <c r="U458" s="15"/>
      <c r="V458" s="32"/>
      <c r="W458" s="48" t="str">
        <f ca="1" t="shared" si="439"/>
        <v/>
      </c>
      <c r="X458" s="49" t="str">
        <f ca="1" t="shared" si="440"/>
        <v>Ja</v>
      </c>
      <c r="Y458" s="62">
        <f ca="1" t="shared" si="422"/>
        <v>45328</v>
      </c>
      <c r="Z458" s="62">
        <f ca="1" t="shared" si="423"/>
        <v>44766</v>
      </c>
      <c r="AA458" s="66"/>
      <c r="AB458" s="63" t="str">
        <f ca="1" t="shared" si="424"/>
        <v/>
      </c>
      <c r="AC458" s="72">
        <f ca="1">INDEX(Anslutningspunkt!$A$2:$A$180,RANDBETWEEN(2,180),1)</f>
        <v>64</v>
      </c>
      <c r="AD458" s="29"/>
      <c r="AE458" s="29" t="str">
        <f ca="1" t="shared" si="441"/>
        <v>Stamnät Regionnät</v>
      </c>
      <c r="AF458" s="78"/>
      <c r="AG458" s="121"/>
      <c r="AH458" s="122"/>
      <c r="AI458" s="126"/>
      <c r="AM458" s="6">
        <f ca="1">VLOOKUP(AC458,Anslutningspunkt!A:B,2,0)+RANDBETWEEN(-10000,10000)</f>
        <v>7607929.698</v>
      </c>
      <c r="AN458" s="6">
        <f ca="1">VLOOKUP(AC458,Anslutningspunkt!A:C,3,0)+RANDBETWEEN(-10000,10000)</f>
        <v>751449.195</v>
      </c>
      <c r="AP458" s="6" t="str">
        <f ca="1" t="shared" si="425"/>
        <v>Utökning</v>
      </c>
      <c r="AQ458" s="6" t="str">
        <f t="shared" si="426"/>
        <v>Konsumtion/Produktion</v>
      </c>
      <c r="AX458" s="30" t="str">
        <f ca="1" t="shared" si="427"/>
        <v/>
      </c>
      <c r="AZ458" s="30" t="str">
        <f ca="1">IF(SUM(IF({"4.Projekteringsavtal","5.Anslutningsavtal","6.Nätavtal"}=Q458,1,0))&gt;0,EDATE(AX458,RANDBETWEEN(0,6)),"")</f>
        <v/>
      </c>
      <c r="BB458" s="20" t="str">
        <f ca="1">IF(SUM(IF({"5.Anslutningsavtal","6.Nätavtal"}=Q458,1,0))&gt;0,EDATE(AZ458,RANDBETWEEN(0,3)),"")</f>
        <v/>
      </c>
      <c r="BD458" s="20" t="str">
        <f ca="1" t="shared" si="428"/>
        <v/>
      </c>
    </row>
    <row r="459" s="6" customFormat="1" spans="1:56">
      <c r="A459" s="32" t="s">
        <v>65</v>
      </c>
      <c r="B459" s="30">
        <f ca="1" t="shared" si="429"/>
        <v>44029</v>
      </c>
      <c r="C459" s="31">
        <f ca="1" t="shared" si="415"/>
        <v>44871</v>
      </c>
      <c r="D459" s="29" t="str">
        <f t="shared" si="416"/>
        <v>Project 4459</v>
      </c>
      <c r="E459" s="29" t="str">
        <f t="shared" si="417"/>
        <v>Company AB 5459</v>
      </c>
      <c r="F459" s="29" t="str">
        <f ca="1" t="shared" si="430"/>
        <v>Litslunda</v>
      </c>
      <c r="G459" s="36">
        <f ca="1" t="shared" si="431"/>
        <v>38</v>
      </c>
      <c r="H459" s="37" t="str">
        <f ca="1" t="shared" si="432"/>
        <v>Ja</v>
      </c>
      <c r="I459" s="29" t="str">
        <f ca="1" t="shared" si="433"/>
        <v>Flytt</v>
      </c>
      <c r="J459" s="29" t="s">
        <v>69</v>
      </c>
      <c r="K459" s="40">
        <f ca="1" t="shared" si="434"/>
        <v>430</v>
      </c>
      <c r="L459" s="40">
        <f ca="1" t="shared" si="418"/>
        <v>22</v>
      </c>
      <c r="M459" s="13"/>
      <c r="N459" s="29" t="str">
        <f ca="1" t="shared" si="419"/>
        <v>Sarah Anderson 459</v>
      </c>
      <c r="O459" s="29" t="str">
        <f ca="1" t="shared" si="420"/>
        <v>Lars Johnson 459</v>
      </c>
      <c r="P459" s="29" t="str">
        <f ca="1" t="shared" si="421"/>
        <v>Anders Erikson 459</v>
      </c>
      <c r="Q459" s="29" t="str">
        <f ca="1" t="shared" si="435"/>
        <v>5.Anslutningsavtal</v>
      </c>
      <c r="R459" s="44" t="str">
        <f ca="1" t="shared" si="436"/>
        <v>?</v>
      </c>
      <c r="S459" s="44" t="str">
        <f ca="1" t="shared" si="437"/>
        <v/>
      </c>
      <c r="T459" s="44" t="str">
        <f ca="1" t="shared" si="438"/>
        <v>x</v>
      </c>
      <c r="U459" s="15"/>
      <c r="V459" s="32"/>
      <c r="W459" s="48" t="str">
        <f ca="1" t="shared" si="439"/>
        <v/>
      </c>
      <c r="X459" s="49" t="str">
        <f ca="1" t="shared" si="440"/>
        <v>Ja</v>
      </c>
      <c r="Y459" s="62">
        <f ca="1" t="shared" si="422"/>
        <v>45332</v>
      </c>
      <c r="Z459" s="62">
        <f ca="1" t="shared" si="423"/>
        <v>44902</v>
      </c>
      <c r="AA459" s="66"/>
      <c r="AB459" s="63" t="str">
        <f ca="1" t="shared" si="424"/>
        <v/>
      </c>
      <c r="AC459" s="72">
        <f ca="1">INDEX(Anslutningspunkt!$A$2:$A$180,RANDBETWEEN(2,180),1)</f>
        <v>314</v>
      </c>
      <c r="AD459" s="29"/>
      <c r="AE459" s="29" t="str">
        <f ca="1" t="shared" si="441"/>
        <v>Stamnät</v>
      </c>
      <c r="AF459" s="78"/>
      <c r="AG459" s="121"/>
      <c r="AH459" s="122"/>
      <c r="AI459" s="126"/>
      <c r="AM459" s="6">
        <f ca="1">VLOOKUP(AC459,Anslutningspunkt!A:B,2,0)+RANDBETWEEN(-10000,10000)</f>
        <v>7605791.698</v>
      </c>
      <c r="AN459" s="6">
        <f ca="1">VLOOKUP(AC459,Anslutningspunkt!A:C,3,0)+RANDBETWEEN(-10000,10000)</f>
        <v>725950.195</v>
      </c>
      <c r="AP459" s="6" t="str">
        <f ca="1" t="shared" si="425"/>
        <v>Flytt</v>
      </c>
      <c r="AQ459" s="6" t="str">
        <f t="shared" si="426"/>
        <v>Konsumtion/Produktion</v>
      </c>
      <c r="AX459" s="30">
        <f ca="1" t="shared" si="427"/>
        <v>44254.9018646711</v>
      </c>
      <c r="AZ459" s="30">
        <f ca="1">IF(SUM(IF({"4.Projekteringsavtal","5.Anslutningsavtal","6.Nätavtal"}=Q459,1,0))&gt;0,EDATE(AX459,RANDBETWEEN(0,6)),"")</f>
        <v>44374</v>
      </c>
      <c r="BB459" s="20">
        <f ca="1">IF(SUM(IF({"5.Anslutningsavtal","6.Nätavtal"}=Q459,1,0))&gt;0,EDATE(AZ459,RANDBETWEEN(0,3)),"")</f>
        <v>44374</v>
      </c>
      <c r="BD459" s="20" t="str">
        <f ca="1" t="shared" si="428"/>
        <v/>
      </c>
    </row>
    <row r="460" s="6" customFormat="1" spans="1:56">
      <c r="A460" s="32" t="s">
        <v>65</v>
      </c>
      <c r="B460" s="30">
        <f ca="1" t="shared" si="429"/>
        <v>43970</v>
      </c>
      <c r="C460" s="31">
        <f ca="1" t="shared" si="415"/>
        <v>44882</v>
      </c>
      <c r="D460" s="29" t="str">
        <f t="shared" si="416"/>
        <v>Project 4460</v>
      </c>
      <c r="E460" s="29" t="str">
        <f t="shared" si="417"/>
        <v>Company AB 5460</v>
      </c>
      <c r="F460" s="29" t="str">
        <f ca="1" t="shared" si="430"/>
        <v>Södertälje</v>
      </c>
      <c r="G460" s="36">
        <f ca="1" t="shared" si="431"/>
        <v>37</v>
      </c>
      <c r="H460" s="37" t="str">
        <f ca="1" t="shared" si="432"/>
        <v>Nej</v>
      </c>
      <c r="I460" s="29" t="str">
        <f ca="1" t="shared" si="433"/>
        <v>Nyanslutning</v>
      </c>
      <c r="J460" s="29" t="s">
        <v>69</v>
      </c>
      <c r="K460" s="40">
        <f ca="1" t="shared" si="434"/>
        <v>440</v>
      </c>
      <c r="L460" s="40">
        <f ca="1" t="shared" si="418"/>
        <v>187</v>
      </c>
      <c r="M460" s="13"/>
      <c r="N460" s="29" t="str">
        <f ca="1" t="shared" si="419"/>
        <v>Sarah Anderson 460</v>
      </c>
      <c r="O460" s="29" t="str">
        <f ca="1" t="shared" si="420"/>
        <v>Sarah Anderson 460</v>
      </c>
      <c r="P460" s="29" t="str">
        <f ca="1" t="shared" si="421"/>
        <v>Erik Johanson 460</v>
      </c>
      <c r="Q460" s="29" t="str">
        <f ca="1" t="shared" si="435"/>
        <v>1.Anslutningsmöjlighet</v>
      </c>
      <c r="R460" s="44" t="str">
        <f ca="1" t="shared" si="436"/>
        <v>nej</v>
      </c>
      <c r="S460" s="44" t="str">
        <f ca="1" t="shared" si="437"/>
        <v>x</v>
      </c>
      <c r="T460" s="44" t="str">
        <f ca="1" t="shared" si="438"/>
        <v/>
      </c>
      <c r="U460" s="15"/>
      <c r="V460" s="32"/>
      <c r="W460" s="48" t="str">
        <f ca="1" t="shared" si="439"/>
        <v>Reservationsavtal ska tecknas</v>
      </c>
      <c r="X460" s="49" t="str">
        <f ca="1" t="shared" si="440"/>
        <v>Ja</v>
      </c>
      <c r="Y460" s="62">
        <f ca="1" t="shared" si="422"/>
        <v>45240</v>
      </c>
      <c r="Z460" s="62">
        <f ca="1" t="shared" si="423"/>
        <v>44958</v>
      </c>
      <c r="AA460" s="66"/>
      <c r="AB460" s="63" t="str">
        <f ca="1" t="shared" si="424"/>
        <v/>
      </c>
      <c r="AC460" s="72">
        <f ca="1">INDEX(Anslutningspunkt!$A$2:$A$180,RANDBETWEEN(2,180),1)</f>
        <v>2</v>
      </c>
      <c r="AD460" s="29"/>
      <c r="AE460" s="29" t="str">
        <f ca="1" t="shared" si="441"/>
        <v>Stamnät</v>
      </c>
      <c r="AF460" s="78"/>
      <c r="AG460" s="121"/>
      <c r="AH460" s="122"/>
      <c r="AI460" s="126"/>
      <c r="AM460" s="6">
        <f ca="1">VLOOKUP(AC460,Anslutningspunkt!A:B,2,0)+RANDBETWEEN(-10000,10000)</f>
        <v>7608760.698</v>
      </c>
      <c r="AN460" s="6">
        <f ca="1">VLOOKUP(AC460,Anslutningspunkt!A:C,3,0)+RANDBETWEEN(-10000,10000)</f>
        <v>720926.195</v>
      </c>
      <c r="AP460" s="6" t="str">
        <f ca="1" t="shared" si="425"/>
        <v>Nyanslutning</v>
      </c>
      <c r="AQ460" s="6" t="str">
        <f t="shared" si="426"/>
        <v>Konsumtion/Produktion</v>
      </c>
      <c r="AX460" s="30" t="str">
        <f ca="1" t="shared" si="427"/>
        <v/>
      </c>
      <c r="AZ460" s="30" t="str">
        <f ca="1">IF(SUM(IF({"4.Projekteringsavtal","5.Anslutningsavtal","6.Nätavtal"}=Q460,1,0))&gt;0,EDATE(AX460,RANDBETWEEN(0,6)),"")</f>
        <v/>
      </c>
      <c r="BB460" s="20" t="str">
        <f ca="1">IF(SUM(IF({"5.Anslutningsavtal","6.Nätavtal"}=Q460,1,0))&gt;0,EDATE(AZ460,RANDBETWEEN(0,3)),"")</f>
        <v/>
      </c>
      <c r="BD460" s="20" t="str">
        <f ca="1" t="shared" si="428"/>
        <v/>
      </c>
    </row>
    <row r="461" s="6" customFormat="1" spans="1:56">
      <c r="A461" s="32" t="s">
        <v>65</v>
      </c>
      <c r="B461" s="30">
        <f ca="1" t="shared" si="429"/>
        <v>43287</v>
      </c>
      <c r="C461" s="31">
        <f ca="1" t="shared" si="415"/>
        <v>44242</v>
      </c>
      <c r="D461" s="29" t="str">
        <f t="shared" si="416"/>
        <v>Project 4461</v>
      </c>
      <c r="E461" s="29" t="str">
        <f t="shared" si="417"/>
        <v>Company AB 5461</v>
      </c>
      <c r="F461" s="29" t="str">
        <f ca="1" t="shared" si="430"/>
        <v>Hallstahammar</v>
      </c>
      <c r="G461" s="36">
        <f ca="1" t="shared" si="431"/>
        <v>33</v>
      </c>
      <c r="H461" s="37" t="str">
        <f ca="1" t="shared" si="432"/>
        <v>Ja</v>
      </c>
      <c r="I461" s="29" t="str">
        <f ca="1" t="shared" si="433"/>
        <v>Nyanslutning</v>
      </c>
      <c r="J461" s="29" t="s">
        <v>69</v>
      </c>
      <c r="K461" s="40">
        <f ca="1" t="shared" si="434"/>
        <v>510</v>
      </c>
      <c r="L461" s="40">
        <f ca="1" t="shared" si="418"/>
        <v>143</v>
      </c>
      <c r="M461" s="13"/>
      <c r="N461" s="29" t="str">
        <f ca="1" t="shared" si="419"/>
        <v>Anders Erikson 461</v>
      </c>
      <c r="O461" s="29" t="str">
        <f ca="1" t="shared" si="420"/>
        <v>Erik Johanson 461</v>
      </c>
      <c r="P461" s="29" t="str">
        <f ca="1" t="shared" si="421"/>
        <v>Lars Johnson 461</v>
      </c>
      <c r="Q461" s="29" t="str">
        <f ca="1" t="shared" si="435"/>
        <v>1.Anslutningsmöjlighet</v>
      </c>
      <c r="R461" s="44" t="str">
        <f ca="1" t="shared" si="436"/>
        <v>nej</v>
      </c>
      <c r="S461" s="44" t="str">
        <f ca="1" t="shared" si="437"/>
        <v/>
      </c>
      <c r="T461" s="44" t="str">
        <f ca="1" t="shared" si="438"/>
        <v/>
      </c>
      <c r="U461" s="15"/>
      <c r="V461" s="32"/>
      <c r="W461" s="48" t="str">
        <f ca="1" t="shared" si="439"/>
        <v/>
      </c>
      <c r="X461" s="49" t="str">
        <f ca="1" t="shared" si="440"/>
        <v>Ja</v>
      </c>
      <c r="Y461" s="62">
        <f ca="1" t="shared" si="422"/>
        <v>45563</v>
      </c>
      <c r="Z461" s="62">
        <f ca="1" t="shared" si="423"/>
        <v>45555</v>
      </c>
      <c r="AA461" s="66"/>
      <c r="AB461" s="63">
        <f ca="1" t="shared" si="424"/>
        <v>43415.609454945</v>
      </c>
      <c r="AC461" s="72">
        <f ca="1">INDEX(Anslutningspunkt!$A$2:$A$180,RANDBETWEEN(2,180),1)</f>
        <v>3</v>
      </c>
      <c r="AD461" s="29"/>
      <c r="AE461" s="29" t="str">
        <f ca="1" t="shared" si="441"/>
        <v>Regionnät</v>
      </c>
      <c r="AF461" s="78"/>
      <c r="AG461" s="121"/>
      <c r="AH461" s="122"/>
      <c r="AI461" s="126"/>
      <c r="AM461" s="6">
        <f ca="1">VLOOKUP(AC461,Anslutningspunkt!A:B,2,0)+RANDBETWEEN(-10000,10000)</f>
        <v>6544888.206</v>
      </c>
      <c r="AN461" s="6">
        <f ca="1">VLOOKUP(AC461,Anslutningspunkt!A:C,3,0)+RANDBETWEEN(-10000,10000)</f>
        <v>718513.519</v>
      </c>
      <c r="AP461" s="6" t="str">
        <f ca="1" t="shared" si="425"/>
        <v>Nyanslutning</v>
      </c>
      <c r="AQ461" s="6" t="str">
        <f t="shared" si="426"/>
        <v>Konsumtion/Produktion</v>
      </c>
      <c r="AX461" s="30" t="str">
        <f ca="1" t="shared" si="427"/>
        <v/>
      </c>
      <c r="AZ461" s="30" t="str">
        <f ca="1">IF(SUM(IF({"4.Projekteringsavtal","5.Anslutningsavtal","6.Nätavtal"}=Q461,1,0))&gt;0,EDATE(AX461,RANDBETWEEN(0,6)),"")</f>
        <v/>
      </c>
      <c r="BB461" s="20" t="str">
        <f ca="1">IF(SUM(IF({"5.Anslutningsavtal","6.Nätavtal"}=Q461,1,0))&gt;0,EDATE(AZ461,RANDBETWEEN(0,3)),"")</f>
        <v/>
      </c>
      <c r="BD461" s="20" t="str">
        <f ca="1" t="shared" si="428"/>
        <v/>
      </c>
    </row>
    <row r="462" s="6" customFormat="1" spans="1:56">
      <c r="A462" s="32" t="s">
        <v>65</v>
      </c>
      <c r="B462" s="30">
        <f ca="1" t="shared" ref="B462:B471" si="442">RANDBETWEEN(DATE(2018,1,1),DATE(2022,10,20))</f>
        <v>44268</v>
      </c>
      <c r="C462" s="31">
        <f ca="1" t="shared" si="415"/>
        <v>45575</v>
      </c>
      <c r="D462" s="29" t="str">
        <f t="shared" si="416"/>
        <v>Project 4462</v>
      </c>
      <c r="E462" s="29" t="str">
        <f t="shared" si="417"/>
        <v>Company AB 5462</v>
      </c>
      <c r="F462" s="29" t="str">
        <f ca="1" t="shared" ref="F462:F471" si="443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Trosa</v>
      </c>
      <c r="G462" s="36">
        <f ca="1" t="shared" ref="G462:G471" si="444">RANDBETWEEN(30,38)</f>
        <v>31</v>
      </c>
      <c r="H462" s="37" t="str">
        <f ca="1" t="shared" ref="H462:H471" si="445">CHOOSE(RANDBETWEEN(1,3),"Ja","Nej","")</f>
        <v/>
      </c>
      <c r="I462" s="29" t="str">
        <f ca="1" t="shared" ref="I462:I471" si="446">CHOOSE(RANDBETWEEN(1,3),"Nyanslutning","Utökning","Flytt")</f>
        <v>Utökning</v>
      </c>
      <c r="J462" s="29" t="s">
        <v>69</v>
      </c>
      <c r="K462" s="40">
        <f ca="1" t="shared" ref="K462:K471" si="447">RANDBETWEEN(1,60)*10</f>
        <v>460</v>
      </c>
      <c r="L462" s="40">
        <f ca="1" t="shared" si="418"/>
        <v>349</v>
      </c>
      <c r="M462" s="13"/>
      <c r="N462" s="29" t="str">
        <f ca="1" t="shared" si="419"/>
        <v>Anders Erikson 462</v>
      </c>
      <c r="O462" s="29" t="str">
        <f ca="1" t="shared" si="420"/>
        <v>Erik Johanson 462</v>
      </c>
      <c r="P462" s="29" t="str">
        <f ca="1" t="shared" si="421"/>
        <v>Lars Johnson 462</v>
      </c>
      <c r="Q462" s="29" t="str">
        <f ca="1" t="shared" ref="Q462:Q471" si="448">CHOOSE(RANDBETWEEN(1,5),"5.Anslutningsavtal","4.Projekteringsavtal","6.Nätavtal","2.Reservationsavtal","1.Anslutningsmöjlighet")</f>
        <v>4.Projekteringsavtal</v>
      </c>
      <c r="R462" s="44" t="str">
        <f ca="1" t="shared" ref="R462:R471" si="449">CHOOSE(RANDBETWEEN(1,8),"Ja","","","","n","nej","?","N/A")</f>
        <v>nej</v>
      </c>
      <c r="S462" s="44" t="str">
        <f ca="1" t="shared" ref="S462:S471" si="450">CHOOSE(RANDBETWEEN(1,3),"x","","")</f>
        <v>x</v>
      </c>
      <c r="T462" s="44" t="str">
        <f ca="1" t="shared" ref="T462:T471" si="451">CHOOSE(RANDBETWEEN(1,4),"x","","","")</f>
        <v/>
      </c>
      <c r="U462" s="15"/>
      <c r="V462" s="32"/>
      <c r="W462" s="48" t="str">
        <f ca="1" t="shared" ref="W462:W471" si="452">CHOOSE(RANDBETWEEN(1,7),"Länk","","","","","Ansluts till LN 20 kV","Reservationsavtal ska tecknas")</f>
        <v/>
      </c>
      <c r="X462" s="49" t="str">
        <f ca="1" t="shared" ref="X462:X471" si="453">CHOOSE(RANDBETWEEN(1,4),"Ja","Ja","Nej","")</f>
        <v>Nej</v>
      </c>
      <c r="Y462" s="62" t="str">
        <f ca="1" t="shared" si="422"/>
        <v/>
      </c>
      <c r="Z462" s="62" t="str">
        <f ca="1" t="shared" si="423"/>
        <v/>
      </c>
      <c r="AA462" s="66"/>
      <c r="AB462" s="63" t="str">
        <f ca="1" t="shared" si="424"/>
        <v/>
      </c>
      <c r="AC462" s="72">
        <f ca="1">INDEX(Anslutningspunkt!$A$2:$A$180,RANDBETWEEN(2,180),1)</f>
        <v>98</v>
      </c>
      <c r="AD462" s="29"/>
      <c r="AE462" s="29" t="str">
        <f ca="1" t="shared" ref="AE462:AE471" si="454">CHOOSE(RANDBETWEEN(1,4),"Regionnät","Stamnät Regionnät","Stamnät","")</f>
        <v>Stamnät Regionnät</v>
      </c>
      <c r="AF462" s="78"/>
      <c r="AG462" s="121"/>
      <c r="AH462" s="122"/>
      <c r="AI462" s="126"/>
      <c r="AM462" s="6">
        <f ca="1">VLOOKUP(AC462,Anslutningspunkt!A:B,2,0)+RANDBETWEEN(-10000,10000)</f>
        <v>7638402.698</v>
      </c>
      <c r="AN462" s="6">
        <f ca="1">VLOOKUP(AC462,Anslutningspunkt!A:C,3,0)+RANDBETWEEN(-10000,10000)</f>
        <v>737324.195</v>
      </c>
      <c r="AP462" s="6" t="str">
        <f ca="1" t="shared" si="425"/>
        <v>Utökning</v>
      </c>
      <c r="AQ462" s="6" t="str">
        <f t="shared" si="426"/>
        <v>Konsumtion/Produktion</v>
      </c>
      <c r="AX462" s="30">
        <f ca="1" t="shared" si="427"/>
        <v>45028.2803178486</v>
      </c>
      <c r="AZ462" s="30">
        <f ca="1">IF(SUM(IF({"4.Projekteringsavtal","5.Anslutningsavtal","6.Nätavtal"}=Q462,1,0))&gt;0,EDATE(AX462,RANDBETWEEN(0,6)),"")</f>
        <v>45058</v>
      </c>
      <c r="BB462" s="20" t="str">
        <f ca="1">IF(SUM(IF({"5.Anslutningsavtal","6.Nätavtal"}=Q462,1,0))&gt;0,EDATE(AZ462,RANDBETWEEN(0,3)),"")</f>
        <v/>
      </c>
      <c r="BD462" s="20" t="str">
        <f ca="1" t="shared" si="428"/>
        <v/>
      </c>
    </row>
    <row r="463" s="6" customFormat="1" spans="1:56">
      <c r="A463" s="32" t="s">
        <v>65</v>
      </c>
      <c r="B463" s="30">
        <f ca="1" t="shared" si="442"/>
        <v>44139</v>
      </c>
      <c r="C463" s="31">
        <f ca="1" t="shared" si="415"/>
        <v>45428</v>
      </c>
      <c r="D463" s="29" t="str">
        <f t="shared" si="416"/>
        <v>Project 4463</v>
      </c>
      <c r="E463" s="29" t="str">
        <f t="shared" si="417"/>
        <v>Company AB 5463</v>
      </c>
      <c r="F463" s="29" t="str">
        <f ca="1" t="shared" si="443"/>
        <v>Upplands Vsäby</v>
      </c>
      <c r="G463" s="36">
        <f ca="1" t="shared" si="444"/>
        <v>35</v>
      </c>
      <c r="H463" s="37" t="str">
        <f ca="1" t="shared" si="445"/>
        <v/>
      </c>
      <c r="I463" s="29" t="str">
        <f ca="1" t="shared" si="446"/>
        <v>Flytt</v>
      </c>
      <c r="J463" s="29" t="s">
        <v>69</v>
      </c>
      <c r="K463" s="40">
        <f ca="1" t="shared" si="447"/>
        <v>60</v>
      </c>
      <c r="L463" s="40">
        <f ca="1" t="shared" si="418"/>
        <v>44</v>
      </c>
      <c r="M463" s="13"/>
      <c r="N463" s="29" t="str">
        <f ca="1" t="shared" si="419"/>
        <v>Anders Erikson 463</v>
      </c>
      <c r="O463" s="29" t="str">
        <f ca="1" t="shared" si="420"/>
        <v>Anders Erikson 463</v>
      </c>
      <c r="P463" s="29" t="str">
        <f ca="1" t="shared" si="421"/>
        <v>Anders Erikson 463</v>
      </c>
      <c r="Q463" s="29" t="str">
        <f ca="1" t="shared" si="448"/>
        <v>2.Reservationsavtal</v>
      </c>
      <c r="R463" s="44" t="str">
        <f ca="1" t="shared" si="449"/>
        <v>nej</v>
      </c>
      <c r="S463" s="44" t="str">
        <f ca="1" t="shared" si="450"/>
        <v/>
      </c>
      <c r="T463" s="44" t="str">
        <f ca="1" t="shared" si="451"/>
        <v/>
      </c>
      <c r="U463" s="15"/>
      <c r="V463" s="32"/>
      <c r="W463" s="48" t="str">
        <f ca="1" t="shared" si="452"/>
        <v/>
      </c>
      <c r="X463" s="49" t="str">
        <f ca="1" t="shared" si="453"/>
        <v>Ja</v>
      </c>
      <c r="Y463" s="62">
        <f ca="1" t="shared" si="422"/>
        <v>45506</v>
      </c>
      <c r="Z463" s="62">
        <f ca="1" t="shared" si="423"/>
        <v>45499</v>
      </c>
      <c r="AA463" s="66"/>
      <c r="AB463" s="63" t="str">
        <f ca="1" t="shared" si="424"/>
        <v/>
      </c>
      <c r="AC463" s="72">
        <f ca="1">INDEX(Anslutningspunkt!$A$2:$A$180,RANDBETWEEN(2,180),1)</f>
        <v>236</v>
      </c>
      <c r="AD463" s="29"/>
      <c r="AE463" s="29" t="str">
        <f ca="1" t="shared" si="454"/>
        <v>Stamnät</v>
      </c>
      <c r="AF463" s="78"/>
      <c r="AG463" s="121"/>
      <c r="AH463" s="122"/>
      <c r="AI463" s="126"/>
      <c r="AM463" s="6">
        <f ca="1">VLOOKUP(AC463,Anslutningspunkt!A:B,2,0)+RANDBETWEEN(-10000,10000)</f>
        <v>7650647.698</v>
      </c>
      <c r="AN463" s="6">
        <f ca="1">VLOOKUP(AC463,Anslutningspunkt!A:C,3,0)+RANDBETWEEN(-10000,10000)</f>
        <v>750231.195</v>
      </c>
      <c r="AP463" s="6" t="str">
        <f ca="1" t="shared" si="425"/>
        <v>Flytt</v>
      </c>
      <c r="AQ463" s="6" t="str">
        <f t="shared" si="426"/>
        <v>Konsumtion/Produktion</v>
      </c>
      <c r="AX463" s="30">
        <f ca="1" t="shared" si="427"/>
        <v>44993.2709126773</v>
      </c>
      <c r="AZ463" s="30" t="str">
        <f ca="1">IF(SUM(IF({"4.Projekteringsavtal","5.Anslutningsavtal","6.Nätavtal"}=Q463,1,0))&gt;0,EDATE(AX463,RANDBETWEEN(0,6)),"")</f>
        <v/>
      </c>
      <c r="BB463" s="20" t="str">
        <f ca="1">IF(SUM(IF({"5.Anslutningsavtal","6.Nätavtal"}=Q463,1,0))&gt;0,EDATE(AZ463,RANDBETWEEN(0,3)),"")</f>
        <v/>
      </c>
      <c r="BD463" s="20" t="str">
        <f ca="1" t="shared" si="428"/>
        <v/>
      </c>
    </row>
    <row r="464" s="6" customFormat="1" spans="1:56">
      <c r="A464" s="32" t="s">
        <v>65</v>
      </c>
      <c r="B464" s="30">
        <f ca="1" t="shared" si="442"/>
        <v>44428</v>
      </c>
      <c r="C464" s="31">
        <f ca="1" t="shared" si="415"/>
        <v>44677</v>
      </c>
      <c r="D464" s="29" t="str">
        <f t="shared" si="416"/>
        <v>Project 4464</v>
      </c>
      <c r="E464" s="29" t="str">
        <f t="shared" si="417"/>
        <v>Company AB 5464</v>
      </c>
      <c r="F464" s="29" t="str">
        <f ca="1" t="shared" si="443"/>
        <v>Hedemora</v>
      </c>
      <c r="G464" s="36">
        <f ca="1" t="shared" si="444"/>
        <v>35</v>
      </c>
      <c r="H464" s="37" t="str">
        <f ca="1" t="shared" si="445"/>
        <v/>
      </c>
      <c r="I464" s="29" t="str">
        <f ca="1" t="shared" si="446"/>
        <v>Flytt</v>
      </c>
      <c r="J464" s="29" t="s">
        <v>69</v>
      </c>
      <c r="K464" s="40">
        <f ca="1" t="shared" si="447"/>
        <v>30</v>
      </c>
      <c r="L464" s="40">
        <f ca="1" t="shared" si="418"/>
        <v>10</v>
      </c>
      <c r="M464" s="13"/>
      <c r="N464" s="29" t="str">
        <f ca="1" t="shared" si="419"/>
        <v>Lars Johnson 464</v>
      </c>
      <c r="O464" s="29" t="str">
        <f ca="1" t="shared" si="420"/>
        <v>Sarah Anderson 464</v>
      </c>
      <c r="P464" s="29" t="str">
        <f ca="1" t="shared" si="421"/>
        <v>Erik Johanson 464</v>
      </c>
      <c r="Q464" s="29" t="str">
        <f ca="1" t="shared" si="448"/>
        <v>4.Projekteringsavtal</v>
      </c>
      <c r="R464" s="44" t="str">
        <f ca="1" t="shared" si="449"/>
        <v/>
      </c>
      <c r="S464" s="44" t="str">
        <f ca="1" t="shared" si="450"/>
        <v>x</v>
      </c>
      <c r="T464" s="44" t="str">
        <f ca="1" t="shared" si="451"/>
        <v/>
      </c>
      <c r="U464" s="15"/>
      <c r="V464" s="32"/>
      <c r="W464" s="48" t="str">
        <f ca="1" t="shared" si="452"/>
        <v>Ansluts till LN 20 kV</v>
      </c>
      <c r="X464" s="49" t="str">
        <f ca="1" t="shared" si="453"/>
        <v>Nej</v>
      </c>
      <c r="Y464" s="62" t="str">
        <f ca="1" t="shared" si="422"/>
        <v/>
      </c>
      <c r="Z464" s="62" t="str">
        <f ca="1" t="shared" si="423"/>
        <v/>
      </c>
      <c r="AA464" s="66"/>
      <c r="AB464" s="63" t="str">
        <f ca="1" t="shared" si="424"/>
        <v/>
      </c>
      <c r="AC464" s="72">
        <f ca="1">INDEX(Anslutningspunkt!$A$2:$A$180,RANDBETWEEN(2,180),1)</f>
        <v>86</v>
      </c>
      <c r="AD464" s="29"/>
      <c r="AE464" s="29" t="str">
        <f ca="1" t="shared" si="454"/>
        <v>Regionnät</v>
      </c>
      <c r="AF464" s="78"/>
      <c r="AG464" s="121"/>
      <c r="AH464" s="122"/>
      <c r="AI464" s="126"/>
      <c r="AM464" s="6">
        <f ca="1">VLOOKUP(AC464,Anslutningspunkt!A:B,2,0)+RANDBETWEEN(-10000,10000)</f>
        <v>7754663.698</v>
      </c>
      <c r="AN464" s="6">
        <f ca="1">VLOOKUP(AC464,Anslutningspunkt!A:C,3,0)+RANDBETWEEN(-10000,10000)</f>
        <v>824687.195</v>
      </c>
      <c r="AP464" s="6" t="str">
        <f ca="1" t="shared" si="425"/>
        <v>Flytt</v>
      </c>
      <c r="AQ464" s="6" t="str">
        <f t="shared" si="426"/>
        <v>Konsumtion/Produktion</v>
      </c>
      <c r="AX464" s="30">
        <f ca="1" t="shared" si="427"/>
        <v>44706.2222251667</v>
      </c>
      <c r="AZ464" s="30">
        <f ca="1">IF(SUM(IF({"4.Projekteringsavtal","5.Anslutningsavtal","6.Nätavtal"}=Q464,1,0))&gt;0,EDATE(AX464,RANDBETWEEN(0,6)),"")</f>
        <v>44890</v>
      </c>
      <c r="BB464" s="20" t="str">
        <f ca="1">IF(SUM(IF({"5.Anslutningsavtal","6.Nätavtal"}=Q464,1,0))&gt;0,EDATE(AZ464,RANDBETWEEN(0,3)),"")</f>
        <v/>
      </c>
      <c r="BD464" s="20" t="str">
        <f ca="1" t="shared" si="428"/>
        <v/>
      </c>
    </row>
    <row r="465" s="6" customFormat="1" spans="1:56">
      <c r="A465" s="32" t="s">
        <v>65</v>
      </c>
      <c r="B465" s="30">
        <f ca="1" t="shared" si="442"/>
        <v>43975</v>
      </c>
      <c r="C465" s="31">
        <f ca="1" t="shared" si="415"/>
        <v>44098</v>
      </c>
      <c r="D465" s="29" t="str">
        <f t="shared" si="416"/>
        <v>Project 4465</v>
      </c>
      <c r="E465" s="29" t="str">
        <f t="shared" si="417"/>
        <v>Company AB 5465</v>
      </c>
      <c r="F465" s="29" t="str">
        <f ca="1" t="shared" si="443"/>
        <v>Upplands Väsby</v>
      </c>
      <c r="G465" s="36">
        <f ca="1" t="shared" si="444"/>
        <v>37</v>
      </c>
      <c r="H465" s="37" t="str">
        <f ca="1" t="shared" si="445"/>
        <v>Nej</v>
      </c>
      <c r="I465" s="29" t="str">
        <f ca="1" t="shared" si="446"/>
        <v>Flytt</v>
      </c>
      <c r="J465" s="29" t="s">
        <v>69</v>
      </c>
      <c r="K465" s="40">
        <f ca="1" t="shared" si="447"/>
        <v>70</v>
      </c>
      <c r="L465" s="40">
        <f ca="1" t="shared" si="418"/>
        <v>55</v>
      </c>
      <c r="M465" s="13"/>
      <c r="N465" s="29" t="str">
        <f ca="1" t="shared" si="419"/>
        <v>Lars Johnson 465</v>
      </c>
      <c r="O465" s="29" t="str">
        <f ca="1" t="shared" si="420"/>
        <v>Sarah Anderson 465</v>
      </c>
      <c r="P465" s="29" t="str">
        <f ca="1" t="shared" si="421"/>
        <v>Erik Johanson 465</v>
      </c>
      <c r="Q465" s="29" t="str">
        <f ca="1" t="shared" si="448"/>
        <v>2.Reservationsavtal</v>
      </c>
      <c r="R465" s="44" t="str">
        <f ca="1" t="shared" si="449"/>
        <v>n</v>
      </c>
      <c r="S465" s="44" t="str">
        <f ca="1" t="shared" si="450"/>
        <v/>
      </c>
      <c r="T465" s="44" t="str">
        <f ca="1" t="shared" si="451"/>
        <v/>
      </c>
      <c r="U465" s="15"/>
      <c r="V465" s="32"/>
      <c r="W465" s="48" t="str">
        <f ca="1" t="shared" si="452"/>
        <v>Reservationsavtal ska tecknas</v>
      </c>
      <c r="X465" s="49" t="str">
        <f ca="1" t="shared" si="453"/>
        <v>Ja</v>
      </c>
      <c r="Y465" s="62">
        <f ca="1" t="shared" si="422"/>
        <v>45183</v>
      </c>
      <c r="Z465" s="62">
        <f ca="1" t="shared" si="423"/>
        <v>45016</v>
      </c>
      <c r="AA465" s="66"/>
      <c r="AB465" s="63" t="str">
        <f ca="1" t="shared" si="424"/>
        <v/>
      </c>
      <c r="AC465" s="72">
        <f ca="1">INDEX(Anslutningspunkt!$A$2:$A$180,RANDBETWEEN(2,180),1)</f>
        <v>86</v>
      </c>
      <c r="AD465" s="29"/>
      <c r="AE465" s="29" t="str">
        <f ca="1" t="shared" si="454"/>
        <v>Stamnät Regionnät</v>
      </c>
      <c r="AF465" s="78"/>
      <c r="AG465" s="121"/>
      <c r="AH465" s="122"/>
      <c r="AI465" s="126"/>
      <c r="AM465" s="6">
        <f ca="1">VLOOKUP(AC465,Anslutningspunkt!A:B,2,0)+RANDBETWEEN(-10000,10000)</f>
        <v>7751981.698</v>
      </c>
      <c r="AN465" s="6">
        <f ca="1">VLOOKUP(AC465,Anslutningspunkt!A:C,3,0)+RANDBETWEEN(-10000,10000)</f>
        <v>824703.195</v>
      </c>
      <c r="AP465" s="6" t="str">
        <f ca="1" t="shared" si="425"/>
        <v>Flytt</v>
      </c>
      <c r="AQ465" s="6" t="str">
        <f t="shared" si="426"/>
        <v>Konsumtion/Produktion</v>
      </c>
      <c r="AX465" s="30">
        <f ca="1" t="shared" si="427"/>
        <v>44017.2849278304</v>
      </c>
      <c r="AZ465" s="30" t="str">
        <f ca="1">IF(SUM(IF({"4.Projekteringsavtal","5.Anslutningsavtal","6.Nätavtal"}=Q465,1,0))&gt;0,EDATE(AX465,RANDBETWEEN(0,6)),"")</f>
        <v/>
      </c>
      <c r="BB465" s="20" t="str">
        <f ca="1">IF(SUM(IF({"5.Anslutningsavtal","6.Nätavtal"}=Q465,1,0))&gt;0,EDATE(AZ465,RANDBETWEEN(0,3)),"")</f>
        <v/>
      </c>
      <c r="BD465" s="20" t="str">
        <f ca="1" t="shared" si="428"/>
        <v/>
      </c>
    </row>
    <row r="466" s="6" customFormat="1" spans="1:56">
      <c r="A466" s="32" t="s">
        <v>65</v>
      </c>
      <c r="B466" s="30">
        <f ca="1" t="shared" si="442"/>
        <v>44090</v>
      </c>
      <c r="C466" s="31">
        <f ca="1" t="shared" si="415"/>
        <v>44127</v>
      </c>
      <c r="D466" s="29" t="str">
        <f t="shared" si="416"/>
        <v>Project 4466</v>
      </c>
      <c r="E466" s="29" t="str">
        <f t="shared" si="417"/>
        <v>Company AB 5466</v>
      </c>
      <c r="F466" s="29" t="str">
        <f ca="1" t="shared" si="443"/>
        <v>Kungsör</v>
      </c>
      <c r="G466" s="36">
        <f ca="1" t="shared" si="444"/>
        <v>31</v>
      </c>
      <c r="H466" s="37" t="str">
        <f ca="1" t="shared" si="445"/>
        <v>Ja</v>
      </c>
      <c r="I466" s="29" t="str">
        <f ca="1" t="shared" si="446"/>
        <v>Flytt</v>
      </c>
      <c r="J466" s="29" t="s">
        <v>69</v>
      </c>
      <c r="K466" s="40">
        <f ca="1" t="shared" si="447"/>
        <v>290</v>
      </c>
      <c r="L466" s="40">
        <f ca="1" t="shared" si="418"/>
        <v>237</v>
      </c>
      <c r="M466" s="13"/>
      <c r="N466" s="29" t="str">
        <f ca="1" t="shared" si="419"/>
        <v>Erik Johanson 466</v>
      </c>
      <c r="O466" s="29" t="str">
        <f ca="1" t="shared" si="420"/>
        <v>Lars Johnson 466</v>
      </c>
      <c r="P466" s="29" t="str">
        <f ca="1" t="shared" si="421"/>
        <v>Lars Johnson 466</v>
      </c>
      <c r="Q466" s="29" t="str">
        <f ca="1" t="shared" si="448"/>
        <v>1.Anslutningsmöjlighet</v>
      </c>
      <c r="R466" s="44" t="str">
        <f ca="1" t="shared" si="449"/>
        <v>Ja</v>
      </c>
      <c r="S466" s="44" t="str">
        <f ca="1" t="shared" si="450"/>
        <v/>
      </c>
      <c r="T466" s="44" t="str">
        <f ca="1" t="shared" si="451"/>
        <v/>
      </c>
      <c r="U466" s="15"/>
      <c r="V466" s="32"/>
      <c r="W466" s="48" t="str">
        <f ca="1" t="shared" si="452"/>
        <v>Länk</v>
      </c>
      <c r="X466" s="49" t="str">
        <f ca="1" t="shared" si="453"/>
        <v>Nej</v>
      </c>
      <c r="Y466" s="62" t="str">
        <f ca="1" t="shared" si="422"/>
        <v/>
      </c>
      <c r="Z466" s="62" t="str">
        <f ca="1" t="shared" si="423"/>
        <v/>
      </c>
      <c r="AA466" s="66"/>
      <c r="AB466" s="63">
        <f ca="1" t="shared" si="424"/>
        <v>44094.4005056576</v>
      </c>
      <c r="AC466" s="72">
        <f ca="1">INDEX(Anslutningspunkt!$A$2:$A$180,RANDBETWEEN(2,180),1)</f>
        <v>224</v>
      </c>
      <c r="AD466" s="29"/>
      <c r="AE466" s="29" t="str">
        <f ca="1" t="shared" si="454"/>
        <v/>
      </c>
      <c r="AF466" s="78"/>
      <c r="AG466" s="121"/>
      <c r="AH466" s="122"/>
      <c r="AI466" s="126"/>
      <c r="AM466" s="6">
        <f ca="1">VLOOKUP(AC466,Anslutningspunkt!A:B,2,0)+RANDBETWEEN(-10000,10000)</f>
        <v>7578705.698</v>
      </c>
      <c r="AN466" s="6">
        <f ca="1">VLOOKUP(AC466,Anslutningspunkt!A:C,3,0)+RANDBETWEEN(-10000,10000)</f>
        <v>648130.195</v>
      </c>
      <c r="AP466" s="6" t="str">
        <f ca="1" t="shared" si="425"/>
        <v>Flytt</v>
      </c>
      <c r="AQ466" s="6" t="str">
        <f t="shared" si="426"/>
        <v>Konsumtion/Produktion</v>
      </c>
      <c r="AX466" s="30" t="str">
        <f ca="1" t="shared" si="427"/>
        <v/>
      </c>
      <c r="AZ466" s="30" t="str">
        <f ca="1">IF(SUM(IF({"4.Projekteringsavtal","5.Anslutningsavtal","6.Nätavtal"}=Q466,1,0))&gt;0,EDATE(AX466,RANDBETWEEN(0,6)),"")</f>
        <v/>
      </c>
      <c r="BB466" s="20" t="str">
        <f ca="1">IF(SUM(IF({"5.Anslutningsavtal","6.Nätavtal"}=Q466,1,0))&gt;0,EDATE(AZ466,RANDBETWEEN(0,3)),"")</f>
        <v/>
      </c>
      <c r="BD466" s="20" t="str">
        <f ca="1" t="shared" si="428"/>
        <v/>
      </c>
    </row>
    <row r="467" s="6" customFormat="1" spans="1:56">
      <c r="A467" s="32" t="s">
        <v>65</v>
      </c>
      <c r="B467" s="30">
        <f ca="1" t="shared" si="442"/>
        <v>43654</v>
      </c>
      <c r="C467" s="31">
        <f ca="1" t="shared" si="415"/>
        <v>44964</v>
      </c>
      <c r="D467" s="29" t="str">
        <f t="shared" si="416"/>
        <v>Project 4467</v>
      </c>
      <c r="E467" s="29" t="str">
        <f t="shared" si="417"/>
        <v>Company AB 5467</v>
      </c>
      <c r="F467" s="29" t="str">
        <f ca="1" t="shared" si="443"/>
        <v>Österåker</v>
      </c>
      <c r="G467" s="36">
        <f ca="1" t="shared" si="444"/>
        <v>31</v>
      </c>
      <c r="H467" s="37" t="str">
        <f ca="1" t="shared" si="445"/>
        <v>Ja</v>
      </c>
      <c r="I467" s="29" t="str">
        <f ca="1" t="shared" si="446"/>
        <v>Flytt</v>
      </c>
      <c r="J467" s="29" t="s">
        <v>69</v>
      </c>
      <c r="K467" s="40">
        <f ca="1" t="shared" si="447"/>
        <v>360</v>
      </c>
      <c r="L467" s="40">
        <f ca="1" t="shared" si="418"/>
        <v>117</v>
      </c>
      <c r="M467" s="13"/>
      <c r="N467" s="29" t="str">
        <f ca="1" t="shared" si="419"/>
        <v>Erik Johanson 467</v>
      </c>
      <c r="O467" s="29" t="str">
        <f ca="1" t="shared" si="420"/>
        <v>Erik Johanson 467</v>
      </c>
      <c r="P467" s="29" t="str">
        <f ca="1" t="shared" si="421"/>
        <v>Anders Erikson 467</v>
      </c>
      <c r="Q467" s="29" t="str">
        <f ca="1" t="shared" si="448"/>
        <v>6.Nätavtal</v>
      </c>
      <c r="R467" s="44" t="str">
        <f ca="1" t="shared" si="449"/>
        <v/>
      </c>
      <c r="S467" s="44" t="str">
        <f ca="1" t="shared" si="450"/>
        <v>x</v>
      </c>
      <c r="T467" s="44" t="str">
        <f ca="1" t="shared" si="451"/>
        <v/>
      </c>
      <c r="U467" s="15"/>
      <c r="V467" s="32"/>
      <c r="W467" s="48" t="str">
        <f ca="1" t="shared" si="452"/>
        <v/>
      </c>
      <c r="X467" s="49" t="str">
        <f ca="1" t="shared" si="453"/>
        <v>Ja</v>
      </c>
      <c r="Y467" s="62">
        <f ca="1" t="shared" si="422"/>
        <v>45158</v>
      </c>
      <c r="Z467" s="62">
        <f ca="1" t="shared" si="423"/>
        <v>45037</v>
      </c>
      <c r="AA467" s="66"/>
      <c r="AB467" s="63" t="str">
        <f ca="1" t="shared" si="424"/>
        <v/>
      </c>
      <c r="AC467" s="72">
        <f ca="1">INDEX(Anslutningspunkt!$A$2:$A$180,RANDBETWEEN(2,180),1)</f>
        <v>224</v>
      </c>
      <c r="AD467" s="29"/>
      <c r="AE467" s="29" t="str">
        <f ca="1" t="shared" si="454"/>
        <v/>
      </c>
      <c r="AF467" s="78"/>
      <c r="AG467" s="121"/>
      <c r="AH467" s="122"/>
      <c r="AI467" s="126"/>
      <c r="AM467" s="6">
        <f ca="1">VLOOKUP(AC467,Anslutningspunkt!A:B,2,0)+RANDBETWEEN(-10000,10000)</f>
        <v>7589657.698</v>
      </c>
      <c r="AN467" s="6">
        <f ca="1">VLOOKUP(AC467,Anslutningspunkt!A:C,3,0)+RANDBETWEEN(-10000,10000)</f>
        <v>661744.195</v>
      </c>
      <c r="AP467" s="6" t="str">
        <f ca="1" t="shared" si="425"/>
        <v>Flytt</v>
      </c>
      <c r="AQ467" s="6" t="str">
        <f t="shared" si="426"/>
        <v>Konsumtion/Produktion</v>
      </c>
      <c r="AX467" s="30">
        <f ca="1" t="shared" si="427"/>
        <v>43689.9116528813</v>
      </c>
      <c r="AZ467" s="30">
        <f ca="1">IF(SUM(IF({"4.Projekteringsavtal","5.Anslutningsavtal","6.Nätavtal"}=Q467,1,0))&gt;0,EDATE(AX467,RANDBETWEEN(0,6)),"")</f>
        <v>43781</v>
      </c>
      <c r="BB467" s="20">
        <f ca="1">IF(SUM(IF({"5.Anslutningsavtal","6.Nätavtal"}=Q467,1,0))&gt;0,EDATE(AZ467,RANDBETWEEN(0,3)),"")</f>
        <v>43781</v>
      </c>
      <c r="BD467" s="20">
        <f ca="1" t="shared" si="428"/>
        <v>43873</v>
      </c>
    </row>
    <row r="468" s="6" customFormat="1" spans="1:56">
      <c r="A468" s="32" t="s">
        <v>65</v>
      </c>
      <c r="B468" s="30">
        <f ca="1" t="shared" si="442"/>
        <v>43288</v>
      </c>
      <c r="C468" s="31">
        <f ca="1" t="shared" si="415"/>
        <v>43956</v>
      </c>
      <c r="D468" s="29" t="str">
        <f t="shared" si="416"/>
        <v>Project 4468</v>
      </c>
      <c r="E468" s="29" t="str">
        <f t="shared" si="417"/>
        <v>Company AB 5468</v>
      </c>
      <c r="F468" s="29" t="str">
        <f ca="1" t="shared" si="443"/>
        <v>Arboga</v>
      </c>
      <c r="G468" s="36">
        <f ca="1" t="shared" si="444"/>
        <v>33</v>
      </c>
      <c r="H468" s="37" t="str">
        <f ca="1" t="shared" si="445"/>
        <v>Nej</v>
      </c>
      <c r="I468" s="29" t="str">
        <f ca="1" t="shared" si="446"/>
        <v>Nyanslutning</v>
      </c>
      <c r="J468" s="29" t="s">
        <v>69</v>
      </c>
      <c r="K468" s="40">
        <f ca="1" t="shared" si="447"/>
        <v>590</v>
      </c>
      <c r="L468" s="40">
        <f ca="1" t="shared" si="418"/>
        <v>326</v>
      </c>
      <c r="M468" s="13"/>
      <c r="N468" s="29" t="str">
        <f ca="1" t="shared" si="419"/>
        <v>Erik Johanson 468</v>
      </c>
      <c r="O468" s="29" t="str">
        <f ca="1" t="shared" si="420"/>
        <v>Sarah Anderson 468</v>
      </c>
      <c r="P468" s="29" t="str">
        <f ca="1" t="shared" si="421"/>
        <v>Anders Erikson 468</v>
      </c>
      <c r="Q468" s="29" t="str">
        <f ca="1" t="shared" si="448"/>
        <v>1.Anslutningsmöjlighet</v>
      </c>
      <c r="R468" s="44" t="str">
        <f ca="1" t="shared" si="449"/>
        <v>N/A</v>
      </c>
      <c r="S468" s="44" t="str">
        <f ca="1" t="shared" si="450"/>
        <v>x</v>
      </c>
      <c r="T468" s="44" t="str">
        <f ca="1" t="shared" si="451"/>
        <v/>
      </c>
      <c r="U468" s="15"/>
      <c r="V468" s="32"/>
      <c r="W468" s="48" t="str">
        <f ca="1" t="shared" si="452"/>
        <v>Ansluts till LN 20 kV</v>
      </c>
      <c r="X468" s="49" t="str">
        <f ca="1" t="shared" si="453"/>
        <v>Nej</v>
      </c>
      <c r="Y468" s="62" t="str">
        <f ca="1" t="shared" si="422"/>
        <v/>
      </c>
      <c r="Z468" s="62" t="str">
        <f ca="1" t="shared" si="423"/>
        <v/>
      </c>
      <c r="AA468" s="66"/>
      <c r="AB468" s="63">
        <f ca="1" t="shared" si="424"/>
        <v>43379.4512784642</v>
      </c>
      <c r="AC468" s="72">
        <f ca="1">INDEX(Anslutningspunkt!$A$2:$A$180,RANDBETWEEN(2,180),1)</f>
        <v>58</v>
      </c>
      <c r="AD468" s="29"/>
      <c r="AE468" s="29" t="str">
        <f ca="1" t="shared" si="454"/>
        <v>Regionnät</v>
      </c>
      <c r="AF468" s="78"/>
      <c r="AG468" s="121"/>
      <c r="AH468" s="122"/>
      <c r="AI468" s="126"/>
      <c r="AM468" s="6">
        <f ca="1">VLOOKUP(AC468,Anslutningspunkt!A:B,2,0)+RANDBETWEEN(-10000,10000)</f>
        <v>7611181.698</v>
      </c>
      <c r="AN468" s="6">
        <f ca="1">VLOOKUP(AC468,Anslutningspunkt!A:C,3,0)+RANDBETWEEN(-10000,10000)</f>
        <v>778405.195</v>
      </c>
      <c r="AP468" s="6" t="str">
        <f ca="1" t="shared" si="425"/>
        <v>Nyanslutning</v>
      </c>
      <c r="AQ468" s="6" t="str">
        <f t="shared" si="426"/>
        <v>Konsumtion/Produktion</v>
      </c>
      <c r="AX468" s="30" t="str">
        <f ca="1" t="shared" si="427"/>
        <v/>
      </c>
      <c r="AZ468" s="30" t="str">
        <f ca="1">IF(SUM(IF({"4.Projekteringsavtal","5.Anslutningsavtal","6.Nätavtal"}=Q468,1,0))&gt;0,EDATE(AX468,RANDBETWEEN(0,6)),"")</f>
        <v/>
      </c>
      <c r="BB468" s="20" t="str">
        <f ca="1">IF(SUM(IF({"5.Anslutningsavtal","6.Nätavtal"}=Q468,1,0))&gt;0,EDATE(AZ468,RANDBETWEEN(0,3)),"")</f>
        <v/>
      </c>
      <c r="BD468" s="20" t="str">
        <f ca="1" t="shared" si="428"/>
        <v/>
      </c>
    </row>
    <row r="469" s="6" customFormat="1" spans="1:56">
      <c r="A469" s="32" t="s">
        <v>65</v>
      </c>
      <c r="B469" s="30">
        <f ca="1" t="shared" si="442"/>
        <v>43897</v>
      </c>
      <c r="C469" s="31">
        <f ca="1" t="shared" si="415"/>
        <v>44422</v>
      </c>
      <c r="D469" s="29" t="str">
        <f t="shared" si="416"/>
        <v>Project 4469</v>
      </c>
      <c r="E469" s="29" t="str">
        <f t="shared" si="417"/>
        <v>Company AB 5469</v>
      </c>
      <c r="F469" s="29" t="str">
        <f ca="1" t="shared" si="443"/>
        <v>Nacka</v>
      </c>
      <c r="G469" s="36">
        <f ca="1" t="shared" si="444"/>
        <v>32</v>
      </c>
      <c r="H469" s="37" t="str">
        <f ca="1" t="shared" si="445"/>
        <v/>
      </c>
      <c r="I469" s="29" t="str">
        <f ca="1" t="shared" si="446"/>
        <v>Flytt</v>
      </c>
      <c r="J469" s="29" t="s">
        <v>69</v>
      </c>
      <c r="K469" s="40">
        <f ca="1" t="shared" si="447"/>
        <v>200</v>
      </c>
      <c r="L469" s="40">
        <f ca="1" t="shared" si="418"/>
        <v>13</v>
      </c>
      <c r="M469" s="13"/>
      <c r="N469" s="29" t="str">
        <f ca="1" t="shared" si="419"/>
        <v>Erik Johanson 469</v>
      </c>
      <c r="O469" s="29" t="str">
        <f ca="1" t="shared" si="420"/>
        <v>Lars Johnson 469</v>
      </c>
      <c r="P469" s="29" t="str">
        <f ca="1" t="shared" si="421"/>
        <v>Anders Erikson 469</v>
      </c>
      <c r="Q469" s="29" t="str">
        <f ca="1" t="shared" si="448"/>
        <v>4.Projekteringsavtal</v>
      </c>
      <c r="R469" s="44" t="str">
        <f ca="1" t="shared" si="449"/>
        <v>Ja</v>
      </c>
      <c r="S469" s="44" t="str">
        <f ca="1" t="shared" si="450"/>
        <v/>
      </c>
      <c r="T469" s="44" t="str">
        <f ca="1" t="shared" si="451"/>
        <v/>
      </c>
      <c r="U469" s="15"/>
      <c r="V469" s="32"/>
      <c r="W469" s="48" t="str">
        <f ca="1" t="shared" si="452"/>
        <v/>
      </c>
      <c r="X469" s="49" t="str">
        <f ca="1" t="shared" si="453"/>
        <v/>
      </c>
      <c r="Y469" s="62" t="str">
        <f ca="1" t="shared" si="422"/>
        <v/>
      </c>
      <c r="Z469" s="62" t="str">
        <f ca="1" t="shared" si="423"/>
        <v/>
      </c>
      <c r="AA469" s="66"/>
      <c r="AB469" s="63" t="str">
        <f ca="1" t="shared" si="424"/>
        <v/>
      </c>
      <c r="AC469" s="72">
        <f ca="1">INDEX(Anslutningspunkt!$A$2:$A$180,RANDBETWEEN(2,180),1)</f>
        <v>231</v>
      </c>
      <c r="AD469" s="29"/>
      <c r="AE469" s="29" t="str">
        <f ca="1" t="shared" si="454"/>
        <v/>
      </c>
      <c r="AF469" s="78"/>
      <c r="AG469" s="121"/>
      <c r="AH469" s="122"/>
      <c r="AI469" s="126"/>
      <c r="AM469" s="6">
        <f ca="1">VLOOKUP(AC469,Anslutningspunkt!A:B,2,0)+RANDBETWEEN(-10000,10000)</f>
        <v>7720108.698</v>
      </c>
      <c r="AN469" s="6">
        <f ca="1">VLOOKUP(AC469,Anslutningspunkt!A:C,3,0)+RANDBETWEEN(-10000,10000)</f>
        <v>679694.195</v>
      </c>
      <c r="AP469" s="6" t="str">
        <f ca="1" t="shared" si="425"/>
        <v>Flytt</v>
      </c>
      <c r="AQ469" s="6" t="str">
        <f t="shared" si="426"/>
        <v>Konsumtion/Produktion</v>
      </c>
      <c r="AX469" s="30">
        <f ca="1" t="shared" si="427"/>
        <v>44413.381578181</v>
      </c>
      <c r="AZ469" s="30">
        <f ca="1">IF(SUM(IF({"4.Projekteringsavtal","5.Anslutningsavtal","6.Nätavtal"}=Q469,1,0))&gt;0,EDATE(AX469,RANDBETWEEN(0,6)),"")</f>
        <v>44413</v>
      </c>
      <c r="BB469" s="20" t="str">
        <f ca="1">IF(SUM(IF({"5.Anslutningsavtal","6.Nätavtal"}=Q469,1,0))&gt;0,EDATE(AZ469,RANDBETWEEN(0,3)),"")</f>
        <v/>
      </c>
      <c r="BD469" s="20" t="str">
        <f ca="1" t="shared" si="428"/>
        <v/>
      </c>
    </row>
    <row r="470" s="6" customFormat="1" spans="1:56">
      <c r="A470" s="32" t="s">
        <v>65</v>
      </c>
      <c r="B470" s="30">
        <f ca="1" t="shared" si="442"/>
        <v>44474</v>
      </c>
      <c r="C470" s="31">
        <f ca="1" t="shared" si="415"/>
        <v>44736</v>
      </c>
      <c r="D470" s="29" t="str">
        <f t="shared" si="416"/>
        <v>Project 4470</v>
      </c>
      <c r="E470" s="29" t="str">
        <f t="shared" si="417"/>
        <v>Company AB 5470</v>
      </c>
      <c r="F470" s="29" t="str">
        <f ca="1" t="shared" si="443"/>
        <v>Avesta</v>
      </c>
      <c r="G470" s="36">
        <f ca="1" t="shared" si="444"/>
        <v>38</v>
      </c>
      <c r="H470" s="37" t="str">
        <f ca="1" t="shared" si="445"/>
        <v/>
      </c>
      <c r="I470" s="29" t="str">
        <f ca="1" t="shared" si="446"/>
        <v>Flytt</v>
      </c>
      <c r="J470" s="29" t="s">
        <v>69</v>
      </c>
      <c r="K470" s="40">
        <f ca="1" t="shared" si="447"/>
        <v>550</v>
      </c>
      <c r="L470" s="40">
        <f ca="1" t="shared" si="418"/>
        <v>492</v>
      </c>
      <c r="M470" s="13"/>
      <c r="N470" s="29" t="str">
        <f ca="1" t="shared" si="419"/>
        <v>Erik Johanson 470</v>
      </c>
      <c r="O470" s="29" t="str">
        <f ca="1" t="shared" si="420"/>
        <v>Erik Johanson 470</v>
      </c>
      <c r="P470" s="29" t="str">
        <f ca="1" t="shared" si="421"/>
        <v>Anders Erikson 470</v>
      </c>
      <c r="Q470" s="29" t="str">
        <f ca="1" t="shared" si="448"/>
        <v>5.Anslutningsavtal</v>
      </c>
      <c r="R470" s="44" t="str">
        <f ca="1" t="shared" si="449"/>
        <v>n</v>
      </c>
      <c r="S470" s="44" t="str">
        <f ca="1" t="shared" si="450"/>
        <v>x</v>
      </c>
      <c r="T470" s="44" t="str">
        <f ca="1" t="shared" si="451"/>
        <v/>
      </c>
      <c r="U470" s="15"/>
      <c r="V470" s="32"/>
      <c r="W470" s="48" t="str">
        <f ca="1" t="shared" si="452"/>
        <v/>
      </c>
      <c r="X470" s="49" t="str">
        <f ca="1" t="shared" si="453"/>
        <v>Nej</v>
      </c>
      <c r="Y470" s="62" t="str">
        <f ca="1" t="shared" si="422"/>
        <v/>
      </c>
      <c r="Z470" s="62" t="str">
        <f ca="1" t="shared" si="423"/>
        <v/>
      </c>
      <c r="AA470" s="66"/>
      <c r="AB470" s="63" t="str">
        <f ca="1" t="shared" si="424"/>
        <v/>
      </c>
      <c r="AC470" s="72">
        <f ca="1">INDEX(Anslutningspunkt!$A$2:$A$180,RANDBETWEEN(2,180),1)</f>
        <v>312</v>
      </c>
      <c r="AD470" s="29"/>
      <c r="AE470" s="29" t="str">
        <f ca="1" t="shared" si="454"/>
        <v>Stamnät</v>
      </c>
      <c r="AF470" s="78"/>
      <c r="AG470" s="121"/>
      <c r="AH470" s="122"/>
      <c r="AI470" s="126"/>
      <c r="AM470" s="6">
        <f ca="1">VLOOKUP(AC470,Anslutningspunkt!A:B,2,0)+RANDBETWEEN(-10000,10000)</f>
        <v>7764068.698</v>
      </c>
      <c r="AN470" s="6">
        <f ca="1">VLOOKUP(AC470,Anslutningspunkt!A:C,3,0)+RANDBETWEEN(-10000,10000)</f>
        <v>771801.195</v>
      </c>
      <c r="AP470" s="6" t="str">
        <f ca="1" t="shared" si="425"/>
        <v>Flytt</v>
      </c>
      <c r="AQ470" s="6" t="str">
        <f t="shared" si="426"/>
        <v>Konsumtion/Produktion</v>
      </c>
      <c r="AX470" s="30">
        <f ca="1" t="shared" si="427"/>
        <v>44584.4174997413</v>
      </c>
      <c r="AZ470" s="30">
        <f ca="1">IF(SUM(IF({"4.Projekteringsavtal","5.Anslutningsavtal","6.Nätavtal"}=Q470,1,0))&gt;0,EDATE(AX470,RANDBETWEEN(0,6)),"")</f>
        <v>44765</v>
      </c>
      <c r="BB470" s="20">
        <f ca="1">IF(SUM(IF({"5.Anslutningsavtal","6.Nätavtal"}=Q470,1,0))&gt;0,EDATE(AZ470,RANDBETWEEN(0,3)),"")</f>
        <v>44857</v>
      </c>
      <c r="BD470" s="20" t="str">
        <f ca="1" t="shared" si="428"/>
        <v/>
      </c>
    </row>
    <row r="471" s="6" customFormat="1" spans="1:56">
      <c r="A471" s="32" t="s">
        <v>65</v>
      </c>
      <c r="B471" s="30">
        <f ca="1" t="shared" si="442"/>
        <v>44303</v>
      </c>
      <c r="C471" s="31">
        <f ca="1" t="shared" si="415"/>
        <v>44312</v>
      </c>
      <c r="D471" s="29" t="str">
        <f t="shared" si="416"/>
        <v>Project 4471</v>
      </c>
      <c r="E471" s="29" t="str">
        <f t="shared" si="417"/>
        <v>Company AB 5471</v>
      </c>
      <c r="F471" s="29" t="str">
        <f ca="1" t="shared" si="443"/>
        <v>Lindesberg</v>
      </c>
      <c r="G471" s="36">
        <f ca="1" t="shared" si="444"/>
        <v>36</v>
      </c>
      <c r="H471" s="37" t="str">
        <f ca="1" t="shared" si="445"/>
        <v>Ja</v>
      </c>
      <c r="I471" s="29" t="str">
        <f ca="1" t="shared" si="446"/>
        <v>Nyanslutning</v>
      </c>
      <c r="J471" s="29" t="s">
        <v>69</v>
      </c>
      <c r="K471" s="40">
        <f ca="1" t="shared" si="447"/>
        <v>30</v>
      </c>
      <c r="L471" s="40">
        <f ca="1" t="shared" si="418"/>
        <v>10</v>
      </c>
      <c r="M471" s="13"/>
      <c r="N471" s="29" t="str">
        <f ca="1" t="shared" si="419"/>
        <v>Erik Johanson 471</v>
      </c>
      <c r="O471" s="29" t="str">
        <f ca="1" t="shared" si="420"/>
        <v>Sarah Anderson 471</v>
      </c>
      <c r="P471" s="29" t="str">
        <f ca="1" t="shared" si="421"/>
        <v>Erik Johanson 471</v>
      </c>
      <c r="Q471" s="29" t="str">
        <f ca="1" t="shared" si="448"/>
        <v>2.Reservationsavtal</v>
      </c>
      <c r="R471" s="44" t="str">
        <f ca="1" t="shared" si="449"/>
        <v>nej</v>
      </c>
      <c r="S471" s="44" t="str">
        <f ca="1" t="shared" si="450"/>
        <v/>
      </c>
      <c r="T471" s="44" t="str">
        <f ca="1" t="shared" si="451"/>
        <v/>
      </c>
      <c r="U471" s="15"/>
      <c r="V471" s="32"/>
      <c r="W471" s="48" t="str">
        <f ca="1" t="shared" si="452"/>
        <v/>
      </c>
      <c r="X471" s="49" t="str">
        <f ca="1" t="shared" si="453"/>
        <v>Nej</v>
      </c>
      <c r="Y471" s="62" t="str">
        <f ca="1" t="shared" si="422"/>
        <v/>
      </c>
      <c r="Z471" s="62" t="str">
        <f ca="1" t="shared" si="423"/>
        <v/>
      </c>
      <c r="AA471" s="66"/>
      <c r="AB471" s="63" t="str">
        <f ca="1" t="shared" si="424"/>
        <v/>
      </c>
      <c r="AC471" s="72">
        <f ca="1">INDEX(Anslutningspunkt!$A$2:$A$180,RANDBETWEEN(2,180),1)</f>
        <v>303</v>
      </c>
      <c r="AD471" s="29"/>
      <c r="AE471" s="29" t="str">
        <f ca="1" t="shared" si="454"/>
        <v>Stamnät Regionnät</v>
      </c>
      <c r="AF471" s="78"/>
      <c r="AG471" s="121"/>
      <c r="AH471" s="122"/>
      <c r="AI471" s="126"/>
      <c r="AM471" s="6">
        <f ca="1">VLOOKUP(AC471,Anslutningspunkt!A:B,2,0)+RANDBETWEEN(-10000,10000)</f>
        <v>6345062.937</v>
      </c>
      <c r="AN471" s="6">
        <f ca="1">VLOOKUP(AC471,Anslutningspunkt!A:C,3,0)+RANDBETWEEN(-10000,10000)</f>
        <v>436617.554</v>
      </c>
      <c r="AP471" s="6" t="str">
        <f ca="1" t="shared" si="425"/>
        <v>Nyanslutning</v>
      </c>
      <c r="AQ471" s="6" t="str">
        <f t="shared" si="426"/>
        <v>Konsumtion/Produktion</v>
      </c>
      <c r="AX471" s="30">
        <f ca="1" t="shared" si="427"/>
        <v>44334.1969111098</v>
      </c>
      <c r="AZ471" s="30" t="str">
        <f ca="1">IF(SUM(IF({"4.Projekteringsavtal","5.Anslutningsavtal","6.Nätavtal"}=Q471,1,0))&gt;0,EDATE(AX471,RANDBETWEEN(0,6)),"")</f>
        <v/>
      </c>
      <c r="BB471" s="20" t="str">
        <f ca="1">IF(SUM(IF({"5.Anslutningsavtal","6.Nätavtal"}=Q471,1,0))&gt;0,EDATE(AZ471,RANDBETWEEN(0,3)),"")</f>
        <v/>
      </c>
      <c r="BD471" s="20" t="str">
        <f ca="1" t="shared" si="428"/>
        <v/>
      </c>
    </row>
    <row r="472" s="6" customFormat="1" spans="1:56">
      <c r="A472" s="32" t="s">
        <v>65</v>
      </c>
      <c r="B472" s="30">
        <f ca="1" t="shared" ref="B472:B481" si="455">RANDBETWEEN(DATE(2018,1,1),DATE(2022,10,20))</f>
        <v>43403</v>
      </c>
      <c r="C472" s="31">
        <f ca="1" t="shared" si="415"/>
        <v>44943</v>
      </c>
      <c r="D472" s="29" t="str">
        <f t="shared" si="416"/>
        <v>Project 4472</v>
      </c>
      <c r="E472" s="29" t="str">
        <f t="shared" si="417"/>
        <v>Company AB 5472</v>
      </c>
      <c r="F472" s="29" t="str">
        <f ca="1" t="shared" ref="F472:F481" si="456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Täby</v>
      </c>
      <c r="G472" s="36">
        <f ca="1" t="shared" ref="G472:G481" si="457">RANDBETWEEN(30,38)</f>
        <v>36</v>
      </c>
      <c r="H472" s="37" t="str">
        <f ca="1" t="shared" ref="H472:H481" si="458">CHOOSE(RANDBETWEEN(1,3),"Ja","Nej","")</f>
        <v>Nej</v>
      </c>
      <c r="I472" s="29" t="str">
        <f ca="1" t="shared" ref="I472:I481" si="459">CHOOSE(RANDBETWEEN(1,3),"Nyanslutning","Utökning","Flytt")</f>
        <v>Nyanslutning</v>
      </c>
      <c r="J472" s="29" t="s">
        <v>69</v>
      </c>
      <c r="K472" s="40">
        <f ca="1" t="shared" ref="K472:K481" si="460">RANDBETWEEN(1,60)*10</f>
        <v>480</v>
      </c>
      <c r="L472" s="40">
        <f ca="1" t="shared" si="418"/>
        <v>24</v>
      </c>
      <c r="M472" s="13"/>
      <c r="N472" s="29" t="str">
        <f ca="1" t="shared" si="419"/>
        <v>Sarah Anderson 472</v>
      </c>
      <c r="O472" s="29" t="str">
        <f ca="1" t="shared" si="420"/>
        <v>Sarah Anderson 472</v>
      </c>
      <c r="P472" s="29" t="str">
        <f ca="1" t="shared" si="421"/>
        <v>Sarah Anderson 472</v>
      </c>
      <c r="Q472" s="29" t="str">
        <f ca="1" t="shared" ref="Q472:Q481" si="461">CHOOSE(RANDBETWEEN(1,5),"5.Anslutningsavtal","4.Projekteringsavtal","6.Nätavtal","2.Reservationsavtal","1.Anslutningsmöjlighet")</f>
        <v>4.Projekteringsavtal</v>
      </c>
      <c r="R472" s="44" t="str">
        <f ca="1" t="shared" ref="R472:R481" si="462">CHOOSE(RANDBETWEEN(1,8),"Ja","","","","n","nej","?","N/A")</f>
        <v>N/A</v>
      </c>
      <c r="S472" s="44" t="str">
        <f ca="1" t="shared" ref="S472:S481" si="463">CHOOSE(RANDBETWEEN(1,3),"x","","")</f>
        <v/>
      </c>
      <c r="T472" s="44" t="str">
        <f ca="1" t="shared" ref="T472:T481" si="464">CHOOSE(RANDBETWEEN(1,4),"x","","","")</f>
        <v/>
      </c>
      <c r="U472" s="15"/>
      <c r="V472" s="32"/>
      <c r="W472" s="48" t="str">
        <f ca="1" t="shared" ref="W472:W481" si="465">CHOOSE(RANDBETWEEN(1,7),"Länk","","","","","Ansluts till LN 20 kV","Reservationsavtal ska tecknas")</f>
        <v>Länk</v>
      </c>
      <c r="X472" s="49" t="str">
        <f ca="1" t="shared" ref="X472:X481" si="466">CHOOSE(RANDBETWEEN(1,4),"Ja","Ja","Nej","")</f>
        <v/>
      </c>
      <c r="Y472" s="62" t="str">
        <f ca="1" t="shared" si="422"/>
        <v/>
      </c>
      <c r="Z472" s="62" t="str">
        <f ca="1" t="shared" si="423"/>
        <v/>
      </c>
      <c r="AA472" s="66"/>
      <c r="AB472" s="63" t="str">
        <f ca="1" t="shared" si="424"/>
        <v/>
      </c>
      <c r="AC472" s="72">
        <f ca="1">INDEX(Anslutningspunkt!$A$2:$A$180,RANDBETWEEN(2,180),1)</f>
        <v>197</v>
      </c>
      <c r="AD472" s="29"/>
      <c r="AE472" s="29" t="str">
        <f ca="1" t="shared" ref="AE472:AE481" si="467">CHOOSE(RANDBETWEEN(1,4),"Regionnät","Stamnät Regionnät","Stamnät","")</f>
        <v/>
      </c>
      <c r="AF472" s="78"/>
      <c r="AG472" s="121"/>
      <c r="AH472" s="122"/>
      <c r="AI472" s="126"/>
      <c r="AM472" s="6">
        <f ca="1">VLOOKUP(AC472,Anslutningspunkt!A:B,2,0)+RANDBETWEEN(-10000,10000)</f>
        <v>7643575.698</v>
      </c>
      <c r="AN472" s="6">
        <f ca="1">VLOOKUP(AC472,Anslutningspunkt!A:C,3,0)+RANDBETWEEN(-10000,10000)</f>
        <v>673576.195</v>
      </c>
      <c r="AP472" s="6" t="str">
        <f ca="1" t="shared" si="425"/>
        <v>Nyanslutning</v>
      </c>
      <c r="AQ472" s="6" t="str">
        <f t="shared" si="426"/>
        <v>Konsumtion/Produktion</v>
      </c>
      <c r="AX472" s="30">
        <f ca="1" t="shared" si="427"/>
        <v>43723.9611353226</v>
      </c>
      <c r="AZ472" s="30">
        <f ca="1">IF(SUM(IF({"4.Projekteringsavtal","5.Anslutningsavtal","6.Nätavtal"}=Q472,1,0))&gt;0,EDATE(AX472,RANDBETWEEN(0,6)),"")</f>
        <v>43723</v>
      </c>
      <c r="BB472" s="20" t="str">
        <f ca="1">IF(SUM(IF({"5.Anslutningsavtal","6.Nätavtal"}=Q472,1,0))&gt;0,EDATE(AZ472,RANDBETWEEN(0,3)),"")</f>
        <v/>
      </c>
      <c r="BD472" s="20" t="str">
        <f ca="1" t="shared" si="428"/>
        <v/>
      </c>
    </row>
    <row r="473" s="6" customFormat="1" spans="1:56">
      <c r="A473" s="32" t="s">
        <v>65</v>
      </c>
      <c r="B473" s="30">
        <f ca="1" t="shared" si="455"/>
        <v>44833</v>
      </c>
      <c r="C473" s="31">
        <f ca="1" t="shared" si="415"/>
        <v>45001</v>
      </c>
      <c r="D473" s="29" t="str">
        <f t="shared" si="416"/>
        <v>Project 4473</v>
      </c>
      <c r="E473" s="29" t="str">
        <f t="shared" si="417"/>
        <v>Company AB 5473</v>
      </c>
      <c r="F473" s="29" t="str">
        <f ca="1" t="shared" si="456"/>
        <v>Österåker</v>
      </c>
      <c r="G473" s="36">
        <f ca="1" t="shared" si="457"/>
        <v>38</v>
      </c>
      <c r="H473" s="37" t="str">
        <f ca="1" t="shared" si="458"/>
        <v/>
      </c>
      <c r="I473" s="29" t="str">
        <f ca="1" t="shared" si="459"/>
        <v>Flytt</v>
      </c>
      <c r="J473" s="29" t="s">
        <v>69</v>
      </c>
      <c r="K473" s="40">
        <f ca="1" t="shared" si="460"/>
        <v>430</v>
      </c>
      <c r="L473" s="40">
        <f ca="1" t="shared" si="418"/>
        <v>337</v>
      </c>
      <c r="M473" s="13"/>
      <c r="N473" s="29" t="str">
        <f ca="1" t="shared" si="419"/>
        <v>Anders Erikson 473</v>
      </c>
      <c r="O473" s="29" t="str">
        <f ca="1" t="shared" si="420"/>
        <v>Sarah Anderson 473</v>
      </c>
      <c r="P473" s="29" t="str">
        <f ca="1" t="shared" si="421"/>
        <v>Lars Johnson 473</v>
      </c>
      <c r="Q473" s="29" t="str">
        <f ca="1" t="shared" si="461"/>
        <v>5.Anslutningsavtal</v>
      </c>
      <c r="R473" s="44" t="str">
        <f ca="1" t="shared" si="462"/>
        <v/>
      </c>
      <c r="S473" s="44" t="str">
        <f ca="1" t="shared" si="463"/>
        <v/>
      </c>
      <c r="T473" s="44" t="str">
        <f ca="1" t="shared" si="464"/>
        <v/>
      </c>
      <c r="U473" s="15"/>
      <c r="V473" s="32"/>
      <c r="W473" s="48" t="str">
        <f ca="1" t="shared" si="465"/>
        <v/>
      </c>
      <c r="X473" s="49" t="str">
        <f ca="1" t="shared" si="466"/>
        <v/>
      </c>
      <c r="Y473" s="62" t="str">
        <f ca="1" t="shared" si="422"/>
        <v/>
      </c>
      <c r="Z473" s="62" t="str">
        <f ca="1" t="shared" si="423"/>
        <v/>
      </c>
      <c r="AA473" s="66"/>
      <c r="AB473" s="63" t="str">
        <f ca="1" t="shared" si="424"/>
        <v/>
      </c>
      <c r="AC473" s="72">
        <f ca="1">INDEX(Anslutningspunkt!$A$2:$A$180,RANDBETWEEN(2,180),1)</f>
        <v>107</v>
      </c>
      <c r="AD473" s="29"/>
      <c r="AE473" s="29" t="str">
        <f ca="1" t="shared" si="467"/>
        <v>Stamnät</v>
      </c>
      <c r="AF473" s="78"/>
      <c r="AG473" s="121"/>
      <c r="AH473" s="122"/>
      <c r="AI473" s="126"/>
      <c r="AM473" s="6">
        <f ca="1">VLOOKUP(AC473,Anslutningspunkt!A:B,2,0)+RANDBETWEEN(-10000,10000)</f>
        <v>7621491.698</v>
      </c>
      <c r="AN473" s="6">
        <f ca="1">VLOOKUP(AC473,Anslutningspunkt!A:C,3,0)+RANDBETWEEN(-10000,10000)</f>
        <v>739792.195</v>
      </c>
      <c r="AP473" s="6" t="str">
        <f ca="1" t="shared" si="425"/>
        <v>Flytt</v>
      </c>
      <c r="AQ473" s="6" t="str">
        <f t="shared" si="426"/>
        <v>Konsumtion/Produktion</v>
      </c>
      <c r="AX473" s="30">
        <f ca="1" t="shared" si="427"/>
        <v>44879.5679734744</v>
      </c>
      <c r="AZ473" s="30">
        <f ca="1">IF(SUM(IF({"4.Projekteringsavtal","5.Anslutningsavtal","6.Nätavtal"}=Q473,1,0))&gt;0,EDATE(AX473,RANDBETWEEN(0,6)),"")</f>
        <v>44879</v>
      </c>
      <c r="BB473" s="20">
        <f ca="1">IF(SUM(IF({"5.Anslutningsavtal","6.Nätavtal"}=Q473,1,0))&gt;0,EDATE(AZ473,RANDBETWEEN(0,3)),"")</f>
        <v>44971</v>
      </c>
      <c r="BD473" s="20" t="str">
        <f ca="1" t="shared" si="428"/>
        <v/>
      </c>
    </row>
    <row r="474" s="6" customFormat="1" spans="1:56">
      <c r="A474" s="32" t="s">
        <v>65</v>
      </c>
      <c r="B474" s="30">
        <f ca="1" t="shared" si="455"/>
        <v>43892</v>
      </c>
      <c r="C474" s="31">
        <f ca="1" t="shared" si="415"/>
        <v>44218</v>
      </c>
      <c r="D474" s="29" t="str">
        <f t="shared" si="416"/>
        <v>Project 4474</v>
      </c>
      <c r="E474" s="29" t="str">
        <f t="shared" si="417"/>
        <v>Company AB 5474</v>
      </c>
      <c r="F474" s="29" t="str">
        <f ca="1" t="shared" si="456"/>
        <v>Nykvarn</v>
      </c>
      <c r="G474" s="36">
        <f ca="1" t="shared" si="457"/>
        <v>32</v>
      </c>
      <c r="H474" s="37" t="str">
        <f ca="1" t="shared" si="458"/>
        <v>Nej</v>
      </c>
      <c r="I474" s="29" t="str">
        <f ca="1" t="shared" si="459"/>
        <v>Flytt</v>
      </c>
      <c r="J474" s="29" t="s">
        <v>69</v>
      </c>
      <c r="K474" s="40">
        <f ca="1" t="shared" si="460"/>
        <v>320</v>
      </c>
      <c r="L474" s="40">
        <f ca="1" t="shared" si="418"/>
        <v>318</v>
      </c>
      <c r="M474" s="13"/>
      <c r="N474" s="29" t="str">
        <f ca="1" t="shared" si="419"/>
        <v>Lars Johnson 474</v>
      </c>
      <c r="O474" s="29" t="str">
        <f ca="1" t="shared" si="420"/>
        <v>Lars Johnson 474</v>
      </c>
      <c r="P474" s="29" t="str">
        <f ca="1" t="shared" si="421"/>
        <v>Sarah Anderson 474</v>
      </c>
      <c r="Q474" s="29" t="str">
        <f ca="1" t="shared" si="461"/>
        <v>5.Anslutningsavtal</v>
      </c>
      <c r="R474" s="44" t="str">
        <f ca="1" t="shared" si="462"/>
        <v>nej</v>
      </c>
      <c r="S474" s="44" t="str">
        <f ca="1" t="shared" si="463"/>
        <v/>
      </c>
      <c r="T474" s="44" t="str">
        <f ca="1" t="shared" si="464"/>
        <v/>
      </c>
      <c r="U474" s="15"/>
      <c r="V474" s="32"/>
      <c r="W474" s="48" t="str">
        <f ca="1" t="shared" si="465"/>
        <v/>
      </c>
      <c r="X474" s="49" t="str">
        <f ca="1" t="shared" si="466"/>
        <v>Ja</v>
      </c>
      <c r="Y474" s="62">
        <f ca="1" t="shared" si="422"/>
        <v>44782</v>
      </c>
      <c r="Z474" s="62">
        <f ca="1" t="shared" si="423"/>
        <v>44237</v>
      </c>
      <c r="AA474" s="66"/>
      <c r="AB474" s="63" t="str">
        <f ca="1" t="shared" si="424"/>
        <v/>
      </c>
      <c r="AC474" s="72">
        <f ca="1">INDEX(Anslutningspunkt!$A$2:$A$180,RANDBETWEEN(2,180),1)</f>
        <v>235</v>
      </c>
      <c r="AD474" s="29"/>
      <c r="AE474" s="29" t="str">
        <f ca="1" t="shared" si="467"/>
        <v>Stamnät</v>
      </c>
      <c r="AF474" s="78"/>
      <c r="AG474" s="121"/>
      <c r="AH474" s="122"/>
      <c r="AI474" s="126"/>
      <c r="AM474" s="6">
        <f ca="1">VLOOKUP(AC474,Anslutningspunkt!A:B,2,0)+RANDBETWEEN(-10000,10000)</f>
        <v>7693139.698</v>
      </c>
      <c r="AN474" s="6">
        <f ca="1">VLOOKUP(AC474,Anslutningspunkt!A:C,3,0)+RANDBETWEEN(-10000,10000)</f>
        <v>778976.195</v>
      </c>
      <c r="AP474" s="6" t="str">
        <f ca="1" t="shared" si="425"/>
        <v>Flytt</v>
      </c>
      <c r="AQ474" s="6" t="str">
        <f t="shared" si="426"/>
        <v>Konsumtion/Produktion</v>
      </c>
      <c r="AX474" s="30">
        <f ca="1" t="shared" si="427"/>
        <v>44013.1005800861</v>
      </c>
      <c r="AZ474" s="30">
        <f ca="1">IF(SUM(IF({"4.Projekteringsavtal","5.Anslutningsavtal","6.Nätavtal"}=Q474,1,0))&gt;0,EDATE(AX474,RANDBETWEEN(0,6)),"")</f>
        <v>44166</v>
      </c>
      <c r="BB474" s="20">
        <f ca="1">IF(SUM(IF({"5.Anslutningsavtal","6.Nätavtal"}=Q474,1,0))&gt;0,EDATE(AZ474,RANDBETWEEN(0,3)),"")</f>
        <v>44197</v>
      </c>
      <c r="BD474" s="20" t="str">
        <f ca="1" t="shared" si="428"/>
        <v/>
      </c>
    </row>
    <row r="475" s="6" customFormat="1" spans="1:56">
      <c r="A475" s="32" t="s">
        <v>65</v>
      </c>
      <c r="B475" s="30">
        <f ca="1" t="shared" si="455"/>
        <v>44139</v>
      </c>
      <c r="C475" s="31">
        <f ca="1" t="shared" si="415"/>
        <v>45428</v>
      </c>
      <c r="D475" s="29" t="str">
        <f t="shared" si="416"/>
        <v>Project 4475</v>
      </c>
      <c r="E475" s="29" t="str">
        <f t="shared" si="417"/>
        <v>Company AB 5475</v>
      </c>
      <c r="F475" s="29" t="str">
        <f ca="1" t="shared" si="456"/>
        <v>Täby</v>
      </c>
      <c r="G475" s="36">
        <f ca="1" t="shared" si="457"/>
        <v>35</v>
      </c>
      <c r="H475" s="37" t="str">
        <f ca="1" t="shared" si="458"/>
        <v/>
      </c>
      <c r="I475" s="29" t="str">
        <f ca="1" t="shared" si="459"/>
        <v>Nyanslutning</v>
      </c>
      <c r="J475" s="29" t="s">
        <v>69</v>
      </c>
      <c r="K475" s="40">
        <f ca="1" t="shared" si="460"/>
        <v>570</v>
      </c>
      <c r="L475" s="40">
        <f ca="1" t="shared" si="418"/>
        <v>8</v>
      </c>
      <c r="M475" s="13"/>
      <c r="N475" s="29" t="str">
        <f ca="1" t="shared" si="419"/>
        <v>Anders Erikson 475</v>
      </c>
      <c r="O475" s="29" t="str">
        <f ca="1" t="shared" si="420"/>
        <v>Erik Johanson 475</v>
      </c>
      <c r="P475" s="29" t="str">
        <f ca="1" t="shared" si="421"/>
        <v>Erik Johanson 475</v>
      </c>
      <c r="Q475" s="29" t="str">
        <f ca="1" t="shared" si="461"/>
        <v>1.Anslutningsmöjlighet</v>
      </c>
      <c r="R475" s="44" t="str">
        <f ca="1" t="shared" si="462"/>
        <v>Ja</v>
      </c>
      <c r="S475" s="44" t="str">
        <f ca="1" t="shared" si="463"/>
        <v>x</v>
      </c>
      <c r="T475" s="44" t="str">
        <f ca="1" t="shared" si="464"/>
        <v>x</v>
      </c>
      <c r="U475" s="15"/>
      <c r="V475" s="32"/>
      <c r="W475" s="48" t="str">
        <f ca="1" t="shared" si="465"/>
        <v>Reservationsavtal ska tecknas</v>
      </c>
      <c r="X475" s="49" t="str">
        <f ca="1" t="shared" si="466"/>
        <v/>
      </c>
      <c r="Y475" s="62" t="str">
        <f ca="1" t="shared" si="422"/>
        <v/>
      </c>
      <c r="Z475" s="62" t="str">
        <f ca="1" t="shared" si="423"/>
        <v/>
      </c>
      <c r="AA475" s="66"/>
      <c r="AB475" s="63" t="str">
        <f ca="1" t="shared" si="424"/>
        <v/>
      </c>
      <c r="AC475" s="72">
        <f ca="1">INDEX(Anslutningspunkt!$A$2:$A$180,RANDBETWEEN(2,180),1)</f>
        <v>207</v>
      </c>
      <c r="AD475" s="29"/>
      <c r="AE475" s="29" t="str">
        <f ca="1" t="shared" si="467"/>
        <v>Stamnät Regionnät</v>
      </c>
      <c r="AF475" s="78"/>
      <c r="AG475" s="121"/>
      <c r="AH475" s="122"/>
      <c r="AI475" s="126"/>
      <c r="AM475" s="6">
        <f ca="1">VLOOKUP(AC475,Anslutningspunkt!A:B,2,0)+RANDBETWEEN(-10000,10000)</f>
        <v>7641892.698</v>
      </c>
      <c r="AN475" s="6">
        <f ca="1">VLOOKUP(AC475,Anslutningspunkt!A:C,3,0)+RANDBETWEEN(-10000,10000)</f>
        <v>813130.195</v>
      </c>
      <c r="AP475" s="6" t="str">
        <f ca="1" t="shared" si="425"/>
        <v>Nyanslutning</v>
      </c>
      <c r="AQ475" s="6" t="str">
        <f t="shared" si="426"/>
        <v>Konsumtion/Produktion</v>
      </c>
      <c r="AX475" s="30" t="str">
        <f ca="1" t="shared" si="427"/>
        <v/>
      </c>
      <c r="AZ475" s="30" t="str">
        <f ca="1">IF(SUM(IF({"4.Projekteringsavtal","5.Anslutningsavtal","6.Nätavtal"}=Q475,1,0))&gt;0,EDATE(AX475,RANDBETWEEN(0,6)),"")</f>
        <v/>
      </c>
      <c r="BB475" s="20" t="str">
        <f ca="1">IF(SUM(IF({"5.Anslutningsavtal","6.Nätavtal"}=Q475,1,0))&gt;0,EDATE(AZ475,RANDBETWEEN(0,3)),"")</f>
        <v/>
      </c>
      <c r="BD475" s="20" t="str">
        <f ca="1" t="shared" si="428"/>
        <v/>
      </c>
    </row>
    <row r="476" s="6" customFormat="1" spans="1:56">
      <c r="A476" s="32" t="s">
        <v>65</v>
      </c>
      <c r="B476" s="30">
        <f ca="1" t="shared" si="455"/>
        <v>44586</v>
      </c>
      <c r="C476" s="31">
        <f ca="1" t="shared" si="415"/>
        <v>45533</v>
      </c>
      <c r="D476" s="29" t="str">
        <f t="shared" si="416"/>
        <v>Project 4476</v>
      </c>
      <c r="E476" s="29" t="str">
        <f t="shared" si="417"/>
        <v>Company AB 5476</v>
      </c>
      <c r="F476" s="29" t="str">
        <f ca="1" t="shared" si="456"/>
        <v>Enköping</v>
      </c>
      <c r="G476" s="36">
        <f ca="1" t="shared" si="457"/>
        <v>35</v>
      </c>
      <c r="H476" s="37" t="str">
        <f ca="1" t="shared" si="458"/>
        <v>Nej</v>
      </c>
      <c r="I476" s="29" t="str">
        <f ca="1" t="shared" si="459"/>
        <v>Flytt</v>
      </c>
      <c r="J476" s="29" t="s">
        <v>69</v>
      </c>
      <c r="K476" s="40">
        <f ca="1" t="shared" si="460"/>
        <v>50</v>
      </c>
      <c r="L476" s="40">
        <f ca="1" t="shared" si="418"/>
        <v>20</v>
      </c>
      <c r="M476" s="13"/>
      <c r="N476" s="29" t="str">
        <f ca="1" t="shared" si="419"/>
        <v>Sarah Anderson 476</v>
      </c>
      <c r="O476" s="29" t="str">
        <f ca="1" t="shared" si="420"/>
        <v>Lars Johnson 476</v>
      </c>
      <c r="P476" s="29" t="str">
        <f ca="1" t="shared" si="421"/>
        <v>Anders Erikson 476</v>
      </c>
      <c r="Q476" s="29" t="str">
        <f ca="1" t="shared" si="461"/>
        <v>4.Projekteringsavtal</v>
      </c>
      <c r="R476" s="44" t="str">
        <f ca="1" t="shared" si="462"/>
        <v>Ja</v>
      </c>
      <c r="S476" s="44" t="str">
        <f ca="1" t="shared" si="463"/>
        <v/>
      </c>
      <c r="T476" s="44" t="str">
        <f ca="1" t="shared" si="464"/>
        <v/>
      </c>
      <c r="U476" s="15"/>
      <c r="V476" s="32"/>
      <c r="W476" s="48" t="str">
        <f ca="1" t="shared" si="465"/>
        <v/>
      </c>
      <c r="X476" s="49" t="str">
        <f ca="1" t="shared" si="466"/>
        <v>Ja</v>
      </c>
      <c r="Y476" s="62">
        <f ca="1" t="shared" si="422"/>
        <v>45575</v>
      </c>
      <c r="Z476" s="62">
        <f ca="1" t="shared" si="423"/>
        <v>45575</v>
      </c>
      <c r="AA476" s="66"/>
      <c r="AB476" s="63" t="str">
        <f ca="1" t="shared" si="424"/>
        <v/>
      </c>
      <c r="AC476" s="72">
        <f ca="1">INDEX(Anslutningspunkt!$A$2:$A$180,RANDBETWEEN(2,180),1)</f>
        <v>98</v>
      </c>
      <c r="AD476" s="29"/>
      <c r="AE476" s="29" t="str">
        <f ca="1" t="shared" si="467"/>
        <v>Stamnät Regionnät</v>
      </c>
      <c r="AF476" s="78"/>
      <c r="AG476" s="121"/>
      <c r="AH476" s="122"/>
      <c r="AI476" s="126"/>
      <c r="AM476" s="6">
        <f ca="1">VLOOKUP(AC476,Anslutningspunkt!A:B,2,0)+RANDBETWEEN(-10000,10000)</f>
        <v>7625307.698</v>
      </c>
      <c r="AN476" s="6">
        <f ca="1">VLOOKUP(AC476,Anslutningspunkt!A:C,3,0)+RANDBETWEEN(-10000,10000)</f>
        <v>732884.195</v>
      </c>
      <c r="AP476" s="6" t="str">
        <f ca="1" t="shared" si="425"/>
        <v>Flytt</v>
      </c>
      <c r="AQ476" s="6" t="str">
        <f t="shared" si="426"/>
        <v>Konsumtion/Produktion</v>
      </c>
      <c r="AX476" s="30">
        <f ca="1" t="shared" si="427"/>
        <v>44926.9052120236</v>
      </c>
      <c r="AZ476" s="30">
        <f ca="1">IF(SUM(IF({"4.Projekteringsavtal","5.Anslutningsavtal","6.Nätavtal"}=Q476,1,0))&gt;0,EDATE(AX476,RANDBETWEEN(0,6)),"")</f>
        <v>45046</v>
      </c>
      <c r="BB476" s="20" t="str">
        <f ca="1">IF(SUM(IF({"5.Anslutningsavtal","6.Nätavtal"}=Q476,1,0))&gt;0,EDATE(AZ476,RANDBETWEEN(0,3)),"")</f>
        <v/>
      </c>
      <c r="BD476" s="20" t="str">
        <f ca="1" t="shared" si="428"/>
        <v/>
      </c>
    </row>
    <row r="477" s="6" customFormat="1" spans="1:56">
      <c r="A477" s="32" t="s">
        <v>65</v>
      </c>
      <c r="B477" s="30">
        <f ca="1" t="shared" si="455"/>
        <v>44804</v>
      </c>
      <c r="C477" s="31">
        <f ca="1" t="shared" si="415"/>
        <v>45234</v>
      </c>
      <c r="D477" s="29" t="str">
        <f t="shared" si="416"/>
        <v>Project 4477</v>
      </c>
      <c r="E477" s="29" t="str">
        <f t="shared" si="417"/>
        <v>Company AB 5477</v>
      </c>
      <c r="F477" s="29" t="str">
        <f ca="1" t="shared" si="456"/>
        <v>Litslunda</v>
      </c>
      <c r="G477" s="36">
        <f ca="1" t="shared" si="457"/>
        <v>32</v>
      </c>
      <c r="H477" s="37" t="str">
        <f ca="1" t="shared" si="458"/>
        <v/>
      </c>
      <c r="I477" s="29" t="str">
        <f ca="1" t="shared" si="459"/>
        <v>Nyanslutning</v>
      </c>
      <c r="J477" s="29" t="s">
        <v>69</v>
      </c>
      <c r="K477" s="40">
        <f ca="1" t="shared" si="460"/>
        <v>170</v>
      </c>
      <c r="L477" s="40">
        <f ca="1" t="shared" si="418"/>
        <v>166</v>
      </c>
      <c r="M477" s="13"/>
      <c r="N477" s="29" t="str">
        <f ca="1" t="shared" si="419"/>
        <v>Erik Johanson 477</v>
      </c>
      <c r="O477" s="29" t="str">
        <f ca="1" t="shared" si="420"/>
        <v>Anders Erikson 477</v>
      </c>
      <c r="P477" s="29" t="str">
        <f ca="1" t="shared" si="421"/>
        <v>Erik Johanson 477</v>
      </c>
      <c r="Q477" s="29" t="str">
        <f ca="1" t="shared" si="461"/>
        <v>4.Projekteringsavtal</v>
      </c>
      <c r="R477" s="44" t="str">
        <f ca="1" t="shared" si="462"/>
        <v>Ja</v>
      </c>
      <c r="S477" s="44" t="str">
        <f ca="1" t="shared" si="463"/>
        <v/>
      </c>
      <c r="T477" s="44" t="str">
        <f ca="1" t="shared" si="464"/>
        <v/>
      </c>
      <c r="U477" s="15"/>
      <c r="V477" s="32"/>
      <c r="W477" s="48" t="str">
        <f ca="1" t="shared" si="465"/>
        <v/>
      </c>
      <c r="X477" s="49" t="str">
        <f ca="1" t="shared" si="466"/>
        <v>Nej</v>
      </c>
      <c r="Y477" s="62" t="str">
        <f ca="1" t="shared" si="422"/>
        <v/>
      </c>
      <c r="Z477" s="62" t="str">
        <f ca="1" t="shared" si="423"/>
        <v/>
      </c>
      <c r="AA477" s="66"/>
      <c r="AB477" s="63" t="str">
        <f ca="1" t="shared" si="424"/>
        <v/>
      </c>
      <c r="AC477" s="72">
        <f ca="1">INDEX(Anslutningspunkt!$A$2:$A$180,RANDBETWEEN(2,180),1)</f>
        <v>104</v>
      </c>
      <c r="AD477" s="29"/>
      <c r="AE477" s="29" t="str">
        <f ca="1" t="shared" si="467"/>
        <v/>
      </c>
      <c r="AF477" s="78"/>
      <c r="AG477" s="121"/>
      <c r="AH477" s="122"/>
      <c r="AI477" s="126"/>
      <c r="AM477" s="6">
        <f ca="1">VLOOKUP(AC477,Anslutningspunkt!A:B,2,0)+RANDBETWEEN(-10000,10000)</f>
        <v>7753386.698</v>
      </c>
      <c r="AN477" s="6">
        <f ca="1">VLOOKUP(AC477,Anslutningspunkt!A:C,3,0)+RANDBETWEEN(-10000,10000)</f>
        <v>666797.195</v>
      </c>
      <c r="AP477" s="6" t="str">
        <f ca="1" t="shared" si="425"/>
        <v>Nyanslutning</v>
      </c>
      <c r="AQ477" s="6" t="str">
        <f t="shared" si="426"/>
        <v>Konsumtion/Produktion</v>
      </c>
      <c r="AX477" s="30">
        <f ca="1" t="shared" si="427"/>
        <v>44997.914201123</v>
      </c>
      <c r="AZ477" s="30">
        <f ca="1">IF(SUM(IF({"4.Projekteringsavtal","5.Anslutningsavtal","6.Nätavtal"}=Q477,1,0))&gt;0,EDATE(AX477,RANDBETWEEN(0,6)),"")</f>
        <v>44997</v>
      </c>
      <c r="BB477" s="20" t="str">
        <f ca="1">IF(SUM(IF({"5.Anslutningsavtal","6.Nätavtal"}=Q477,1,0))&gt;0,EDATE(AZ477,RANDBETWEEN(0,3)),"")</f>
        <v/>
      </c>
      <c r="BD477" s="20" t="str">
        <f ca="1" t="shared" si="428"/>
        <v/>
      </c>
    </row>
    <row r="478" s="6" customFormat="1" spans="1:56">
      <c r="A478" s="32" t="s">
        <v>65</v>
      </c>
      <c r="B478" s="30">
        <f ca="1" t="shared" si="455"/>
        <v>43520</v>
      </c>
      <c r="C478" s="31">
        <f ca="1" t="shared" si="415"/>
        <v>43908</v>
      </c>
      <c r="D478" s="29" t="str">
        <f t="shared" si="416"/>
        <v>Project 4478</v>
      </c>
      <c r="E478" s="29" t="str">
        <f t="shared" si="417"/>
        <v>Company AB 5478</v>
      </c>
      <c r="F478" s="29" t="str">
        <f ca="1" t="shared" si="456"/>
        <v>Vallentuna</v>
      </c>
      <c r="G478" s="36">
        <f ca="1" t="shared" si="457"/>
        <v>33</v>
      </c>
      <c r="H478" s="37" t="str">
        <f ca="1" t="shared" si="458"/>
        <v/>
      </c>
      <c r="I478" s="29" t="str">
        <f ca="1" t="shared" si="459"/>
        <v>Utökning</v>
      </c>
      <c r="J478" s="29" t="s">
        <v>69</v>
      </c>
      <c r="K478" s="40">
        <f ca="1" t="shared" si="460"/>
        <v>70</v>
      </c>
      <c r="L478" s="40">
        <f ca="1" t="shared" si="418"/>
        <v>35</v>
      </c>
      <c r="M478" s="13"/>
      <c r="N478" s="29" t="str">
        <f ca="1" t="shared" si="419"/>
        <v>Anders Erikson 478</v>
      </c>
      <c r="O478" s="29" t="str">
        <f ca="1" t="shared" si="420"/>
        <v>Anders Erikson 478</v>
      </c>
      <c r="P478" s="29" t="str">
        <f ca="1" t="shared" si="421"/>
        <v>Erik Johanson 478</v>
      </c>
      <c r="Q478" s="29" t="str">
        <f ca="1" t="shared" si="461"/>
        <v>1.Anslutningsmöjlighet</v>
      </c>
      <c r="R478" s="44" t="str">
        <f ca="1" t="shared" si="462"/>
        <v>N/A</v>
      </c>
      <c r="S478" s="44" t="str">
        <f ca="1" t="shared" si="463"/>
        <v/>
      </c>
      <c r="T478" s="44" t="str">
        <f ca="1" t="shared" si="464"/>
        <v/>
      </c>
      <c r="U478" s="15"/>
      <c r="V478" s="32"/>
      <c r="W478" s="48" t="str">
        <f ca="1" t="shared" si="465"/>
        <v/>
      </c>
      <c r="X478" s="49" t="str">
        <f ca="1" t="shared" si="466"/>
        <v/>
      </c>
      <c r="Y478" s="62" t="str">
        <f ca="1" t="shared" si="422"/>
        <v/>
      </c>
      <c r="Z478" s="62" t="str">
        <f ca="1" t="shared" si="423"/>
        <v/>
      </c>
      <c r="AA478" s="66"/>
      <c r="AB478" s="63">
        <f ca="1" t="shared" si="424"/>
        <v>43713.2856402647</v>
      </c>
      <c r="AC478" s="72">
        <f ca="1">INDEX(Anslutningspunkt!$A$2:$A$180,RANDBETWEEN(2,180),1)</f>
        <v>229</v>
      </c>
      <c r="AD478" s="29"/>
      <c r="AE478" s="29" t="str">
        <f ca="1" t="shared" si="467"/>
        <v>Stamnät</v>
      </c>
      <c r="AF478" s="78"/>
      <c r="AG478" s="121"/>
      <c r="AH478" s="122"/>
      <c r="AI478" s="126"/>
      <c r="AM478" s="6">
        <f ca="1">VLOOKUP(AC478,Anslutningspunkt!A:B,2,0)+RANDBETWEEN(-10000,10000)</f>
        <v>7606501.698</v>
      </c>
      <c r="AN478" s="6">
        <f ca="1">VLOOKUP(AC478,Anslutningspunkt!A:C,3,0)+RANDBETWEEN(-10000,10000)</f>
        <v>666686.195</v>
      </c>
      <c r="AP478" s="6" t="str">
        <f ca="1" t="shared" si="425"/>
        <v>Utökning</v>
      </c>
      <c r="AQ478" s="6" t="str">
        <f t="shared" si="426"/>
        <v>Konsumtion/Produktion</v>
      </c>
      <c r="AX478" s="30" t="str">
        <f ca="1" t="shared" si="427"/>
        <v/>
      </c>
      <c r="AZ478" s="30" t="str">
        <f ca="1">IF(SUM(IF({"4.Projekteringsavtal","5.Anslutningsavtal","6.Nätavtal"}=Q478,1,0))&gt;0,EDATE(AX478,RANDBETWEEN(0,6)),"")</f>
        <v/>
      </c>
      <c r="BB478" s="20" t="str">
        <f ca="1">IF(SUM(IF({"5.Anslutningsavtal","6.Nätavtal"}=Q478,1,0))&gt;0,EDATE(AZ478,RANDBETWEEN(0,3)),"")</f>
        <v/>
      </c>
      <c r="BD478" s="20" t="str">
        <f ca="1" t="shared" si="428"/>
        <v/>
      </c>
    </row>
    <row r="479" s="6" customFormat="1" spans="1:56">
      <c r="A479" s="32" t="s">
        <v>65</v>
      </c>
      <c r="B479" s="30">
        <f ca="1" t="shared" si="455"/>
        <v>44350</v>
      </c>
      <c r="C479" s="31">
        <f ca="1" t="shared" si="415"/>
        <v>44576</v>
      </c>
      <c r="D479" s="29" t="str">
        <f t="shared" si="416"/>
        <v>Project 4479</v>
      </c>
      <c r="E479" s="29" t="str">
        <f t="shared" si="417"/>
        <v>Company AB 5479</v>
      </c>
      <c r="F479" s="29" t="str">
        <f ca="1" t="shared" si="456"/>
        <v>Hallstahammar</v>
      </c>
      <c r="G479" s="36">
        <f ca="1" t="shared" si="457"/>
        <v>38</v>
      </c>
      <c r="H479" s="37" t="str">
        <f ca="1" t="shared" si="458"/>
        <v/>
      </c>
      <c r="I479" s="29" t="str">
        <f ca="1" t="shared" si="459"/>
        <v>Utökning</v>
      </c>
      <c r="J479" s="29" t="s">
        <v>69</v>
      </c>
      <c r="K479" s="40">
        <f ca="1" t="shared" si="460"/>
        <v>180</v>
      </c>
      <c r="L479" s="40">
        <f ca="1" t="shared" si="418"/>
        <v>132</v>
      </c>
      <c r="M479" s="13"/>
      <c r="N479" s="29" t="str">
        <f ca="1" t="shared" si="419"/>
        <v>Anders Erikson 479</v>
      </c>
      <c r="O479" s="29" t="str">
        <f ca="1" t="shared" si="420"/>
        <v>Erik Johanson 479</v>
      </c>
      <c r="P479" s="29" t="str">
        <f ca="1" t="shared" si="421"/>
        <v>Anders Erikson 479</v>
      </c>
      <c r="Q479" s="29" t="str">
        <f ca="1" t="shared" si="461"/>
        <v>2.Reservationsavtal</v>
      </c>
      <c r="R479" s="44" t="str">
        <f ca="1" t="shared" si="462"/>
        <v>nej</v>
      </c>
      <c r="S479" s="44" t="str">
        <f ca="1" t="shared" si="463"/>
        <v/>
      </c>
      <c r="T479" s="44" t="str">
        <f ca="1" t="shared" si="464"/>
        <v/>
      </c>
      <c r="U479" s="15"/>
      <c r="V479" s="32"/>
      <c r="W479" s="48" t="str">
        <f ca="1" t="shared" si="465"/>
        <v>Länk</v>
      </c>
      <c r="X479" s="49" t="str">
        <f ca="1" t="shared" si="466"/>
        <v/>
      </c>
      <c r="Y479" s="62" t="str">
        <f ca="1" t="shared" si="422"/>
        <v/>
      </c>
      <c r="Z479" s="62" t="str">
        <f ca="1" t="shared" si="423"/>
        <v/>
      </c>
      <c r="AA479" s="66"/>
      <c r="AB479" s="63" t="str">
        <f ca="1" t="shared" si="424"/>
        <v/>
      </c>
      <c r="AC479" s="72">
        <f ca="1">INDEX(Anslutningspunkt!$A$2:$A$180,RANDBETWEEN(2,180),1)</f>
        <v>188</v>
      </c>
      <c r="AD479" s="29"/>
      <c r="AE479" s="29" t="str">
        <f ca="1" t="shared" si="467"/>
        <v>Regionnät</v>
      </c>
      <c r="AF479" s="78"/>
      <c r="AG479" s="121"/>
      <c r="AH479" s="122"/>
      <c r="AI479" s="126"/>
      <c r="AM479" s="6">
        <f ca="1">VLOOKUP(AC479,Anslutningspunkt!A:B,2,0)+RANDBETWEEN(-10000,10000)</f>
        <v>7658365.698</v>
      </c>
      <c r="AN479" s="6">
        <f ca="1">VLOOKUP(AC479,Anslutningspunkt!A:C,3,0)+RANDBETWEEN(-10000,10000)</f>
        <v>813696.195</v>
      </c>
      <c r="AP479" s="6" t="str">
        <f ca="1" t="shared" si="425"/>
        <v>Utökning</v>
      </c>
      <c r="AQ479" s="6" t="str">
        <f t="shared" si="426"/>
        <v>Konsumtion/Produktion</v>
      </c>
      <c r="AX479" s="30">
        <f ca="1" t="shared" si="427"/>
        <v>44590.4355720462</v>
      </c>
      <c r="AZ479" s="30" t="str">
        <f ca="1">IF(SUM(IF({"4.Projekteringsavtal","5.Anslutningsavtal","6.Nätavtal"}=Q479,1,0))&gt;0,EDATE(AX479,RANDBETWEEN(0,6)),"")</f>
        <v/>
      </c>
      <c r="BB479" s="20" t="str">
        <f ca="1">IF(SUM(IF({"5.Anslutningsavtal","6.Nätavtal"}=Q479,1,0))&gt;0,EDATE(AZ479,RANDBETWEEN(0,3)),"")</f>
        <v/>
      </c>
      <c r="BD479" s="20" t="str">
        <f ca="1" t="shared" si="428"/>
        <v/>
      </c>
    </row>
    <row r="480" s="6" customFormat="1" spans="1:56">
      <c r="A480" s="32" t="s">
        <v>65</v>
      </c>
      <c r="B480" s="30">
        <f ca="1" t="shared" si="455"/>
        <v>44585</v>
      </c>
      <c r="C480" s="31">
        <f ca="1" t="shared" si="415"/>
        <v>44949</v>
      </c>
      <c r="D480" s="29" t="str">
        <f t="shared" si="416"/>
        <v>Project 4480</v>
      </c>
      <c r="E480" s="29" t="str">
        <f t="shared" si="417"/>
        <v>Company AB 5480</v>
      </c>
      <c r="F480" s="29" t="str">
        <f ca="1" t="shared" si="456"/>
        <v>Trosa</v>
      </c>
      <c r="G480" s="36">
        <f ca="1" t="shared" si="457"/>
        <v>34</v>
      </c>
      <c r="H480" s="37" t="str">
        <f ca="1" t="shared" si="458"/>
        <v>Nej</v>
      </c>
      <c r="I480" s="29" t="str">
        <f ca="1" t="shared" si="459"/>
        <v>Flytt</v>
      </c>
      <c r="J480" s="29" t="s">
        <v>69</v>
      </c>
      <c r="K480" s="40">
        <f ca="1" t="shared" si="460"/>
        <v>130</v>
      </c>
      <c r="L480" s="40">
        <f ca="1" t="shared" si="418"/>
        <v>39</v>
      </c>
      <c r="M480" s="13"/>
      <c r="N480" s="29" t="str">
        <f ca="1" t="shared" si="419"/>
        <v>Sarah Anderson 480</v>
      </c>
      <c r="O480" s="29" t="str">
        <f ca="1" t="shared" si="420"/>
        <v>Erik Johanson 480</v>
      </c>
      <c r="P480" s="29" t="str">
        <f ca="1" t="shared" si="421"/>
        <v>Anders Erikson 480</v>
      </c>
      <c r="Q480" s="29" t="str">
        <f ca="1" t="shared" si="461"/>
        <v>4.Projekteringsavtal</v>
      </c>
      <c r="R480" s="44" t="str">
        <f ca="1" t="shared" si="462"/>
        <v>n</v>
      </c>
      <c r="S480" s="44" t="str">
        <f ca="1" t="shared" si="463"/>
        <v/>
      </c>
      <c r="T480" s="44" t="str">
        <f ca="1" t="shared" si="464"/>
        <v/>
      </c>
      <c r="U480" s="15"/>
      <c r="V480" s="32"/>
      <c r="W480" s="48" t="str">
        <f ca="1" t="shared" si="465"/>
        <v/>
      </c>
      <c r="X480" s="49" t="str">
        <f ca="1" t="shared" si="466"/>
        <v/>
      </c>
      <c r="Y480" s="62" t="str">
        <f ca="1" t="shared" si="422"/>
        <v/>
      </c>
      <c r="Z480" s="62" t="str">
        <f ca="1" t="shared" si="423"/>
        <v/>
      </c>
      <c r="AA480" s="66"/>
      <c r="AB480" s="63" t="str">
        <f ca="1" t="shared" si="424"/>
        <v/>
      </c>
      <c r="AC480" s="72">
        <f ca="1">INDEX(Anslutningspunkt!$A$2:$A$180,RANDBETWEEN(2,180),1)</f>
        <v>287</v>
      </c>
      <c r="AD480" s="29"/>
      <c r="AE480" s="29" t="str">
        <f ca="1" t="shared" si="467"/>
        <v>Stamnät</v>
      </c>
      <c r="AF480" s="78"/>
      <c r="AG480" s="121"/>
      <c r="AH480" s="122"/>
      <c r="AI480" s="126"/>
      <c r="AM480" s="6">
        <f ca="1">VLOOKUP(AC480,Anslutningspunkt!A:B,2,0)+RANDBETWEEN(-10000,10000)</f>
        <v>7662974.698</v>
      </c>
      <c r="AN480" s="6">
        <f ca="1">VLOOKUP(AC480,Anslutningspunkt!A:C,3,0)+RANDBETWEEN(-10000,10000)</f>
        <v>665657.195</v>
      </c>
      <c r="AP480" s="6" t="str">
        <f ca="1" t="shared" si="425"/>
        <v>Flytt</v>
      </c>
      <c r="AQ480" s="6" t="str">
        <f t="shared" si="426"/>
        <v>Konsumtion/Produktion</v>
      </c>
      <c r="AX480" s="30">
        <f ca="1" t="shared" si="427"/>
        <v>44885.7804527828</v>
      </c>
      <c r="AZ480" s="30">
        <f ca="1">IF(SUM(IF({"4.Projekteringsavtal","5.Anslutningsavtal","6.Nätavtal"}=Q480,1,0))&gt;0,EDATE(AX480,RANDBETWEEN(0,6)),"")</f>
        <v>44885</v>
      </c>
      <c r="BB480" s="20" t="str">
        <f ca="1">IF(SUM(IF({"5.Anslutningsavtal","6.Nätavtal"}=Q480,1,0))&gt;0,EDATE(AZ480,RANDBETWEEN(0,3)),"")</f>
        <v/>
      </c>
      <c r="BD480" s="20" t="str">
        <f ca="1" t="shared" si="428"/>
        <v/>
      </c>
    </row>
    <row r="481" s="6" customFormat="1" spans="1:56">
      <c r="A481" s="32" t="s">
        <v>65</v>
      </c>
      <c r="B481" s="30">
        <f ca="1" t="shared" si="455"/>
        <v>43842</v>
      </c>
      <c r="C481" s="31">
        <f ca="1" t="shared" si="415"/>
        <v>45065</v>
      </c>
      <c r="D481" s="29" t="str">
        <f t="shared" si="416"/>
        <v>Project 4481</v>
      </c>
      <c r="E481" s="29" t="str">
        <f t="shared" si="417"/>
        <v>Company AB 5481</v>
      </c>
      <c r="F481" s="29" t="str">
        <f ca="1" t="shared" si="456"/>
        <v>Huddinge</v>
      </c>
      <c r="G481" s="36">
        <f ca="1" t="shared" si="457"/>
        <v>38</v>
      </c>
      <c r="H481" s="37" t="str">
        <f ca="1" t="shared" si="458"/>
        <v/>
      </c>
      <c r="I481" s="29" t="str">
        <f ca="1" t="shared" si="459"/>
        <v>Flytt</v>
      </c>
      <c r="J481" s="29" t="s">
        <v>69</v>
      </c>
      <c r="K481" s="40">
        <f ca="1" t="shared" si="460"/>
        <v>460</v>
      </c>
      <c r="L481" s="40">
        <f ca="1" t="shared" si="418"/>
        <v>175</v>
      </c>
      <c r="M481" s="13"/>
      <c r="N481" s="29" t="str">
        <f ca="1" t="shared" si="419"/>
        <v>Lars Johnson 481</v>
      </c>
      <c r="O481" s="29" t="str">
        <f ca="1" t="shared" si="420"/>
        <v>Erik Johanson 481</v>
      </c>
      <c r="P481" s="29" t="str">
        <f ca="1" t="shared" si="421"/>
        <v>Sarah Anderson 481</v>
      </c>
      <c r="Q481" s="29" t="str">
        <f ca="1" t="shared" si="461"/>
        <v>4.Projekteringsavtal</v>
      </c>
      <c r="R481" s="44" t="str">
        <f ca="1" t="shared" si="462"/>
        <v>Ja</v>
      </c>
      <c r="S481" s="44" t="str">
        <f ca="1" t="shared" si="463"/>
        <v/>
      </c>
      <c r="T481" s="44" t="str">
        <f ca="1" t="shared" si="464"/>
        <v>x</v>
      </c>
      <c r="U481" s="15"/>
      <c r="V481" s="32"/>
      <c r="W481" s="48" t="str">
        <f ca="1" t="shared" si="465"/>
        <v/>
      </c>
      <c r="X481" s="49" t="str">
        <f ca="1" t="shared" si="466"/>
        <v>Ja</v>
      </c>
      <c r="Y481" s="62">
        <f ca="1" t="shared" si="422"/>
        <v>45368</v>
      </c>
      <c r="Z481" s="62">
        <f ca="1" t="shared" si="423"/>
        <v>45341</v>
      </c>
      <c r="AA481" s="66"/>
      <c r="AB481" s="63" t="str">
        <f ca="1" t="shared" si="424"/>
        <v/>
      </c>
      <c r="AC481" s="72">
        <f ca="1">INDEX(Anslutningspunkt!$A$2:$A$180,RANDBETWEEN(2,180),1)</f>
        <v>253</v>
      </c>
      <c r="AD481" s="29"/>
      <c r="AE481" s="29" t="str">
        <f ca="1" t="shared" si="467"/>
        <v>Regionnät</v>
      </c>
      <c r="AF481" s="78"/>
      <c r="AG481" s="121"/>
      <c r="AH481" s="122"/>
      <c r="AI481" s="126"/>
      <c r="AM481" s="6">
        <f ca="1">VLOOKUP(AC481,Anslutningspunkt!A:B,2,0)+RANDBETWEEN(-10000,10000)</f>
        <v>7763470.698</v>
      </c>
      <c r="AN481" s="6">
        <f ca="1">VLOOKUP(AC481,Anslutningspunkt!A:C,3,0)+RANDBETWEEN(-10000,10000)</f>
        <v>793263.195</v>
      </c>
      <c r="AP481" s="6" t="str">
        <f ca="1" t="shared" si="425"/>
        <v>Flytt</v>
      </c>
      <c r="AQ481" s="6" t="str">
        <f t="shared" si="426"/>
        <v>Konsumtion/Produktion</v>
      </c>
      <c r="AX481" s="30">
        <f ca="1" t="shared" si="427"/>
        <v>44316.1762475653</v>
      </c>
      <c r="AZ481" s="30">
        <f ca="1">IF(SUM(IF({"4.Projekteringsavtal","5.Anslutningsavtal","6.Nätavtal"}=Q481,1,0))&gt;0,EDATE(AX481,RANDBETWEEN(0,6)),"")</f>
        <v>44499</v>
      </c>
      <c r="BB481" s="20" t="str">
        <f ca="1">IF(SUM(IF({"5.Anslutningsavtal","6.Nätavtal"}=Q481,1,0))&gt;0,EDATE(AZ481,RANDBETWEEN(0,3)),"")</f>
        <v/>
      </c>
      <c r="BD481" s="20" t="str">
        <f ca="1" t="shared" si="428"/>
        <v/>
      </c>
    </row>
    <row r="482" s="6" customFormat="1" spans="1:56">
      <c r="A482" s="32" t="s">
        <v>65</v>
      </c>
      <c r="B482" s="30">
        <f ca="1" t="shared" ref="B482:B491" si="468">RANDBETWEEN(DATE(2018,1,1),DATE(2022,10,20))</f>
        <v>44287</v>
      </c>
      <c r="C482" s="31">
        <f ca="1" t="shared" si="415"/>
        <v>45352</v>
      </c>
      <c r="D482" s="29" t="str">
        <f t="shared" si="416"/>
        <v>Project 4482</v>
      </c>
      <c r="E482" s="29" t="str">
        <f t="shared" si="417"/>
        <v>Company AB 5482</v>
      </c>
      <c r="F482" s="29" t="str">
        <f ca="1" t="shared" ref="F482:F491" si="469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Ludvika</v>
      </c>
      <c r="G482" s="36">
        <f ca="1" t="shared" ref="G482:G491" si="470">RANDBETWEEN(30,38)</f>
        <v>31</v>
      </c>
      <c r="H482" s="37" t="str">
        <f ca="1" t="shared" ref="H482:H491" si="471">CHOOSE(RANDBETWEEN(1,3),"Ja","Nej","")</f>
        <v/>
      </c>
      <c r="I482" s="29" t="str">
        <f ca="1" t="shared" ref="I482:I491" si="472">CHOOSE(RANDBETWEEN(1,3),"Nyanslutning","Utökning","Flytt")</f>
        <v>Nyanslutning</v>
      </c>
      <c r="J482" s="29" t="s">
        <v>69</v>
      </c>
      <c r="K482" s="40">
        <f ca="1" t="shared" ref="K482:K491" si="473">RANDBETWEEN(1,60)*10</f>
        <v>200</v>
      </c>
      <c r="L482" s="40">
        <f ca="1" t="shared" si="418"/>
        <v>20</v>
      </c>
      <c r="M482" s="13"/>
      <c r="N482" s="29" t="str">
        <f ca="1" t="shared" si="419"/>
        <v>Sarah Anderson 482</v>
      </c>
      <c r="O482" s="29" t="str">
        <f ca="1" t="shared" si="420"/>
        <v>Sarah Anderson 482</v>
      </c>
      <c r="P482" s="29" t="str">
        <f ca="1" t="shared" si="421"/>
        <v>Sarah Anderson 482</v>
      </c>
      <c r="Q482" s="29" t="str">
        <f ca="1" t="shared" ref="Q482:Q491" si="474">CHOOSE(RANDBETWEEN(1,5),"5.Anslutningsavtal","4.Projekteringsavtal","6.Nätavtal","2.Reservationsavtal","1.Anslutningsmöjlighet")</f>
        <v>1.Anslutningsmöjlighet</v>
      </c>
      <c r="R482" s="44" t="str">
        <f ca="1" t="shared" ref="R482:R491" si="475">CHOOSE(RANDBETWEEN(1,8),"Ja","","","","n","nej","?","N/A")</f>
        <v>nej</v>
      </c>
      <c r="S482" s="44" t="str">
        <f ca="1" t="shared" ref="S482:S491" si="476">CHOOSE(RANDBETWEEN(1,3),"x","","")</f>
        <v/>
      </c>
      <c r="T482" s="44" t="str">
        <f ca="1" t="shared" ref="T482:T491" si="477">CHOOSE(RANDBETWEEN(1,4),"x","","","")</f>
        <v/>
      </c>
      <c r="U482" s="15"/>
      <c r="V482" s="32"/>
      <c r="W482" s="48" t="str">
        <f ca="1" t="shared" ref="W482:W491" si="478">CHOOSE(RANDBETWEEN(1,7),"Länk","","","","","Ansluts till LN 20 kV","Reservationsavtal ska tecknas")</f>
        <v/>
      </c>
      <c r="X482" s="49" t="str">
        <f ca="1" t="shared" ref="X482:X491" si="479">CHOOSE(RANDBETWEEN(1,4),"Ja","Ja","Nej","")</f>
        <v>Ja</v>
      </c>
      <c r="Y482" s="62">
        <f ca="1" t="shared" si="422"/>
        <v>45422</v>
      </c>
      <c r="Z482" s="62">
        <f ca="1" t="shared" si="423"/>
        <v>45416</v>
      </c>
      <c r="AA482" s="66"/>
      <c r="AB482" s="63">
        <f ca="1" t="shared" si="424"/>
        <v>44608.9239744962</v>
      </c>
      <c r="AC482" s="72">
        <f ca="1">INDEX(Anslutningspunkt!$A$2:$A$180,RANDBETWEEN(2,180),1)</f>
        <v>205</v>
      </c>
      <c r="AD482" s="29"/>
      <c r="AE482" s="29" t="str">
        <f ca="1" t="shared" ref="AE482:AE491" si="480">CHOOSE(RANDBETWEEN(1,4),"Regionnät","Stamnät Regionnät","Stamnät","")</f>
        <v>Stamnät Regionnät</v>
      </c>
      <c r="AF482" s="78"/>
      <c r="AG482" s="121"/>
      <c r="AH482" s="122"/>
      <c r="AI482" s="126"/>
      <c r="AM482" s="6">
        <f ca="1">VLOOKUP(AC482,Anslutningspunkt!A:B,2,0)+RANDBETWEEN(-10000,10000)</f>
        <v>7681797.698</v>
      </c>
      <c r="AN482" s="6">
        <f ca="1">VLOOKUP(AC482,Anslutningspunkt!A:C,3,0)+RANDBETWEEN(-10000,10000)</f>
        <v>742099.195</v>
      </c>
      <c r="AP482" s="6" t="str">
        <f ca="1" t="shared" si="425"/>
        <v>Nyanslutning</v>
      </c>
      <c r="AQ482" s="6" t="str">
        <f t="shared" si="426"/>
        <v>Konsumtion/Produktion</v>
      </c>
      <c r="AX482" s="30" t="str">
        <f ca="1" t="shared" si="427"/>
        <v/>
      </c>
      <c r="AZ482" s="30" t="str">
        <f ca="1">IF(SUM(IF({"4.Projekteringsavtal","5.Anslutningsavtal","6.Nätavtal"}=Q482,1,0))&gt;0,EDATE(AX482,RANDBETWEEN(0,6)),"")</f>
        <v/>
      </c>
      <c r="BB482" s="20" t="str">
        <f ca="1">IF(SUM(IF({"5.Anslutningsavtal","6.Nätavtal"}=Q482,1,0))&gt;0,EDATE(AZ482,RANDBETWEEN(0,3)),"")</f>
        <v/>
      </c>
      <c r="BD482" s="20" t="str">
        <f ca="1" t="shared" si="428"/>
        <v/>
      </c>
    </row>
    <row r="483" s="6" customFormat="1" spans="1:56">
      <c r="A483" s="32" t="s">
        <v>65</v>
      </c>
      <c r="B483" s="30">
        <f ca="1" t="shared" si="468"/>
        <v>44316</v>
      </c>
      <c r="C483" s="31">
        <f ca="1" t="shared" si="415"/>
        <v>45052</v>
      </c>
      <c r="D483" s="29" t="str">
        <f t="shared" si="416"/>
        <v>Project 4483</v>
      </c>
      <c r="E483" s="29" t="str">
        <f t="shared" si="417"/>
        <v>Company AB 5483</v>
      </c>
      <c r="F483" s="29" t="str">
        <f ca="1" t="shared" si="469"/>
        <v>Nykvarn</v>
      </c>
      <c r="G483" s="36">
        <f ca="1" t="shared" si="470"/>
        <v>33</v>
      </c>
      <c r="H483" s="37" t="str">
        <f ca="1" t="shared" si="471"/>
        <v>Ja</v>
      </c>
      <c r="I483" s="29" t="str">
        <f ca="1" t="shared" si="472"/>
        <v>Nyanslutning</v>
      </c>
      <c r="J483" s="29" t="s">
        <v>69</v>
      </c>
      <c r="K483" s="40">
        <f ca="1" t="shared" si="473"/>
        <v>320</v>
      </c>
      <c r="L483" s="40">
        <f ca="1" t="shared" si="418"/>
        <v>73</v>
      </c>
      <c r="M483" s="13"/>
      <c r="N483" s="29" t="str">
        <f ca="1" t="shared" si="419"/>
        <v>Erik Johanson 483</v>
      </c>
      <c r="O483" s="29" t="str">
        <f ca="1" t="shared" si="420"/>
        <v>Erik Johanson 483</v>
      </c>
      <c r="P483" s="29" t="str">
        <f ca="1" t="shared" si="421"/>
        <v>Lars Johnson 483</v>
      </c>
      <c r="Q483" s="29" t="str">
        <f ca="1" t="shared" si="474"/>
        <v>6.Nätavtal</v>
      </c>
      <c r="R483" s="44" t="str">
        <f ca="1" t="shared" si="475"/>
        <v>nej</v>
      </c>
      <c r="S483" s="44" t="str">
        <f ca="1" t="shared" si="476"/>
        <v>x</v>
      </c>
      <c r="T483" s="44" t="str">
        <f ca="1" t="shared" si="477"/>
        <v/>
      </c>
      <c r="U483" s="15"/>
      <c r="V483" s="32"/>
      <c r="W483" s="48" t="str">
        <f ca="1" t="shared" si="478"/>
        <v/>
      </c>
      <c r="X483" s="49" t="str">
        <f ca="1" t="shared" si="479"/>
        <v>Nej</v>
      </c>
      <c r="Y483" s="62" t="str">
        <f ca="1" t="shared" si="422"/>
        <v/>
      </c>
      <c r="Z483" s="62" t="str">
        <f ca="1" t="shared" si="423"/>
        <v/>
      </c>
      <c r="AA483" s="66"/>
      <c r="AB483" s="63" t="str">
        <f ca="1" t="shared" si="424"/>
        <v/>
      </c>
      <c r="AC483" s="72">
        <f ca="1">INDEX(Anslutningspunkt!$A$2:$A$180,RANDBETWEEN(2,180),1)</f>
        <v>42</v>
      </c>
      <c r="AD483" s="29"/>
      <c r="AE483" s="29" t="str">
        <f ca="1" t="shared" si="480"/>
        <v>Stamnät</v>
      </c>
      <c r="AF483" s="78"/>
      <c r="AG483" s="121"/>
      <c r="AH483" s="122"/>
      <c r="AI483" s="126"/>
      <c r="AM483" s="6">
        <f ca="1">VLOOKUP(AC483,Anslutningspunkt!A:B,2,0)+RANDBETWEEN(-10000,10000)</f>
        <v>7629434.698</v>
      </c>
      <c r="AN483" s="6">
        <f ca="1">VLOOKUP(AC483,Anslutningspunkt!A:C,3,0)+RANDBETWEEN(-10000,10000)</f>
        <v>750952.195</v>
      </c>
      <c r="AP483" s="6" t="str">
        <f ca="1" t="shared" si="425"/>
        <v>Nyanslutning</v>
      </c>
      <c r="AQ483" s="6" t="str">
        <f t="shared" si="426"/>
        <v>Konsumtion/Produktion</v>
      </c>
      <c r="AX483" s="30">
        <f ca="1" t="shared" si="427"/>
        <v>44394.5779272426</v>
      </c>
      <c r="AZ483" s="30">
        <f ca="1">IF(SUM(IF({"4.Projekteringsavtal","5.Anslutningsavtal","6.Nätavtal"}=Q483,1,0))&gt;0,EDATE(AX483,RANDBETWEEN(0,6)),"")</f>
        <v>44578</v>
      </c>
      <c r="BB483" s="20">
        <f ca="1">IF(SUM(IF({"5.Anslutningsavtal","6.Nätavtal"}=Q483,1,0))&gt;0,EDATE(AZ483,RANDBETWEEN(0,3)),"")</f>
        <v>44609</v>
      </c>
      <c r="BD483" s="20">
        <f ca="1" t="shared" si="428"/>
        <v>44609</v>
      </c>
    </row>
    <row r="484" s="6" customFormat="1" spans="1:56">
      <c r="A484" s="32" t="s">
        <v>65</v>
      </c>
      <c r="B484" s="30">
        <f ca="1" t="shared" si="468"/>
        <v>44835</v>
      </c>
      <c r="C484" s="31">
        <f ca="1" t="shared" si="415"/>
        <v>45297</v>
      </c>
      <c r="D484" s="29" t="str">
        <f t="shared" si="416"/>
        <v>Project 4484</v>
      </c>
      <c r="E484" s="29" t="str">
        <f t="shared" si="417"/>
        <v>Company AB 5484</v>
      </c>
      <c r="F484" s="29" t="str">
        <f ca="1" t="shared" si="469"/>
        <v>Falun</v>
      </c>
      <c r="G484" s="36">
        <f ca="1" t="shared" si="470"/>
        <v>38</v>
      </c>
      <c r="H484" s="37" t="str">
        <f ca="1" t="shared" si="471"/>
        <v>Nej</v>
      </c>
      <c r="I484" s="29" t="str">
        <f ca="1" t="shared" si="472"/>
        <v>Flytt</v>
      </c>
      <c r="J484" s="29" t="s">
        <v>69</v>
      </c>
      <c r="K484" s="40">
        <f ca="1" t="shared" si="473"/>
        <v>420</v>
      </c>
      <c r="L484" s="40">
        <f ca="1" t="shared" si="418"/>
        <v>4</v>
      </c>
      <c r="M484" s="13"/>
      <c r="N484" s="29" t="str">
        <f ca="1" t="shared" si="419"/>
        <v>Lars Johnson 484</v>
      </c>
      <c r="O484" s="29" t="str">
        <f ca="1" t="shared" si="420"/>
        <v>Sarah Anderson 484</v>
      </c>
      <c r="P484" s="29" t="str">
        <f ca="1" t="shared" si="421"/>
        <v>Sarah Anderson 484</v>
      </c>
      <c r="Q484" s="29" t="str">
        <f ca="1" t="shared" si="474"/>
        <v>4.Projekteringsavtal</v>
      </c>
      <c r="R484" s="44" t="str">
        <f ca="1" t="shared" si="475"/>
        <v>n</v>
      </c>
      <c r="S484" s="44" t="str">
        <f ca="1" t="shared" si="476"/>
        <v/>
      </c>
      <c r="T484" s="44" t="str">
        <f ca="1" t="shared" si="477"/>
        <v/>
      </c>
      <c r="U484" s="15"/>
      <c r="V484" s="32"/>
      <c r="W484" s="48" t="str">
        <f ca="1" t="shared" si="478"/>
        <v>Ansluts till LN 20 kV</v>
      </c>
      <c r="X484" s="49" t="str">
        <f ca="1" t="shared" si="479"/>
        <v>Nej</v>
      </c>
      <c r="Y484" s="62" t="str">
        <f ca="1" t="shared" si="422"/>
        <v/>
      </c>
      <c r="Z484" s="62" t="str">
        <f ca="1" t="shared" si="423"/>
        <v/>
      </c>
      <c r="AA484" s="66"/>
      <c r="AB484" s="63" t="str">
        <f ca="1" t="shared" si="424"/>
        <v/>
      </c>
      <c r="AC484" s="72">
        <f ca="1">INDEX(Anslutningspunkt!$A$2:$A$180,RANDBETWEEN(2,180),1)</f>
        <v>315</v>
      </c>
      <c r="AD484" s="29"/>
      <c r="AE484" s="29" t="str">
        <f ca="1" t="shared" si="480"/>
        <v>Regionnät</v>
      </c>
      <c r="AF484" s="78"/>
      <c r="AG484" s="121"/>
      <c r="AH484" s="122"/>
      <c r="AI484" s="126"/>
      <c r="AM484" s="6">
        <f ca="1">VLOOKUP(AC484,Anslutningspunkt!A:B,2,0)+RANDBETWEEN(-10000,10000)</f>
        <v>7597662.698</v>
      </c>
      <c r="AN484" s="6">
        <f ca="1">VLOOKUP(AC484,Anslutningspunkt!A:C,3,0)+RANDBETWEEN(-10000,10000)</f>
        <v>817157.195</v>
      </c>
      <c r="AP484" s="6" t="str">
        <f ca="1" t="shared" si="425"/>
        <v>Flytt</v>
      </c>
      <c r="AQ484" s="6" t="str">
        <f t="shared" si="426"/>
        <v>Konsumtion/Produktion</v>
      </c>
      <c r="AX484" s="30">
        <f ca="1" t="shared" si="427"/>
        <v>44847.1052110706</v>
      </c>
      <c r="AZ484" s="30">
        <f ca="1">IF(SUM(IF({"4.Projekteringsavtal","5.Anslutningsavtal","6.Nätavtal"}=Q484,1,0))&gt;0,EDATE(AX484,RANDBETWEEN(0,6)),"")</f>
        <v>44878</v>
      </c>
      <c r="BB484" s="20" t="str">
        <f ca="1">IF(SUM(IF({"5.Anslutningsavtal","6.Nätavtal"}=Q484,1,0))&gt;0,EDATE(AZ484,RANDBETWEEN(0,3)),"")</f>
        <v/>
      </c>
      <c r="BD484" s="20" t="str">
        <f ca="1" t="shared" si="428"/>
        <v/>
      </c>
    </row>
    <row r="485" s="6" customFormat="1" spans="1:56">
      <c r="A485" s="32" t="s">
        <v>65</v>
      </c>
      <c r="B485" s="30">
        <f ca="1" t="shared" si="468"/>
        <v>43535</v>
      </c>
      <c r="C485" s="31">
        <f ca="1" t="shared" si="415"/>
        <v>44201</v>
      </c>
      <c r="D485" s="29" t="str">
        <f t="shared" si="416"/>
        <v>Project 4485</v>
      </c>
      <c r="E485" s="29" t="str">
        <f t="shared" si="417"/>
        <v>Company AB 5485</v>
      </c>
      <c r="F485" s="29" t="str">
        <f ca="1" t="shared" si="469"/>
        <v>Surahammar</v>
      </c>
      <c r="G485" s="36">
        <f ca="1" t="shared" si="470"/>
        <v>37</v>
      </c>
      <c r="H485" s="37" t="str">
        <f ca="1" t="shared" si="471"/>
        <v>Nej</v>
      </c>
      <c r="I485" s="29" t="str">
        <f ca="1" t="shared" si="472"/>
        <v>Flytt</v>
      </c>
      <c r="J485" s="29" t="s">
        <v>69</v>
      </c>
      <c r="K485" s="40">
        <f ca="1" t="shared" si="473"/>
        <v>510</v>
      </c>
      <c r="L485" s="40">
        <f ca="1" t="shared" si="418"/>
        <v>168</v>
      </c>
      <c r="M485" s="13"/>
      <c r="N485" s="29" t="str">
        <f ca="1" t="shared" si="419"/>
        <v>Sarah Anderson 485</v>
      </c>
      <c r="O485" s="29" t="str">
        <f ca="1" t="shared" si="420"/>
        <v>Sarah Anderson 485</v>
      </c>
      <c r="P485" s="29" t="str">
        <f ca="1" t="shared" si="421"/>
        <v>Anders Erikson 485</v>
      </c>
      <c r="Q485" s="29" t="str">
        <f ca="1" t="shared" si="474"/>
        <v>5.Anslutningsavtal</v>
      </c>
      <c r="R485" s="44" t="str">
        <f ca="1" t="shared" si="475"/>
        <v/>
      </c>
      <c r="S485" s="44" t="str">
        <f ca="1" t="shared" si="476"/>
        <v/>
      </c>
      <c r="T485" s="44" t="str">
        <f ca="1" t="shared" si="477"/>
        <v/>
      </c>
      <c r="U485" s="15"/>
      <c r="V485" s="32"/>
      <c r="W485" s="48" t="str">
        <f ca="1" t="shared" si="478"/>
        <v/>
      </c>
      <c r="X485" s="49" t="str">
        <f ca="1" t="shared" si="479"/>
        <v/>
      </c>
      <c r="Y485" s="62" t="str">
        <f ca="1" t="shared" si="422"/>
        <v/>
      </c>
      <c r="Z485" s="62" t="str">
        <f ca="1" t="shared" si="423"/>
        <v/>
      </c>
      <c r="AA485" s="66"/>
      <c r="AB485" s="63" t="str">
        <f ca="1" t="shared" si="424"/>
        <v/>
      </c>
      <c r="AC485" s="72">
        <f ca="1">INDEX(Anslutningspunkt!$A$2:$A$180,RANDBETWEEN(2,180),1)</f>
        <v>319</v>
      </c>
      <c r="AD485" s="29"/>
      <c r="AE485" s="29" t="str">
        <f ca="1" t="shared" si="480"/>
        <v>Stamnät</v>
      </c>
      <c r="AF485" s="78"/>
      <c r="AG485" s="121"/>
      <c r="AH485" s="122"/>
      <c r="AI485" s="126"/>
      <c r="AM485" s="6">
        <f ca="1">VLOOKUP(AC485,Anslutningspunkt!A:B,2,0)+RANDBETWEEN(-10000,10000)</f>
        <v>7696419.698</v>
      </c>
      <c r="AN485" s="6">
        <f ca="1">VLOOKUP(AC485,Anslutningspunkt!A:C,3,0)+RANDBETWEEN(-10000,10000)</f>
        <v>723400.195</v>
      </c>
      <c r="AP485" s="6" t="str">
        <f ca="1" t="shared" si="425"/>
        <v>Flytt</v>
      </c>
      <c r="AQ485" s="6" t="str">
        <f t="shared" si="426"/>
        <v>Konsumtion/Produktion</v>
      </c>
      <c r="AX485" s="30">
        <f ca="1" t="shared" si="427"/>
        <v>43831.8880812609</v>
      </c>
      <c r="AZ485" s="30">
        <f ca="1">IF(SUM(IF({"4.Projekteringsavtal","5.Anslutningsavtal","6.Nätavtal"}=Q485,1,0))&gt;0,EDATE(AX485,RANDBETWEEN(0,6)),"")</f>
        <v>43952</v>
      </c>
      <c r="BB485" s="20">
        <f ca="1">IF(SUM(IF({"5.Anslutningsavtal","6.Nätavtal"}=Q485,1,0))&gt;0,EDATE(AZ485,RANDBETWEEN(0,3)),"")</f>
        <v>44013</v>
      </c>
      <c r="BD485" s="20" t="str">
        <f ca="1" t="shared" si="428"/>
        <v/>
      </c>
    </row>
    <row r="486" s="6" customFormat="1" spans="1:56">
      <c r="A486" s="32" t="s">
        <v>65</v>
      </c>
      <c r="B486" s="30">
        <f ca="1" t="shared" si="468"/>
        <v>44280</v>
      </c>
      <c r="C486" s="31">
        <f ca="1" t="shared" si="415"/>
        <v>45195</v>
      </c>
      <c r="D486" s="29" t="str">
        <f t="shared" si="416"/>
        <v>Project 4486</v>
      </c>
      <c r="E486" s="29" t="str">
        <f t="shared" si="417"/>
        <v>Company AB 5486</v>
      </c>
      <c r="F486" s="29" t="str">
        <f ca="1" t="shared" si="469"/>
        <v>Nacka</v>
      </c>
      <c r="G486" s="36">
        <f ca="1" t="shared" si="470"/>
        <v>35</v>
      </c>
      <c r="H486" s="37" t="str">
        <f ca="1" t="shared" si="471"/>
        <v/>
      </c>
      <c r="I486" s="29" t="str">
        <f ca="1" t="shared" si="472"/>
        <v>Nyanslutning</v>
      </c>
      <c r="J486" s="29" t="s">
        <v>69</v>
      </c>
      <c r="K486" s="40">
        <f ca="1" t="shared" si="473"/>
        <v>200</v>
      </c>
      <c r="L486" s="40">
        <f ca="1" t="shared" si="418"/>
        <v>72</v>
      </c>
      <c r="M486" s="13"/>
      <c r="N486" s="29" t="str">
        <f ca="1" t="shared" si="419"/>
        <v>Anders Erikson 486</v>
      </c>
      <c r="O486" s="29" t="str">
        <f ca="1" t="shared" si="420"/>
        <v>Anders Erikson 486</v>
      </c>
      <c r="P486" s="29" t="str">
        <f ca="1" t="shared" si="421"/>
        <v>Lars Johnson 486</v>
      </c>
      <c r="Q486" s="29" t="str">
        <f ca="1" t="shared" si="474"/>
        <v>6.Nätavtal</v>
      </c>
      <c r="R486" s="44" t="str">
        <f ca="1" t="shared" si="475"/>
        <v/>
      </c>
      <c r="S486" s="44" t="str">
        <f ca="1" t="shared" si="476"/>
        <v>x</v>
      </c>
      <c r="T486" s="44" t="str">
        <f ca="1" t="shared" si="477"/>
        <v/>
      </c>
      <c r="U486" s="15"/>
      <c r="V486" s="32"/>
      <c r="W486" s="48" t="str">
        <f ca="1" t="shared" si="478"/>
        <v/>
      </c>
      <c r="X486" s="49" t="str">
        <f ca="1" t="shared" si="479"/>
        <v>Ja</v>
      </c>
      <c r="Y486" s="62">
        <f ca="1" t="shared" si="422"/>
        <v>45575</v>
      </c>
      <c r="Z486" s="62">
        <f ca="1" t="shared" si="423"/>
        <v>45225</v>
      </c>
      <c r="AA486" s="66"/>
      <c r="AB486" s="63" t="str">
        <f ca="1" t="shared" si="424"/>
        <v/>
      </c>
      <c r="AC486" s="72">
        <f ca="1">INDEX(Anslutningspunkt!$A$2:$A$180,RANDBETWEEN(2,180),1)</f>
        <v>0</v>
      </c>
      <c r="AD486" s="29"/>
      <c r="AE486" s="29" t="str">
        <f ca="1" t="shared" si="480"/>
        <v/>
      </c>
      <c r="AF486" s="78"/>
      <c r="AG486" s="121"/>
      <c r="AH486" s="122"/>
      <c r="AI486" s="126"/>
      <c r="AM486" s="6">
        <f ca="1">VLOOKUP(AC486,Anslutningspunkt!A:B,2,0)+RANDBETWEEN(-10000,10000)</f>
        <v>7732990.698</v>
      </c>
      <c r="AN486" s="6">
        <f ca="1">VLOOKUP(AC486,Anslutningspunkt!A:C,3,0)+RANDBETWEEN(-10000,10000)</f>
        <v>673718.195</v>
      </c>
      <c r="AP486" s="6" t="str">
        <f ca="1" t="shared" si="425"/>
        <v>Nyanslutning</v>
      </c>
      <c r="AQ486" s="6" t="str">
        <f t="shared" si="426"/>
        <v>Konsumtion/Produktion</v>
      </c>
      <c r="AX486" s="30">
        <f ca="1" t="shared" si="427"/>
        <v>44934.5744971976</v>
      </c>
      <c r="AZ486" s="30">
        <f ca="1">IF(SUM(IF({"4.Projekteringsavtal","5.Anslutningsavtal","6.Nätavtal"}=Q486,1,0))&gt;0,EDATE(AX486,RANDBETWEEN(0,6)),"")</f>
        <v>45085</v>
      </c>
      <c r="BB486" s="20">
        <f ca="1">IF(SUM(IF({"5.Anslutningsavtal","6.Nätavtal"}=Q486,1,0))&gt;0,EDATE(AZ486,RANDBETWEEN(0,3)),"")</f>
        <v>45115</v>
      </c>
      <c r="BD486" s="20">
        <f ca="1" t="shared" si="428"/>
        <v>45115</v>
      </c>
    </row>
    <row r="487" s="6" customFormat="1" spans="1:56">
      <c r="A487" s="32" t="s">
        <v>65</v>
      </c>
      <c r="B487" s="30">
        <f ca="1" t="shared" si="468"/>
        <v>43316</v>
      </c>
      <c r="C487" s="31">
        <f ca="1" t="shared" si="415"/>
        <v>45523</v>
      </c>
      <c r="D487" s="29" t="str">
        <f t="shared" si="416"/>
        <v>Project 4487</v>
      </c>
      <c r="E487" s="29" t="str">
        <f t="shared" si="417"/>
        <v>Company AB 5487</v>
      </c>
      <c r="F487" s="29" t="str">
        <f ca="1" t="shared" si="469"/>
        <v>Upplans Bro</v>
      </c>
      <c r="G487" s="36">
        <f ca="1" t="shared" si="470"/>
        <v>35</v>
      </c>
      <c r="H487" s="37" t="str">
        <f ca="1" t="shared" si="471"/>
        <v/>
      </c>
      <c r="I487" s="29" t="str">
        <f ca="1" t="shared" si="472"/>
        <v>Utökning</v>
      </c>
      <c r="J487" s="29" t="s">
        <v>69</v>
      </c>
      <c r="K487" s="40">
        <f ca="1" t="shared" si="473"/>
        <v>600</v>
      </c>
      <c r="L487" s="40">
        <f ca="1" t="shared" si="418"/>
        <v>135</v>
      </c>
      <c r="M487" s="13"/>
      <c r="N487" s="29" t="str">
        <f ca="1" t="shared" si="419"/>
        <v>Anders Erikson 487</v>
      </c>
      <c r="O487" s="29" t="str">
        <f ca="1" t="shared" si="420"/>
        <v>Anders Erikson 487</v>
      </c>
      <c r="P487" s="29" t="str">
        <f ca="1" t="shared" si="421"/>
        <v>Sarah Anderson 487</v>
      </c>
      <c r="Q487" s="29" t="str">
        <f ca="1" t="shared" si="474"/>
        <v>1.Anslutningsmöjlighet</v>
      </c>
      <c r="R487" s="44" t="str">
        <f ca="1" t="shared" si="475"/>
        <v>Ja</v>
      </c>
      <c r="S487" s="44" t="str">
        <f ca="1" t="shared" si="476"/>
        <v>x</v>
      </c>
      <c r="T487" s="44" t="str">
        <f ca="1" t="shared" si="477"/>
        <v/>
      </c>
      <c r="U487" s="15"/>
      <c r="V487" s="32"/>
      <c r="W487" s="48" t="str">
        <f ca="1" t="shared" si="478"/>
        <v/>
      </c>
      <c r="X487" s="49" t="str">
        <f ca="1" t="shared" si="479"/>
        <v>Ja</v>
      </c>
      <c r="Y487" s="62">
        <f ca="1" t="shared" si="422"/>
        <v>45553</v>
      </c>
      <c r="Z487" s="62">
        <f ca="1" t="shared" si="423"/>
        <v>45539</v>
      </c>
      <c r="AA487" s="66"/>
      <c r="AB487" s="63" t="str">
        <f ca="1" t="shared" si="424"/>
        <v/>
      </c>
      <c r="AC487" s="72">
        <f ca="1">INDEX(Anslutningspunkt!$A$2:$A$180,RANDBETWEEN(2,180),1)</f>
        <v>301</v>
      </c>
      <c r="AD487" s="29"/>
      <c r="AE487" s="29" t="str">
        <f ca="1" t="shared" si="480"/>
        <v>Stamnät Regionnät</v>
      </c>
      <c r="AF487" s="78"/>
      <c r="AG487" s="121"/>
      <c r="AH487" s="122"/>
      <c r="AI487" s="126"/>
      <c r="AM487" s="6">
        <f ca="1">VLOOKUP(AC487,Anslutningspunkt!A:B,2,0)+RANDBETWEEN(-10000,10000)</f>
        <v>7762137.698</v>
      </c>
      <c r="AN487" s="6">
        <f ca="1">VLOOKUP(AC487,Anslutningspunkt!A:C,3,0)+RANDBETWEEN(-10000,10000)</f>
        <v>797010.195</v>
      </c>
      <c r="AP487" s="6" t="str">
        <f ca="1" t="shared" si="425"/>
        <v>Utökning</v>
      </c>
      <c r="AQ487" s="6" t="str">
        <f t="shared" si="426"/>
        <v>Konsumtion/Produktion</v>
      </c>
      <c r="AX487" s="30" t="str">
        <f ca="1" t="shared" si="427"/>
        <v/>
      </c>
      <c r="AZ487" s="30" t="str">
        <f ca="1">IF(SUM(IF({"4.Projekteringsavtal","5.Anslutningsavtal","6.Nätavtal"}=Q487,1,0))&gt;0,EDATE(AX487,RANDBETWEEN(0,6)),"")</f>
        <v/>
      </c>
      <c r="BB487" s="20" t="str">
        <f ca="1">IF(SUM(IF({"5.Anslutningsavtal","6.Nätavtal"}=Q487,1,0))&gt;0,EDATE(AZ487,RANDBETWEEN(0,3)),"")</f>
        <v/>
      </c>
      <c r="BD487" s="20" t="str">
        <f ca="1" t="shared" si="428"/>
        <v/>
      </c>
    </row>
    <row r="488" s="6" customFormat="1" spans="1:56">
      <c r="A488" s="32" t="s">
        <v>65</v>
      </c>
      <c r="B488" s="30">
        <f ca="1" t="shared" si="468"/>
        <v>44290</v>
      </c>
      <c r="C488" s="31">
        <f ca="1" t="shared" si="415"/>
        <v>44932</v>
      </c>
      <c r="D488" s="29" t="str">
        <f t="shared" si="416"/>
        <v>Project 4488</v>
      </c>
      <c r="E488" s="29" t="str">
        <f t="shared" si="417"/>
        <v>Company AB 5488</v>
      </c>
      <c r="F488" s="29" t="str">
        <f ca="1" t="shared" si="469"/>
        <v>Äkers Styckebruk</v>
      </c>
      <c r="G488" s="36">
        <f ca="1" t="shared" si="470"/>
        <v>36</v>
      </c>
      <c r="H488" s="37" t="str">
        <f ca="1" t="shared" si="471"/>
        <v>Nej</v>
      </c>
      <c r="I488" s="29" t="str">
        <f ca="1" t="shared" si="472"/>
        <v>Flytt</v>
      </c>
      <c r="J488" s="29" t="s">
        <v>69</v>
      </c>
      <c r="K488" s="40">
        <f ca="1" t="shared" si="473"/>
        <v>520</v>
      </c>
      <c r="L488" s="40">
        <f ca="1" t="shared" si="418"/>
        <v>402</v>
      </c>
      <c r="M488" s="13"/>
      <c r="N488" s="29" t="str">
        <f ca="1" t="shared" si="419"/>
        <v>Anders Erikson 488</v>
      </c>
      <c r="O488" s="29" t="str">
        <f ca="1" t="shared" si="420"/>
        <v>Anders Erikson 488</v>
      </c>
      <c r="P488" s="29" t="str">
        <f ca="1" t="shared" si="421"/>
        <v>Lars Johnson 488</v>
      </c>
      <c r="Q488" s="29" t="str">
        <f ca="1" t="shared" si="474"/>
        <v>6.Nätavtal</v>
      </c>
      <c r="R488" s="44" t="str">
        <f ca="1" t="shared" si="475"/>
        <v/>
      </c>
      <c r="S488" s="44" t="str">
        <f ca="1" t="shared" si="476"/>
        <v/>
      </c>
      <c r="T488" s="44" t="str">
        <f ca="1" t="shared" si="477"/>
        <v/>
      </c>
      <c r="U488" s="15"/>
      <c r="V488" s="32"/>
      <c r="W488" s="48" t="str">
        <f ca="1" t="shared" si="478"/>
        <v/>
      </c>
      <c r="X488" s="49" t="str">
        <f ca="1" t="shared" si="479"/>
        <v/>
      </c>
      <c r="Y488" s="62" t="str">
        <f ca="1" t="shared" si="422"/>
        <v/>
      </c>
      <c r="Z488" s="62" t="str">
        <f ca="1" t="shared" si="423"/>
        <v/>
      </c>
      <c r="AA488" s="66"/>
      <c r="AB488" s="63" t="str">
        <f ca="1" t="shared" si="424"/>
        <v/>
      </c>
      <c r="AC488" s="72">
        <f ca="1">INDEX(Anslutningspunkt!$A$2:$A$180,RANDBETWEEN(2,180),1)</f>
        <v>4</v>
      </c>
      <c r="AD488" s="29"/>
      <c r="AE488" s="29" t="str">
        <f ca="1" t="shared" si="480"/>
        <v>Stamnät</v>
      </c>
      <c r="AF488" s="78"/>
      <c r="AG488" s="121"/>
      <c r="AH488" s="122"/>
      <c r="AI488" s="126"/>
      <c r="AM488" s="6">
        <f ca="1">VLOOKUP(AC488,Anslutningspunkt!A:B,2,0)+RANDBETWEEN(-10000,10000)</f>
        <v>7694209.698</v>
      </c>
      <c r="AN488" s="6">
        <f ca="1">VLOOKUP(AC488,Anslutningspunkt!A:C,3,0)+RANDBETWEEN(-10000,10000)</f>
        <v>759132.195</v>
      </c>
      <c r="AP488" s="6" t="str">
        <f ca="1" t="shared" si="425"/>
        <v>Flytt</v>
      </c>
      <c r="AQ488" s="6" t="str">
        <f t="shared" si="426"/>
        <v>Konsumtion/Produktion</v>
      </c>
      <c r="AX488" s="30">
        <f ca="1" t="shared" si="427"/>
        <v>44431.0055488548</v>
      </c>
      <c r="AZ488" s="30">
        <f ca="1">IF(SUM(IF({"4.Projekteringsavtal","5.Anslutningsavtal","6.Nätavtal"}=Q488,1,0))&gt;0,EDATE(AX488,RANDBETWEEN(0,6)),"")</f>
        <v>44523</v>
      </c>
      <c r="BB488" s="20">
        <f ca="1">IF(SUM(IF({"5.Anslutningsavtal","6.Nätavtal"}=Q488,1,0))&gt;0,EDATE(AZ488,RANDBETWEEN(0,3)),"")</f>
        <v>44523</v>
      </c>
      <c r="BD488" s="20">
        <f ca="1" t="shared" si="428"/>
        <v>44553</v>
      </c>
    </row>
    <row r="489" s="6" customFormat="1" spans="1:56">
      <c r="A489" s="32" t="s">
        <v>65</v>
      </c>
      <c r="B489" s="30">
        <f ca="1" t="shared" si="468"/>
        <v>44558</v>
      </c>
      <c r="C489" s="31">
        <f ca="1" t="shared" si="415"/>
        <v>45518</v>
      </c>
      <c r="D489" s="29" t="str">
        <f t="shared" si="416"/>
        <v>Project 4489</v>
      </c>
      <c r="E489" s="29" t="str">
        <f t="shared" si="417"/>
        <v>Company AB 5489</v>
      </c>
      <c r="F489" s="29" t="str">
        <f ca="1" t="shared" si="469"/>
        <v>Litslunda</v>
      </c>
      <c r="G489" s="36">
        <f ca="1" t="shared" si="470"/>
        <v>30</v>
      </c>
      <c r="H489" s="37" t="str">
        <f ca="1" t="shared" si="471"/>
        <v>Ja</v>
      </c>
      <c r="I489" s="29" t="str">
        <f ca="1" t="shared" si="472"/>
        <v>Flytt</v>
      </c>
      <c r="J489" s="29" t="s">
        <v>69</v>
      </c>
      <c r="K489" s="40">
        <f ca="1" t="shared" si="473"/>
        <v>580</v>
      </c>
      <c r="L489" s="40">
        <f ca="1" t="shared" si="418"/>
        <v>225</v>
      </c>
      <c r="M489" s="13"/>
      <c r="N489" s="29" t="str">
        <f ca="1" t="shared" si="419"/>
        <v>Sarah Anderson 489</v>
      </c>
      <c r="O489" s="29" t="str">
        <f ca="1" t="shared" si="420"/>
        <v>Anders Erikson 489</v>
      </c>
      <c r="P489" s="29" t="str">
        <f ca="1" t="shared" si="421"/>
        <v>Anders Erikson 489</v>
      </c>
      <c r="Q489" s="29" t="str">
        <f ca="1" t="shared" si="474"/>
        <v>6.Nätavtal</v>
      </c>
      <c r="R489" s="44" t="str">
        <f ca="1" t="shared" si="475"/>
        <v>N/A</v>
      </c>
      <c r="S489" s="44" t="str">
        <f ca="1" t="shared" si="476"/>
        <v>x</v>
      </c>
      <c r="T489" s="44" t="str">
        <f ca="1" t="shared" si="477"/>
        <v/>
      </c>
      <c r="U489" s="15"/>
      <c r="V489" s="32"/>
      <c r="W489" s="48" t="str">
        <f ca="1" t="shared" si="478"/>
        <v/>
      </c>
      <c r="X489" s="49" t="str">
        <f ca="1" t="shared" si="479"/>
        <v>Nej</v>
      </c>
      <c r="Y489" s="62" t="str">
        <f ca="1" t="shared" si="422"/>
        <v/>
      </c>
      <c r="Z489" s="62" t="str">
        <f ca="1" t="shared" si="423"/>
        <v/>
      </c>
      <c r="AA489" s="66"/>
      <c r="AB489" s="63" t="str">
        <f ca="1" t="shared" si="424"/>
        <v/>
      </c>
      <c r="AC489" s="72">
        <f ca="1">INDEX(Anslutningspunkt!$A$2:$A$180,RANDBETWEEN(2,180),1)</f>
        <v>102</v>
      </c>
      <c r="AD489" s="29"/>
      <c r="AE489" s="29" t="str">
        <f ca="1" t="shared" si="480"/>
        <v>Stamnät</v>
      </c>
      <c r="AF489" s="78"/>
      <c r="AG489" s="121"/>
      <c r="AH489" s="122"/>
      <c r="AI489" s="126"/>
      <c r="AM489" s="6">
        <f ca="1">VLOOKUP(AC489,Anslutningspunkt!A:B,2,0)+RANDBETWEEN(-10000,10000)</f>
        <v>7732675.698</v>
      </c>
      <c r="AN489" s="6">
        <f ca="1">VLOOKUP(AC489,Anslutningspunkt!A:C,3,0)+RANDBETWEEN(-10000,10000)</f>
        <v>766286.195</v>
      </c>
      <c r="AP489" s="6" t="str">
        <f ca="1" t="shared" si="425"/>
        <v>Flytt</v>
      </c>
      <c r="AQ489" s="6" t="str">
        <f t="shared" si="426"/>
        <v>Konsumtion/Produktion</v>
      </c>
      <c r="AX489" s="30">
        <f ca="1" t="shared" si="427"/>
        <v>44849.1130057631</v>
      </c>
      <c r="AZ489" s="30">
        <f ca="1">IF(SUM(IF({"4.Projekteringsavtal","5.Anslutningsavtal","6.Nätavtal"}=Q489,1,0))&gt;0,EDATE(AX489,RANDBETWEEN(0,6)),"")</f>
        <v>44972</v>
      </c>
      <c r="BB489" s="20">
        <f ca="1">IF(SUM(IF({"5.Anslutningsavtal","6.Nätavtal"}=Q489,1,0))&gt;0,EDATE(AZ489,RANDBETWEEN(0,3)),"")</f>
        <v>44972</v>
      </c>
      <c r="BD489" s="20">
        <f ca="1" t="shared" si="428"/>
        <v>45031</v>
      </c>
    </row>
    <row r="490" s="6" customFormat="1" spans="1:56">
      <c r="A490" s="32" t="s">
        <v>65</v>
      </c>
      <c r="B490" s="30">
        <f ca="1" t="shared" si="468"/>
        <v>43361</v>
      </c>
      <c r="C490" s="31">
        <f ca="1" t="shared" si="415"/>
        <v>44757</v>
      </c>
      <c r="D490" s="29" t="str">
        <f t="shared" si="416"/>
        <v>Project 4490</v>
      </c>
      <c r="E490" s="29" t="str">
        <f t="shared" si="417"/>
        <v>Company AB 5490</v>
      </c>
      <c r="F490" s="29" t="str">
        <f ca="1" t="shared" si="469"/>
        <v>Täby</v>
      </c>
      <c r="G490" s="36">
        <f ca="1" t="shared" si="470"/>
        <v>34</v>
      </c>
      <c r="H490" s="37" t="str">
        <f ca="1" t="shared" si="471"/>
        <v>Nej</v>
      </c>
      <c r="I490" s="29" t="str">
        <f ca="1" t="shared" si="472"/>
        <v>Flytt</v>
      </c>
      <c r="J490" s="29" t="s">
        <v>69</v>
      </c>
      <c r="K490" s="40">
        <f ca="1" t="shared" si="473"/>
        <v>140</v>
      </c>
      <c r="L490" s="40">
        <f ca="1" t="shared" si="418"/>
        <v>39</v>
      </c>
      <c r="M490" s="13"/>
      <c r="N490" s="29" t="str">
        <f ca="1" t="shared" si="419"/>
        <v>Sarah Anderson 490</v>
      </c>
      <c r="O490" s="29" t="str">
        <f ca="1" t="shared" si="420"/>
        <v>Sarah Anderson 490</v>
      </c>
      <c r="P490" s="29" t="str">
        <f ca="1" t="shared" si="421"/>
        <v>Anders Erikson 490</v>
      </c>
      <c r="Q490" s="29" t="str">
        <f ca="1" t="shared" si="474"/>
        <v>2.Reservationsavtal</v>
      </c>
      <c r="R490" s="44" t="str">
        <f ca="1" t="shared" si="475"/>
        <v/>
      </c>
      <c r="S490" s="44" t="str">
        <f ca="1" t="shared" si="476"/>
        <v>x</v>
      </c>
      <c r="T490" s="44" t="str">
        <f ca="1" t="shared" si="477"/>
        <v/>
      </c>
      <c r="U490" s="15"/>
      <c r="V490" s="32"/>
      <c r="W490" s="48" t="str">
        <f ca="1" t="shared" si="478"/>
        <v/>
      </c>
      <c r="X490" s="49" t="str">
        <f ca="1" t="shared" si="479"/>
        <v>Ja</v>
      </c>
      <c r="Y490" s="62">
        <f ca="1" t="shared" si="422"/>
        <v>45472</v>
      </c>
      <c r="Z490" s="62">
        <f ca="1" t="shared" si="423"/>
        <v>45139</v>
      </c>
      <c r="AA490" s="66"/>
      <c r="AB490" s="63" t="str">
        <f ca="1" t="shared" si="424"/>
        <v/>
      </c>
      <c r="AC490" s="72">
        <f ca="1">INDEX(Anslutningspunkt!$A$2:$A$180,RANDBETWEEN(2,180),1)</f>
        <v>246</v>
      </c>
      <c r="AD490" s="29"/>
      <c r="AE490" s="29" t="str">
        <f ca="1" t="shared" si="480"/>
        <v>Stamnät Regionnät</v>
      </c>
      <c r="AF490" s="78"/>
      <c r="AG490" s="121"/>
      <c r="AH490" s="122"/>
      <c r="AI490" s="126"/>
      <c r="AM490" s="6">
        <f ca="1">VLOOKUP(AC490,Anslutningspunkt!A:B,2,0)+RANDBETWEEN(-10000,10000)</f>
        <v>6738411.311</v>
      </c>
      <c r="AN490" s="6">
        <f ca="1">VLOOKUP(AC490,Anslutningspunkt!A:C,3,0)+RANDBETWEEN(-10000,10000)</f>
        <v>445940.44</v>
      </c>
      <c r="AP490" s="6" t="str">
        <f ca="1" t="shared" si="425"/>
        <v>Flytt</v>
      </c>
      <c r="AQ490" s="6" t="str">
        <f t="shared" si="426"/>
        <v>Konsumtion/Produktion</v>
      </c>
      <c r="AX490" s="30">
        <f ca="1" t="shared" si="427"/>
        <v>44324.0433172782</v>
      </c>
      <c r="AZ490" s="30" t="str">
        <f ca="1">IF(SUM(IF({"4.Projekteringsavtal","5.Anslutningsavtal","6.Nätavtal"}=Q490,1,0))&gt;0,EDATE(AX490,RANDBETWEEN(0,6)),"")</f>
        <v/>
      </c>
      <c r="BB490" s="20" t="str">
        <f ca="1">IF(SUM(IF({"5.Anslutningsavtal","6.Nätavtal"}=Q490,1,0))&gt;0,EDATE(AZ490,RANDBETWEEN(0,3)),"")</f>
        <v/>
      </c>
      <c r="BD490" s="20" t="str">
        <f ca="1" t="shared" si="428"/>
        <v/>
      </c>
    </row>
    <row r="491" s="6" customFormat="1" spans="1:56">
      <c r="A491" s="32" t="s">
        <v>65</v>
      </c>
      <c r="B491" s="30">
        <f ca="1" t="shared" si="468"/>
        <v>44284</v>
      </c>
      <c r="C491" s="31">
        <f ca="1" t="shared" si="415"/>
        <v>44548</v>
      </c>
      <c r="D491" s="29" t="str">
        <f t="shared" si="416"/>
        <v>Project 4491</v>
      </c>
      <c r="E491" s="29" t="str">
        <f t="shared" si="417"/>
        <v>Company AB 5491</v>
      </c>
      <c r="F491" s="29" t="str">
        <f ca="1" t="shared" si="469"/>
        <v>Nynäshamn</v>
      </c>
      <c r="G491" s="36">
        <f ca="1" t="shared" si="470"/>
        <v>36</v>
      </c>
      <c r="H491" s="37" t="str">
        <f ca="1" t="shared" si="471"/>
        <v>Ja</v>
      </c>
      <c r="I491" s="29" t="str">
        <f ca="1" t="shared" si="472"/>
        <v>Utökning</v>
      </c>
      <c r="J491" s="29" t="s">
        <v>69</v>
      </c>
      <c r="K491" s="40">
        <f ca="1" t="shared" si="473"/>
        <v>50</v>
      </c>
      <c r="L491" s="40">
        <f ca="1" t="shared" si="418"/>
        <v>20</v>
      </c>
      <c r="M491" s="13"/>
      <c r="N491" s="29" t="str">
        <f ca="1" t="shared" si="419"/>
        <v>Anders Erikson 491</v>
      </c>
      <c r="O491" s="29" t="str">
        <f ca="1" t="shared" si="420"/>
        <v>Erik Johanson 491</v>
      </c>
      <c r="P491" s="29" t="str">
        <f ca="1" t="shared" si="421"/>
        <v>Sarah Anderson 491</v>
      </c>
      <c r="Q491" s="29" t="str">
        <f ca="1" t="shared" si="474"/>
        <v>6.Nätavtal</v>
      </c>
      <c r="R491" s="44" t="str">
        <f ca="1" t="shared" si="475"/>
        <v>N/A</v>
      </c>
      <c r="S491" s="44" t="str">
        <f ca="1" t="shared" si="476"/>
        <v/>
      </c>
      <c r="T491" s="44" t="str">
        <f ca="1" t="shared" si="477"/>
        <v/>
      </c>
      <c r="U491" s="15"/>
      <c r="V491" s="32"/>
      <c r="W491" s="48" t="str">
        <f ca="1" t="shared" si="478"/>
        <v>Länk</v>
      </c>
      <c r="X491" s="49" t="str">
        <f ca="1" t="shared" si="479"/>
        <v>Nej</v>
      </c>
      <c r="Y491" s="62" t="str">
        <f ca="1" t="shared" si="422"/>
        <v/>
      </c>
      <c r="Z491" s="62" t="str">
        <f ca="1" t="shared" si="423"/>
        <v/>
      </c>
      <c r="AA491" s="66"/>
      <c r="AB491" s="63" t="str">
        <f ca="1" t="shared" si="424"/>
        <v/>
      </c>
      <c r="AC491" s="72">
        <f ca="1">INDEX(Anslutningspunkt!$A$2:$A$180,RANDBETWEEN(2,180),1)</f>
        <v>76</v>
      </c>
      <c r="AD491" s="29"/>
      <c r="AE491" s="29" t="str">
        <f ca="1" t="shared" si="480"/>
        <v>Regionnät</v>
      </c>
      <c r="AF491" s="78"/>
      <c r="AG491" s="121"/>
      <c r="AH491" s="122"/>
      <c r="AI491" s="126"/>
      <c r="AM491" s="6">
        <f ca="1">VLOOKUP(AC491,Anslutningspunkt!A:B,2,0)+RANDBETWEEN(-10000,10000)</f>
        <v>7670610.698</v>
      </c>
      <c r="AN491" s="6">
        <f ca="1">VLOOKUP(AC491,Anslutningspunkt!A:C,3,0)+RANDBETWEEN(-10000,10000)</f>
        <v>684455.195</v>
      </c>
      <c r="AP491" s="6" t="str">
        <f ca="1" t="shared" si="425"/>
        <v>Utökning</v>
      </c>
      <c r="AQ491" s="6" t="str">
        <f t="shared" si="426"/>
        <v>Konsumtion/Produktion</v>
      </c>
      <c r="AX491" s="30">
        <f ca="1" t="shared" si="427"/>
        <v>44315.6563022625</v>
      </c>
      <c r="AZ491" s="30">
        <f ca="1">IF(SUM(IF({"4.Projekteringsavtal","5.Anslutningsavtal","6.Nätavtal"}=Q491,1,0))&gt;0,EDATE(AX491,RANDBETWEEN(0,6)),"")</f>
        <v>44315</v>
      </c>
      <c r="BB491" s="20">
        <f ca="1">IF(SUM(IF({"5.Anslutningsavtal","6.Nätavtal"}=Q491,1,0))&gt;0,EDATE(AZ491,RANDBETWEEN(0,3)),"")</f>
        <v>44315</v>
      </c>
      <c r="BD491" s="20">
        <f ca="1" t="shared" si="428"/>
        <v>44345</v>
      </c>
    </row>
    <row r="492" s="6" customFormat="1" spans="1:56">
      <c r="A492" s="32" t="s">
        <v>65</v>
      </c>
      <c r="B492" s="30">
        <f ca="1" t="shared" ref="B492:B501" si="481">RANDBETWEEN(DATE(2018,1,1),DATE(2022,10,20))</f>
        <v>44022</v>
      </c>
      <c r="C492" s="31">
        <f ca="1" t="shared" si="415"/>
        <v>45089</v>
      </c>
      <c r="D492" s="29" t="str">
        <f t="shared" si="416"/>
        <v>Project 4492</v>
      </c>
      <c r="E492" s="29" t="str">
        <f t="shared" si="417"/>
        <v>Company AB 5492</v>
      </c>
      <c r="F492" s="29" t="str">
        <f ca="1" t="shared" ref="F492:F501" si="482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Åker</v>
      </c>
      <c r="G492" s="36">
        <f ca="1" t="shared" ref="G492:G501" si="483">RANDBETWEEN(30,38)</f>
        <v>36</v>
      </c>
      <c r="H492" s="37" t="str">
        <f ca="1" t="shared" ref="H492:H501" si="484">CHOOSE(RANDBETWEEN(1,3),"Ja","Nej","")</f>
        <v>Ja</v>
      </c>
      <c r="I492" s="29" t="str">
        <f ca="1" t="shared" ref="I492:I501" si="485">CHOOSE(RANDBETWEEN(1,3),"Nyanslutning","Utökning","Flytt")</f>
        <v>Utökning</v>
      </c>
      <c r="J492" s="29" t="s">
        <v>69</v>
      </c>
      <c r="K492" s="40">
        <f ca="1" t="shared" ref="K492:K501" si="486">RANDBETWEEN(1,60)*10</f>
        <v>300</v>
      </c>
      <c r="L492" s="40">
        <f ca="1" t="shared" si="418"/>
        <v>24</v>
      </c>
      <c r="M492" s="13"/>
      <c r="N492" s="29" t="str">
        <f ca="1" t="shared" si="419"/>
        <v>Sarah Anderson 492</v>
      </c>
      <c r="O492" s="29" t="str">
        <f ca="1" t="shared" si="420"/>
        <v>Erik Johanson 492</v>
      </c>
      <c r="P492" s="29" t="str">
        <f ca="1" t="shared" si="421"/>
        <v>Anders Erikson 492</v>
      </c>
      <c r="Q492" s="29" t="str">
        <f ca="1" t="shared" ref="Q492:Q501" si="487">CHOOSE(RANDBETWEEN(1,5),"5.Anslutningsavtal","4.Projekteringsavtal","6.Nätavtal","2.Reservationsavtal","1.Anslutningsmöjlighet")</f>
        <v>6.Nätavtal</v>
      </c>
      <c r="R492" s="44" t="str">
        <f ca="1" t="shared" ref="R492:R501" si="488">CHOOSE(RANDBETWEEN(1,8),"Ja","","","","n","nej","?","N/A")</f>
        <v>n</v>
      </c>
      <c r="S492" s="44" t="str">
        <f ca="1" t="shared" ref="S492:S501" si="489">CHOOSE(RANDBETWEEN(1,3),"x","","")</f>
        <v/>
      </c>
      <c r="T492" s="44" t="str">
        <f ca="1" t="shared" ref="T492:T501" si="490">CHOOSE(RANDBETWEEN(1,4),"x","","","")</f>
        <v>x</v>
      </c>
      <c r="U492" s="15"/>
      <c r="V492" s="32"/>
      <c r="W492" s="48" t="str">
        <f ca="1" t="shared" ref="W492:W501" si="491">CHOOSE(RANDBETWEEN(1,7),"Länk","","","","","Ansluts till LN 20 kV","Reservationsavtal ska tecknas")</f>
        <v>Länk</v>
      </c>
      <c r="X492" s="49" t="str">
        <f ca="1" t="shared" ref="X492:X501" si="492">CHOOSE(RANDBETWEEN(1,4),"Ja","Ja","Nej","")</f>
        <v>Ja</v>
      </c>
      <c r="Y492" s="62">
        <f ca="1" t="shared" si="422"/>
        <v>45428</v>
      </c>
      <c r="Z492" s="62">
        <f ca="1" t="shared" si="423"/>
        <v>45426</v>
      </c>
      <c r="AA492" s="66"/>
      <c r="AB492" s="63" t="str">
        <f ca="1" t="shared" si="424"/>
        <v/>
      </c>
      <c r="AC492" s="72">
        <f ca="1">INDEX(Anslutningspunkt!$A$2:$A$180,RANDBETWEEN(2,180),1)</f>
        <v>49</v>
      </c>
      <c r="AD492" s="29"/>
      <c r="AE492" s="29" t="str">
        <f ca="1" t="shared" ref="AE492:AE501" si="493">CHOOSE(RANDBETWEEN(1,4),"Regionnät","Stamnät Regionnät","Stamnät","")</f>
        <v>Stamnät Regionnät</v>
      </c>
      <c r="AF492" s="78"/>
      <c r="AG492" s="121"/>
      <c r="AH492" s="122"/>
      <c r="AI492" s="126"/>
      <c r="AM492" s="6">
        <f ca="1">VLOOKUP(AC492,Anslutningspunkt!A:B,2,0)+RANDBETWEEN(-10000,10000)</f>
        <v>7749942.698</v>
      </c>
      <c r="AN492" s="6">
        <f ca="1">VLOOKUP(AC492,Anslutningspunkt!A:C,3,0)+RANDBETWEEN(-10000,10000)</f>
        <v>737811.195</v>
      </c>
      <c r="AP492" s="6" t="str">
        <f ca="1" t="shared" si="425"/>
        <v>Utökning</v>
      </c>
      <c r="AQ492" s="6" t="str">
        <f t="shared" si="426"/>
        <v>Konsumtion/Produktion</v>
      </c>
      <c r="AX492" s="30">
        <f ca="1" t="shared" si="427"/>
        <v>44742.0837157987</v>
      </c>
      <c r="AZ492" s="30">
        <f ca="1">IF(SUM(IF({"4.Projekteringsavtal","5.Anslutningsavtal","6.Nätavtal"}=Q492,1,0))&gt;0,EDATE(AX492,RANDBETWEEN(0,6)),"")</f>
        <v>44772</v>
      </c>
      <c r="BB492" s="20">
        <f ca="1">IF(SUM(IF({"5.Anslutningsavtal","6.Nätavtal"}=Q492,1,0))&gt;0,EDATE(AZ492,RANDBETWEEN(0,3)),"")</f>
        <v>44772</v>
      </c>
      <c r="BD492" s="20">
        <f ca="1" t="shared" si="428"/>
        <v>44803</v>
      </c>
    </row>
    <row r="493" s="6" customFormat="1" spans="1:56">
      <c r="A493" s="32" t="s">
        <v>65</v>
      </c>
      <c r="B493" s="30">
        <f ca="1" t="shared" si="481"/>
        <v>44418</v>
      </c>
      <c r="C493" s="31">
        <f ca="1" t="shared" si="415"/>
        <v>45197</v>
      </c>
      <c r="D493" s="29" t="str">
        <f t="shared" si="416"/>
        <v>Project 4493</v>
      </c>
      <c r="E493" s="29" t="str">
        <f t="shared" si="417"/>
        <v>Company AB 5493</v>
      </c>
      <c r="F493" s="29" t="str">
        <f ca="1" t="shared" si="482"/>
        <v>Köping</v>
      </c>
      <c r="G493" s="36">
        <f ca="1" t="shared" si="483"/>
        <v>30</v>
      </c>
      <c r="H493" s="37" t="str">
        <f ca="1" t="shared" si="484"/>
        <v>Nej</v>
      </c>
      <c r="I493" s="29" t="str">
        <f ca="1" t="shared" si="485"/>
        <v>Nyanslutning</v>
      </c>
      <c r="J493" s="29" t="s">
        <v>69</v>
      </c>
      <c r="K493" s="40">
        <f ca="1" t="shared" si="486"/>
        <v>600</v>
      </c>
      <c r="L493" s="40">
        <f ca="1" t="shared" si="418"/>
        <v>135</v>
      </c>
      <c r="M493" s="13"/>
      <c r="N493" s="29" t="str">
        <f ca="1" t="shared" si="419"/>
        <v>Anders Erikson 493</v>
      </c>
      <c r="O493" s="29" t="str">
        <f ca="1" t="shared" si="420"/>
        <v>Sarah Anderson 493</v>
      </c>
      <c r="P493" s="29" t="str">
        <f ca="1" t="shared" si="421"/>
        <v>Sarah Anderson 493</v>
      </c>
      <c r="Q493" s="29" t="str">
        <f ca="1" t="shared" si="487"/>
        <v>4.Projekteringsavtal</v>
      </c>
      <c r="R493" s="44" t="str">
        <f ca="1" t="shared" si="488"/>
        <v>N/A</v>
      </c>
      <c r="S493" s="44" t="str">
        <f ca="1" t="shared" si="489"/>
        <v/>
      </c>
      <c r="T493" s="44" t="str">
        <f ca="1" t="shared" si="490"/>
        <v/>
      </c>
      <c r="U493" s="15"/>
      <c r="V493" s="32"/>
      <c r="W493" s="48" t="str">
        <f ca="1" t="shared" si="491"/>
        <v>Länk</v>
      </c>
      <c r="X493" s="49" t="str">
        <f ca="1" t="shared" si="492"/>
        <v>Ja</v>
      </c>
      <c r="Y493" s="62">
        <f ca="1" t="shared" si="422"/>
        <v>45583</v>
      </c>
      <c r="Z493" s="62">
        <f ca="1" t="shared" si="423"/>
        <v>45419</v>
      </c>
      <c r="AA493" s="66"/>
      <c r="AB493" s="63" t="str">
        <f ca="1" t="shared" si="424"/>
        <v/>
      </c>
      <c r="AC493" s="72">
        <f ca="1">INDEX(Anslutningspunkt!$A$2:$A$180,RANDBETWEEN(2,180),1)</f>
        <v>138</v>
      </c>
      <c r="AD493" s="29"/>
      <c r="AE493" s="29" t="str">
        <f ca="1" t="shared" si="493"/>
        <v>Regionnät</v>
      </c>
      <c r="AF493" s="78"/>
      <c r="AG493" s="121"/>
      <c r="AH493" s="122"/>
      <c r="AI493" s="126"/>
      <c r="AM493" s="6">
        <f ca="1">VLOOKUP(AC493,Anslutningspunkt!A:B,2,0)+RANDBETWEEN(-10000,10000)</f>
        <v>7748596.698</v>
      </c>
      <c r="AN493" s="6">
        <f ca="1">VLOOKUP(AC493,Anslutningspunkt!A:C,3,0)+RANDBETWEEN(-10000,10000)</f>
        <v>673411.195</v>
      </c>
      <c r="AP493" s="6" t="str">
        <f ca="1" t="shared" si="425"/>
        <v>Nyanslutning</v>
      </c>
      <c r="AQ493" s="6" t="str">
        <f t="shared" si="426"/>
        <v>Konsumtion/Produktion</v>
      </c>
      <c r="AX493" s="30">
        <f ca="1" t="shared" si="427"/>
        <v>44692.4386726147</v>
      </c>
      <c r="AZ493" s="30">
        <f ca="1">IF(SUM(IF({"4.Projekteringsavtal","5.Anslutningsavtal","6.Nätavtal"}=Q493,1,0))&gt;0,EDATE(AX493,RANDBETWEEN(0,6)),"")</f>
        <v>44845</v>
      </c>
      <c r="BB493" s="20" t="str">
        <f ca="1">IF(SUM(IF({"5.Anslutningsavtal","6.Nätavtal"}=Q493,1,0))&gt;0,EDATE(AZ493,RANDBETWEEN(0,3)),"")</f>
        <v/>
      </c>
      <c r="BD493" s="20" t="str">
        <f ca="1" t="shared" si="428"/>
        <v/>
      </c>
    </row>
    <row r="494" s="6" customFormat="1" spans="1:56">
      <c r="A494" s="32" t="s">
        <v>65</v>
      </c>
      <c r="B494" s="30">
        <f ca="1" t="shared" si="481"/>
        <v>44037</v>
      </c>
      <c r="C494" s="31">
        <f ca="1" t="shared" si="415"/>
        <v>44258</v>
      </c>
      <c r="D494" s="29" t="str">
        <f t="shared" si="416"/>
        <v>Project 4494</v>
      </c>
      <c r="E494" s="29" t="str">
        <f t="shared" si="417"/>
        <v>Company AB 5494</v>
      </c>
      <c r="F494" s="29" t="str">
        <f ca="1" t="shared" si="482"/>
        <v>Sandviken</v>
      </c>
      <c r="G494" s="36">
        <f ca="1" t="shared" si="483"/>
        <v>33</v>
      </c>
      <c r="H494" s="37" t="str">
        <f ca="1" t="shared" si="484"/>
        <v/>
      </c>
      <c r="I494" s="29" t="str">
        <f ca="1" t="shared" si="485"/>
        <v>Nyanslutning</v>
      </c>
      <c r="J494" s="29" t="s">
        <v>69</v>
      </c>
      <c r="K494" s="40">
        <f ca="1" t="shared" si="486"/>
        <v>110</v>
      </c>
      <c r="L494" s="40">
        <f ca="1" t="shared" si="418"/>
        <v>78</v>
      </c>
      <c r="M494" s="13"/>
      <c r="N494" s="29" t="str">
        <f ca="1" t="shared" si="419"/>
        <v>Sarah Anderson 494</v>
      </c>
      <c r="O494" s="29" t="str">
        <f ca="1" t="shared" si="420"/>
        <v>Lars Johnson 494</v>
      </c>
      <c r="P494" s="29" t="str">
        <f ca="1" t="shared" si="421"/>
        <v>Sarah Anderson 494</v>
      </c>
      <c r="Q494" s="29" t="str">
        <f ca="1" t="shared" si="487"/>
        <v>6.Nätavtal</v>
      </c>
      <c r="R494" s="44" t="str">
        <f ca="1" t="shared" si="488"/>
        <v>?</v>
      </c>
      <c r="S494" s="44" t="str">
        <f ca="1" t="shared" si="489"/>
        <v>x</v>
      </c>
      <c r="T494" s="44" t="str">
        <f ca="1" t="shared" si="490"/>
        <v/>
      </c>
      <c r="U494" s="15"/>
      <c r="V494" s="32"/>
      <c r="W494" s="48" t="str">
        <f ca="1" t="shared" si="491"/>
        <v/>
      </c>
      <c r="X494" s="49" t="str">
        <f ca="1" t="shared" si="492"/>
        <v/>
      </c>
      <c r="Y494" s="62" t="str">
        <f ca="1" t="shared" si="422"/>
        <v/>
      </c>
      <c r="Z494" s="62" t="str">
        <f ca="1" t="shared" si="423"/>
        <v/>
      </c>
      <c r="AA494" s="66"/>
      <c r="AB494" s="63" t="str">
        <f ca="1" t="shared" si="424"/>
        <v/>
      </c>
      <c r="AC494" s="72">
        <f ca="1">INDEX(Anslutningspunkt!$A$2:$A$180,RANDBETWEEN(2,180),1)</f>
        <v>275</v>
      </c>
      <c r="AD494" s="29"/>
      <c r="AE494" s="29" t="str">
        <f ca="1" t="shared" si="493"/>
        <v>Regionnät</v>
      </c>
      <c r="AF494" s="78"/>
      <c r="AG494" s="121"/>
      <c r="AH494" s="122"/>
      <c r="AI494" s="126"/>
      <c r="AM494" s="6">
        <f ca="1">VLOOKUP(AC494,Anslutningspunkt!A:B,2,0)+RANDBETWEEN(-10000,10000)</f>
        <v>7615401.698</v>
      </c>
      <c r="AN494" s="6">
        <f ca="1">VLOOKUP(AC494,Anslutningspunkt!A:C,3,0)+RANDBETWEEN(-10000,10000)</f>
        <v>657631.195</v>
      </c>
      <c r="AP494" s="6" t="str">
        <f ca="1" t="shared" si="425"/>
        <v>Nyanslutning</v>
      </c>
      <c r="AQ494" s="6" t="str">
        <f t="shared" si="426"/>
        <v>Konsumtion/Produktion</v>
      </c>
      <c r="AX494" s="30">
        <f ca="1" t="shared" si="427"/>
        <v>44122.2386162939</v>
      </c>
      <c r="AZ494" s="30">
        <f ca="1">IF(SUM(IF({"4.Projekteringsavtal","5.Anslutningsavtal","6.Nätavtal"}=Q494,1,0))&gt;0,EDATE(AX494,RANDBETWEEN(0,6)),"")</f>
        <v>44153</v>
      </c>
      <c r="BB494" s="20">
        <f ca="1">IF(SUM(IF({"5.Anslutningsavtal","6.Nätavtal"}=Q494,1,0))&gt;0,EDATE(AZ494,RANDBETWEEN(0,3)),"")</f>
        <v>44183</v>
      </c>
      <c r="BD494" s="20">
        <f ca="1" t="shared" si="428"/>
        <v>44245</v>
      </c>
    </row>
    <row r="495" s="6" customFormat="1" spans="1:56">
      <c r="A495" s="32" t="s">
        <v>65</v>
      </c>
      <c r="B495" s="30">
        <f ca="1" t="shared" si="481"/>
        <v>44663</v>
      </c>
      <c r="C495" s="31">
        <f ca="1" t="shared" si="415"/>
        <v>45289</v>
      </c>
      <c r="D495" s="29" t="str">
        <f t="shared" si="416"/>
        <v>Project 4495</v>
      </c>
      <c r="E495" s="29" t="str">
        <f t="shared" si="417"/>
        <v>Company AB 5495</v>
      </c>
      <c r="F495" s="29" t="str">
        <f ca="1" t="shared" si="482"/>
        <v>Avesta</v>
      </c>
      <c r="G495" s="36">
        <f ca="1" t="shared" si="483"/>
        <v>32</v>
      </c>
      <c r="H495" s="37" t="str">
        <f ca="1" t="shared" si="484"/>
        <v>Ja</v>
      </c>
      <c r="I495" s="29" t="str">
        <f ca="1" t="shared" si="485"/>
        <v>Nyanslutning</v>
      </c>
      <c r="J495" s="29" t="s">
        <v>69</v>
      </c>
      <c r="K495" s="40">
        <f ca="1" t="shared" si="486"/>
        <v>60</v>
      </c>
      <c r="L495" s="40">
        <f ca="1" t="shared" si="418"/>
        <v>36</v>
      </c>
      <c r="M495" s="13"/>
      <c r="N495" s="29" t="str">
        <f ca="1" t="shared" si="419"/>
        <v>Lars Johnson 495</v>
      </c>
      <c r="O495" s="29" t="str">
        <f ca="1" t="shared" si="420"/>
        <v>Lars Johnson 495</v>
      </c>
      <c r="P495" s="29" t="str">
        <f ca="1" t="shared" si="421"/>
        <v>Anders Erikson 495</v>
      </c>
      <c r="Q495" s="29" t="str">
        <f ca="1" t="shared" si="487"/>
        <v>5.Anslutningsavtal</v>
      </c>
      <c r="R495" s="44" t="str">
        <f ca="1" t="shared" si="488"/>
        <v>?</v>
      </c>
      <c r="S495" s="44" t="str">
        <f ca="1" t="shared" si="489"/>
        <v>x</v>
      </c>
      <c r="T495" s="44" t="str">
        <f ca="1" t="shared" si="490"/>
        <v>x</v>
      </c>
      <c r="U495" s="15"/>
      <c r="V495" s="32"/>
      <c r="W495" s="48" t="str">
        <f ca="1" t="shared" si="491"/>
        <v/>
      </c>
      <c r="X495" s="49" t="str">
        <f ca="1" t="shared" si="492"/>
        <v>Ja</v>
      </c>
      <c r="Y495" s="62">
        <f ca="1" t="shared" si="422"/>
        <v>45571</v>
      </c>
      <c r="Z495" s="62">
        <f ca="1" t="shared" si="423"/>
        <v>45560</v>
      </c>
      <c r="AA495" s="66"/>
      <c r="AB495" s="63" t="str">
        <f ca="1" t="shared" si="424"/>
        <v/>
      </c>
      <c r="AC495" s="72">
        <f ca="1">INDEX(Anslutningspunkt!$A$2:$A$180,RANDBETWEEN(2,180),1)</f>
        <v>116</v>
      </c>
      <c r="AD495" s="29"/>
      <c r="AE495" s="29" t="str">
        <f ca="1" t="shared" si="493"/>
        <v/>
      </c>
      <c r="AF495" s="78"/>
      <c r="AG495" s="121"/>
      <c r="AH495" s="122"/>
      <c r="AI495" s="126"/>
      <c r="AM495" s="6">
        <f ca="1">VLOOKUP(AC495,Anslutningspunkt!A:B,2,0)+RANDBETWEEN(-10000,10000)</f>
        <v>7610852.698</v>
      </c>
      <c r="AN495" s="6">
        <f ca="1">VLOOKUP(AC495,Anslutningspunkt!A:C,3,0)+RANDBETWEEN(-10000,10000)</f>
        <v>819073.195</v>
      </c>
      <c r="AP495" s="6" t="str">
        <f ca="1" t="shared" si="425"/>
        <v>Nyanslutning</v>
      </c>
      <c r="AQ495" s="6" t="str">
        <f t="shared" si="426"/>
        <v>Konsumtion/Produktion</v>
      </c>
      <c r="AX495" s="30">
        <f ca="1" t="shared" si="427"/>
        <v>44730.8770634575</v>
      </c>
      <c r="AZ495" s="30">
        <f ca="1">IF(SUM(IF({"4.Projekteringsavtal","5.Anslutningsavtal","6.Nätavtal"}=Q495,1,0))&gt;0,EDATE(AX495,RANDBETWEEN(0,6)),"")</f>
        <v>44791</v>
      </c>
      <c r="BB495" s="20">
        <f ca="1">IF(SUM(IF({"5.Anslutningsavtal","6.Nätavtal"}=Q495,1,0))&gt;0,EDATE(AZ495,RANDBETWEEN(0,3)),"")</f>
        <v>44852</v>
      </c>
      <c r="BD495" s="20" t="str">
        <f ca="1" t="shared" si="428"/>
        <v/>
      </c>
    </row>
    <row r="496" s="6" customFormat="1" spans="1:56">
      <c r="A496" s="32" t="s">
        <v>65</v>
      </c>
      <c r="B496" s="30">
        <f ca="1" t="shared" si="481"/>
        <v>44436</v>
      </c>
      <c r="C496" s="31">
        <f ca="1" t="shared" si="415"/>
        <v>44555</v>
      </c>
      <c r="D496" s="29" t="str">
        <f t="shared" si="416"/>
        <v>Project 4496</v>
      </c>
      <c r="E496" s="29" t="str">
        <f t="shared" si="417"/>
        <v>Company AB 5496</v>
      </c>
      <c r="F496" s="29" t="str">
        <f ca="1" t="shared" si="482"/>
        <v>Långshyttan</v>
      </c>
      <c r="G496" s="36">
        <f ca="1" t="shared" si="483"/>
        <v>31</v>
      </c>
      <c r="H496" s="37" t="str">
        <f ca="1" t="shared" si="484"/>
        <v>Ja</v>
      </c>
      <c r="I496" s="29" t="str">
        <f ca="1" t="shared" si="485"/>
        <v>Utökning</v>
      </c>
      <c r="J496" s="29" t="s">
        <v>69</v>
      </c>
      <c r="K496" s="40">
        <f ca="1" t="shared" si="486"/>
        <v>60</v>
      </c>
      <c r="L496" s="40">
        <f ca="1" t="shared" si="418"/>
        <v>33</v>
      </c>
      <c r="M496" s="13"/>
      <c r="N496" s="29" t="str">
        <f ca="1" t="shared" si="419"/>
        <v>Anders Erikson 496</v>
      </c>
      <c r="O496" s="29" t="str">
        <f ca="1" t="shared" si="420"/>
        <v>Sarah Anderson 496</v>
      </c>
      <c r="P496" s="29" t="str">
        <f ca="1" t="shared" si="421"/>
        <v>Lars Johnson 496</v>
      </c>
      <c r="Q496" s="29" t="str">
        <f ca="1" t="shared" si="487"/>
        <v>1.Anslutningsmöjlighet</v>
      </c>
      <c r="R496" s="44" t="str">
        <f ca="1" t="shared" si="488"/>
        <v/>
      </c>
      <c r="S496" s="44" t="str">
        <f ca="1" t="shared" si="489"/>
        <v>x</v>
      </c>
      <c r="T496" s="44" t="str">
        <f ca="1" t="shared" si="490"/>
        <v/>
      </c>
      <c r="U496" s="15"/>
      <c r="V496" s="32"/>
      <c r="W496" s="48" t="str">
        <f ca="1" t="shared" si="491"/>
        <v>Länk</v>
      </c>
      <c r="X496" s="49" t="str">
        <f ca="1" t="shared" si="492"/>
        <v>Nej</v>
      </c>
      <c r="Y496" s="62" t="str">
        <f ca="1" t="shared" si="422"/>
        <v/>
      </c>
      <c r="Z496" s="62" t="str">
        <f ca="1" t="shared" si="423"/>
        <v/>
      </c>
      <c r="AA496" s="66"/>
      <c r="AB496" s="63" t="str">
        <f ca="1" t="shared" si="424"/>
        <v/>
      </c>
      <c r="AC496" s="72">
        <f ca="1">INDEX(Anslutningspunkt!$A$2:$A$180,RANDBETWEEN(2,180),1)</f>
        <v>318</v>
      </c>
      <c r="AD496" s="29"/>
      <c r="AE496" s="29" t="str">
        <f ca="1" t="shared" si="493"/>
        <v>Regionnät</v>
      </c>
      <c r="AF496" s="78"/>
      <c r="AG496" s="121"/>
      <c r="AH496" s="122"/>
      <c r="AI496" s="126"/>
      <c r="AM496" s="6">
        <f ca="1">VLOOKUP(AC496,Anslutningspunkt!A:B,2,0)+RANDBETWEEN(-10000,10000)</f>
        <v>7687325.698</v>
      </c>
      <c r="AN496" s="6">
        <f ca="1">VLOOKUP(AC496,Anslutningspunkt!A:C,3,0)+RANDBETWEEN(-10000,10000)</f>
        <v>689973.195</v>
      </c>
      <c r="AP496" s="6" t="str">
        <f ca="1" t="shared" si="425"/>
        <v>Utökning</v>
      </c>
      <c r="AQ496" s="6" t="str">
        <f t="shared" si="426"/>
        <v>Konsumtion/Produktion</v>
      </c>
      <c r="AX496" s="30" t="str">
        <f ca="1" t="shared" si="427"/>
        <v/>
      </c>
      <c r="AZ496" s="30" t="str">
        <f ca="1">IF(SUM(IF({"4.Projekteringsavtal","5.Anslutningsavtal","6.Nätavtal"}=Q496,1,0))&gt;0,EDATE(AX496,RANDBETWEEN(0,6)),"")</f>
        <v/>
      </c>
      <c r="BB496" s="20" t="str">
        <f ca="1">IF(SUM(IF({"5.Anslutningsavtal","6.Nätavtal"}=Q496,1,0))&gt;0,EDATE(AZ496,RANDBETWEEN(0,3)),"")</f>
        <v/>
      </c>
      <c r="BD496" s="20" t="str">
        <f ca="1" t="shared" si="428"/>
        <v/>
      </c>
    </row>
    <row r="497" s="6" customFormat="1" spans="1:56">
      <c r="A497" s="32" t="s">
        <v>65</v>
      </c>
      <c r="B497" s="30">
        <f ca="1" t="shared" si="481"/>
        <v>44506</v>
      </c>
      <c r="C497" s="31">
        <f ca="1" t="shared" si="415"/>
        <v>44787</v>
      </c>
      <c r="D497" s="29" t="str">
        <f t="shared" si="416"/>
        <v>Project 4497</v>
      </c>
      <c r="E497" s="29" t="str">
        <f t="shared" si="417"/>
        <v>Company AB 5497</v>
      </c>
      <c r="F497" s="29" t="str">
        <f ca="1" t="shared" si="482"/>
        <v>Heby</v>
      </c>
      <c r="G497" s="36">
        <f ca="1" t="shared" si="483"/>
        <v>38</v>
      </c>
      <c r="H497" s="37" t="str">
        <f ca="1" t="shared" si="484"/>
        <v>Ja</v>
      </c>
      <c r="I497" s="29" t="str">
        <f ca="1" t="shared" si="485"/>
        <v>Nyanslutning</v>
      </c>
      <c r="J497" s="29" t="s">
        <v>69</v>
      </c>
      <c r="K497" s="40">
        <f ca="1" t="shared" si="486"/>
        <v>30</v>
      </c>
      <c r="L497" s="40">
        <f ca="1" t="shared" si="418"/>
        <v>24</v>
      </c>
      <c r="M497" s="13"/>
      <c r="N497" s="29" t="str">
        <f ca="1" t="shared" si="419"/>
        <v>Anders Erikson 497</v>
      </c>
      <c r="O497" s="29" t="str">
        <f ca="1" t="shared" si="420"/>
        <v>Sarah Anderson 497</v>
      </c>
      <c r="P497" s="29" t="str">
        <f ca="1" t="shared" si="421"/>
        <v>Anders Erikson 497</v>
      </c>
      <c r="Q497" s="29" t="str">
        <f ca="1" t="shared" si="487"/>
        <v>2.Reservationsavtal</v>
      </c>
      <c r="R497" s="44" t="str">
        <f ca="1" t="shared" si="488"/>
        <v>nej</v>
      </c>
      <c r="S497" s="44" t="str">
        <f ca="1" t="shared" si="489"/>
        <v/>
      </c>
      <c r="T497" s="44" t="str">
        <f ca="1" t="shared" si="490"/>
        <v/>
      </c>
      <c r="U497" s="15"/>
      <c r="V497" s="32"/>
      <c r="W497" s="48" t="str">
        <f ca="1" t="shared" si="491"/>
        <v/>
      </c>
      <c r="X497" s="49" t="str">
        <f ca="1" t="shared" si="492"/>
        <v>Nej</v>
      </c>
      <c r="Y497" s="62" t="str">
        <f ca="1" t="shared" si="422"/>
        <v/>
      </c>
      <c r="Z497" s="62" t="str">
        <f ca="1" t="shared" si="423"/>
        <v/>
      </c>
      <c r="AA497" s="66"/>
      <c r="AB497" s="63" t="str">
        <f ca="1" t="shared" si="424"/>
        <v/>
      </c>
      <c r="AC497" s="72">
        <f ca="1">INDEX(Anslutningspunkt!$A$2:$A$180,RANDBETWEEN(2,180),1)</f>
        <v>161</v>
      </c>
      <c r="AD497" s="29"/>
      <c r="AE497" s="29" t="str">
        <f ca="1" t="shared" si="493"/>
        <v>Stamnät Regionnät</v>
      </c>
      <c r="AF497" s="78"/>
      <c r="AG497" s="121"/>
      <c r="AH497" s="122"/>
      <c r="AI497" s="126"/>
      <c r="AM497" s="6">
        <f ca="1">VLOOKUP(AC497,Anslutningspunkt!A:B,2,0)+RANDBETWEEN(-10000,10000)</f>
        <v>7732779.698</v>
      </c>
      <c r="AN497" s="6">
        <f ca="1">VLOOKUP(AC497,Anslutningspunkt!A:C,3,0)+RANDBETWEEN(-10000,10000)</f>
        <v>763020.195</v>
      </c>
      <c r="AP497" s="6" t="str">
        <f ca="1" t="shared" si="425"/>
        <v>Nyanslutning</v>
      </c>
      <c r="AQ497" s="6" t="str">
        <f t="shared" si="426"/>
        <v>Konsumtion/Produktion</v>
      </c>
      <c r="AX497" s="30">
        <f ca="1" t="shared" si="427"/>
        <v>44589.2149323943</v>
      </c>
      <c r="AZ497" s="30" t="str">
        <f ca="1">IF(SUM(IF({"4.Projekteringsavtal","5.Anslutningsavtal","6.Nätavtal"}=Q497,1,0))&gt;0,EDATE(AX497,RANDBETWEEN(0,6)),"")</f>
        <v/>
      </c>
      <c r="BB497" s="20" t="str">
        <f ca="1">IF(SUM(IF({"5.Anslutningsavtal","6.Nätavtal"}=Q497,1,0))&gt;0,EDATE(AZ497,RANDBETWEEN(0,3)),"")</f>
        <v/>
      </c>
      <c r="BD497" s="20" t="str">
        <f ca="1" t="shared" si="428"/>
        <v/>
      </c>
    </row>
    <row r="498" s="6" customFormat="1" spans="1:56">
      <c r="A498" s="32" t="s">
        <v>65</v>
      </c>
      <c r="B498" s="30">
        <f ca="1" t="shared" si="481"/>
        <v>43387</v>
      </c>
      <c r="C498" s="31">
        <f ca="1" t="shared" si="415"/>
        <v>45573</v>
      </c>
      <c r="D498" s="29" t="str">
        <f t="shared" si="416"/>
        <v>Project 4498</v>
      </c>
      <c r="E498" s="29" t="str">
        <f t="shared" si="417"/>
        <v>Company AB 5498</v>
      </c>
      <c r="F498" s="29" t="str">
        <f ca="1" t="shared" si="482"/>
        <v>Tierp</v>
      </c>
      <c r="G498" s="36">
        <f ca="1" t="shared" si="483"/>
        <v>38</v>
      </c>
      <c r="H498" s="37" t="str">
        <f ca="1" t="shared" si="484"/>
        <v>Nej</v>
      </c>
      <c r="I498" s="29" t="str">
        <f ca="1" t="shared" si="485"/>
        <v>Nyanslutning</v>
      </c>
      <c r="J498" s="29" t="s">
        <v>69</v>
      </c>
      <c r="K498" s="40">
        <f ca="1" t="shared" si="486"/>
        <v>300</v>
      </c>
      <c r="L498" s="40">
        <f ca="1" t="shared" si="418"/>
        <v>34</v>
      </c>
      <c r="M498" s="13"/>
      <c r="N498" s="29" t="str">
        <f ca="1" t="shared" si="419"/>
        <v>Lars Johnson 498</v>
      </c>
      <c r="O498" s="29" t="str">
        <f ca="1" t="shared" si="420"/>
        <v>Lars Johnson 498</v>
      </c>
      <c r="P498" s="29" t="str">
        <f ca="1" t="shared" si="421"/>
        <v>Lars Johnson 498</v>
      </c>
      <c r="Q498" s="29" t="str">
        <f ca="1" t="shared" si="487"/>
        <v>2.Reservationsavtal</v>
      </c>
      <c r="R498" s="44" t="str">
        <f ca="1" t="shared" si="488"/>
        <v>n</v>
      </c>
      <c r="S498" s="44" t="str">
        <f ca="1" t="shared" si="489"/>
        <v/>
      </c>
      <c r="T498" s="44" t="str">
        <f ca="1" t="shared" si="490"/>
        <v/>
      </c>
      <c r="U498" s="15"/>
      <c r="V498" s="32"/>
      <c r="W498" s="48" t="str">
        <f ca="1" t="shared" si="491"/>
        <v>Ansluts till LN 20 kV</v>
      </c>
      <c r="X498" s="49" t="str">
        <f ca="1" t="shared" si="492"/>
        <v>Ja</v>
      </c>
      <c r="Y498" s="62">
        <f ca="1" t="shared" si="422"/>
        <v>45578</v>
      </c>
      <c r="Z498" s="62">
        <f ca="1" t="shared" si="423"/>
        <v>45578</v>
      </c>
      <c r="AA498" s="66"/>
      <c r="AB498" s="63" t="str">
        <f ca="1" t="shared" si="424"/>
        <v/>
      </c>
      <c r="AC498" s="72">
        <f ca="1">INDEX(Anslutningspunkt!$A$2:$A$180,RANDBETWEEN(2,180),1)</f>
        <v>84</v>
      </c>
      <c r="AD498" s="29"/>
      <c r="AE498" s="29" t="str">
        <f ca="1" t="shared" si="493"/>
        <v/>
      </c>
      <c r="AF498" s="78"/>
      <c r="AG498" s="121"/>
      <c r="AH498" s="122"/>
      <c r="AI498" s="126"/>
      <c r="AM498" s="6">
        <f ca="1">VLOOKUP(AC498,Anslutningspunkt!A:B,2,0)+RANDBETWEEN(-10000,10000)</f>
        <v>7733316.698</v>
      </c>
      <c r="AN498" s="6">
        <f ca="1">VLOOKUP(AC498,Anslutningspunkt!A:C,3,0)+RANDBETWEEN(-10000,10000)</f>
        <v>834266.195</v>
      </c>
      <c r="AP498" s="6" t="str">
        <f ca="1" t="shared" si="425"/>
        <v>Nyanslutning</v>
      </c>
      <c r="AQ498" s="6" t="str">
        <f t="shared" si="426"/>
        <v>Konsumtion/Produktion</v>
      </c>
      <c r="AX498" s="30">
        <f ca="1" t="shared" si="427"/>
        <v>45301.6887245505</v>
      </c>
      <c r="AZ498" s="30" t="str">
        <f ca="1">IF(SUM(IF({"4.Projekteringsavtal","5.Anslutningsavtal","6.Nätavtal"}=Q498,1,0))&gt;0,EDATE(AX498,RANDBETWEEN(0,6)),"")</f>
        <v/>
      </c>
      <c r="BB498" s="20" t="str">
        <f ca="1">IF(SUM(IF({"5.Anslutningsavtal","6.Nätavtal"}=Q498,1,0))&gt;0,EDATE(AZ498,RANDBETWEEN(0,3)),"")</f>
        <v/>
      </c>
      <c r="BD498" s="20" t="str">
        <f ca="1" t="shared" si="428"/>
        <v/>
      </c>
    </row>
    <row r="499" s="6" customFormat="1" spans="1:56">
      <c r="A499" s="32" t="s">
        <v>65</v>
      </c>
      <c r="B499" s="30">
        <f ca="1" t="shared" si="481"/>
        <v>44155</v>
      </c>
      <c r="C499" s="31">
        <f ca="1" t="shared" si="415"/>
        <v>45415</v>
      </c>
      <c r="D499" s="29" t="str">
        <f t="shared" si="416"/>
        <v>Project 4499</v>
      </c>
      <c r="E499" s="29" t="str">
        <f t="shared" si="417"/>
        <v>Company AB 5499</v>
      </c>
      <c r="F499" s="29" t="str">
        <f ca="1" t="shared" si="482"/>
        <v>Gävle</v>
      </c>
      <c r="G499" s="36">
        <f ca="1" t="shared" si="483"/>
        <v>35</v>
      </c>
      <c r="H499" s="37" t="str">
        <f ca="1" t="shared" si="484"/>
        <v>Nej</v>
      </c>
      <c r="I499" s="29" t="str">
        <f ca="1" t="shared" si="485"/>
        <v>Utökning</v>
      </c>
      <c r="J499" s="29" t="s">
        <v>69</v>
      </c>
      <c r="K499" s="40">
        <f ca="1" t="shared" si="486"/>
        <v>460</v>
      </c>
      <c r="L499" s="40">
        <f ca="1" t="shared" si="418"/>
        <v>205</v>
      </c>
      <c r="M499" s="13"/>
      <c r="N499" s="29" t="str">
        <f ca="1" t="shared" si="419"/>
        <v>Lars Johnson 499</v>
      </c>
      <c r="O499" s="29" t="str">
        <f ca="1" t="shared" si="420"/>
        <v>Lars Johnson 499</v>
      </c>
      <c r="P499" s="29" t="str">
        <f ca="1" t="shared" si="421"/>
        <v>Lars Johnson 499</v>
      </c>
      <c r="Q499" s="29" t="str">
        <f ca="1" t="shared" si="487"/>
        <v>4.Projekteringsavtal</v>
      </c>
      <c r="R499" s="44" t="str">
        <f ca="1" t="shared" si="488"/>
        <v>N/A</v>
      </c>
      <c r="S499" s="44" t="str">
        <f ca="1" t="shared" si="489"/>
        <v>x</v>
      </c>
      <c r="T499" s="44" t="str">
        <f ca="1" t="shared" si="490"/>
        <v/>
      </c>
      <c r="U499" s="15"/>
      <c r="V499" s="32"/>
      <c r="W499" s="48" t="str">
        <f ca="1" t="shared" si="491"/>
        <v/>
      </c>
      <c r="X499" s="49" t="str">
        <f ca="1" t="shared" si="492"/>
        <v/>
      </c>
      <c r="Y499" s="62" t="str">
        <f ca="1" t="shared" si="422"/>
        <v/>
      </c>
      <c r="Z499" s="62" t="str">
        <f ca="1" t="shared" si="423"/>
        <v/>
      </c>
      <c r="AA499" s="66"/>
      <c r="AB499" s="63" t="str">
        <f ca="1" t="shared" si="424"/>
        <v/>
      </c>
      <c r="AC499" s="72">
        <f ca="1">INDEX(Anslutningspunkt!$A$2:$A$180,RANDBETWEEN(2,180),1)</f>
        <v>178</v>
      </c>
      <c r="AD499" s="29"/>
      <c r="AE499" s="29" t="str">
        <f ca="1" t="shared" si="493"/>
        <v>Regionnät</v>
      </c>
      <c r="AF499" s="78"/>
      <c r="AG499" s="121"/>
      <c r="AH499" s="122"/>
      <c r="AI499" s="126"/>
      <c r="AM499" s="6">
        <f ca="1">VLOOKUP(AC499,Anslutningspunkt!A:B,2,0)+RANDBETWEEN(-10000,10000)</f>
        <v>7742444.698</v>
      </c>
      <c r="AN499" s="6">
        <f ca="1">VLOOKUP(AC499,Anslutningspunkt!A:C,3,0)+RANDBETWEEN(-10000,10000)</f>
        <v>803767.195</v>
      </c>
      <c r="AP499" s="6" t="str">
        <f ca="1" t="shared" si="425"/>
        <v>Utökning</v>
      </c>
      <c r="AQ499" s="6" t="str">
        <f t="shared" si="426"/>
        <v>Konsumtion/Produktion</v>
      </c>
      <c r="AX499" s="30">
        <f ca="1" t="shared" si="427"/>
        <v>45137.66161435</v>
      </c>
      <c r="AZ499" s="30">
        <f ca="1">IF(SUM(IF({"4.Projekteringsavtal","5.Anslutningsavtal","6.Nätavtal"}=Q499,1,0))&gt;0,EDATE(AX499,RANDBETWEEN(0,6)),"")</f>
        <v>45199</v>
      </c>
      <c r="BB499" s="20" t="str">
        <f ca="1">IF(SUM(IF({"5.Anslutningsavtal","6.Nätavtal"}=Q499,1,0))&gt;0,EDATE(AZ499,RANDBETWEEN(0,3)),"")</f>
        <v/>
      </c>
      <c r="BD499" s="20" t="str">
        <f ca="1" t="shared" si="428"/>
        <v/>
      </c>
    </row>
    <row r="500" s="6" customFormat="1" spans="1:56">
      <c r="A500" s="32" t="s">
        <v>65</v>
      </c>
      <c r="B500" s="30">
        <f ca="1" t="shared" si="481"/>
        <v>43422</v>
      </c>
      <c r="C500" s="31">
        <f ca="1" t="shared" si="415"/>
        <v>44104</v>
      </c>
      <c r="D500" s="29" t="str">
        <f t="shared" si="416"/>
        <v>Project 4500</v>
      </c>
      <c r="E500" s="29" t="str">
        <f t="shared" si="417"/>
        <v>Company AB 5500</v>
      </c>
      <c r="F500" s="29" t="str">
        <f ca="1" t="shared" si="482"/>
        <v>Huddinge</v>
      </c>
      <c r="G500" s="36">
        <f ca="1" t="shared" si="483"/>
        <v>34</v>
      </c>
      <c r="H500" s="37" t="str">
        <f ca="1" t="shared" si="484"/>
        <v>Nej</v>
      </c>
      <c r="I500" s="29" t="str">
        <f ca="1" t="shared" si="485"/>
        <v>Nyanslutning</v>
      </c>
      <c r="J500" s="29" t="s">
        <v>69</v>
      </c>
      <c r="K500" s="40">
        <f ca="1" t="shared" si="486"/>
        <v>20</v>
      </c>
      <c r="L500" s="40">
        <f ca="1" t="shared" si="418"/>
        <v>2</v>
      </c>
      <c r="M500" s="13"/>
      <c r="N500" s="29" t="str">
        <f ca="1" t="shared" si="419"/>
        <v>Erik Johanson 500</v>
      </c>
      <c r="O500" s="29" t="str">
        <f ca="1" t="shared" si="420"/>
        <v>Anders Erikson 500</v>
      </c>
      <c r="P500" s="29" t="str">
        <f ca="1" t="shared" si="421"/>
        <v>Erik Johanson 500</v>
      </c>
      <c r="Q500" s="29" t="str">
        <f ca="1" t="shared" si="487"/>
        <v>6.Nätavtal</v>
      </c>
      <c r="R500" s="44" t="str">
        <f ca="1" t="shared" si="488"/>
        <v>N/A</v>
      </c>
      <c r="S500" s="44" t="str">
        <f ca="1" t="shared" si="489"/>
        <v>x</v>
      </c>
      <c r="T500" s="44" t="str">
        <f ca="1" t="shared" si="490"/>
        <v/>
      </c>
      <c r="U500" s="15"/>
      <c r="V500" s="32"/>
      <c r="W500" s="48" t="str">
        <f ca="1" t="shared" si="491"/>
        <v>Länk</v>
      </c>
      <c r="X500" s="49" t="str">
        <f ca="1" t="shared" si="492"/>
        <v>Ja</v>
      </c>
      <c r="Y500" s="62">
        <f ca="1" t="shared" si="422"/>
        <v>45530</v>
      </c>
      <c r="Z500" s="62">
        <f ca="1" t="shared" si="423"/>
        <v>45380</v>
      </c>
      <c r="AA500" s="66"/>
      <c r="AB500" s="63" t="str">
        <f ca="1" t="shared" si="424"/>
        <v/>
      </c>
      <c r="AC500" s="72">
        <f ca="1">INDEX(Anslutningspunkt!$A$2:$A$180,RANDBETWEEN(2,180),1)</f>
        <v>29</v>
      </c>
      <c r="AD500" s="29"/>
      <c r="AE500" s="29" t="str">
        <f ca="1" t="shared" si="493"/>
        <v/>
      </c>
      <c r="AF500" s="78"/>
      <c r="AG500" s="121"/>
      <c r="AH500" s="122"/>
      <c r="AI500" s="126"/>
      <c r="AM500" s="6">
        <f ca="1">VLOOKUP(AC500,Anslutningspunkt!A:B,2,0)+RANDBETWEEN(-10000,10000)</f>
        <v>7756356.698</v>
      </c>
      <c r="AN500" s="6">
        <f ca="1">VLOOKUP(AC500,Anslutningspunkt!A:C,3,0)+RANDBETWEEN(-10000,10000)</f>
        <v>727730.195</v>
      </c>
      <c r="AP500" s="6" t="str">
        <f ca="1" t="shared" si="425"/>
        <v>Nyanslutning</v>
      </c>
      <c r="AQ500" s="6" t="str">
        <f t="shared" si="426"/>
        <v>Konsumtion/Produktion</v>
      </c>
      <c r="AX500" s="30">
        <f ca="1" t="shared" si="427"/>
        <v>43604.9762673916</v>
      </c>
      <c r="AZ500" s="30">
        <f ca="1">IF(SUM(IF({"4.Projekteringsavtal","5.Anslutningsavtal","6.Nätavtal"}=Q500,1,0))&gt;0,EDATE(AX500,RANDBETWEEN(0,6)),"")</f>
        <v>43635</v>
      </c>
      <c r="BB500" s="20">
        <f ca="1">IF(SUM(IF({"5.Anslutningsavtal","6.Nätavtal"}=Q500,1,0))&gt;0,EDATE(AZ500,RANDBETWEEN(0,3)),"")</f>
        <v>43696</v>
      </c>
      <c r="BD500" s="20">
        <f ca="1" t="shared" si="428"/>
        <v>43727</v>
      </c>
    </row>
    <row r="501" s="6" customFormat="1" spans="1:56">
      <c r="A501" s="32" t="s">
        <v>65</v>
      </c>
      <c r="B501" s="30">
        <f ca="1" t="shared" si="481"/>
        <v>44002</v>
      </c>
      <c r="C501" s="31">
        <f ca="1" t="shared" si="415"/>
        <v>45574</v>
      </c>
      <c r="D501" s="29" t="str">
        <f t="shared" si="416"/>
        <v>Project 4501</v>
      </c>
      <c r="E501" s="29" t="str">
        <f t="shared" si="417"/>
        <v>Company AB 5501</v>
      </c>
      <c r="F501" s="29" t="str">
        <f ca="1" t="shared" si="482"/>
        <v>Upplands Vsäby</v>
      </c>
      <c r="G501" s="36">
        <f ca="1" t="shared" si="483"/>
        <v>38</v>
      </c>
      <c r="H501" s="37" t="str">
        <f ca="1" t="shared" si="484"/>
        <v>Nej</v>
      </c>
      <c r="I501" s="29" t="str">
        <f ca="1" t="shared" si="485"/>
        <v>Nyanslutning</v>
      </c>
      <c r="J501" s="29" t="s">
        <v>69</v>
      </c>
      <c r="K501" s="40">
        <f ca="1" t="shared" si="486"/>
        <v>160</v>
      </c>
      <c r="L501" s="40">
        <f ca="1" t="shared" si="418"/>
        <v>54</v>
      </c>
      <c r="M501" s="13"/>
      <c r="N501" s="29" t="str">
        <f ca="1" t="shared" si="419"/>
        <v>Anders Erikson 501</v>
      </c>
      <c r="O501" s="29" t="str">
        <f ca="1" t="shared" si="420"/>
        <v>Erik Johanson 501</v>
      </c>
      <c r="P501" s="29" t="str">
        <f ca="1" t="shared" si="421"/>
        <v>Sarah Anderson 501</v>
      </c>
      <c r="Q501" s="29" t="str">
        <f ca="1" t="shared" si="487"/>
        <v>2.Reservationsavtal</v>
      </c>
      <c r="R501" s="44" t="str">
        <f ca="1" t="shared" si="488"/>
        <v/>
      </c>
      <c r="S501" s="44" t="str">
        <f ca="1" t="shared" si="489"/>
        <v>x</v>
      </c>
      <c r="T501" s="44" t="str">
        <f ca="1" t="shared" si="490"/>
        <v/>
      </c>
      <c r="U501" s="15"/>
      <c r="V501" s="32"/>
      <c r="W501" s="48" t="str">
        <f ca="1" t="shared" si="491"/>
        <v>Reservationsavtal ska tecknas</v>
      </c>
      <c r="X501" s="49" t="str">
        <f ca="1" t="shared" si="492"/>
        <v>Ja</v>
      </c>
      <c r="Y501" s="62">
        <f ca="1" t="shared" si="422"/>
        <v>45579</v>
      </c>
      <c r="Z501" s="62">
        <f ca="1" t="shared" si="423"/>
        <v>45576</v>
      </c>
      <c r="AA501" s="66"/>
      <c r="AB501" s="63" t="str">
        <f ca="1" t="shared" si="424"/>
        <v/>
      </c>
      <c r="AC501" s="72">
        <f ca="1">INDEX(Anslutningspunkt!$A$2:$A$180,RANDBETWEEN(2,180),1)</f>
        <v>85</v>
      </c>
      <c r="AD501" s="29"/>
      <c r="AE501" s="29" t="str">
        <f ca="1" t="shared" si="493"/>
        <v>Regionnät</v>
      </c>
      <c r="AF501" s="78"/>
      <c r="AG501" s="121"/>
      <c r="AH501" s="122"/>
      <c r="AI501" s="126"/>
      <c r="AM501" s="6">
        <f ca="1">VLOOKUP(AC501,Anslutningspunkt!A:B,2,0)+RANDBETWEEN(-10000,10000)</f>
        <v>7610544.698</v>
      </c>
      <c r="AN501" s="6">
        <f ca="1">VLOOKUP(AC501,Anslutningspunkt!A:C,3,0)+RANDBETWEEN(-10000,10000)</f>
        <v>690997.195</v>
      </c>
      <c r="AP501" s="6" t="str">
        <f ca="1" t="shared" si="425"/>
        <v>Nyanslutning</v>
      </c>
      <c r="AQ501" s="6" t="str">
        <f t="shared" si="426"/>
        <v>Konsumtion/Produktion</v>
      </c>
      <c r="AX501" s="30">
        <f ca="1" t="shared" si="427"/>
        <v>44549.5228758707</v>
      </c>
      <c r="AZ501" s="30" t="str">
        <f ca="1">IF(SUM(IF({"4.Projekteringsavtal","5.Anslutningsavtal","6.Nätavtal"}=Q501,1,0))&gt;0,EDATE(AX501,RANDBETWEEN(0,6)),"")</f>
        <v/>
      </c>
      <c r="BB501" s="20" t="str">
        <f ca="1">IF(SUM(IF({"5.Anslutningsavtal","6.Nätavtal"}=Q501,1,0))&gt;0,EDATE(AZ501,RANDBETWEEN(0,3)),"")</f>
        <v/>
      </c>
      <c r="BD501" s="20" t="str">
        <f ca="1" t="shared" si="428"/>
        <v/>
      </c>
    </row>
    <row r="502" s="6" customFormat="1" spans="1:56">
      <c r="A502" s="32" t="s">
        <v>65</v>
      </c>
      <c r="B502" s="30">
        <f ca="1" t="shared" ref="B502:B511" si="494">RANDBETWEEN(DATE(2018,1,1),DATE(2022,10,20))</f>
        <v>43734</v>
      </c>
      <c r="C502" s="31">
        <f ca="1" t="shared" si="415"/>
        <v>45063</v>
      </c>
      <c r="D502" s="29" t="str">
        <f t="shared" si="416"/>
        <v>Project 4502</v>
      </c>
      <c r="E502" s="29" t="str">
        <f t="shared" si="417"/>
        <v>Company AB 5502</v>
      </c>
      <c r="F502" s="29" t="str">
        <f ca="1" t="shared" ref="F502:F511" si="495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Vallentuna</v>
      </c>
      <c r="G502" s="36">
        <f ca="1" t="shared" ref="G502:G511" si="496">RANDBETWEEN(30,38)</f>
        <v>34</v>
      </c>
      <c r="H502" s="37" t="str">
        <f ca="1" t="shared" ref="H502:H511" si="497">CHOOSE(RANDBETWEEN(1,3),"Ja","Nej","")</f>
        <v>Nej</v>
      </c>
      <c r="I502" s="29" t="str">
        <f ca="1" t="shared" ref="I502:I511" si="498">CHOOSE(RANDBETWEEN(1,3),"Nyanslutning","Utökning","Flytt")</f>
        <v>Utökning</v>
      </c>
      <c r="J502" s="29" t="s">
        <v>69</v>
      </c>
      <c r="K502" s="40">
        <f ca="1" t="shared" ref="K502:K511" si="499">RANDBETWEEN(1,60)*10</f>
        <v>240</v>
      </c>
      <c r="L502" s="40">
        <f ca="1" t="shared" si="418"/>
        <v>168</v>
      </c>
      <c r="M502" s="13"/>
      <c r="N502" s="29" t="str">
        <f ca="1" t="shared" si="419"/>
        <v>Lars Johnson 502</v>
      </c>
      <c r="O502" s="29" t="str">
        <f ca="1" t="shared" si="420"/>
        <v>Lars Johnson 502</v>
      </c>
      <c r="P502" s="29" t="str">
        <f ca="1" t="shared" si="421"/>
        <v>Sarah Anderson 502</v>
      </c>
      <c r="Q502" s="29" t="str">
        <f ca="1" t="shared" ref="Q502:Q511" si="500">CHOOSE(RANDBETWEEN(1,5),"5.Anslutningsavtal","4.Projekteringsavtal","6.Nätavtal","2.Reservationsavtal","1.Anslutningsmöjlighet")</f>
        <v>5.Anslutningsavtal</v>
      </c>
      <c r="R502" s="44" t="str">
        <f ca="1" t="shared" ref="R502:R511" si="501">CHOOSE(RANDBETWEEN(1,8),"Ja","","","","n","nej","?","N/A")</f>
        <v/>
      </c>
      <c r="S502" s="44" t="str">
        <f ca="1" t="shared" ref="S502:S511" si="502">CHOOSE(RANDBETWEEN(1,3),"x","","")</f>
        <v/>
      </c>
      <c r="T502" s="44" t="str">
        <f ca="1" t="shared" ref="T502:T511" si="503">CHOOSE(RANDBETWEEN(1,4),"x","","","")</f>
        <v/>
      </c>
      <c r="U502" s="15"/>
      <c r="V502" s="32"/>
      <c r="W502" s="48" t="str">
        <f ca="1" t="shared" ref="W502:W511" si="504">CHOOSE(RANDBETWEEN(1,7),"Länk","","","","","Ansluts till LN 20 kV","Reservationsavtal ska tecknas")</f>
        <v>Länk</v>
      </c>
      <c r="X502" s="49" t="str">
        <f ca="1" t="shared" ref="X502:X511" si="505">CHOOSE(RANDBETWEEN(1,4),"Ja","Ja","Nej","")</f>
        <v>Ja</v>
      </c>
      <c r="Y502" s="62">
        <f ca="1" t="shared" si="422"/>
        <v>45445</v>
      </c>
      <c r="Z502" s="62">
        <f ca="1" t="shared" si="423"/>
        <v>45419</v>
      </c>
      <c r="AA502" s="66"/>
      <c r="AB502" s="63" t="str">
        <f ca="1" t="shared" si="424"/>
        <v/>
      </c>
      <c r="AC502" s="72">
        <f ca="1">INDEX(Anslutningspunkt!$A$2:$A$180,RANDBETWEEN(2,180),1)</f>
        <v>229</v>
      </c>
      <c r="AD502" s="29"/>
      <c r="AE502" s="29" t="str">
        <f ca="1" t="shared" ref="AE502:AE511" si="506">CHOOSE(RANDBETWEEN(1,4),"Regionnät","Stamnät Regionnät","Stamnät","")</f>
        <v>Regionnät</v>
      </c>
      <c r="AF502" s="78"/>
      <c r="AG502" s="121"/>
      <c r="AH502" s="122"/>
      <c r="AI502" s="126"/>
      <c r="AM502" s="6">
        <f ca="1">VLOOKUP(AC502,Anslutningspunkt!A:B,2,0)+RANDBETWEEN(-10000,10000)</f>
        <v>7605474.698</v>
      </c>
      <c r="AN502" s="6">
        <f ca="1">VLOOKUP(AC502,Anslutningspunkt!A:C,3,0)+RANDBETWEEN(-10000,10000)</f>
        <v>662179.195</v>
      </c>
      <c r="AP502" s="6" t="str">
        <f ca="1" t="shared" si="425"/>
        <v>Utökning</v>
      </c>
      <c r="AQ502" s="6" t="str">
        <f t="shared" si="426"/>
        <v>Konsumtion/Produktion</v>
      </c>
      <c r="AX502" s="30">
        <f ca="1" t="shared" si="427"/>
        <v>44355.8226519998</v>
      </c>
      <c r="AZ502" s="30">
        <f ca="1">IF(SUM(IF({"4.Projekteringsavtal","5.Anslutningsavtal","6.Nätavtal"}=Q502,1,0))&gt;0,EDATE(AX502,RANDBETWEEN(0,6)),"")</f>
        <v>44538</v>
      </c>
      <c r="BB502" s="20">
        <f ca="1">IF(SUM(IF({"5.Anslutningsavtal","6.Nätavtal"}=Q502,1,0))&gt;0,EDATE(AZ502,RANDBETWEEN(0,3)),"")</f>
        <v>44569</v>
      </c>
      <c r="BD502" s="20" t="str">
        <f ca="1" t="shared" si="428"/>
        <v/>
      </c>
    </row>
    <row r="503" s="6" customFormat="1" spans="1:56">
      <c r="A503" s="32" t="s">
        <v>65</v>
      </c>
      <c r="B503" s="30">
        <f ca="1" t="shared" si="494"/>
        <v>44585</v>
      </c>
      <c r="C503" s="31">
        <f ca="1" t="shared" si="415"/>
        <v>44949</v>
      </c>
      <c r="D503" s="29" t="str">
        <f t="shared" si="416"/>
        <v>Project 4503</v>
      </c>
      <c r="E503" s="29" t="str">
        <f t="shared" si="417"/>
        <v>Company AB 5503</v>
      </c>
      <c r="F503" s="29" t="str">
        <f ca="1" t="shared" si="495"/>
        <v>Falun</v>
      </c>
      <c r="G503" s="36">
        <f ca="1" t="shared" si="496"/>
        <v>37</v>
      </c>
      <c r="H503" s="37" t="str">
        <f ca="1" t="shared" si="497"/>
        <v>Ja</v>
      </c>
      <c r="I503" s="29" t="str">
        <f ca="1" t="shared" si="498"/>
        <v>Flytt</v>
      </c>
      <c r="J503" s="29" t="s">
        <v>69</v>
      </c>
      <c r="K503" s="40">
        <f ca="1" t="shared" si="499"/>
        <v>150</v>
      </c>
      <c r="L503" s="40">
        <f ca="1" t="shared" si="418"/>
        <v>29</v>
      </c>
      <c r="M503" s="13"/>
      <c r="N503" s="29" t="str">
        <f ca="1" t="shared" si="419"/>
        <v>Lars Johnson 503</v>
      </c>
      <c r="O503" s="29" t="str">
        <f ca="1" t="shared" si="420"/>
        <v>Erik Johanson 503</v>
      </c>
      <c r="P503" s="29" t="str">
        <f ca="1" t="shared" si="421"/>
        <v>Anders Erikson 503</v>
      </c>
      <c r="Q503" s="29" t="str">
        <f ca="1" t="shared" si="500"/>
        <v>4.Projekteringsavtal</v>
      </c>
      <c r="R503" s="44" t="str">
        <f ca="1" t="shared" si="501"/>
        <v/>
      </c>
      <c r="S503" s="44" t="str">
        <f ca="1" t="shared" si="502"/>
        <v/>
      </c>
      <c r="T503" s="44" t="str">
        <f ca="1" t="shared" si="503"/>
        <v/>
      </c>
      <c r="U503" s="15"/>
      <c r="V503" s="32"/>
      <c r="W503" s="48" t="str">
        <f ca="1" t="shared" si="504"/>
        <v>Ansluts till LN 20 kV</v>
      </c>
      <c r="X503" s="49" t="str">
        <f ca="1" t="shared" si="505"/>
        <v>Ja</v>
      </c>
      <c r="Y503" s="62">
        <f ca="1" t="shared" si="422"/>
        <v>45321</v>
      </c>
      <c r="Z503" s="62">
        <f ca="1" t="shared" si="423"/>
        <v>45066</v>
      </c>
      <c r="AA503" s="66"/>
      <c r="AB503" s="63" t="str">
        <f ca="1" t="shared" si="424"/>
        <v/>
      </c>
      <c r="AC503" s="72">
        <f ca="1">INDEX(Anslutningspunkt!$A$2:$A$180,RANDBETWEEN(2,180),1)</f>
        <v>0</v>
      </c>
      <c r="AD503" s="29"/>
      <c r="AE503" s="29" t="str">
        <f ca="1" t="shared" si="506"/>
        <v/>
      </c>
      <c r="AF503" s="78"/>
      <c r="AG503" s="121"/>
      <c r="AH503" s="122"/>
      <c r="AI503" s="126"/>
      <c r="AM503" s="6">
        <f ca="1">VLOOKUP(AC503,Anslutningspunkt!A:B,2,0)+RANDBETWEEN(-10000,10000)</f>
        <v>7729095.698</v>
      </c>
      <c r="AN503" s="6">
        <f ca="1">VLOOKUP(AC503,Anslutningspunkt!A:C,3,0)+RANDBETWEEN(-10000,10000)</f>
        <v>687957.195</v>
      </c>
      <c r="AP503" s="6" t="str">
        <f ca="1" t="shared" si="425"/>
        <v>Flytt</v>
      </c>
      <c r="AQ503" s="6" t="str">
        <f t="shared" si="426"/>
        <v>Konsumtion/Produktion</v>
      </c>
      <c r="AX503" s="30">
        <f ca="1" t="shared" si="427"/>
        <v>44700.1358538169</v>
      </c>
      <c r="AZ503" s="30">
        <f ca="1">IF(SUM(IF({"4.Projekteringsavtal","5.Anslutningsavtal","6.Nätavtal"}=Q503,1,0))&gt;0,EDATE(AX503,RANDBETWEEN(0,6)),"")</f>
        <v>44823</v>
      </c>
      <c r="BB503" s="20" t="str">
        <f ca="1">IF(SUM(IF({"5.Anslutningsavtal","6.Nätavtal"}=Q503,1,0))&gt;0,EDATE(AZ503,RANDBETWEEN(0,3)),"")</f>
        <v/>
      </c>
      <c r="BD503" s="20" t="str">
        <f ca="1" t="shared" si="428"/>
        <v/>
      </c>
    </row>
    <row r="504" s="6" customFormat="1" spans="1:56">
      <c r="A504" s="32" t="s">
        <v>65</v>
      </c>
      <c r="B504" s="30">
        <f ca="1" t="shared" si="494"/>
        <v>44839</v>
      </c>
      <c r="C504" s="31">
        <f ca="1" t="shared" si="415"/>
        <v>45164</v>
      </c>
      <c r="D504" s="29" t="str">
        <f t="shared" si="416"/>
        <v>Project 4504</v>
      </c>
      <c r="E504" s="29" t="str">
        <f t="shared" si="417"/>
        <v>Company AB 5504</v>
      </c>
      <c r="F504" s="29" t="str">
        <f ca="1" t="shared" si="495"/>
        <v>Heby</v>
      </c>
      <c r="G504" s="36">
        <f ca="1" t="shared" si="496"/>
        <v>30</v>
      </c>
      <c r="H504" s="37" t="str">
        <f ca="1" t="shared" si="497"/>
        <v>Nej</v>
      </c>
      <c r="I504" s="29" t="str">
        <f ca="1" t="shared" si="498"/>
        <v>Flytt</v>
      </c>
      <c r="J504" s="29" t="s">
        <v>69</v>
      </c>
      <c r="K504" s="40">
        <f ca="1" t="shared" si="499"/>
        <v>150</v>
      </c>
      <c r="L504" s="40">
        <f ca="1" t="shared" si="418"/>
        <v>49</v>
      </c>
      <c r="M504" s="13"/>
      <c r="N504" s="29" t="str">
        <f ca="1" t="shared" si="419"/>
        <v>Erik Johanson 504</v>
      </c>
      <c r="O504" s="29" t="str">
        <f ca="1" t="shared" si="420"/>
        <v>Erik Johanson 504</v>
      </c>
      <c r="P504" s="29" t="str">
        <f ca="1" t="shared" si="421"/>
        <v>Sarah Anderson 504</v>
      </c>
      <c r="Q504" s="29" t="str">
        <f ca="1" t="shared" si="500"/>
        <v>2.Reservationsavtal</v>
      </c>
      <c r="R504" s="44" t="str">
        <f ca="1" t="shared" si="501"/>
        <v/>
      </c>
      <c r="S504" s="44" t="str">
        <f ca="1" t="shared" si="502"/>
        <v/>
      </c>
      <c r="T504" s="44" t="str">
        <f ca="1" t="shared" si="503"/>
        <v/>
      </c>
      <c r="U504" s="15"/>
      <c r="V504" s="32"/>
      <c r="W504" s="48" t="str">
        <f ca="1" t="shared" si="504"/>
        <v>Länk</v>
      </c>
      <c r="X504" s="49" t="str">
        <f ca="1" t="shared" si="505"/>
        <v/>
      </c>
      <c r="Y504" s="62" t="str">
        <f ca="1" t="shared" si="422"/>
        <v/>
      </c>
      <c r="Z504" s="62" t="str">
        <f ca="1" t="shared" si="423"/>
        <v/>
      </c>
      <c r="AA504" s="66"/>
      <c r="AB504" s="63" t="str">
        <f ca="1" t="shared" si="424"/>
        <v/>
      </c>
      <c r="AC504" s="72">
        <f ca="1">INDEX(Anslutningspunkt!$A$2:$A$180,RANDBETWEEN(2,180),1)</f>
        <v>110</v>
      </c>
      <c r="AD504" s="29"/>
      <c r="AE504" s="29" t="str">
        <f ca="1" t="shared" si="506"/>
        <v/>
      </c>
      <c r="AF504" s="78"/>
      <c r="AG504" s="121"/>
      <c r="AH504" s="122"/>
      <c r="AI504" s="126"/>
      <c r="AM504" s="6">
        <f ca="1">VLOOKUP(AC504,Anslutningspunkt!A:B,2,0)+RANDBETWEEN(-10000,10000)</f>
        <v>7624553.698</v>
      </c>
      <c r="AN504" s="6">
        <f ca="1">VLOOKUP(AC504,Anslutningspunkt!A:C,3,0)+RANDBETWEEN(-10000,10000)</f>
        <v>670278.195</v>
      </c>
      <c r="AP504" s="6" t="str">
        <f ca="1" t="shared" si="425"/>
        <v>Flytt</v>
      </c>
      <c r="AQ504" s="6" t="str">
        <f t="shared" si="426"/>
        <v>Konsumtion/Produktion</v>
      </c>
      <c r="AX504" s="30">
        <f ca="1" t="shared" si="427"/>
        <v>44891.8790416726</v>
      </c>
      <c r="AZ504" s="30" t="str">
        <f ca="1">IF(SUM(IF({"4.Projekteringsavtal","5.Anslutningsavtal","6.Nätavtal"}=Q504,1,0))&gt;0,EDATE(AX504,RANDBETWEEN(0,6)),"")</f>
        <v/>
      </c>
      <c r="BB504" s="20" t="str">
        <f ca="1">IF(SUM(IF({"5.Anslutningsavtal","6.Nätavtal"}=Q504,1,0))&gt;0,EDATE(AZ504,RANDBETWEEN(0,3)),"")</f>
        <v/>
      </c>
      <c r="BD504" s="20" t="str">
        <f ca="1" t="shared" si="428"/>
        <v/>
      </c>
    </row>
    <row r="505" s="6" customFormat="1" spans="1:56">
      <c r="A505" s="32" t="s">
        <v>65</v>
      </c>
      <c r="B505" s="30">
        <f ca="1" t="shared" si="494"/>
        <v>44243</v>
      </c>
      <c r="C505" s="31">
        <f ca="1" t="shared" si="415"/>
        <v>44437</v>
      </c>
      <c r="D505" s="29" t="str">
        <f t="shared" si="416"/>
        <v>Project 4505</v>
      </c>
      <c r="E505" s="29" t="str">
        <f t="shared" si="417"/>
        <v>Company AB 5505</v>
      </c>
      <c r="F505" s="29" t="str">
        <f ca="1" t="shared" si="495"/>
        <v>Åker</v>
      </c>
      <c r="G505" s="36">
        <f ca="1" t="shared" si="496"/>
        <v>35</v>
      </c>
      <c r="H505" s="37" t="str">
        <f ca="1" t="shared" si="497"/>
        <v/>
      </c>
      <c r="I505" s="29" t="str">
        <f ca="1" t="shared" si="498"/>
        <v>Flytt</v>
      </c>
      <c r="J505" s="29" t="s">
        <v>69</v>
      </c>
      <c r="K505" s="40">
        <f ca="1" t="shared" si="499"/>
        <v>110</v>
      </c>
      <c r="L505" s="40">
        <f ca="1" t="shared" si="418"/>
        <v>11</v>
      </c>
      <c r="M505" s="13"/>
      <c r="N505" s="29" t="str">
        <f ca="1" t="shared" si="419"/>
        <v>Lars Johnson 505</v>
      </c>
      <c r="O505" s="29" t="str">
        <f ca="1" t="shared" si="420"/>
        <v>Erik Johanson 505</v>
      </c>
      <c r="P505" s="29" t="str">
        <f ca="1" t="shared" si="421"/>
        <v>Erik Johanson 505</v>
      </c>
      <c r="Q505" s="29" t="str">
        <f ca="1" t="shared" si="500"/>
        <v>1.Anslutningsmöjlighet</v>
      </c>
      <c r="R505" s="44" t="str">
        <f ca="1" t="shared" si="501"/>
        <v>n</v>
      </c>
      <c r="S505" s="44" t="str">
        <f ca="1" t="shared" si="502"/>
        <v>x</v>
      </c>
      <c r="T505" s="44" t="str">
        <f ca="1" t="shared" si="503"/>
        <v/>
      </c>
      <c r="U505" s="15"/>
      <c r="V505" s="32"/>
      <c r="W505" s="48" t="str">
        <f ca="1" t="shared" si="504"/>
        <v>Reservationsavtal ska tecknas</v>
      </c>
      <c r="X505" s="49" t="str">
        <f ca="1" t="shared" si="505"/>
        <v>Nej</v>
      </c>
      <c r="Y505" s="62" t="str">
        <f ca="1" t="shared" si="422"/>
        <v/>
      </c>
      <c r="Z505" s="62" t="str">
        <f ca="1" t="shared" si="423"/>
        <v/>
      </c>
      <c r="AA505" s="66"/>
      <c r="AB505" s="63">
        <f ca="1" t="shared" si="424"/>
        <v>44325.7956192384</v>
      </c>
      <c r="AC505" s="72">
        <f ca="1">INDEX(Anslutningspunkt!$A$2:$A$180,RANDBETWEEN(2,180),1)</f>
        <v>229</v>
      </c>
      <c r="AD505" s="29"/>
      <c r="AE505" s="29" t="str">
        <f ca="1" t="shared" si="506"/>
        <v>Stamnät</v>
      </c>
      <c r="AF505" s="78"/>
      <c r="AG505" s="121"/>
      <c r="AH505" s="122"/>
      <c r="AI505" s="126"/>
      <c r="AM505" s="6">
        <f ca="1">VLOOKUP(AC505,Anslutningspunkt!A:B,2,0)+RANDBETWEEN(-10000,10000)</f>
        <v>7615027.698</v>
      </c>
      <c r="AN505" s="6">
        <f ca="1">VLOOKUP(AC505,Anslutningspunkt!A:C,3,0)+RANDBETWEEN(-10000,10000)</f>
        <v>649821.195</v>
      </c>
      <c r="AP505" s="6" t="str">
        <f ca="1" t="shared" si="425"/>
        <v>Flytt</v>
      </c>
      <c r="AQ505" s="6" t="str">
        <f t="shared" si="426"/>
        <v>Konsumtion/Produktion</v>
      </c>
      <c r="AX505" s="30" t="str">
        <f ca="1" t="shared" si="427"/>
        <v/>
      </c>
      <c r="AZ505" s="30" t="str">
        <f ca="1">IF(SUM(IF({"4.Projekteringsavtal","5.Anslutningsavtal","6.Nätavtal"}=Q505,1,0))&gt;0,EDATE(AX505,RANDBETWEEN(0,6)),"")</f>
        <v/>
      </c>
      <c r="BB505" s="20" t="str">
        <f ca="1">IF(SUM(IF({"5.Anslutningsavtal","6.Nätavtal"}=Q505,1,0))&gt;0,EDATE(AZ505,RANDBETWEEN(0,3)),"")</f>
        <v/>
      </c>
      <c r="BD505" s="20" t="str">
        <f ca="1" t="shared" si="428"/>
        <v/>
      </c>
    </row>
    <row r="506" s="6" customFormat="1" spans="1:56">
      <c r="A506" s="32" t="s">
        <v>65</v>
      </c>
      <c r="B506" s="30">
        <f ca="1" t="shared" si="494"/>
        <v>43739</v>
      </c>
      <c r="C506" s="31">
        <f ca="1" t="shared" si="415"/>
        <v>44832</v>
      </c>
      <c r="D506" s="29" t="str">
        <f t="shared" si="416"/>
        <v>Project 4506</v>
      </c>
      <c r="E506" s="29" t="str">
        <f t="shared" si="417"/>
        <v>Company AB 5506</v>
      </c>
      <c r="F506" s="29" t="str">
        <f ca="1" t="shared" si="495"/>
        <v>Arboga</v>
      </c>
      <c r="G506" s="36">
        <f ca="1" t="shared" si="496"/>
        <v>38</v>
      </c>
      <c r="H506" s="37" t="str">
        <f ca="1" t="shared" si="497"/>
        <v>Ja</v>
      </c>
      <c r="I506" s="29" t="str">
        <f ca="1" t="shared" si="498"/>
        <v>Flytt</v>
      </c>
      <c r="J506" s="29" t="s">
        <v>69</v>
      </c>
      <c r="K506" s="40">
        <f ca="1" t="shared" si="499"/>
        <v>500</v>
      </c>
      <c r="L506" s="40">
        <f ca="1" t="shared" si="418"/>
        <v>304</v>
      </c>
      <c r="M506" s="13"/>
      <c r="N506" s="29" t="str">
        <f ca="1" t="shared" si="419"/>
        <v>Erik Johanson 506</v>
      </c>
      <c r="O506" s="29" t="str">
        <f ca="1" t="shared" si="420"/>
        <v>Erik Johanson 506</v>
      </c>
      <c r="P506" s="29" t="str">
        <f ca="1" t="shared" si="421"/>
        <v>Lars Johnson 506</v>
      </c>
      <c r="Q506" s="29" t="str">
        <f ca="1" t="shared" si="500"/>
        <v>2.Reservationsavtal</v>
      </c>
      <c r="R506" s="44" t="str">
        <f ca="1" t="shared" si="501"/>
        <v/>
      </c>
      <c r="S506" s="44" t="str">
        <f ca="1" t="shared" si="502"/>
        <v/>
      </c>
      <c r="T506" s="44" t="str">
        <f ca="1" t="shared" si="503"/>
        <v/>
      </c>
      <c r="U506" s="15"/>
      <c r="V506" s="32"/>
      <c r="W506" s="48" t="str">
        <f ca="1" t="shared" si="504"/>
        <v/>
      </c>
      <c r="X506" s="49" t="str">
        <f ca="1" t="shared" si="505"/>
        <v/>
      </c>
      <c r="Y506" s="62" t="str">
        <f ca="1" t="shared" si="422"/>
        <v/>
      </c>
      <c r="Z506" s="62" t="str">
        <f ca="1" t="shared" si="423"/>
        <v/>
      </c>
      <c r="AA506" s="66"/>
      <c r="AB506" s="63" t="str">
        <f ca="1" t="shared" si="424"/>
        <v/>
      </c>
      <c r="AC506" s="72">
        <f ca="1">INDEX(Anslutningspunkt!$A$2:$A$180,RANDBETWEEN(2,180),1)</f>
        <v>81</v>
      </c>
      <c r="AD506" s="29"/>
      <c r="AE506" s="29" t="str">
        <f ca="1" t="shared" si="506"/>
        <v/>
      </c>
      <c r="AF506" s="78"/>
      <c r="AG506" s="121"/>
      <c r="AH506" s="122"/>
      <c r="AI506" s="126"/>
      <c r="AM506" s="6">
        <f ca="1">VLOOKUP(AC506,Anslutningspunkt!A:B,2,0)+RANDBETWEEN(-10000,10000)</f>
        <v>7598446.698</v>
      </c>
      <c r="AN506" s="6">
        <f ca="1">VLOOKUP(AC506,Anslutningspunkt!A:C,3,0)+RANDBETWEEN(-10000,10000)</f>
        <v>822045.195</v>
      </c>
      <c r="AP506" s="6" t="str">
        <f ca="1" t="shared" si="425"/>
        <v>Flytt</v>
      </c>
      <c r="AQ506" s="6" t="str">
        <f t="shared" si="426"/>
        <v>Konsumtion/Produktion</v>
      </c>
      <c r="AX506" s="30">
        <f ca="1" t="shared" si="427"/>
        <v>43876.4379521946</v>
      </c>
      <c r="AZ506" s="30" t="str">
        <f ca="1">IF(SUM(IF({"4.Projekteringsavtal","5.Anslutningsavtal","6.Nätavtal"}=Q506,1,0))&gt;0,EDATE(AX506,RANDBETWEEN(0,6)),"")</f>
        <v/>
      </c>
      <c r="BB506" s="20" t="str">
        <f ca="1">IF(SUM(IF({"5.Anslutningsavtal","6.Nätavtal"}=Q506,1,0))&gt;0,EDATE(AZ506,RANDBETWEEN(0,3)),"")</f>
        <v/>
      </c>
      <c r="BD506" s="20" t="str">
        <f ca="1" t="shared" si="428"/>
        <v/>
      </c>
    </row>
    <row r="507" s="6" customFormat="1" spans="1:56">
      <c r="A507" s="32" t="s">
        <v>65</v>
      </c>
      <c r="B507" s="30">
        <f ca="1" t="shared" si="494"/>
        <v>43791</v>
      </c>
      <c r="C507" s="31">
        <f ca="1" t="shared" si="415"/>
        <v>45569</v>
      </c>
      <c r="D507" s="29" t="str">
        <f t="shared" si="416"/>
        <v>Project 4507</v>
      </c>
      <c r="E507" s="29" t="str">
        <f t="shared" si="417"/>
        <v>Company AB 5507</v>
      </c>
      <c r="F507" s="29" t="str">
        <f ca="1" t="shared" si="495"/>
        <v>Heby</v>
      </c>
      <c r="G507" s="36">
        <f ca="1" t="shared" si="496"/>
        <v>36</v>
      </c>
      <c r="H507" s="37" t="str">
        <f ca="1" t="shared" si="497"/>
        <v/>
      </c>
      <c r="I507" s="29" t="str">
        <f ca="1" t="shared" si="498"/>
        <v>Flytt</v>
      </c>
      <c r="J507" s="29" t="s">
        <v>69</v>
      </c>
      <c r="K507" s="40">
        <f ca="1" t="shared" si="499"/>
        <v>160</v>
      </c>
      <c r="L507" s="40">
        <f ca="1" t="shared" si="418"/>
        <v>41</v>
      </c>
      <c r="M507" s="13"/>
      <c r="N507" s="29" t="str">
        <f ca="1" t="shared" si="419"/>
        <v>Anders Erikson 507</v>
      </c>
      <c r="O507" s="29" t="str">
        <f ca="1" t="shared" si="420"/>
        <v>Erik Johanson 507</v>
      </c>
      <c r="P507" s="29" t="str">
        <f ca="1" t="shared" si="421"/>
        <v>Lars Johnson 507</v>
      </c>
      <c r="Q507" s="29" t="str">
        <f ca="1" t="shared" si="500"/>
        <v>4.Projekteringsavtal</v>
      </c>
      <c r="R507" s="44" t="str">
        <f ca="1" t="shared" si="501"/>
        <v>nej</v>
      </c>
      <c r="S507" s="44" t="str">
        <f ca="1" t="shared" si="502"/>
        <v/>
      </c>
      <c r="T507" s="44" t="str">
        <f ca="1" t="shared" si="503"/>
        <v/>
      </c>
      <c r="U507" s="15"/>
      <c r="V507" s="32"/>
      <c r="W507" s="48" t="str">
        <f ca="1" t="shared" si="504"/>
        <v>Reservationsavtal ska tecknas</v>
      </c>
      <c r="X507" s="49" t="str">
        <f ca="1" t="shared" si="505"/>
        <v>Nej</v>
      </c>
      <c r="Y507" s="62" t="str">
        <f ca="1" t="shared" si="422"/>
        <v/>
      </c>
      <c r="Z507" s="62" t="str">
        <f ca="1" t="shared" si="423"/>
        <v/>
      </c>
      <c r="AA507" s="66"/>
      <c r="AB507" s="63" t="str">
        <f ca="1" t="shared" si="424"/>
        <v/>
      </c>
      <c r="AC507" s="72">
        <f ca="1">INDEX(Anslutningspunkt!$A$2:$A$180,RANDBETWEEN(2,180),1)</f>
        <v>316</v>
      </c>
      <c r="AD507" s="29"/>
      <c r="AE507" s="29" t="str">
        <f ca="1" t="shared" si="506"/>
        <v>Stamnät Regionnät</v>
      </c>
      <c r="AF507" s="78"/>
      <c r="AG507" s="121"/>
      <c r="AH507" s="122"/>
      <c r="AI507" s="126"/>
      <c r="AM507" s="6">
        <f ca="1">VLOOKUP(AC507,Anslutningspunkt!A:B,2,0)+RANDBETWEEN(-10000,10000)</f>
        <v>7641038.698</v>
      </c>
      <c r="AN507" s="6">
        <f ca="1">VLOOKUP(AC507,Anslutningspunkt!A:C,3,0)+RANDBETWEEN(-10000,10000)</f>
        <v>767681.195</v>
      </c>
      <c r="AP507" s="6" t="str">
        <f ca="1" t="shared" si="425"/>
        <v>Flytt</v>
      </c>
      <c r="AQ507" s="6" t="str">
        <f t="shared" si="426"/>
        <v>Konsumtion/Produktion</v>
      </c>
      <c r="AX507" s="30">
        <f ca="1" t="shared" si="427"/>
        <v>44322.389194635</v>
      </c>
      <c r="AZ507" s="30">
        <f ca="1">IF(SUM(IF({"4.Projekteringsavtal","5.Anslutningsavtal","6.Nätavtal"}=Q507,1,0))&gt;0,EDATE(AX507,RANDBETWEEN(0,6)),"")</f>
        <v>44445</v>
      </c>
      <c r="BB507" s="20" t="str">
        <f ca="1">IF(SUM(IF({"5.Anslutningsavtal","6.Nätavtal"}=Q507,1,0))&gt;0,EDATE(AZ507,RANDBETWEEN(0,3)),"")</f>
        <v/>
      </c>
      <c r="BD507" s="20" t="str">
        <f ca="1" t="shared" si="428"/>
        <v/>
      </c>
    </row>
    <row r="508" s="6" customFormat="1" spans="1:56">
      <c r="A508" s="32" t="s">
        <v>65</v>
      </c>
      <c r="B508" s="30">
        <f ca="1" t="shared" si="494"/>
        <v>43436</v>
      </c>
      <c r="C508" s="31">
        <f ca="1" t="shared" ref="C508:C571" si="507">RANDBETWEEN(B508,DATE(2024,10,20))</f>
        <v>44967</v>
      </c>
      <c r="D508" s="29" t="str">
        <f t="shared" ref="D508:D571" si="508">_xlfn.CONCAT("Project ",COLUMN(D508),ROW(D508))</f>
        <v>Project 4508</v>
      </c>
      <c r="E508" s="29" t="str">
        <f t="shared" ref="E508:E571" si="509">_xlfn.CONCAT("Company AB ",COLUMN(E508),ROW(E508))</f>
        <v>Company AB 5508</v>
      </c>
      <c r="F508" s="29" t="str">
        <f ca="1" t="shared" si="495"/>
        <v>Eskiltuna</v>
      </c>
      <c r="G508" s="36">
        <f ca="1" t="shared" si="496"/>
        <v>30</v>
      </c>
      <c r="H508" s="37" t="str">
        <f ca="1" t="shared" si="497"/>
        <v>Nej</v>
      </c>
      <c r="I508" s="29" t="str">
        <f ca="1" t="shared" si="498"/>
        <v>Flytt</v>
      </c>
      <c r="J508" s="29" t="s">
        <v>69</v>
      </c>
      <c r="K508" s="40">
        <f ca="1" t="shared" si="499"/>
        <v>580</v>
      </c>
      <c r="L508" s="40">
        <f ca="1" t="shared" ref="L508:L571" si="510">RANDBETWEEN(1,K508)</f>
        <v>524</v>
      </c>
      <c r="M508" s="13"/>
      <c r="N508" s="29" t="str">
        <f ca="1" t="shared" ref="N508:N571" si="511">_xlfn.CONCAT(CHOOSE(RANDBETWEEN(1,4),"Anders Erikson","Erik Johanson","Sarah Anderson","Lars Johnson")," ",ROW(N508))</f>
        <v>Sarah Anderson 508</v>
      </c>
      <c r="O508" s="29" t="str">
        <f ca="1" t="shared" ref="O508:O571" si="512">_xlfn.CONCAT(CHOOSE(RANDBETWEEN(1,4),"Anders Erikson","Erik Johanson","Sarah Anderson","Lars Johnson")," ",ROW(O508))</f>
        <v>Lars Johnson 508</v>
      </c>
      <c r="P508" s="29" t="str">
        <f ca="1" t="shared" ref="P508:P571" si="513">_xlfn.CONCAT(CHOOSE(RANDBETWEEN(1,4),"Anders Erikson","Erik Johanson","Sarah Anderson","Lars Johnson")," ",ROW(P508))</f>
        <v>Sarah Anderson 508</v>
      </c>
      <c r="Q508" s="29" t="str">
        <f ca="1" t="shared" si="500"/>
        <v>2.Reservationsavtal</v>
      </c>
      <c r="R508" s="44" t="str">
        <f ca="1" t="shared" si="501"/>
        <v>?</v>
      </c>
      <c r="S508" s="44" t="str">
        <f ca="1" t="shared" si="502"/>
        <v>x</v>
      </c>
      <c r="T508" s="44" t="str">
        <f ca="1" t="shared" si="503"/>
        <v/>
      </c>
      <c r="U508" s="15"/>
      <c r="V508" s="32"/>
      <c r="W508" s="48" t="str">
        <f ca="1" t="shared" si="504"/>
        <v/>
      </c>
      <c r="X508" s="49" t="str">
        <f ca="1" t="shared" si="505"/>
        <v>Ja</v>
      </c>
      <c r="Y508" s="62">
        <f ca="1" t="shared" ref="Y508:Y571" si="514">IF(Z508&lt;&gt;"",RANDBETWEEN(Z508,DATE(2024,10,20)),"")</f>
        <v>45582</v>
      </c>
      <c r="Z508" s="62">
        <f ca="1" t="shared" ref="Z508:Z571" si="515">IF(X508="Ja",RANDBETWEEN(C508,DATE(2024,10,20)),"")</f>
        <v>45032</v>
      </c>
      <c r="AA508" s="66"/>
      <c r="AB508" s="63" t="str">
        <f ca="1" t="shared" ref="AB508:AB571" si="516">IF(Q508="1.Anslutningsmöjlighet",IF(RAND()*10&lt;3,B508+RAND()*(EDATE(C508,1)-B508),""),"")</f>
        <v/>
      </c>
      <c r="AC508" s="72">
        <f ca="1">INDEX(Anslutningspunkt!$A$2:$A$180,RANDBETWEEN(2,180),1)</f>
        <v>181</v>
      </c>
      <c r="AD508" s="29"/>
      <c r="AE508" s="29" t="str">
        <f ca="1" t="shared" si="506"/>
        <v>Stamnät</v>
      </c>
      <c r="AF508" s="78"/>
      <c r="AG508" s="121"/>
      <c r="AH508" s="122"/>
      <c r="AI508" s="126"/>
      <c r="AM508" s="6">
        <f ca="1">VLOOKUP(AC508,Anslutningspunkt!A:B,2,0)+RANDBETWEEN(-10000,10000)</f>
        <v>7704489.698</v>
      </c>
      <c r="AN508" s="6">
        <f ca="1">VLOOKUP(AC508,Anslutningspunkt!A:C,3,0)+RANDBETWEEN(-10000,10000)</f>
        <v>664369.195</v>
      </c>
      <c r="AP508" s="6" t="str">
        <f ca="1" t="shared" ref="AP508:AP571" si="517">I508</f>
        <v>Flytt</v>
      </c>
      <c r="AQ508" s="6" t="str">
        <f t="shared" ref="AQ508:AQ571" si="518">J508</f>
        <v>Konsumtion/Produktion</v>
      </c>
      <c r="AX508" s="30">
        <f ca="1" t="shared" ref="AX508:AX571" si="519">IF(Q508&lt;&gt;"1.Anslutningsmöjlighet",B508+RAND()*(EDATE(C508,1)-B508),"")</f>
        <v>44151.6685023905</v>
      </c>
      <c r="AZ508" s="30" t="str">
        <f ca="1">IF(SUM(IF({"4.Projekteringsavtal","5.Anslutningsavtal","6.Nätavtal"}=Q508,1,0))&gt;0,EDATE(AX508,RANDBETWEEN(0,6)),"")</f>
        <v/>
      </c>
      <c r="BB508" s="20" t="str">
        <f ca="1">IF(SUM(IF({"5.Anslutningsavtal","6.Nätavtal"}=Q508,1,0))&gt;0,EDATE(AZ508,RANDBETWEEN(0,3)),"")</f>
        <v/>
      </c>
      <c r="BD508" s="20" t="str">
        <f ca="1" t="shared" ref="BD508:BD571" si="520">IF("6.Nätavtal"=Q508,EDATE(BB508,RANDBETWEEN(0,3)),"")</f>
        <v/>
      </c>
    </row>
    <row r="509" s="6" customFormat="1" spans="1:56">
      <c r="A509" s="32" t="s">
        <v>65</v>
      </c>
      <c r="B509" s="30">
        <f ca="1" t="shared" si="494"/>
        <v>44019</v>
      </c>
      <c r="C509" s="31">
        <f ca="1" t="shared" si="507"/>
        <v>44548</v>
      </c>
      <c r="D509" s="29" t="str">
        <f t="shared" si="508"/>
        <v>Project 4509</v>
      </c>
      <c r="E509" s="29" t="str">
        <f t="shared" si="509"/>
        <v>Company AB 5509</v>
      </c>
      <c r="F509" s="29" t="str">
        <f ca="1" t="shared" si="495"/>
        <v>Vingåker</v>
      </c>
      <c r="G509" s="36">
        <f ca="1" t="shared" si="496"/>
        <v>37</v>
      </c>
      <c r="H509" s="37" t="str">
        <f ca="1" t="shared" si="497"/>
        <v/>
      </c>
      <c r="I509" s="29" t="str">
        <f ca="1" t="shared" si="498"/>
        <v>Flytt</v>
      </c>
      <c r="J509" s="29" t="s">
        <v>69</v>
      </c>
      <c r="K509" s="40">
        <f ca="1" t="shared" si="499"/>
        <v>410</v>
      </c>
      <c r="L509" s="40">
        <f ca="1" t="shared" si="510"/>
        <v>372</v>
      </c>
      <c r="M509" s="13"/>
      <c r="N509" s="29" t="str">
        <f ca="1" t="shared" si="511"/>
        <v>Anders Erikson 509</v>
      </c>
      <c r="O509" s="29" t="str">
        <f ca="1" t="shared" si="512"/>
        <v>Lars Johnson 509</v>
      </c>
      <c r="P509" s="29" t="str">
        <f ca="1" t="shared" si="513"/>
        <v>Sarah Anderson 509</v>
      </c>
      <c r="Q509" s="29" t="str">
        <f ca="1" t="shared" si="500"/>
        <v>2.Reservationsavtal</v>
      </c>
      <c r="R509" s="44" t="str">
        <f ca="1" t="shared" si="501"/>
        <v>N/A</v>
      </c>
      <c r="S509" s="44" t="str">
        <f ca="1" t="shared" si="502"/>
        <v>x</v>
      </c>
      <c r="T509" s="44" t="str">
        <f ca="1" t="shared" si="503"/>
        <v/>
      </c>
      <c r="U509" s="15"/>
      <c r="V509" s="32"/>
      <c r="W509" s="48" t="str">
        <f ca="1" t="shared" si="504"/>
        <v>Länk</v>
      </c>
      <c r="X509" s="49" t="str">
        <f ca="1" t="shared" si="505"/>
        <v>Nej</v>
      </c>
      <c r="Y509" s="62" t="str">
        <f ca="1" t="shared" si="514"/>
        <v/>
      </c>
      <c r="Z509" s="62" t="str">
        <f ca="1" t="shared" si="515"/>
        <v/>
      </c>
      <c r="AA509" s="66"/>
      <c r="AB509" s="63" t="str">
        <f ca="1" t="shared" si="516"/>
        <v/>
      </c>
      <c r="AC509" s="72">
        <f ca="1">INDEX(Anslutningspunkt!$A$2:$A$180,RANDBETWEEN(2,180),1)</f>
        <v>190</v>
      </c>
      <c r="AD509" s="29"/>
      <c r="AE509" s="29" t="str">
        <f ca="1" t="shared" si="506"/>
        <v>Stamnät</v>
      </c>
      <c r="AF509" s="78"/>
      <c r="AG509" s="121"/>
      <c r="AH509" s="122"/>
      <c r="AI509" s="126"/>
      <c r="AM509" s="6">
        <f ca="1">VLOOKUP(AC509,Anslutningspunkt!A:B,2,0)+RANDBETWEEN(-10000,10000)</f>
        <v>7622575.698</v>
      </c>
      <c r="AN509" s="6">
        <f ca="1">VLOOKUP(AC509,Anslutningspunkt!A:C,3,0)+RANDBETWEEN(-10000,10000)</f>
        <v>732219.195</v>
      </c>
      <c r="AP509" s="6" t="str">
        <f ca="1" t="shared" si="517"/>
        <v>Flytt</v>
      </c>
      <c r="AQ509" s="6" t="str">
        <f t="shared" si="518"/>
        <v>Konsumtion/Produktion</v>
      </c>
      <c r="AX509" s="30">
        <f ca="1" t="shared" si="519"/>
        <v>44076.8543188163</v>
      </c>
      <c r="AZ509" s="30" t="str">
        <f ca="1">IF(SUM(IF({"4.Projekteringsavtal","5.Anslutningsavtal","6.Nätavtal"}=Q509,1,0))&gt;0,EDATE(AX509,RANDBETWEEN(0,6)),"")</f>
        <v/>
      </c>
      <c r="BB509" s="20" t="str">
        <f ca="1">IF(SUM(IF({"5.Anslutningsavtal","6.Nätavtal"}=Q509,1,0))&gt;0,EDATE(AZ509,RANDBETWEEN(0,3)),"")</f>
        <v/>
      </c>
      <c r="BD509" s="20" t="str">
        <f ca="1" t="shared" si="520"/>
        <v/>
      </c>
    </row>
    <row r="510" s="6" customFormat="1" spans="1:56">
      <c r="A510" s="32" t="s">
        <v>65</v>
      </c>
      <c r="B510" s="30">
        <f ca="1" t="shared" si="494"/>
        <v>44073</v>
      </c>
      <c r="C510" s="31">
        <f ca="1" t="shared" si="507"/>
        <v>44217</v>
      </c>
      <c r="D510" s="29" t="str">
        <f t="shared" si="508"/>
        <v>Project 4510</v>
      </c>
      <c r="E510" s="29" t="str">
        <f t="shared" si="509"/>
        <v>Company AB 5510</v>
      </c>
      <c r="F510" s="29" t="str">
        <f ca="1" t="shared" si="495"/>
        <v>Smedjebacken</v>
      </c>
      <c r="G510" s="36">
        <f ca="1" t="shared" si="496"/>
        <v>32</v>
      </c>
      <c r="H510" s="37" t="str">
        <f ca="1" t="shared" si="497"/>
        <v>Ja</v>
      </c>
      <c r="I510" s="29" t="str">
        <f ca="1" t="shared" si="498"/>
        <v>Flytt</v>
      </c>
      <c r="J510" s="29" t="s">
        <v>69</v>
      </c>
      <c r="K510" s="40">
        <f ca="1" t="shared" si="499"/>
        <v>10</v>
      </c>
      <c r="L510" s="40">
        <f ca="1" t="shared" si="510"/>
        <v>9</v>
      </c>
      <c r="M510" s="13"/>
      <c r="N510" s="29" t="str">
        <f ca="1" t="shared" si="511"/>
        <v>Erik Johanson 510</v>
      </c>
      <c r="O510" s="29" t="str">
        <f ca="1" t="shared" si="512"/>
        <v>Anders Erikson 510</v>
      </c>
      <c r="P510" s="29" t="str">
        <f ca="1" t="shared" si="513"/>
        <v>Sarah Anderson 510</v>
      </c>
      <c r="Q510" s="29" t="str">
        <f ca="1" t="shared" si="500"/>
        <v>4.Projekteringsavtal</v>
      </c>
      <c r="R510" s="44" t="str">
        <f ca="1" t="shared" si="501"/>
        <v>?</v>
      </c>
      <c r="S510" s="44" t="str">
        <f ca="1" t="shared" si="502"/>
        <v>x</v>
      </c>
      <c r="T510" s="44" t="str">
        <f ca="1" t="shared" si="503"/>
        <v/>
      </c>
      <c r="U510" s="15"/>
      <c r="V510" s="32"/>
      <c r="W510" s="48" t="str">
        <f ca="1" t="shared" si="504"/>
        <v/>
      </c>
      <c r="X510" s="49" t="str">
        <f ca="1" t="shared" si="505"/>
        <v>Ja</v>
      </c>
      <c r="Y510" s="62">
        <f ca="1" t="shared" si="514"/>
        <v>45534</v>
      </c>
      <c r="Z510" s="62">
        <f ca="1" t="shared" si="515"/>
        <v>44843</v>
      </c>
      <c r="AA510" s="66"/>
      <c r="AB510" s="63" t="str">
        <f ca="1" t="shared" si="516"/>
        <v/>
      </c>
      <c r="AC510" s="72">
        <f ca="1">INDEX(Anslutningspunkt!$A$2:$A$180,RANDBETWEEN(2,180),1)</f>
        <v>215</v>
      </c>
      <c r="AD510" s="29"/>
      <c r="AE510" s="29" t="str">
        <f ca="1" t="shared" si="506"/>
        <v>Regionnät</v>
      </c>
      <c r="AF510" s="78"/>
      <c r="AG510" s="121"/>
      <c r="AH510" s="122"/>
      <c r="AI510" s="126"/>
      <c r="AM510" s="6">
        <f ca="1">VLOOKUP(AC510,Anslutningspunkt!A:B,2,0)+RANDBETWEEN(-10000,10000)</f>
        <v>7602561.698</v>
      </c>
      <c r="AN510" s="6">
        <f ca="1">VLOOKUP(AC510,Anslutningspunkt!A:C,3,0)+RANDBETWEEN(-10000,10000)</f>
        <v>664236.195</v>
      </c>
      <c r="AP510" s="6" t="str">
        <f ca="1" t="shared" si="517"/>
        <v>Flytt</v>
      </c>
      <c r="AQ510" s="6" t="str">
        <f t="shared" si="518"/>
        <v>Konsumtion/Produktion</v>
      </c>
      <c r="AX510" s="30">
        <f ca="1" t="shared" si="519"/>
        <v>44175.0700594082</v>
      </c>
      <c r="AZ510" s="30">
        <f ca="1">IF(SUM(IF({"4.Projekteringsavtal","5.Anslutningsavtal","6.Nätavtal"}=Q510,1,0))&gt;0,EDATE(AX510,RANDBETWEEN(0,6)),"")</f>
        <v>44326</v>
      </c>
      <c r="BB510" s="20" t="str">
        <f ca="1">IF(SUM(IF({"5.Anslutningsavtal","6.Nätavtal"}=Q510,1,0))&gt;0,EDATE(AZ510,RANDBETWEEN(0,3)),"")</f>
        <v/>
      </c>
      <c r="BD510" s="20" t="str">
        <f ca="1" t="shared" si="520"/>
        <v/>
      </c>
    </row>
    <row r="511" s="6" customFormat="1" spans="1:56">
      <c r="A511" s="32" t="s">
        <v>65</v>
      </c>
      <c r="B511" s="30">
        <f ca="1" t="shared" si="494"/>
        <v>44009</v>
      </c>
      <c r="C511" s="31">
        <f ca="1" t="shared" si="507"/>
        <v>44421</v>
      </c>
      <c r="D511" s="29" t="str">
        <f t="shared" si="508"/>
        <v>Project 4511</v>
      </c>
      <c r="E511" s="29" t="str">
        <f t="shared" si="509"/>
        <v>Company AB 5511</v>
      </c>
      <c r="F511" s="29" t="str">
        <f ca="1" t="shared" si="495"/>
        <v>Västerås</v>
      </c>
      <c r="G511" s="36">
        <f ca="1" t="shared" si="496"/>
        <v>31</v>
      </c>
      <c r="H511" s="37" t="str">
        <f ca="1" t="shared" si="497"/>
        <v/>
      </c>
      <c r="I511" s="29" t="str">
        <f ca="1" t="shared" si="498"/>
        <v>Flytt</v>
      </c>
      <c r="J511" s="29" t="s">
        <v>69</v>
      </c>
      <c r="K511" s="40">
        <f ca="1" t="shared" si="499"/>
        <v>170</v>
      </c>
      <c r="L511" s="40">
        <f ca="1" t="shared" si="510"/>
        <v>99</v>
      </c>
      <c r="M511" s="13"/>
      <c r="N511" s="29" t="str">
        <f ca="1" t="shared" si="511"/>
        <v>Lars Johnson 511</v>
      </c>
      <c r="O511" s="29" t="str">
        <f ca="1" t="shared" si="512"/>
        <v>Sarah Anderson 511</v>
      </c>
      <c r="P511" s="29" t="str">
        <f ca="1" t="shared" si="513"/>
        <v>Erik Johanson 511</v>
      </c>
      <c r="Q511" s="29" t="str">
        <f ca="1" t="shared" si="500"/>
        <v>4.Projekteringsavtal</v>
      </c>
      <c r="R511" s="44" t="str">
        <f ca="1" t="shared" si="501"/>
        <v/>
      </c>
      <c r="S511" s="44" t="str">
        <f ca="1" t="shared" si="502"/>
        <v>x</v>
      </c>
      <c r="T511" s="44" t="str">
        <f ca="1" t="shared" si="503"/>
        <v/>
      </c>
      <c r="U511" s="15"/>
      <c r="V511" s="32"/>
      <c r="W511" s="48" t="str">
        <f ca="1" t="shared" si="504"/>
        <v/>
      </c>
      <c r="X511" s="49" t="str">
        <f ca="1" t="shared" si="505"/>
        <v>Nej</v>
      </c>
      <c r="Y511" s="62" t="str">
        <f ca="1" t="shared" si="514"/>
        <v/>
      </c>
      <c r="Z511" s="62" t="str">
        <f ca="1" t="shared" si="515"/>
        <v/>
      </c>
      <c r="AA511" s="66"/>
      <c r="AB511" s="63" t="str">
        <f ca="1" t="shared" si="516"/>
        <v/>
      </c>
      <c r="AC511" s="72">
        <f ca="1">INDEX(Anslutningspunkt!$A$2:$A$180,RANDBETWEEN(2,180),1)</f>
        <v>269</v>
      </c>
      <c r="AD511" s="29"/>
      <c r="AE511" s="29" t="str">
        <f ca="1" t="shared" si="506"/>
        <v>Stamnät Regionnät</v>
      </c>
      <c r="AF511" s="78"/>
      <c r="AG511" s="121"/>
      <c r="AH511" s="122"/>
      <c r="AI511" s="126"/>
      <c r="AM511" s="6">
        <f ca="1">VLOOKUP(AC511,Anslutningspunkt!A:B,2,0)+RANDBETWEEN(-10000,10000)</f>
        <v>7761409.698</v>
      </c>
      <c r="AN511" s="6">
        <f ca="1">VLOOKUP(AC511,Anslutningspunkt!A:C,3,0)+RANDBETWEEN(-10000,10000)</f>
        <v>697497.195</v>
      </c>
      <c r="AP511" s="6" t="str">
        <f ca="1" t="shared" si="517"/>
        <v>Flytt</v>
      </c>
      <c r="AQ511" s="6" t="str">
        <f t="shared" si="518"/>
        <v>Konsumtion/Produktion</v>
      </c>
      <c r="AX511" s="30">
        <f ca="1" t="shared" si="519"/>
        <v>44302.8672459189</v>
      </c>
      <c r="AZ511" s="30">
        <f ca="1">IF(SUM(IF({"4.Projekteringsavtal","5.Anslutningsavtal","6.Nätavtal"}=Q511,1,0))&gt;0,EDATE(AX511,RANDBETWEEN(0,6)),"")</f>
        <v>44302</v>
      </c>
      <c r="BB511" s="20" t="str">
        <f ca="1">IF(SUM(IF({"5.Anslutningsavtal","6.Nätavtal"}=Q511,1,0))&gt;0,EDATE(AZ511,RANDBETWEEN(0,3)),"")</f>
        <v/>
      </c>
      <c r="BD511" s="20" t="str">
        <f ca="1" t="shared" si="520"/>
        <v/>
      </c>
    </row>
    <row r="512" s="6" customFormat="1" spans="1:56">
      <c r="A512" s="32" t="s">
        <v>65</v>
      </c>
      <c r="B512" s="30">
        <f ca="1" t="shared" ref="B512:B521" si="521">RANDBETWEEN(DATE(2018,1,1),DATE(2022,10,20))</f>
        <v>43975</v>
      </c>
      <c r="C512" s="31">
        <f ca="1" t="shared" si="507"/>
        <v>44098</v>
      </c>
      <c r="D512" s="29" t="str">
        <f t="shared" si="508"/>
        <v>Project 4512</v>
      </c>
      <c r="E512" s="29" t="str">
        <f t="shared" si="509"/>
        <v>Company AB 5512</v>
      </c>
      <c r="F512" s="29" t="str">
        <f ca="1" t="shared" ref="F512:F521" si="522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Sandviken</v>
      </c>
      <c r="G512" s="36">
        <f ca="1" t="shared" ref="G512:G521" si="523">RANDBETWEEN(30,38)</f>
        <v>30</v>
      </c>
      <c r="H512" s="37" t="str">
        <f ca="1" t="shared" ref="H512:H521" si="524">CHOOSE(RANDBETWEEN(1,3),"Ja","Nej","")</f>
        <v/>
      </c>
      <c r="I512" s="29" t="str">
        <f ca="1" t="shared" ref="I512:I521" si="525">CHOOSE(RANDBETWEEN(1,3),"Nyanslutning","Utökning","Flytt")</f>
        <v>Nyanslutning</v>
      </c>
      <c r="J512" s="29" t="s">
        <v>69</v>
      </c>
      <c r="K512" s="40">
        <f ca="1" t="shared" ref="K512:K521" si="526">RANDBETWEEN(1,60)*10</f>
        <v>500</v>
      </c>
      <c r="L512" s="40">
        <f ca="1" t="shared" si="510"/>
        <v>468</v>
      </c>
      <c r="M512" s="13"/>
      <c r="N512" s="29" t="str">
        <f ca="1" t="shared" si="511"/>
        <v>Anders Erikson 512</v>
      </c>
      <c r="O512" s="29" t="str">
        <f ca="1" t="shared" si="512"/>
        <v>Anders Erikson 512</v>
      </c>
      <c r="P512" s="29" t="str">
        <f ca="1" t="shared" si="513"/>
        <v>Sarah Anderson 512</v>
      </c>
      <c r="Q512" s="29" t="str">
        <f ca="1" t="shared" ref="Q512:Q521" si="527">CHOOSE(RANDBETWEEN(1,5),"5.Anslutningsavtal","4.Projekteringsavtal","6.Nätavtal","2.Reservationsavtal","1.Anslutningsmöjlighet")</f>
        <v>2.Reservationsavtal</v>
      </c>
      <c r="R512" s="44" t="str">
        <f ca="1" t="shared" ref="R512:R521" si="528">CHOOSE(RANDBETWEEN(1,8),"Ja","","","","n","nej","?","N/A")</f>
        <v/>
      </c>
      <c r="S512" s="44" t="str">
        <f ca="1" t="shared" ref="S512:S521" si="529">CHOOSE(RANDBETWEEN(1,3),"x","","")</f>
        <v>x</v>
      </c>
      <c r="T512" s="44" t="str">
        <f ca="1" t="shared" ref="T512:T521" si="530">CHOOSE(RANDBETWEEN(1,4),"x","","","")</f>
        <v/>
      </c>
      <c r="U512" s="15"/>
      <c r="V512" s="32"/>
      <c r="W512" s="48" t="str">
        <f ca="1" t="shared" ref="W512:W521" si="531">CHOOSE(RANDBETWEEN(1,7),"Länk","","","","","Ansluts till LN 20 kV","Reservationsavtal ska tecknas")</f>
        <v/>
      </c>
      <c r="X512" s="49" t="str">
        <f ca="1" t="shared" ref="X512:X521" si="532">CHOOSE(RANDBETWEEN(1,4),"Ja","Ja","Nej","")</f>
        <v>Ja</v>
      </c>
      <c r="Y512" s="62">
        <f ca="1" t="shared" si="514"/>
        <v>44979</v>
      </c>
      <c r="Z512" s="62">
        <f ca="1" t="shared" si="515"/>
        <v>44377</v>
      </c>
      <c r="AA512" s="66"/>
      <c r="AB512" s="63" t="str">
        <f ca="1" t="shared" si="516"/>
        <v/>
      </c>
      <c r="AC512" s="72">
        <f ca="1">INDEX(Anslutningspunkt!$A$2:$A$180,RANDBETWEEN(2,180),1)</f>
        <v>286</v>
      </c>
      <c r="AD512" s="29"/>
      <c r="AE512" s="29" t="str">
        <f ca="1" t="shared" ref="AE512:AE521" si="533">CHOOSE(RANDBETWEEN(1,4),"Regionnät","Stamnät Regionnät","Stamnät","")</f>
        <v/>
      </c>
      <c r="AF512" s="78"/>
      <c r="AG512" s="121"/>
      <c r="AH512" s="122"/>
      <c r="AI512" s="126"/>
      <c r="AM512" s="6">
        <f ca="1">VLOOKUP(AC512,Anslutningspunkt!A:B,2,0)+RANDBETWEEN(-10000,10000)</f>
        <v>7468524.174</v>
      </c>
      <c r="AN512" s="6">
        <f ca="1">VLOOKUP(AC512,Anslutningspunkt!A:C,3,0)+RANDBETWEEN(-10000,10000)</f>
        <v>658714.458</v>
      </c>
      <c r="AP512" s="6" t="str">
        <f ca="1" t="shared" si="517"/>
        <v>Nyanslutning</v>
      </c>
      <c r="AQ512" s="6" t="str">
        <f t="shared" si="518"/>
        <v>Konsumtion/Produktion</v>
      </c>
      <c r="AX512" s="30">
        <f ca="1" t="shared" si="519"/>
        <v>44082.7053075026</v>
      </c>
      <c r="AZ512" s="30" t="str">
        <f ca="1">IF(SUM(IF({"4.Projekteringsavtal","5.Anslutningsavtal","6.Nätavtal"}=Q512,1,0))&gt;0,EDATE(AX512,RANDBETWEEN(0,6)),"")</f>
        <v/>
      </c>
      <c r="BB512" s="20" t="str">
        <f ca="1">IF(SUM(IF({"5.Anslutningsavtal","6.Nätavtal"}=Q512,1,0))&gt;0,EDATE(AZ512,RANDBETWEEN(0,3)),"")</f>
        <v/>
      </c>
      <c r="BD512" s="20" t="str">
        <f ca="1" t="shared" si="520"/>
        <v/>
      </c>
    </row>
    <row r="513" s="6" customFormat="1" spans="1:56">
      <c r="A513" s="32" t="s">
        <v>65</v>
      </c>
      <c r="B513" s="30">
        <f ca="1" t="shared" si="521"/>
        <v>44455</v>
      </c>
      <c r="C513" s="31">
        <f ca="1" t="shared" si="507"/>
        <v>45048</v>
      </c>
      <c r="D513" s="29" t="str">
        <f t="shared" si="508"/>
        <v>Project 4513</v>
      </c>
      <c r="E513" s="29" t="str">
        <f t="shared" si="509"/>
        <v>Company AB 5513</v>
      </c>
      <c r="F513" s="29" t="str">
        <f ca="1" t="shared" si="522"/>
        <v>Falun</v>
      </c>
      <c r="G513" s="36">
        <f ca="1" t="shared" si="523"/>
        <v>35</v>
      </c>
      <c r="H513" s="37" t="str">
        <f ca="1" t="shared" si="524"/>
        <v>Ja</v>
      </c>
      <c r="I513" s="29" t="str">
        <f ca="1" t="shared" si="525"/>
        <v>Utökning</v>
      </c>
      <c r="J513" s="29" t="s">
        <v>69</v>
      </c>
      <c r="K513" s="40">
        <f ca="1" t="shared" si="526"/>
        <v>180</v>
      </c>
      <c r="L513" s="40">
        <f ca="1" t="shared" si="510"/>
        <v>133</v>
      </c>
      <c r="M513" s="13"/>
      <c r="N513" s="29" t="str">
        <f ca="1" t="shared" si="511"/>
        <v>Sarah Anderson 513</v>
      </c>
      <c r="O513" s="29" t="str">
        <f ca="1" t="shared" si="512"/>
        <v>Erik Johanson 513</v>
      </c>
      <c r="P513" s="29" t="str">
        <f ca="1" t="shared" si="513"/>
        <v>Lars Johnson 513</v>
      </c>
      <c r="Q513" s="29" t="str">
        <f ca="1" t="shared" si="527"/>
        <v>5.Anslutningsavtal</v>
      </c>
      <c r="R513" s="44" t="str">
        <f ca="1" t="shared" si="528"/>
        <v/>
      </c>
      <c r="S513" s="44" t="str">
        <f ca="1" t="shared" si="529"/>
        <v/>
      </c>
      <c r="T513" s="44" t="str">
        <f ca="1" t="shared" si="530"/>
        <v>x</v>
      </c>
      <c r="U513" s="15"/>
      <c r="V513" s="32"/>
      <c r="W513" s="48" t="str">
        <f ca="1" t="shared" si="531"/>
        <v>Ansluts till LN 20 kV</v>
      </c>
      <c r="X513" s="49" t="str">
        <f ca="1" t="shared" si="532"/>
        <v>Ja</v>
      </c>
      <c r="Y513" s="62">
        <f ca="1" t="shared" si="514"/>
        <v>45504</v>
      </c>
      <c r="Z513" s="62">
        <f ca="1" t="shared" si="515"/>
        <v>45397</v>
      </c>
      <c r="AA513" s="66"/>
      <c r="AB513" s="63" t="str">
        <f ca="1" t="shared" si="516"/>
        <v/>
      </c>
      <c r="AC513" s="72">
        <f ca="1">INDEX(Anslutningspunkt!$A$2:$A$180,RANDBETWEEN(2,180),1)</f>
        <v>78</v>
      </c>
      <c r="AD513" s="29"/>
      <c r="AE513" s="29" t="str">
        <f ca="1" t="shared" si="533"/>
        <v/>
      </c>
      <c r="AF513" s="78"/>
      <c r="AG513" s="121"/>
      <c r="AH513" s="122"/>
      <c r="AI513" s="126"/>
      <c r="AM513" s="6">
        <f ca="1">VLOOKUP(AC513,Anslutningspunkt!A:B,2,0)+RANDBETWEEN(-10000,10000)</f>
        <v>7691662.698</v>
      </c>
      <c r="AN513" s="6">
        <f ca="1">VLOOKUP(AC513,Anslutningspunkt!A:C,3,0)+RANDBETWEEN(-10000,10000)</f>
        <v>724312.195</v>
      </c>
      <c r="AP513" s="6" t="str">
        <f ca="1" t="shared" si="517"/>
        <v>Utökning</v>
      </c>
      <c r="AQ513" s="6" t="str">
        <f t="shared" si="518"/>
        <v>Konsumtion/Produktion</v>
      </c>
      <c r="AX513" s="30">
        <f ca="1" t="shared" si="519"/>
        <v>44853.8187672105</v>
      </c>
      <c r="AZ513" s="30">
        <f ca="1">IF(SUM(IF({"4.Projekteringsavtal","5.Anslutningsavtal","6.Nätavtal"}=Q513,1,0))&gt;0,EDATE(AX513,RANDBETWEEN(0,6)),"")</f>
        <v>44853</v>
      </c>
      <c r="BB513" s="20">
        <f ca="1">IF(SUM(IF({"5.Anslutningsavtal","6.Nätavtal"}=Q513,1,0))&gt;0,EDATE(AZ513,RANDBETWEEN(0,3)),"")</f>
        <v>44884</v>
      </c>
      <c r="BD513" s="20" t="str">
        <f ca="1" t="shared" si="520"/>
        <v/>
      </c>
    </row>
    <row r="514" s="6" customFormat="1" spans="1:56">
      <c r="A514" s="32" t="s">
        <v>65</v>
      </c>
      <c r="B514" s="30">
        <f ca="1" t="shared" si="521"/>
        <v>43136</v>
      </c>
      <c r="C514" s="31">
        <f ca="1" t="shared" si="507"/>
        <v>45210</v>
      </c>
      <c r="D514" s="29" t="str">
        <f t="shared" si="508"/>
        <v>Project 4514</v>
      </c>
      <c r="E514" s="29" t="str">
        <f t="shared" si="509"/>
        <v>Company AB 5514</v>
      </c>
      <c r="F514" s="29" t="str">
        <f ca="1" t="shared" si="522"/>
        <v>Strängnäs</v>
      </c>
      <c r="G514" s="36">
        <f ca="1" t="shared" si="523"/>
        <v>35</v>
      </c>
      <c r="H514" s="37" t="str">
        <f ca="1" t="shared" si="524"/>
        <v>Ja</v>
      </c>
      <c r="I514" s="29" t="str">
        <f ca="1" t="shared" si="525"/>
        <v>Utökning</v>
      </c>
      <c r="J514" s="29" t="s">
        <v>69</v>
      </c>
      <c r="K514" s="40">
        <f ca="1" t="shared" si="526"/>
        <v>200</v>
      </c>
      <c r="L514" s="40">
        <f ca="1" t="shared" si="510"/>
        <v>135</v>
      </c>
      <c r="M514" s="13"/>
      <c r="N514" s="29" t="str">
        <f ca="1" t="shared" si="511"/>
        <v>Erik Johanson 514</v>
      </c>
      <c r="O514" s="29" t="str">
        <f ca="1" t="shared" si="512"/>
        <v>Sarah Anderson 514</v>
      </c>
      <c r="P514" s="29" t="str">
        <f ca="1" t="shared" si="513"/>
        <v>Erik Johanson 514</v>
      </c>
      <c r="Q514" s="29" t="str">
        <f ca="1" t="shared" si="527"/>
        <v>5.Anslutningsavtal</v>
      </c>
      <c r="R514" s="44" t="str">
        <f ca="1" t="shared" si="528"/>
        <v/>
      </c>
      <c r="S514" s="44" t="str">
        <f ca="1" t="shared" si="529"/>
        <v/>
      </c>
      <c r="T514" s="44" t="str">
        <f ca="1" t="shared" si="530"/>
        <v/>
      </c>
      <c r="U514" s="15"/>
      <c r="V514" s="32"/>
      <c r="W514" s="48" t="str">
        <f ca="1" t="shared" si="531"/>
        <v>Ansluts till LN 20 kV</v>
      </c>
      <c r="X514" s="49" t="str">
        <f ca="1" t="shared" si="532"/>
        <v>Ja</v>
      </c>
      <c r="Y514" s="62">
        <f ca="1" t="shared" si="514"/>
        <v>45529</v>
      </c>
      <c r="Z514" s="62">
        <f ca="1" t="shared" si="515"/>
        <v>45217</v>
      </c>
      <c r="AA514" s="66"/>
      <c r="AB514" s="63" t="str">
        <f ca="1" t="shared" si="516"/>
        <v/>
      </c>
      <c r="AC514" s="72">
        <f ca="1">INDEX(Anslutningspunkt!$A$2:$A$180,RANDBETWEEN(2,180),1)</f>
        <v>155</v>
      </c>
      <c r="AD514" s="29"/>
      <c r="AE514" s="29" t="str">
        <f ca="1" t="shared" si="533"/>
        <v>Regionnät</v>
      </c>
      <c r="AF514" s="78"/>
      <c r="AG514" s="121"/>
      <c r="AH514" s="122"/>
      <c r="AI514" s="126"/>
      <c r="AM514" s="6">
        <f ca="1">VLOOKUP(AC514,Anslutningspunkt!A:B,2,0)+RANDBETWEEN(-10000,10000)</f>
        <v>7751460.698</v>
      </c>
      <c r="AN514" s="6">
        <f ca="1">VLOOKUP(AC514,Anslutningspunkt!A:C,3,0)+RANDBETWEEN(-10000,10000)</f>
        <v>710994.195</v>
      </c>
      <c r="AP514" s="6" t="str">
        <f ca="1" t="shared" si="517"/>
        <v>Utökning</v>
      </c>
      <c r="AQ514" s="6" t="str">
        <f t="shared" si="518"/>
        <v>Konsumtion/Produktion</v>
      </c>
      <c r="AX514" s="30">
        <f ca="1" t="shared" si="519"/>
        <v>44317.2895173364</v>
      </c>
      <c r="AZ514" s="30">
        <f ca="1">IF(SUM(IF({"4.Projekteringsavtal","5.Anslutningsavtal","6.Nätavtal"}=Q514,1,0))&gt;0,EDATE(AX514,RANDBETWEEN(0,6)),"")</f>
        <v>44378</v>
      </c>
      <c r="BB514" s="20">
        <f ca="1">IF(SUM(IF({"5.Anslutningsavtal","6.Nätavtal"}=Q514,1,0))&gt;0,EDATE(AZ514,RANDBETWEEN(0,3)),"")</f>
        <v>44378</v>
      </c>
      <c r="BD514" s="20" t="str">
        <f ca="1" t="shared" si="520"/>
        <v/>
      </c>
    </row>
    <row r="515" s="6" customFormat="1" spans="1:56">
      <c r="A515" s="32" t="s">
        <v>65</v>
      </c>
      <c r="B515" s="30">
        <f ca="1" t="shared" si="521"/>
        <v>44156</v>
      </c>
      <c r="C515" s="31">
        <f ca="1" t="shared" si="507"/>
        <v>44340</v>
      </c>
      <c r="D515" s="29" t="str">
        <f t="shared" si="508"/>
        <v>Project 4515</v>
      </c>
      <c r="E515" s="29" t="str">
        <f t="shared" si="509"/>
        <v>Company AB 5515</v>
      </c>
      <c r="F515" s="29" t="str">
        <f ca="1" t="shared" si="522"/>
        <v>Ludvika</v>
      </c>
      <c r="G515" s="36">
        <f ca="1" t="shared" si="523"/>
        <v>37</v>
      </c>
      <c r="H515" s="37" t="str">
        <f ca="1" t="shared" si="524"/>
        <v/>
      </c>
      <c r="I515" s="29" t="str">
        <f ca="1" t="shared" si="525"/>
        <v>Flytt</v>
      </c>
      <c r="J515" s="29" t="s">
        <v>69</v>
      </c>
      <c r="K515" s="40">
        <f ca="1" t="shared" si="526"/>
        <v>420</v>
      </c>
      <c r="L515" s="40">
        <f ca="1" t="shared" si="510"/>
        <v>244</v>
      </c>
      <c r="M515" s="13"/>
      <c r="N515" s="29" t="str">
        <f ca="1" t="shared" si="511"/>
        <v>Erik Johanson 515</v>
      </c>
      <c r="O515" s="29" t="str">
        <f ca="1" t="shared" si="512"/>
        <v>Sarah Anderson 515</v>
      </c>
      <c r="P515" s="29" t="str">
        <f ca="1" t="shared" si="513"/>
        <v>Erik Johanson 515</v>
      </c>
      <c r="Q515" s="29" t="str">
        <f ca="1" t="shared" si="527"/>
        <v>5.Anslutningsavtal</v>
      </c>
      <c r="R515" s="44" t="str">
        <f ca="1" t="shared" si="528"/>
        <v>nej</v>
      </c>
      <c r="S515" s="44" t="str">
        <f ca="1" t="shared" si="529"/>
        <v>x</v>
      </c>
      <c r="T515" s="44" t="str">
        <f ca="1" t="shared" si="530"/>
        <v/>
      </c>
      <c r="U515" s="15"/>
      <c r="V515" s="32"/>
      <c r="W515" s="48" t="str">
        <f ca="1" t="shared" si="531"/>
        <v/>
      </c>
      <c r="X515" s="49" t="str">
        <f ca="1" t="shared" si="532"/>
        <v>Ja</v>
      </c>
      <c r="Y515" s="62">
        <f ca="1" t="shared" si="514"/>
        <v>45583</v>
      </c>
      <c r="Z515" s="62">
        <f ca="1" t="shared" si="515"/>
        <v>45577</v>
      </c>
      <c r="AA515" s="66"/>
      <c r="AB515" s="63" t="str">
        <f ca="1" t="shared" si="516"/>
        <v/>
      </c>
      <c r="AC515" s="72">
        <f ca="1">INDEX(Anslutningspunkt!$A$2:$A$180,RANDBETWEEN(2,180),1)</f>
        <v>238</v>
      </c>
      <c r="AD515" s="29"/>
      <c r="AE515" s="29" t="str">
        <f ca="1" t="shared" si="533"/>
        <v/>
      </c>
      <c r="AF515" s="78"/>
      <c r="AG515" s="121"/>
      <c r="AH515" s="122"/>
      <c r="AI515" s="126"/>
      <c r="AM515" s="6">
        <f ca="1">VLOOKUP(AC515,Anslutningspunkt!A:B,2,0)+RANDBETWEEN(-10000,10000)</f>
        <v>7676383.698</v>
      </c>
      <c r="AN515" s="6">
        <f ca="1">VLOOKUP(AC515,Anslutningspunkt!A:C,3,0)+RANDBETWEEN(-10000,10000)</f>
        <v>785459.195</v>
      </c>
      <c r="AP515" s="6" t="str">
        <f ca="1" t="shared" si="517"/>
        <v>Flytt</v>
      </c>
      <c r="AQ515" s="6" t="str">
        <f t="shared" si="518"/>
        <v>Konsumtion/Produktion</v>
      </c>
      <c r="AX515" s="30">
        <f ca="1" t="shared" si="519"/>
        <v>44209.230973429</v>
      </c>
      <c r="AZ515" s="30">
        <f ca="1">IF(SUM(IF({"4.Projekteringsavtal","5.Anslutningsavtal","6.Nätavtal"}=Q515,1,0))&gt;0,EDATE(AX515,RANDBETWEEN(0,6)),"")</f>
        <v>44240</v>
      </c>
      <c r="BB515" s="20">
        <f ca="1">IF(SUM(IF({"5.Anslutningsavtal","6.Nätavtal"}=Q515,1,0))&gt;0,EDATE(AZ515,RANDBETWEEN(0,3)),"")</f>
        <v>44329</v>
      </c>
      <c r="BD515" s="20" t="str">
        <f ca="1" t="shared" si="520"/>
        <v/>
      </c>
    </row>
    <row r="516" s="6" customFormat="1" spans="1:56">
      <c r="A516" s="32" t="s">
        <v>65</v>
      </c>
      <c r="B516" s="30">
        <f ca="1" t="shared" si="521"/>
        <v>43126</v>
      </c>
      <c r="C516" s="31">
        <f ca="1" t="shared" si="507"/>
        <v>45379</v>
      </c>
      <c r="D516" s="29" t="str">
        <f t="shared" si="508"/>
        <v>Project 4516</v>
      </c>
      <c r="E516" s="29" t="str">
        <f t="shared" si="509"/>
        <v>Company AB 5516</v>
      </c>
      <c r="F516" s="29" t="str">
        <f ca="1" t="shared" si="522"/>
        <v>Heby</v>
      </c>
      <c r="G516" s="36">
        <f ca="1" t="shared" si="523"/>
        <v>30</v>
      </c>
      <c r="H516" s="37" t="str">
        <f ca="1" t="shared" si="524"/>
        <v>Ja</v>
      </c>
      <c r="I516" s="29" t="str">
        <f ca="1" t="shared" si="525"/>
        <v>Nyanslutning</v>
      </c>
      <c r="J516" s="29" t="s">
        <v>69</v>
      </c>
      <c r="K516" s="40">
        <f ca="1" t="shared" si="526"/>
        <v>370</v>
      </c>
      <c r="L516" s="40">
        <f ca="1" t="shared" si="510"/>
        <v>326</v>
      </c>
      <c r="M516" s="13"/>
      <c r="N516" s="29" t="str">
        <f ca="1" t="shared" si="511"/>
        <v>Erik Johanson 516</v>
      </c>
      <c r="O516" s="29" t="str">
        <f ca="1" t="shared" si="512"/>
        <v>Lars Johnson 516</v>
      </c>
      <c r="P516" s="29" t="str">
        <f ca="1" t="shared" si="513"/>
        <v>Erik Johanson 516</v>
      </c>
      <c r="Q516" s="29" t="str">
        <f ca="1" t="shared" si="527"/>
        <v>1.Anslutningsmöjlighet</v>
      </c>
      <c r="R516" s="44" t="str">
        <f ca="1" t="shared" si="528"/>
        <v>nej</v>
      </c>
      <c r="S516" s="44" t="str">
        <f ca="1" t="shared" si="529"/>
        <v/>
      </c>
      <c r="T516" s="44" t="str">
        <f ca="1" t="shared" si="530"/>
        <v>x</v>
      </c>
      <c r="U516" s="15"/>
      <c r="V516" s="32"/>
      <c r="W516" s="48" t="str">
        <f ca="1" t="shared" si="531"/>
        <v/>
      </c>
      <c r="X516" s="49" t="str">
        <f ca="1" t="shared" si="532"/>
        <v/>
      </c>
      <c r="Y516" s="62" t="str">
        <f ca="1" t="shared" si="514"/>
        <v/>
      </c>
      <c r="Z516" s="62" t="str">
        <f ca="1" t="shared" si="515"/>
        <v/>
      </c>
      <c r="AA516" s="66"/>
      <c r="AB516" s="63" t="str">
        <f ca="1" t="shared" si="516"/>
        <v/>
      </c>
      <c r="AC516" s="72">
        <f ca="1">INDEX(Anslutningspunkt!$A$2:$A$180,RANDBETWEEN(2,180),1)</f>
        <v>242</v>
      </c>
      <c r="AD516" s="29"/>
      <c r="AE516" s="29" t="str">
        <f ca="1" t="shared" si="533"/>
        <v>Stamnät Regionnät</v>
      </c>
      <c r="AF516" s="78"/>
      <c r="AG516" s="121"/>
      <c r="AH516" s="122"/>
      <c r="AI516" s="126"/>
      <c r="AM516" s="6">
        <f ca="1">VLOOKUP(AC516,Anslutningspunkt!A:B,2,0)+RANDBETWEEN(-10000,10000)</f>
        <v>7698639.698</v>
      </c>
      <c r="AN516" s="6">
        <f ca="1">VLOOKUP(AC516,Anslutningspunkt!A:C,3,0)+RANDBETWEEN(-10000,10000)</f>
        <v>733000.195</v>
      </c>
      <c r="AP516" s="6" t="str">
        <f ca="1" t="shared" si="517"/>
        <v>Nyanslutning</v>
      </c>
      <c r="AQ516" s="6" t="str">
        <f t="shared" si="518"/>
        <v>Konsumtion/Produktion</v>
      </c>
      <c r="AX516" s="30" t="str">
        <f ca="1" t="shared" si="519"/>
        <v/>
      </c>
      <c r="AZ516" s="30" t="str">
        <f ca="1">IF(SUM(IF({"4.Projekteringsavtal","5.Anslutningsavtal","6.Nätavtal"}=Q516,1,0))&gt;0,EDATE(AX516,RANDBETWEEN(0,6)),"")</f>
        <v/>
      </c>
      <c r="BB516" s="20" t="str">
        <f ca="1">IF(SUM(IF({"5.Anslutningsavtal","6.Nätavtal"}=Q516,1,0))&gt;0,EDATE(AZ516,RANDBETWEEN(0,3)),"")</f>
        <v/>
      </c>
      <c r="BD516" s="20" t="str">
        <f ca="1" t="shared" si="520"/>
        <v/>
      </c>
    </row>
    <row r="517" s="6" customFormat="1" spans="1:56">
      <c r="A517" s="32" t="s">
        <v>65</v>
      </c>
      <c r="B517" s="30">
        <f ca="1" t="shared" si="521"/>
        <v>44054</v>
      </c>
      <c r="C517" s="31">
        <f ca="1" t="shared" si="507"/>
        <v>44325</v>
      </c>
      <c r="D517" s="29" t="str">
        <f t="shared" si="508"/>
        <v>Project 4517</v>
      </c>
      <c r="E517" s="29" t="str">
        <f t="shared" si="509"/>
        <v>Company AB 5517</v>
      </c>
      <c r="F517" s="29" t="str">
        <f ca="1" t="shared" si="522"/>
        <v>Norrtälje</v>
      </c>
      <c r="G517" s="36">
        <f ca="1" t="shared" si="523"/>
        <v>34</v>
      </c>
      <c r="H517" s="37" t="str">
        <f ca="1" t="shared" si="524"/>
        <v/>
      </c>
      <c r="I517" s="29" t="str">
        <f ca="1" t="shared" si="525"/>
        <v>Nyanslutning</v>
      </c>
      <c r="J517" s="29" t="s">
        <v>69</v>
      </c>
      <c r="K517" s="40">
        <f ca="1" t="shared" si="526"/>
        <v>490</v>
      </c>
      <c r="L517" s="40">
        <f ca="1" t="shared" si="510"/>
        <v>128</v>
      </c>
      <c r="M517" s="13"/>
      <c r="N517" s="29" t="str">
        <f ca="1" t="shared" si="511"/>
        <v>Erik Johanson 517</v>
      </c>
      <c r="O517" s="29" t="str">
        <f ca="1" t="shared" si="512"/>
        <v>Erik Johanson 517</v>
      </c>
      <c r="P517" s="29" t="str">
        <f ca="1" t="shared" si="513"/>
        <v>Erik Johanson 517</v>
      </c>
      <c r="Q517" s="29" t="str">
        <f ca="1" t="shared" si="527"/>
        <v>6.Nätavtal</v>
      </c>
      <c r="R517" s="44" t="str">
        <f ca="1" t="shared" si="528"/>
        <v>?</v>
      </c>
      <c r="S517" s="44" t="str">
        <f ca="1" t="shared" si="529"/>
        <v/>
      </c>
      <c r="T517" s="44" t="str">
        <f ca="1" t="shared" si="530"/>
        <v/>
      </c>
      <c r="U517" s="15"/>
      <c r="V517" s="32"/>
      <c r="W517" s="48" t="str">
        <f ca="1" t="shared" si="531"/>
        <v>Reservationsavtal ska tecknas</v>
      </c>
      <c r="X517" s="49" t="str">
        <f ca="1" t="shared" si="532"/>
        <v/>
      </c>
      <c r="Y517" s="62" t="str">
        <f ca="1" t="shared" si="514"/>
        <v/>
      </c>
      <c r="Z517" s="62" t="str">
        <f ca="1" t="shared" si="515"/>
        <v/>
      </c>
      <c r="AA517" s="66"/>
      <c r="AB517" s="63" t="str">
        <f ca="1" t="shared" si="516"/>
        <v/>
      </c>
      <c r="AC517" s="72">
        <f ca="1">INDEX(Anslutningspunkt!$A$2:$A$180,RANDBETWEEN(2,180),1)</f>
        <v>241</v>
      </c>
      <c r="AD517" s="29"/>
      <c r="AE517" s="29" t="str">
        <f ca="1" t="shared" si="533"/>
        <v/>
      </c>
      <c r="AF517" s="78"/>
      <c r="AG517" s="121"/>
      <c r="AH517" s="122"/>
      <c r="AI517" s="126"/>
      <c r="AM517" s="6">
        <f ca="1">VLOOKUP(AC517,Anslutningspunkt!A:B,2,0)+RANDBETWEEN(-10000,10000)</f>
        <v>7595820.698</v>
      </c>
      <c r="AN517" s="6">
        <f ca="1">VLOOKUP(AC517,Anslutningspunkt!A:C,3,0)+RANDBETWEEN(-10000,10000)</f>
        <v>768101.195</v>
      </c>
      <c r="AP517" s="6" t="str">
        <f ca="1" t="shared" si="517"/>
        <v>Nyanslutning</v>
      </c>
      <c r="AQ517" s="6" t="str">
        <f t="shared" si="518"/>
        <v>Konsumtion/Produktion</v>
      </c>
      <c r="AX517" s="30">
        <f ca="1" t="shared" si="519"/>
        <v>44070.1009214647</v>
      </c>
      <c r="AZ517" s="30">
        <f ca="1">IF(SUM(IF({"4.Projekteringsavtal","5.Anslutningsavtal","6.Nätavtal"}=Q517,1,0))&gt;0,EDATE(AX517,RANDBETWEEN(0,6)),"")</f>
        <v>44192</v>
      </c>
      <c r="BB517" s="20">
        <f ca="1">IF(SUM(IF({"5.Anslutningsavtal","6.Nätavtal"}=Q517,1,0))&gt;0,EDATE(AZ517,RANDBETWEEN(0,3)),"")</f>
        <v>44282</v>
      </c>
      <c r="BD517" s="20">
        <f ca="1" t="shared" si="520"/>
        <v>44313</v>
      </c>
    </row>
    <row r="518" s="6" customFormat="1" spans="1:56">
      <c r="A518" s="32" t="s">
        <v>65</v>
      </c>
      <c r="B518" s="30">
        <f ca="1" t="shared" si="521"/>
        <v>43184</v>
      </c>
      <c r="C518" s="31">
        <f ca="1" t="shared" si="507"/>
        <v>43952</v>
      </c>
      <c r="D518" s="29" t="str">
        <f t="shared" si="508"/>
        <v>Project 4518</v>
      </c>
      <c r="E518" s="29" t="str">
        <f t="shared" si="509"/>
        <v>Company AB 5518</v>
      </c>
      <c r="F518" s="29" t="str">
        <f ca="1" t="shared" si="522"/>
        <v>Trosa</v>
      </c>
      <c r="G518" s="36">
        <f ca="1" t="shared" si="523"/>
        <v>35</v>
      </c>
      <c r="H518" s="37" t="str">
        <f ca="1" t="shared" si="524"/>
        <v/>
      </c>
      <c r="I518" s="29" t="str">
        <f ca="1" t="shared" si="525"/>
        <v>Flytt</v>
      </c>
      <c r="J518" s="29" t="s">
        <v>69</v>
      </c>
      <c r="K518" s="40">
        <f ca="1" t="shared" si="526"/>
        <v>500</v>
      </c>
      <c r="L518" s="40">
        <f ca="1" t="shared" si="510"/>
        <v>468</v>
      </c>
      <c r="M518" s="13"/>
      <c r="N518" s="29" t="str">
        <f ca="1" t="shared" si="511"/>
        <v>Lars Johnson 518</v>
      </c>
      <c r="O518" s="29" t="str">
        <f ca="1" t="shared" si="512"/>
        <v>Lars Johnson 518</v>
      </c>
      <c r="P518" s="29" t="str">
        <f ca="1" t="shared" si="513"/>
        <v>Lars Johnson 518</v>
      </c>
      <c r="Q518" s="29" t="str">
        <f ca="1" t="shared" si="527"/>
        <v>6.Nätavtal</v>
      </c>
      <c r="R518" s="44" t="str">
        <f ca="1" t="shared" si="528"/>
        <v>N/A</v>
      </c>
      <c r="S518" s="44" t="str">
        <f ca="1" t="shared" si="529"/>
        <v>x</v>
      </c>
      <c r="T518" s="44" t="str">
        <f ca="1" t="shared" si="530"/>
        <v/>
      </c>
      <c r="U518" s="15"/>
      <c r="V518" s="32"/>
      <c r="W518" s="48" t="str">
        <f ca="1" t="shared" si="531"/>
        <v/>
      </c>
      <c r="X518" s="49" t="str">
        <f ca="1" t="shared" si="532"/>
        <v>Nej</v>
      </c>
      <c r="Y518" s="62" t="str">
        <f ca="1" t="shared" si="514"/>
        <v/>
      </c>
      <c r="Z518" s="62" t="str">
        <f ca="1" t="shared" si="515"/>
        <v/>
      </c>
      <c r="AA518" s="66"/>
      <c r="AB518" s="63" t="str">
        <f ca="1" t="shared" si="516"/>
        <v/>
      </c>
      <c r="AC518" s="72">
        <f ca="1">INDEX(Anslutningspunkt!$A$2:$A$180,RANDBETWEEN(2,180),1)</f>
        <v>313</v>
      </c>
      <c r="AD518" s="29"/>
      <c r="AE518" s="29" t="str">
        <f ca="1" t="shared" si="533"/>
        <v/>
      </c>
      <c r="AF518" s="78"/>
      <c r="AG518" s="121"/>
      <c r="AH518" s="122"/>
      <c r="AI518" s="126"/>
      <c r="AM518" s="6">
        <f ca="1">VLOOKUP(AC518,Anslutningspunkt!A:B,2,0)+RANDBETWEEN(-10000,10000)</f>
        <v>7699412.698</v>
      </c>
      <c r="AN518" s="6">
        <f ca="1">VLOOKUP(AC518,Anslutningspunkt!A:C,3,0)+RANDBETWEEN(-10000,10000)</f>
        <v>833831.195</v>
      </c>
      <c r="AP518" s="6" t="str">
        <f ca="1" t="shared" si="517"/>
        <v>Flytt</v>
      </c>
      <c r="AQ518" s="6" t="str">
        <f t="shared" si="518"/>
        <v>Konsumtion/Produktion</v>
      </c>
      <c r="AX518" s="30">
        <f ca="1" t="shared" si="519"/>
        <v>43388.3299056757</v>
      </c>
      <c r="AZ518" s="30">
        <f ca="1">IF(SUM(IF({"4.Projekteringsavtal","5.Anslutningsavtal","6.Nätavtal"}=Q518,1,0))&gt;0,EDATE(AX518,RANDBETWEEN(0,6)),"")</f>
        <v>43388</v>
      </c>
      <c r="BB518" s="20">
        <f ca="1">IF(SUM(IF({"5.Anslutningsavtal","6.Nätavtal"}=Q518,1,0))&gt;0,EDATE(AZ518,RANDBETWEEN(0,3)),"")</f>
        <v>43449</v>
      </c>
      <c r="BD518" s="20">
        <f ca="1" t="shared" si="520"/>
        <v>43511</v>
      </c>
    </row>
    <row r="519" s="6" customFormat="1" spans="1:56">
      <c r="A519" s="32" t="s">
        <v>65</v>
      </c>
      <c r="B519" s="30">
        <f ca="1" t="shared" si="521"/>
        <v>44122</v>
      </c>
      <c r="C519" s="31">
        <f ca="1" t="shared" si="507"/>
        <v>44978</v>
      </c>
      <c r="D519" s="29" t="str">
        <f t="shared" si="508"/>
        <v>Project 4519</v>
      </c>
      <c r="E519" s="29" t="str">
        <f t="shared" si="509"/>
        <v>Company AB 5519</v>
      </c>
      <c r="F519" s="29" t="str">
        <f ca="1" t="shared" si="522"/>
        <v>Enköping</v>
      </c>
      <c r="G519" s="36">
        <f ca="1" t="shared" si="523"/>
        <v>35</v>
      </c>
      <c r="H519" s="37" t="str">
        <f ca="1" t="shared" si="524"/>
        <v>Nej</v>
      </c>
      <c r="I519" s="29" t="str">
        <f ca="1" t="shared" si="525"/>
        <v>Flytt</v>
      </c>
      <c r="J519" s="29" t="s">
        <v>69</v>
      </c>
      <c r="K519" s="40">
        <f ca="1" t="shared" si="526"/>
        <v>280</v>
      </c>
      <c r="L519" s="40">
        <f ca="1" t="shared" si="510"/>
        <v>48</v>
      </c>
      <c r="M519" s="13"/>
      <c r="N519" s="29" t="str">
        <f ca="1" t="shared" si="511"/>
        <v>Erik Johanson 519</v>
      </c>
      <c r="O519" s="29" t="str">
        <f ca="1" t="shared" si="512"/>
        <v>Sarah Anderson 519</v>
      </c>
      <c r="P519" s="29" t="str">
        <f ca="1" t="shared" si="513"/>
        <v>Sarah Anderson 519</v>
      </c>
      <c r="Q519" s="29" t="str">
        <f ca="1" t="shared" si="527"/>
        <v>2.Reservationsavtal</v>
      </c>
      <c r="R519" s="44" t="str">
        <f ca="1" t="shared" si="528"/>
        <v>Ja</v>
      </c>
      <c r="S519" s="44" t="str">
        <f ca="1" t="shared" si="529"/>
        <v/>
      </c>
      <c r="T519" s="44" t="str">
        <f ca="1" t="shared" si="530"/>
        <v/>
      </c>
      <c r="U519" s="15"/>
      <c r="V519" s="32"/>
      <c r="W519" s="48" t="str">
        <f ca="1" t="shared" si="531"/>
        <v>Ansluts till LN 20 kV</v>
      </c>
      <c r="X519" s="49" t="str">
        <f ca="1" t="shared" si="532"/>
        <v/>
      </c>
      <c r="Y519" s="62" t="str">
        <f ca="1" t="shared" si="514"/>
        <v/>
      </c>
      <c r="Z519" s="62" t="str">
        <f ca="1" t="shared" si="515"/>
        <v/>
      </c>
      <c r="AA519" s="66"/>
      <c r="AB519" s="63" t="str">
        <f ca="1" t="shared" si="516"/>
        <v/>
      </c>
      <c r="AC519" s="72">
        <f ca="1">INDEX(Anslutningspunkt!$A$2:$A$180,RANDBETWEEN(2,180),1)</f>
        <v>134</v>
      </c>
      <c r="AD519" s="29"/>
      <c r="AE519" s="29" t="str">
        <f ca="1" t="shared" si="533"/>
        <v/>
      </c>
      <c r="AF519" s="78"/>
      <c r="AG519" s="121"/>
      <c r="AH519" s="122"/>
      <c r="AI519" s="126"/>
      <c r="AM519" s="6">
        <f ca="1">VLOOKUP(AC519,Anslutningspunkt!A:B,2,0)+RANDBETWEEN(-10000,10000)</f>
        <v>7733790.698</v>
      </c>
      <c r="AN519" s="6">
        <f ca="1">VLOOKUP(AC519,Anslutningspunkt!A:C,3,0)+RANDBETWEEN(-10000,10000)</f>
        <v>830230.195</v>
      </c>
      <c r="AP519" s="6" t="str">
        <f ca="1" t="shared" si="517"/>
        <v>Flytt</v>
      </c>
      <c r="AQ519" s="6" t="str">
        <f t="shared" si="518"/>
        <v>Konsumtion/Produktion</v>
      </c>
      <c r="AX519" s="30">
        <f ca="1" t="shared" si="519"/>
        <v>44872.8523973334</v>
      </c>
      <c r="AZ519" s="30" t="str">
        <f ca="1">IF(SUM(IF({"4.Projekteringsavtal","5.Anslutningsavtal","6.Nätavtal"}=Q519,1,0))&gt;0,EDATE(AX519,RANDBETWEEN(0,6)),"")</f>
        <v/>
      </c>
      <c r="BB519" s="20" t="str">
        <f ca="1">IF(SUM(IF({"5.Anslutningsavtal","6.Nätavtal"}=Q519,1,0))&gt;0,EDATE(AZ519,RANDBETWEEN(0,3)),"")</f>
        <v/>
      </c>
      <c r="BD519" s="20" t="str">
        <f ca="1" t="shared" si="520"/>
        <v/>
      </c>
    </row>
    <row r="520" s="6" customFormat="1" spans="1:56">
      <c r="A520" s="32" t="s">
        <v>65</v>
      </c>
      <c r="B520" s="30">
        <f ca="1" t="shared" si="521"/>
        <v>43145</v>
      </c>
      <c r="C520" s="31">
        <f ca="1" t="shared" si="507"/>
        <v>44100</v>
      </c>
      <c r="D520" s="29" t="str">
        <f t="shared" si="508"/>
        <v>Project 4520</v>
      </c>
      <c r="E520" s="29" t="str">
        <f t="shared" si="509"/>
        <v>Company AB 5520</v>
      </c>
      <c r="F520" s="29" t="str">
        <f ca="1" t="shared" si="522"/>
        <v>Östhammar</v>
      </c>
      <c r="G520" s="36">
        <f ca="1" t="shared" si="523"/>
        <v>31</v>
      </c>
      <c r="H520" s="37" t="str">
        <f ca="1" t="shared" si="524"/>
        <v/>
      </c>
      <c r="I520" s="29" t="str">
        <f ca="1" t="shared" si="525"/>
        <v>Nyanslutning</v>
      </c>
      <c r="J520" s="29" t="s">
        <v>69</v>
      </c>
      <c r="K520" s="40">
        <f ca="1" t="shared" si="526"/>
        <v>10</v>
      </c>
      <c r="L520" s="40">
        <f ca="1" t="shared" si="510"/>
        <v>10</v>
      </c>
      <c r="M520" s="13"/>
      <c r="N520" s="29" t="str">
        <f ca="1" t="shared" si="511"/>
        <v>Lars Johnson 520</v>
      </c>
      <c r="O520" s="29" t="str">
        <f ca="1" t="shared" si="512"/>
        <v>Sarah Anderson 520</v>
      </c>
      <c r="P520" s="29" t="str">
        <f ca="1" t="shared" si="513"/>
        <v>Anders Erikson 520</v>
      </c>
      <c r="Q520" s="29" t="str">
        <f ca="1" t="shared" si="527"/>
        <v>6.Nätavtal</v>
      </c>
      <c r="R520" s="44" t="str">
        <f ca="1" t="shared" si="528"/>
        <v>n</v>
      </c>
      <c r="S520" s="44" t="str">
        <f ca="1" t="shared" si="529"/>
        <v/>
      </c>
      <c r="T520" s="44" t="str">
        <f ca="1" t="shared" si="530"/>
        <v/>
      </c>
      <c r="U520" s="15"/>
      <c r="V520" s="32"/>
      <c r="W520" s="48" t="str">
        <f ca="1" t="shared" si="531"/>
        <v/>
      </c>
      <c r="X520" s="49" t="str">
        <f ca="1" t="shared" si="532"/>
        <v/>
      </c>
      <c r="Y520" s="62" t="str">
        <f ca="1" t="shared" si="514"/>
        <v/>
      </c>
      <c r="Z520" s="62" t="str">
        <f ca="1" t="shared" si="515"/>
        <v/>
      </c>
      <c r="AA520" s="66"/>
      <c r="AB520" s="63" t="str">
        <f ca="1" t="shared" si="516"/>
        <v/>
      </c>
      <c r="AC520" s="72">
        <f ca="1">INDEX(Anslutningspunkt!$A$2:$A$180,RANDBETWEEN(2,180),1)</f>
        <v>35</v>
      </c>
      <c r="AD520" s="29"/>
      <c r="AE520" s="29" t="str">
        <f ca="1" t="shared" si="533"/>
        <v>Stamnät</v>
      </c>
      <c r="AF520" s="78"/>
      <c r="AG520" s="121"/>
      <c r="AH520" s="122"/>
      <c r="AI520" s="126"/>
      <c r="AM520" s="6">
        <f ca="1">VLOOKUP(AC520,Anslutningspunkt!A:B,2,0)+RANDBETWEEN(-10000,10000)</f>
        <v>7672043.698</v>
      </c>
      <c r="AN520" s="6">
        <f ca="1">VLOOKUP(AC520,Anslutningspunkt!A:C,3,0)+RANDBETWEEN(-10000,10000)</f>
        <v>772188.195</v>
      </c>
      <c r="AP520" s="6" t="str">
        <f ca="1" t="shared" si="517"/>
        <v>Nyanslutning</v>
      </c>
      <c r="AQ520" s="6" t="str">
        <f t="shared" si="518"/>
        <v>Konsumtion/Produktion</v>
      </c>
      <c r="AX520" s="30">
        <f ca="1" t="shared" si="519"/>
        <v>43780.2222502757</v>
      </c>
      <c r="AZ520" s="30">
        <f ca="1">IF(SUM(IF({"4.Projekteringsavtal","5.Anslutningsavtal","6.Nätavtal"}=Q520,1,0))&gt;0,EDATE(AX520,RANDBETWEEN(0,6)),"")</f>
        <v>43841</v>
      </c>
      <c r="BB520" s="20">
        <f ca="1">IF(SUM(IF({"5.Anslutningsavtal","6.Nätavtal"}=Q520,1,0))&gt;0,EDATE(AZ520,RANDBETWEEN(0,3)),"")</f>
        <v>43841</v>
      </c>
      <c r="BD520" s="20">
        <f ca="1" t="shared" si="520"/>
        <v>43901</v>
      </c>
    </row>
    <row r="521" s="6" customFormat="1" spans="1:56">
      <c r="A521" s="32" t="s">
        <v>65</v>
      </c>
      <c r="B521" s="30">
        <f ca="1" t="shared" si="521"/>
        <v>44114</v>
      </c>
      <c r="C521" s="31">
        <f ca="1" t="shared" si="507"/>
        <v>44444</v>
      </c>
      <c r="D521" s="29" t="str">
        <f t="shared" si="508"/>
        <v>Project 4521</v>
      </c>
      <c r="E521" s="29" t="str">
        <f t="shared" si="509"/>
        <v>Company AB 5521</v>
      </c>
      <c r="F521" s="29" t="str">
        <f ca="1" t="shared" si="522"/>
        <v>Upplans Bro</v>
      </c>
      <c r="G521" s="36">
        <f ca="1" t="shared" si="523"/>
        <v>36</v>
      </c>
      <c r="H521" s="37" t="str">
        <f ca="1" t="shared" si="524"/>
        <v/>
      </c>
      <c r="I521" s="29" t="str">
        <f ca="1" t="shared" si="525"/>
        <v>Nyanslutning</v>
      </c>
      <c r="J521" s="29" t="s">
        <v>69</v>
      </c>
      <c r="K521" s="40">
        <f ca="1" t="shared" si="526"/>
        <v>30</v>
      </c>
      <c r="L521" s="40">
        <f ca="1" t="shared" si="510"/>
        <v>17</v>
      </c>
      <c r="M521" s="13"/>
      <c r="N521" s="29" t="str">
        <f ca="1" t="shared" si="511"/>
        <v>Erik Johanson 521</v>
      </c>
      <c r="O521" s="29" t="str">
        <f ca="1" t="shared" si="512"/>
        <v>Lars Johnson 521</v>
      </c>
      <c r="P521" s="29" t="str">
        <f ca="1" t="shared" si="513"/>
        <v>Sarah Anderson 521</v>
      </c>
      <c r="Q521" s="29" t="str">
        <f ca="1" t="shared" si="527"/>
        <v>2.Reservationsavtal</v>
      </c>
      <c r="R521" s="44" t="str">
        <f ca="1" t="shared" si="528"/>
        <v/>
      </c>
      <c r="S521" s="44" t="str">
        <f ca="1" t="shared" si="529"/>
        <v>x</v>
      </c>
      <c r="T521" s="44" t="str">
        <f ca="1" t="shared" si="530"/>
        <v/>
      </c>
      <c r="U521" s="15"/>
      <c r="V521" s="32"/>
      <c r="W521" s="48" t="str">
        <f ca="1" t="shared" si="531"/>
        <v/>
      </c>
      <c r="X521" s="49" t="str">
        <f ca="1" t="shared" si="532"/>
        <v>Ja</v>
      </c>
      <c r="Y521" s="62">
        <f ca="1" t="shared" si="514"/>
        <v>45406</v>
      </c>
      <c r="Z521" s="62">
        <f ca="1" t="shared" si="515"/>
        <v>44644</v>
      </c>
      <c r="AA521" s="66"/>
      <c r="AB521" s="63" t="str">
        <f ca="1" t="shared" si="516"/>
        <v/>
      </c>
      <c r="AC521" s="72">
        <f ca="1">INDEX(Anslutningspunkt!$A$2:$A$180,RANDBETWEEN(2,180),1)</f>
        <v>167</v>
      </c>
      <c r="AD521" s="29"/>
      <c r="AE521" s="29" t="str">
        <f ca="1" t="shared" si="533"/>
        <v>Stamnät</v>
      </c>
      <c r="AF521" s="78"/>
      <c r="AG521" s="121"/>
      <c r="AH521" s="122"/>
      <c r="AI521" s="126"/>
      <c r="AM521" s="6">
        <f ca="1">VLOOKUP(AC521,Anslutningspunkt!A:B,2,0)+RANDBETWEEN(-10000,10000)</f>
        <v>7680620.698</v>
      </c>
      <c r="AN521" s="6">
        <f ca="1">VLOOKUP(AC521,Anslutningspunkt!A:C,3,0)+RANDBETWEEN(-10000,10000)</f>
        <v>732908.195</v>
      </c>
      <c r="AP521" s="6" t="str">
        <f ca="1" t="shared" si="517"/>
        <v>Nyanslutning</v>
      </c>
      <c r="AQ521" s="6" t="str">
        <f t="shared" si="518"/>
        <v>Konsumtion/Produktion</v>
      </c>
      <c r="AX521" s="30">
        <f ca="1" t="shared" si="519"/>
        <v>44280.0362434161</v>
      </c>
      <c r="AZ521" s="30" t="str">
        <f ca="1">IF(SUM(IF({"4.Projekteringsavtal","5.Anslutningsavtal","6.Nätavtal"}=Q521,1,0))&gt;0,EDATE(AX521,RANDBETWEEN(0,6)),"")</f>
        <v/>
      </c>
      <c r="BB521" s="20" t="str">
        <f ca="1">IF(SUM(IF({"5.Anslutningsavtal","6.Nätavtal"}=Q521,1,0))&gt;0,EDATE(AZ521,RANDBETWEEN(0,3)),"")</f>
        <v/>
      </c>
      <c r="BD521" s="20" t="str">
        <f ca="1" t="shared" si="520"/>
        <v/>
      </c>
    </row>
    <row r="522" s="6" customFormat="1" spans="1:56">
      <c r="A522" s="32" t="s">
        <v>65</v>
      </c>
      <c r="B522" s="30">
        <f ca="1" t="shared" ref="B522:B531" si="534">RANDBETWEEN(DATE(2018,1,1),DATE(2022,10,20))</f>
        <v>43355</v>
      </c>
      <c r="C522" s="31">
        <f ca="1" t="shared" si="507"/>
        <v>44137</v>
      </c>
      <c r="D522" s="29" t="str">
        <f t="shared" si="508"/>
        <v>Project 4522</v>
      </c>
      <c r="E522" s="29" t="str">
        <f t="shared" si="509"/>
        <v>Company AB 5522</v>
      </c>
      <c r="F522" s="29" t="str">
        <f ca="1" t="shared" ref="F522:F531" si="535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Nacka</v>
      </c>
      <c r="G522" s="36">
        <f ca="1" t="shared" ref="G522:G531" si="536">RANDBETWEEN(30,38)</f>
        <v>34</v>
      </c>
      <c r="H522" s="37" t="str">
        <f ca="1" t="shared" ref="H522:H531" si="537">CHOOSE(RANDBETWEEN(1,3),"Ja","Nej","")</f>
        <v/>
      </c>
      <c r="I522" s="29" t="str">
        <f ca="1" t="shared" ref="I522:I531" si="538">CHOOSE(RANDBETWEEN(1,3),"Nyanslutning","Utökning","Flytt")</f>
        <v>Utökning</v>
      </c>
      <c r="J522" s="29" t="s">
        <v>69</v>
      </c>
      <c r="K522" s="40">
        <f ca="1" t="shared" ref="K522:K531" si="539">RANDBETWEEN(1,60)*10</f>
        <v>450</v>
      </c>
      <c r="L522" s="40">
        <f ca="1" t="shared" si="510"/>
        <v>61</v>
      </c>
      <c r="M522" s="13"/>
      <c r="N522" s="29" t="str">
        <f ca="1" t="shared" si="511"/>
        <v>Erik Johanson 522</v>
      </c>
      <c r="O522" s="29" t="str">
        <f ca="1" t="shared" si="512"/>
        <v>Anders Erikson 522</v>
      </c>
      <c r="P522" s="29" t="str">
        <f ca="1" t="shared" si="513"/>
        <v>Lars Johnson 522</v>
      </c>
      <c r="Q522" s="29" t="str">
        <f ca="1" t="shared" ref="Q522:Q531" si="540">CHOOSE(RANDBETWEEN(1,5),"5.Anslutningsavtal","4.Projekteringsavtal","6.Nätavtal","2.Reservationsavtal","1.Anslutningsmöjlighet")</f>
        <v>6.Nätavtal</v>
      </c>
      <c r="R522" s="44" t="str">
        <f ca="1" t="shared" ref="R522:R531" si="541">CHOOSE(RANDBETWEEN(1,8),"Ja","","","","n","nej","?","N/A")</f>
        <v>nej</v>
      </c>
      <c r="S522" s="44" t="str">
        <f ca="1" t="shared" ref="S522:S531" si="542">CHOOSE(RANDBETWEEN(1,3),"x","","")</f>
        <v/>
      </c>
      <c r="T522" s="44" t="str">
        <f ca="1" t="shared" ref="T522:T531" si="543">CHOOSE(RANDBETWEEN(1,4),"x","","","")</f>
        <v>x</v>
      </c>
      <c r="U522" s="15"/>
      <c r="V522" s="32"/>
      <c r="W522" s="48" t="str">
        <f ca="1" t="shared" ref="W522:W531" si="544">CHOOSE(RANDBETWEEN(1,7),"Länk","","","","","Ansluts till LN 20 kV","Reservationsavtal ska tecknas")</f>
        <v>Länk</v>
      </c>
      <c r="X522" s="49" t="str">
        <f ca="1" t="shared" ref="X522:X531" si="545">CHOOSE(RANDBETWEEN(1,4),"Ja","Ja","Nej","")</f>
        <v/>
      </c>
      <c r="Y522" s="62" t="str">
        <f ca="1" t="shared" si="514"/>
        <v/>
      </c>
      <c r="Z522" s="62" t="str">
        <f ca="1" t="shared" si="515"/>
        <v/>
      </c>
      <c r="AA522" s="66"/>
      <c r="AB522" s="63" t="str">
        <f ca="1" t="shared" si="516"/>
        <v/>
      </c>
      <c r="AC522" s="72">
        <f ca="1">INDEX(Anslutningspunkt!$A$2:$A$180,RANDBETWEEN(2,180),1)</f>
        <v>120</v>
      </c>
      <c r="AD522" s="29"/>
      <c r="AE522" s="29" t="str">
        <f ca="1" t="shared" ref="AE522:AE531" si="546">CHOOSE(RANDBETWEEN(1,4),"Regionnät","Stamnät Regionnät","Stamnät","")</f>
        <v>Stamnät</v>
      </c>
      <c r="AF522" s="78"/>
      <c r="AG522" s="121"/>
      <c r="AH522" s="122"/>
      <c r="AI522" s="126"/>
      <c r="AM522" s="6">
        <f ca="1">VLOOKUP(AC522,Anslutningspunkt!A:B,2,0)+RANDBETWEEN(-10000,10000)</f>
        <v>7752171.698</v>
      </c>
      <c r="AN522" s="6">
        <f ca="1">VLOOKUP(AC522,Anslutningspunkt!A:C,3,0)+RANDBETWEEN(-10000,10000)</f>
        <v>721688.195</v>
      </c>
      <c r="AP522" s="6" t="str">
        <f ca="1" t="shared" si="517"/>
        <v>Utökning</v>
      </c>
      <c r="AQ522" s="6" t="str">
        <f t="shared" si="518"/>
        <v>Konsumtion/Produktion</v>
      </c>
      <c r="AX522" s="30">
        <f ca="1" t="shared" si="519"/>
        <v>43502.6741526876</v>
      </c>
      <c r="AZ522" s="30">
        <f ca="1">IF(SUM(IF({"4.Projekteringsavtal","5.Anslutningsavtal","6.Nätavtal"}=Q522,1,0))&gt;0,EDATE(AX522,RANDBETWEEN(0,6)),"")</f>
        <v>43652</v>
      </c>
      <c r="BB522" s="20">
        <f ca="1">IF(SUM(IF({"5.Anslutningsavtal","6.Nätavtal"}=Q522,1,0))&gt;0,EDATE(AZ522,RANDBETWEEN(0,3)),"")</f>
        <v>43714</v>
      </c>
      <c r="BD522" s="20">
        <f ca="1" t="shared" si="520"/>
        <v>43805</v>
      </c>
    </row>
    <row r="523" s="6" customFormat="1" spans="1:56">
      <c r="A523" s="32" t="s">
        <v>65</v>
      </c>
      <c r="B523" s="30">
        <f ca="1" t="shared" si="534"/>
        <v>44842</v>
      </c>
      <c r="C523" s="31">
        <f ca="1" t="shared" si="507"/>
        <v>45471</v>
      </c>
      <c r="D523" s="29" t="str">
        <f t="shared" si="508"/>
        <v>Project 4523</v>
      </c>
      <c r="E523" s="29" t="str">
        <f t="shared" si="509"/>
        <v>Company AB 5523</v>
      </c>
      <c r="F523" s="29" t="str">
        <f ca="1" t="shared" si="535"/>
        <v>Älvkarleby</v>
      </c>
      <c r="G523" s="36">
        <f ca="1" t="shared" si="536"/>
        <v>34</v>
      </c>
      <c r="H523" s="37" t="str">
        <f ca="1" t="shared" si="537"/>
        <v>Ja</v>
      </c>
      <c r="I523" s="29" t="str">
        <f ca="1" t="shared" si="538"/>
        <v>Utökning</v>
      </c>
      <c r="J523" s="29" t="s">
        <v>69</v>
      </c>
      <c r="K523" s="40">
        <f ca="1" t="shared" si="539"/>
        <v>410</v>
      </c>
      <c r="L523" s="40">
        <f ca="1" t="shared" si="510"/>
        <v>104</v>
      </c>
      <c r="M523" s="13"/>
      <c r="N523" s="29" t="str">
        <f ca="1" t="shared" si="511"/>
        <v>Anders Erikson 523</v>
      </c>
      <c r="O523" s="29" t="str">
        <f ca="1" t="shared" si="512"/>
        <v>Erik Johanson 523</v>
      </c>
      <c r="P523" s="29" t="str">
        <f ca="1" t="shared" si="513"/>
        <v>Erik Johanson 523</v>
      </c>
      <c r="Q523" s="29" t="str">
        <f ca="1" t="shared" si="540"/>
        <v>5.Anslutningsavtal</v>
      </c>
      <c r="R523" s="44" t="str">
        <f ca="1" t="shared" si="541"/>
        <v/>
      </c>
      <c r="S523" s="44" t="str">
        <f ca="1" t="shared" si="542"/>
        <v>x</v>
      </c>
      <c r="T523" s="44" t="str">
        <f ca="1" t="shared" si="543"/>
        <v>x</v>
      </c>
      <c r="U523" s="15"/>
      <c r="V523" s="32"/>
      <c r="W523" s="48" t="str">
        <f ca="1" t="shared" si="544"/>
        <v>Reservationsavtal ska tecknas</v>
      </c>
      <c r="X523" s="49" t="str">
        <f ca="1" t="shared" si="545"/>
        <v>Nej</v>
      </c>
      <c r="Y523" s="62" t="str">
        <f ca="1" t="shared" si="514"/>
        <v/>
      </c>
      <c r="Z523" s="62" t="str">
        <f ca="1" t="shared" si="515"/>
        <v/>
      </c>
      <c r="AA523" s="66"/>
      <c r="AB523" s="63" t="str">
        <f ca="1" t="shared" si="516"/>
        <v/>
      </c>
      <c r="AC523" s="72">
        <f ca="1">INDEX(Anslutningspunkt!$A$2:$A$180,RANDBETWEEN(2,180),1)</f>
        <v>216</v>
      </c>
      <c r="AD523" s="29"/>
      <c r="AE523" s="29" t="str">
        <f ca="1" t="shared" si="546"/>
        <v>Stamnät</v>
      </c>
      <c r="AF523" s="78"/>
      <c r="AG523" s="121"/>
      <c r="AH523" s="122"/>
      <c r="AI523" s="126"/>
      <c r="AM523" s="6">
        <f ca="1">VLOOKUP(AC523,Anslutningspunkt!A:B,2,0)+RANDBETWEEN(-10000,10000)</f>
        <v>7671200.698</v>
      </c>
      <c r="AN523" s="6">
        <f ca="1">VLOOKUP(AC523,Anslutningspunkt!A:C,3,0)+RANDBETWEEN(-10000,10000)</f>
        <v>820265.195</v>
      </c>
      <c r="AP523" s="6" t="str">
        <f ca="1" t="shared" si="517"/>
        <v>Utökning</v>
      </c>
      <c r="AQ523" s="6" t="str">
        <f t="shared" si="518"/>
        <v>Konsumtion/Produktion</v>
      </c>
      <c r="AX523" s="30">
        <f ca="1" t="shared" si="519"/>
        <v>45100.0277348513</v>
      </c>
      <c r="AZ523" s="30">
        <f ca="1">IF(SUM(IF({"4.Projekteringsavtal","5.Anslutningsavtal","6.Nätavtal"}=Q523,1,0))&gt;0,EDATE(AX523,RANDBETWEEN(0,6)),"")</f>
        <v>45192</v>
      </c>
      <c r="BB523" s="20">
        <f ca="1">IF(SUM(IF({"5.Anslutningsavtal","6.Nätavtal"}=Q523,1,0))&gt;0,EDATE(AZ523,RANDBETWEEN(0,3)),"")</f>
        <v>45192</v>
      </c>
      <c r="BD523" s="20" t="str">
        <f ca="1" t="shared" si="520"/>
        <v/>
      </c>
    </row>
    <row r="524" s="6" customFormat="1" spans="1:56">
      <c r="A524" s="32" t="s">
        <v>65</v>
      </c>
      <c r="B524" s="30">
        <f ca="1" t="shared" si="534"/>
        <v>43970</v>
      </c>
      <c r="C524" s="31">
        <f ca="1" t="shared" si="507"/>
        <v>44882</v>
      </c>
      <c r="D524" s="29" t="str">
        <f t="shared" si="508"/>
        <v>Project 4524</v>
      </c>
      <c r="E524" s="29" t="str">
        <f t="shared" si="509"/>
        <v>Company AB 5524</v>
      </c>
      <c r="F524" s="29" t="str">
        <f ca="1" t="shared" si="535"/>
        <v>Eskilstuna</v>
      </c>
      <c r="G524" s="36">
        <f ca="1" t="shared" si="536"/>
        <v>32</v>
      </c>
      <c r="H524" s="37" t="str">
        <f ca="1" t="shared" si="537"/>
        <v>Nej</v>
      </c>
      <c r="I524" s="29" t="str">
        <f ca="1" t="shared" si="538"/>
        <v>Utökning</v>
      </c>
      <c r="J524" s="29" t="s">
        <v>69</v>
      </c>
      <c r="K524" s="40">
        <f ca="1" t="shared" si="539"/>
        <v>400</v>
      </c>
      <c r="L524" s="40">
        <f ca="1" t="shared" si="510"/>
        <v>58</v>
      </c>
      <c r="M524" s="13"/>
      <c r="N524" s="29" t="str">
        <f ca="1" t="shared" si="511"/>
        <v>Sarah Anderson 524</v>
      </c>
      <c r="O524" s="29" t="str">
        <f ca="1" t="shared" si="512"/>
        <v>Erik Johanson 524</v>
      </c>
      <c r="P524" s="29" t="str">
        <f ca="1" t="shared" si="513"/>
        <v>Lars Johnson 524</v>
      </c>
      <c r="Q524" s="29" t="str">
        <f ca="1" t="shared" si="540"/>
        <v>5.Anslutningsavtal</v>
      </c>
      <c r="R524" s="44" t="str">
        <f ca="1" t="shared" si="541"/>
        <v>?</v>
      </c>
      <c r="S524" s="44" t="str">
        <f ca="1" t="shared" si="542"/>
        <v>x</v>
      </c>
      <c r="T524" s="44" t="str">
        <f ca="1" t="shared" si="543"/>
        <v/>
      </c>
      <c r="U524" s="15"/>
      <c r="V524" s="32"/>
      <c r="W524" s="48" t="str">
        <f ca="1" t="shared" si="544"/>
        <v>Reservationsavtal ska tecknas</v>
      </c>
      <c r="X524" s="49" t="str">
        <f ca="1" t="shared" si="545"/>
        <v>Nej</v>
      </c>
      <c r="Y524" s="62" t="str">
        <f ca="1" t="shared" si="514"/>
        <v/>
      </c>
      <c r="Z524" s="62" t="str">
        <f ca="1" t="shared" si="515"/>
        <v/>
      </c>
      <c r="AA524" s="66"/>
      <c r="AB524" s="63" t="str">
        <f ca="1" t="shared" si="516"/>
        <v/>
      </c>
      <c r="AC524" s="72">
        <f ca="1">INDEX(Anslutningspunkt!$A$2:$A$180,RANDBETWEEN(2,180),1)</f>
        <v>248</v>
      </c>
      <c r="AD524" s="29"/>
      <c r="AE524" s="29" t="str">
        <f ca="1" t="shared" si="546"/>
        <v>Regionnät</v>
      </c>
      <c r="AF524" s="78"/>
      <c r="AG524" s="121"/>
      <c r="AH524" s="122"/>
      <c r="AI524" s="126"/>
      <c r="AM524" s="6">
        <f ca="1">VLOOKUP(AC524,Anslutningspunkt!A:B,2,0)+RANDBETWEEN(-10000,10000)</f>
        <v>7694429.698</v>
      </c>
      <c r="AN524" s="6">
        <f ca="1">VLOOKUP(AC524,Anslutningspunkt!A:C,3,0)+RANDBETWEEN(-10000,10000)</f>
        <v>814880.195</v>
      </c>
      <c r="AP524" s="6" t="str">
        <f ca="1" t="shared" si="517"/>
        <v>Utökning</v>
      </c>
      <c r="AQ524" s="6" t="str">
        <f t="shared" si="518"/>
        <v>Konsumtion/Produktion</v>
      </c>
      <c r="AX524" s="30">
        <f ca="1" t="shared" si="519"/>
        <v>44039.7696392745</v>
      </c>
      <c r="AZ524" s="30">
        <f ca="1">IF(SUM(IF({"4.Projekteringsavtal","5.Anslutningsavtal","6.Nätavtal"}=Q524,1,0))&gt;0,EDATE(AX524,RANDBETWEEN(0,6)),"")</f>
        <v>44070</v>
      </c>
      <c r="BB524" s="20">
        <f ca="1">IF(SUM(IF({"5.Anslutningsavtal","6.Nätavtal"}=Q524,1,0))&gt;0,EDATE(AZ524,RANDBETWEEN(0,3)),"")</f>
        <v>44101</v>
      </c>
      <c r="BD524" s="20" t="str">
        <f ca="1" t="shared" si="520"/>
        <v/>
      </c>
    </row>
    <row r="525" s="6" customFormat="1" spans="1:56">
      <c r="A525" s="32" t="s">
        <v>65</v>
      </c>
      <c r="B525" s="30">
        <f ca="1" t="shared" si="534"/>
        <v>43173</v>
      </c>
      <c r="C525" s="31">
        <f ca="1" t="shared" si="507"/>
        <v>44330</v>
      </c>
      <c r="D525" s="29" t="str">
        <f t="shared" si="508"/>
        <v>Project 4525</v>
      </c>
      <c r="E525" s="29" t="str">
        <f t="shared" si="509"/>
        <v>Company AB 5525</v>
      </c>
      <c r="F525" s="29" t="str">
        <f ca="1" t="shared" si="535"/>
        <v>Tierp</v>
      </c>
      <c r="G525" s="36">
        <f ca="1" t="shared" si="536"/>
        <v>37</v>
      </c>
      <c r="H525" s="37" t="str">
        <f ca="1" t="shared" si="537"/>
        <v/>
      </c>
      <c r="I525" s="29" t="str">
        <f ca="1" t="shared" si="538"/>
        <v>Nyanslutning</v>
      </c>
      <c r="J525" s="29" t="s">
        <v>69</v>
      </c>
      <c r="K525" s="40">
        <f ca="1" t="shared" si="539"/>
        <v>190</v>
      </c>
      <c r="L525" s="40">
        <f ca="1" t="shared" si="510"/>
        <v>190</v>
      </c>
      <c r="M525" s="13"/>
      <c r="N525" s="29" t="str">
        <f ca="1" t="shared" si="511"/>
        <v>Lars Johnson 525</v>
      </c>
      <c r="O525" s="29" t="str">
        <f ca="1" t="shared" si="512"/>
        <v>Sarah Anderson 525</v>
      </c>
      <c r="P525" s="29" t="str">
        <f ca="1" t="shared" si="513"/>
        <v>Erik Johanson 525</v>
      </c>
      <c r="Q525" s="29" t="str">
        <f ca="1" t="shared" si="540"/>
        <v>1.Anslutningsmöjlighet</v>
      </c>
      <c r="R525" s="44" t="str">
        <f ca="1" t="shared" si="541"/>
        <v>Ja</v>
      </c>
      <c r="S525" s="44" t="str">
        <f ca="1" t="shared" si="542"/>
        <v/>
      </c>
      <c r="T525" s="44" t="str">
        <f ca="1" t="shared" si="543"/>
        <v>x</v>
      </c>
      <c r="U525" s="15"/>
      <c r="V525" s="32"/>
      <c r="W525" s="48" t="str">
        <f ca="1" t="shared" si="544"/>
        <v/>
      </c>
      <c r="X525" s="49" t="str">
        <f ca="1" t="shared" si="545"/>
        <v>Nej</v>
      </c>
      <c r="Y525" s="62" t="str">
        <f ca="1" t="shared" si="514"/>
        <v/>
      </c>
      <c r="Z525" s="62" t="str">
        <f ca="1" t="shared" si="515"/>
        <v/>
      </c>
      <c r="AA525" s="66"/>
      <c r="AB525" s="63">
        <f ca="1" t="shared" si="516"/>
        <v>43742.1188282534</v>
      </c>
      <c r="AC525" s="72">
        <f ca="1">INDEX(Anslutningspunkt!$A$2:$A$180,RANDBETWEEN(2,180),1)</f>
        <v>210</v>
      </c>
      <c r="AD525" s="29"/>
      <c r="AE525" s="29" t="str">
        <f ca="1" t="shared" si="546"/>
        <v>Stamnät</v>
      </c>
      <c r="AF525" s="78"/>
      <c r="AG525" s="121"/>
      <c r="AH525" s="122"/>
      <c r="AI525" s="126"/>
      <c r="AM525" s="6">
        <f ca="1">VLOOKUP(AC525,Anslutningspunkt!A:B,2,0)+RANDBETWEEN(-10000,10000)</f>
        <v>7703687.698</v>
      </c>
      <c r="AN525" s="6">
        <f ca="1">VLOOKUP(AC525,Anslutningspunkt!A:C,3,0)+RANDBETWEEN(-10000,10000)</f>
        <v>687730.195</v>
      </c>
      <c r="AP525" s="6" t="str">
        <f ca="1" t="shared" si="517"/>
        <v>Nyanslutning</v>
      </c>
      <c r="AQ525" s="6" t="str">
        <f t="shared" si="518"/>
        <v>Konsumtion/Produktion</v>
      </c>
      <c r="AX525" s="30" t="str">
        <f ca="1" t="shared" si="519"/>
        <v/>
      </c>
      <c r="AZ525" s="30" t="str">
        <f ca="1">IF(SUM(IF({"4.Projekteringsavtal","5.Anslutningsavtal","6.Nätavtal"}=Q525,1,0))&gt;0,EDATE(AX525,RANDBETWEEN(0,6)),"")</f>
        <v/>
      </c>
      <c r="BB525" s="20" t="str">
        <f ca="1">IF(SUM(IF({"5.Anslutningsavtal","6.Nätavtal"}=Q525,1,0))&gt;0,EDATE(AZ525,RANDBETWEEN(0,3)),"")</f>
        <v/>
      </c>
      <c r="BD525" s="20" t="str">
        <f ca="1" t="shared" si="520"/>
        <v/>
      </c>
    </row>
    <row r="526" s="6" customFormat="1" spans="1:56">
      <c r="A526" s="32" t="s">
        <v>65</v>
      </c>
      <c r="B526" s="30">
        <f ca="1" t="shared" si="534"/>
        <v>43302</v>
      </c>
      <c r="C526" s="31">
        <f ca="1" t="shared" si="507"/>
        <v>44073</v>
      </c>
      <c r="D526" s="29" t="str">
        <f t="shared" si="508"/>
        <v>Project 4526</v>
      </c>
      <c r="E526" s="29" t="str">
        <f t="shared" si="509"/>
        <v>Company AB 5526</v>
      </c>
      <c r="F526" s="29" t="str">
        <f ca="1" t="shared" si="535"/>
        <v>Upplands Vsäby</v>
      </c>
      <c r="G526" s="36">
        <f ca="1" t="shared" si="536"/>
        <v>30</v>
      </c>
      <c r="H526" s="37" t="str">
        <f ca="1" t="shared" si="537"/>
        <v>Nej</v>
      </c>
      <c r="I526" s="29" t="str">
        <f ca="1" t="shared" si="538"/>
        <v>Nyanslutning</v>
      </c>
      <c r="J526" s="29" t="s">
        <v>69</v>
      </c>
      <c r="K526" s="40">
        <f ca="1" t="shared" si="539"/>
        <v>450</v>
      </c>
      <c r="L526" s="40">
        <f ca="1" t="shared" si="510"/>
        <v>256</v>
      </c>
      <c r="M526" s="13"/>
      <c r="N526" s="29" t="str">
        <f ca="1" t="shared" si="511"/>
        <v>Erik Johanson 526</v>
      </c>
      <c r="O526" s="29" t="str">
        <f ca="1" t="shared" si="512"/>
        <v>Anders Erikson 526</v>
      </c>
      <c r="P526" s="29" t="str">
        <f ca="1" t="shared" si="513"/>
        <v>Erik Johanson 526</v>
      </c>
      <c r="Q526" s="29" t="str">
        <f ca="1" t="shared" si="540"/>
        <v>2.Reservationsavtal</v>
      </c>
      <c r="R526" s="44" t="str">
        <f ca="1" t="shared" si="541"/>
        <v/>
      </c>
      <c r="S526" s="44" t="str">
        <f ca="1" t="shared" si="542"/>
        <v/>
      </c>
      <c r="T526" s="44" t="str">
        <f ca="1" t="shared" si="543"/>
        <v>x</v>
      </c>
      <c r="U526" s="15"/>
      <c r="V526" s="32"/>
      <c r="W526" s="48" t="str">
        <f ca="1" t="shared" si="544"/>
        <v/>
      </c>
      <c r="X526" s="49" t="str">
        <f ca="1" t="shared" si="545"/>
        <v>Ja</v>
      </c>
      <c r="Y526" s="62">
        <f ca="1" t="shared" si="514"/>
        <v>45519</v>
      </c>
      <c r="Z526" s="62">
        <f ca="1" t="shared" si="515"/>
        <v>44826</v>
      </c>
      <c r="AA526" s="66"/>
      <c r="AB526" s="63" t="str">
        <f ca="1" t="shared" si="516"/>
        <v/>
      </c>
      <c r="AC526" s="72">
        <f ca="1">INDEX(Anslutningspunkt!$A$2:$A$180,RANDBETWEEN(2,180),1)</f>
        <v>215</v>
      </c>
      <c r="AD526" s="29"/>
      <c r="AE526" s="29" t="str">
        <f ca="1" t="shared" si="546"/>
        <v>Stamnät</v>
      </c>
      <c r="AF526" s="78"/>
      <c r="AG526" s="121"/>
      <c r="AH526" s="122"/>
      <c r="AI526" s="126"/>
      <c r="AM526" s="6">
        <f ca="1">VLOOKUP(AC526,Anslutningspunkt!A:B,2,0)+RANDBETWEEN(-10000,10000)</f>
        <v>7608055.698</v>
      </c>
      <c r="AN526" s="6">
        <f ca="1">VLOOKUP(AC526,Anslutningspunkt!A:C,3,0)+RANDBETWEEN(-10000,10000)</f>
        <v>649060.195</v>
      </c>
      <c r="AP526" s="6" t="str">
        <f ca="1" t="shared" si="517"/>
        <v>Nyanslutning</v>
      </c>
      <c r="AQ526" s="6" t="str">
        <f t="shared" si="518"/>
        <v>Konsumtion/Produktion</v>
      </c>
      <c r="AX526" s="30">
        <f ca="1" t="shared" si="519"/>
        <v>43362.089167815</v>
      </c>
      <c r="AZ526" s="30" t="str">
        <f ca="1">IF(SUM(IF({"4.Projekteringsavtal","5.Anslutningsavtal","6.Nätavtal"}=Q526,1,0))&gt;0,EDATE(AX526,RANDBETWEEN(0,6)),"")</f>
        <v/>
      </c>
      <c r="BB526" s="20" t="str">
        <f ca="1">IF(SUM(IF({"5.Anslutningsavtal","6.Nätavtal"}=Q526,1,0))&gt;0,EDATE(AZ526,RANDBETWEEN(0,3)),"")</f>
        <v/>
      </c>
      <c r="BD526" s="20" t="str">
        <f ca="1" t="shared" si="520"/>
        <v/>
      </c>
    </row>
    <row r="527" s="6" customFormat="1" spans="1:56">
      <c r="A527" s="32" t="s">
        <v>65</v>
      </c>
      <c r="B527" s="30">
        <f ca="1" t="shared" si="534"/>
        <v>44605</v>
      </c>
      <c r="C527" s="31">
        <f ca="1" t="shared" si="507"/>
        <v>44930</v>
      </c>
      <c r="D527" s="29" t="str">
        <f t="shared" si="508"/>
        <v>Project 4527</v>
      </c>
      <c r="E527" s="29" t="str">
        <f t="shared" si="509"/>
        <v>Company AB 5527</v>
      </c>
      <c r="F527" s="29" t="str">
        <f ca="1" t="shared" si="535"/>
        <v>Älvkarleby</v>
      </c>
      <c r="G527" s="36">
        <f ca="1" t="shared" si="536"/>
        <v>33</v>
      </c>
      <c r="H527" s="37" t="str">
        <f ca="1" t="shared" si="537"/>
        <v/>
      </c>
      <c r="I527" s="29" t="str">
        <f ca="1" t="shared" si="538"/>
        <v>Utökning</v>
      </c>
      <c r="J527" s="29" t="s">
        <v>69</v>
      </c>
      <c r="K527" s="40">
        <f ca="1" t="shared" si="539"/>
        <v>370</v>
      </c>
      <c r="L527" s="40">
        <f ca="1" t="shared" si="510"/>
        <v>48</v>
      </c>
      <c r="M527" s="13"/>
      <c r="N527" s="29" t="str">
        <f ca="1" t="shared" si="511"/>
        <v>Anders Erikson 527</v>
      </c>
      <c r="O527" s="29" t="str">
        <f ca="1" t="shared" si="512"/>
        <v>Erik Johanson 527</v>
      </c>
      <c r="P527" s="29" t="str">
        <f ca="1" t="shared" si="513"/>
        <v>Erik Johanson 527</v>
      </c>
      <c r="Q527" s="29" t="str">
        <f ca="1" t="shared" si="540"/>
        <v>2.Reservationsavtal</v>
      </c>
      <c r="R527" s="44" t="str">
        <f ca="1" t="shared" si="541"/>
        <v/>
      </c>
      <c r="S527" s="44" t="str">
        <f ca="1" t="shared" si="542"/>
        <v/>
      </c>
      <c r="T527" s="44" t="str">
        <f ca="1" t="shared" si="543"/>
        <v/>
      </c>
      <c r="U527" s="15"/>
      <c r="V527" s="32"/>
      <c r="W527" s="48" t="str">
        <f ca="1" t="shared" si="544"/>
        <v/>
      </c>
      <c r="X527" s="49" t="str">
        <f ca="1" t="shared" si="545"/>
        <v>Ja</v>
      </c>
      <c r="Y527" s="62">
        <f ca="1" t="shared" si="514"/>
        <v>45440</v>
      </c>
      <c r="Z527" s="62">
        <f ca="1" t="shared" si="515"/>
        <v>45186</v>
      </c>
      <c r="AA527" s="66"/>
      <c r="AB527" s="63" t="str">
        <f ca="1" t="shared" si="516"/>
        <v/>
      </c>
      <c r="AC527" s="72">
        <f ca="1">INDEX(Anslutningspunkt!$A$2:$A$180,RANDBETWEEN(2,180),1)</f>
        <v>224</v>
      </c>
      <c r="AD527" s="29"/>
      <c r="AE527" s="29" t="str">
        <f ca="1" t="shared" si="546"/>
        <v>Stamnät Regionnät</v>
      </c>
      <c r="AF527" s="78"/>
      <c r="AG527" s="121"/>
      <c r="AH527" s="122"/>
      <c r="AI527" s="126"/>
      <c r="AM527" s="6">
        <f ca="1">VLOOKUP(AC527,Anslutningspunkt!A:B,2,0)+RANDBETWEEN(-10000,10000)</f>
        <v>7579052.698</v>
      </c>
      <c r="AN527" s="6">
        <f ca="1">VLOOKUP(AC527,Anslutningspunkt!A:C,3,0)+RANDBETWEEN(-10000,10000)</f>
        <v>648420.195</v>
      </c>
      <c r="AP527" s="6" t="str">
        <f ca="1" t="shared" si="517"/>
        <v>Utökning</v>
      </c>
      <c r="AQ527" s="6" t="str">
        <f t="shared" si="518"/>
        <v>Konsumtion/Produktion</v>
      </c>
      <c r="AX527" s="30">
        <f ca="1" t="shared" si="519"/>
        <v>44703.8517655262</v>
      </c>
      <c r="AZ527" s="30" t="str">
        <f ca="1">IF(SUM(IF({"4.Projekteringsavtal","5.Anslutningsavtal","6.Nätavtal"}=Q527,1,0))&gt;0,EDATE(AX527,RANDBETWEEN(0,6)),"")</f>
        <v/>
      </c>
      <c r="BB527" s="20" t="str">
        <f ca="1">IF(SUM(IF({"5.Anslutningsavtal","6.Nätavtal"}=Q527,1,0))&gt;0,EDATE(AZ527,RANDBETWEEN(0,3)),"")</f>
        <v/>
      </c>
      <c r="BD527" s="20" t="str">
        <f ca="1" t="shared" si="520"/>
        <v/>
      </c>
    </row>
    <row r="528" s="6" customFormat="1" spans="1:56">
      <c r="A528" s="32" t="s">
        <v>65</v>
      </c>
      <c r="B528" s="30">
        <f ca="1" t="shared" si="534"/>
        <v>44047</v>
      </c>
      <c r="C528" s="31">
        <f ca="1" t="shared" si="507"/>
        <v>45525</v>
      </c>
      <c r="D528" s="29" t="str">
        <f t="shared" si="508"/>
        <v>Project 4528</v>
      </c>
      <c r="E528" s="29" t="str">
        <f t="shared" si="509"/>
        <v>Company AB 5528</v>
      </c>
      <c r="F528" s="29" t="str">
        <f ca="1" t="shared" si="535"/>
        <v>Litslunda</v>
      </c>
      <c r="G528" s="36">
        <f ca="1" t="shared" si="536"/>
        <v>37</v>
      </c>
      <c r="H528" s="37" t="str">
        <f ca="1" t="shared" si="537"/>
        <v>Ja</v>
      </c>
      <c r="I528" s="29" t="str">
        <f ca="1" t="shared" si="538"/>
        <v>Flytt</v>
      </c>
      <c r="J528" s="29" t="s">
        <v>69</v>
      </c>
      <c r="K528" s="40">
        <f ca="1" t="shared" si="539"/>
        <v>360</v>
      </c>
      <c r="L528" s="40">
        <f ca="1" t="shared" si="510"/>
        <v>18</v>
      </c>
      <c r="M528" s="13"/>
      <c r="N528" s="29" t="str">
        <f ca="1" t="shared" si="511"/>
        <v>Sarah Anderson 528</v>
      </c>
      <c r="O528" s="29" t="str">
        <f ca="1" t="shared" si="512"/>
        <v>Erik Johanson 528</v>
      </c>
      <c r="P528" s="29" t="str">
        <f ca="1" t="shared" si="513"/>
        <v>Erik Johanson 528</v>
      </c>
      <c r="Q528" s="29" t="str">
        <f ca="1" t="shared" si="540"/>
        <v>6.Nätavtal</v>
      </c>
      <c r="R528" s="44" t="str">
        <f ca="1" t="shared" si="541"/>
        <v/>
      </c>
      <c r="S528" s="44" t="str">
        <f ca="1" t="shared" si="542"/>
        <v>x</v>
      </c>
      <c r="T528" s="44" t="str">
        <f ca="1" t="shared" si="543"/>
        <v>x</v>
      </c>
      <c r="U528" s="15"/>
      <c r="V528" s="32"/>
      <c r="W528" s="48" t="str">
        <f ca="1" t="shared" si="544"/>
        <v>Ansluts till LN 20 kV</v>
      </c>
      <c r="X528" s="49" t="str">
        <f ca="1" t="shared" si="545"/>
        <v/>
      </c>
      <c r="Y528" s="62" t="str">
        <f ca="1" t="shared" si="514"/>
        <v/>
      </c>
      <c r="Z528" s="62" t="str">
        <f ca="1" t="shared" si="515"/>
        <v/>
      </c>
      <c r="AA528" s="66"/>
      <c r="AB528" s="63" t="str">
        <f ca="1" t="shared" si="516"/>
        <v/>
      </c>
      <c r="AC528" s="72">
        <f ca="1">INDEX(Anslutningspunkt!$A$2:$A$180,RANDBETWEEN(2,180),1)</f>
        <v>137</v>
      </c>
      <c r="AD528" s="29"/>
      <c r="AE528" s="29" t="str">
        <f ca="1" t="shared" si="546"/>
        <v>Regionnät</v>
      </c>
      <c r="AF528" s="78"/>
      <c r="AG528" s="121"/>
      <c r="AH528" s="122"/>
      <c r="AI528" s="126"/>
      <c r="AM528" s="6">
        <f ca="1">VLOOKUP(AC528,Anslutningspunkt!A:B,2,0)+RANDBETWEEN(-10000,10000)</f>
        <v>7580535.698</v>
      </c>
      <c r="AN528" s="6">
        <f ca="1">VLOOKUP(AC528,Anslutningspunkt!A:C,3,0)+RANDBETWEEN(-10000,10000)</f>
        <v>762364.195</v>
      </c>
      <c r="AP528" s="6" t="str">
        <f ca="1" t="shared" si="517"/>
        <v>Flytt</v>
      </c>
      <c r="AQ528" s="6" t="str">
        <f t="shared" si="518"/>
        <v>Konsumtion/Produktion</v>
      </c>
      <c r="AX528" s="30">
        <f ca="1" t="shared" si="519"/>
        <v>45542.2108537929</v>
      </c>
      <c r="AZ528" s="30">
        <f ca="1">IF(SUM(IF({"4.Projekteringsavtal","5.Anslutningsavtal","6.Nätavtal"}=Q528,1,0))&gt;0,EDATE(AX528,RANDBETWEEN(0,6)),"")</f>
        <v>45633</v>
      </c>
      <c r="BB528" s="20">
        <f ca="1">IF(SUM(IF({"5.Anslutningsavtal","6.Nätavtal"}=Q528,1,0))&gt;0,EDATE(AZ528,RANDBETWEEN(0,3)),"")</f>
        <v>45633</v>
      </c>
      <c r="BD528" s="20">
        <f ca="1" t="shared" si="520"/>
        <v>45695</v>
      </c>
    </row>
    <row r="529" s="6" customFormat="1" spans="1:56">
      <c r="A529" s="32" t="s">
        <v>65</v>
      </c>
      <c r="B529" s="30">
        <f ca="1" t="shared" si="534"/>
        <v>44687</v>
      </c>
      <c r="C529" s="31">
        <f ca="1" t="shared" si="507"/>
        <v>45150</v>
      </c>
      <c r="D529" s="29" t="str">
        <f t="shared" si="508"/>
        <v>Project 4529</v>
      </c>
      <c r="E529" s="29" t="str">
        <f t="shared" si="509"/>
        <v>Company AB 5529</v>
      </c>
      <c r="F529" s="29" t="str">
        <f ca="1" t="shared" si="535"/>
        <v>Stockholm</v>
      </c>
      <c r="G529" s="36">
        <f ca="1" t="shared" si="536"/>
        <v>32</v>
      </c>
      <c r="H529" s="37" t="str">
        <f ca="1" t="shared" si="537"/>
        <v/>
      </c>
      <c r="I529" s="29" t="str">
        <f ca="1" t="shared" si="538"/>
        <v>Flytt</v>
      </c>
      <c r="J529" s="29" t="s">
        <v>69</v>
      </c>
      <c r="K529" s="40">
        <f ca="1" t="shared" si="539"/>
        <v>340</v>
      </c>
      <c r="L529" s="40">
        <f ca="1" t="shared" si="510"/>
        <v>100</v>
      </c>
      <c r="M529" s="13"/>
      <c r="N529" s="29" t="str">
        <f ca="1" t="shared" si="511"/>
        <v>Erik Johanson 529</v>
      </c>
      <c r="O529" s="29" t="str">
        <f ca="1" t="shared" si="512"/>
        <v>Erik Johanson 529</v>
      </c>
      <c r="P529" s="29" t="str">
        <f ca="1" t="shared" si="513"/>
        <v>Erik Johanson 529</v>
      </c>
      <c r="Q529" s="29" t="str">
        <f ca="1" t="shared" si="540"/>
        <v>5.Anslutningsavtal</v>
      </c>
      <c r="R529" s="44" t="str">
        <f ca="1" t="shared" si="541"/>
        <v>N/A</v>
      </c>
      <c r="S529" s="44" t="str">
        <f ca="1" t="shared" si="542"/>
        <v/>
      </c>
      <c r="T529" s="44" t="str">
        <f ca="1" t="shared" si="543"/>
        <v/>
      </c>
      <c r="U529" s="15"/>
      <c r="V529" s="32"/>
      <c r="W529" s="48" t="str">
        <f ca="1" t="shared" si="544"/>
        <v>Ansluts till LN 20 kV</v>
      </c>
      <c r="X529" s="49" t="str">
        <f ca="1" t="shared" si="545"/>
        <v>Nej</v>
      </c>
      <c r="Y529" s="62" t="str">
        <f ca="1" t="shared" si="514"/>
        <v/>
      </c>
      <c r="Z529" s="62" t="str">
        <f ca="1" t="shared" si="515"/>
        <v/>
      </c>
      <c r="AA529" s="66"/>
      <c r="AB529" s="63" t="str">
        <f ca="1" t="shared" si="516"/>
        <v/>
      </c>
      <c r="AC529" s="72">
        <f ca="1">INDEX(Anslutningspunkt!$A$2:$A$180,RANDBETWEEN(2,180),1)</f>
        <v>236</v>
      </c>
      <c r="AD529" s="29"/>
      <c r="AE529" s="29" t="str">
        <f ca="1" t="shared" si="546"/>
        <v>Regionnät</v>
      </c>
      <c r="AF529" s="78"/>
      <c r="AG529" s="121"/>
      <c r="AH529" s="122"/>
      <c r="AI529" s="126"/>
      <c r="AM529" s="6">
        <f ca="1">VLOOKUP(AC529,Anslutningspunkt!A:B,2,0)+RANDBETWEEN(-10000,10000)</f>
        <v>7649151.698</v>
      </c>
      <c r="AN529" s="6">
        <f ca="1">VLOOKUP(AC529,Anslutningspunkt!A:C,3,0)+RANDBETWEEN(-10000,10000)</f>
        <v>748823.195</v>
      </c>
      <c r="AP529" s="6" t="str">
        <f ca="1" t="shared" si="517"/>
        <v>Flytt</v>
      </c>
      <c r="AQ529" s="6" t="str">
        <f t="shared" si="518"/>
        <v>Konsumtion/Produktion</v>
      </c>
      <c r="AX529" s="30">
        <f ca="1" t="shared" si="519"/>
        <v>44975.1334788965</v>
      </c>
      <c r="AZ529" s="30">
        <f ca="1">IF(SUM(IF({"4.Projekteringsavtal","5.Anslutningsavtal","6.Nätavtal"}=Q529,1,0))&gt;0,EDATE(AX529,RANDBETWEEN(0,6)),"")</f>
        <v>45125</v>
      </c>
      <c r="BB529" s="20">
        <f ca="1">IF(SUM(IF({"5.Anslutningsavtal","6.Nätavtal"}=Q529,1,0))&gt;0,EDATE(AZ529,RANDBETWEEN(0,3)),"")</f>
        <v>45125</v>
      </c>
      <c r="BD529" s="20" t="str">
        <f ca="1" t="shared" si="520"/>
        <v/>
      </c>
    </row>
    <row r="530" s="6" customFormat="1" spans="1:56">
      <c r="A530" s="32" t="s">
        <v>65</v>
      </c>
      <c r="B530" s="30">
        <f ca="1" t="shared" si="534"/>
        <v>43942</v>
      </c>
      <c r="C530" s="31">
        <f ca="1" t="shared" si="507"/>
        <v>44786</v>
      </c>
      <c r="D530" s="29" t="str">
        <f t="shared" si="508"/>
        <v>Project 4530</v>
      </c>
      <c r="E530" s="29" t="str">
        <f t="shared" si="509"/>
        <v>Company AB 5530</v>
      </c>
      <c r="F530" s="29" t="str">
        <f ca="1" t="shared" si="535"/>
        <v>Huddinge</v>
      </c>
      <c r="G530" s="36">
        <f ca="1" t="shared" si="536"/>
        <v>37</v>
      </c>
      <c r="H530" s="37" t="str">
        <f ca="1" t="shared" si="537"/>
        <v/>
      </c>
      <c r="I530" s="29" t="str">
        <f ca="1" t="shared" si="538"/>
        <v>Nyanslutning</v>
      </c>
      <c r="J530" s="29" t="s">
        <v>69</v>
      </c>
      <c r="K530" s="40">
        <f ca="1" t="shared" si="539"/>
        <v>160</v>
      </c>
      <c r="L530" s="40">
        <f ca="1" t="shared" si="510"/>
        <v>132</v>
      </c>
      <c r="M530" s="13"/>
      <c r="N530" s="29" t="str">
        <f ca="1" t="shared" si="511"/>
        <v>Sarah Anderson 530</v>
      </c>
      <c r="O530" s="29" t="str">
        <f ca="1" t="shared" si="512"/>
        <v>Erik Johanson 530</v>
      </c>
      <c r="P530" s="29" t="str">
        <f ca="1" t="shared" si="513"/>
        <v>Lars Johnson 530</v>
      </c>
      <c r="Q530" s="29" t="str">
        <f ca="1" t="shared" si="540"/>
        <v>6.Nätavtal</v>
      </c>
      <c r="R530" s="44" t="str">
        <f ca="1" t="shared" si="541"/>
        <v/>
      </c>
      <c r="S530" s="44" t="str">
        <f ca="1" t="shared" si="542"/>
        <v>x</v>
      </c>
      <c r="T530" s="44" t="str">
        <f ca="1" t="shared" si="543"/>
        <v/>
      </c>
      <c r="U530" s="15"/>
      <c r="V530" s="32"/>
      <c r="W530" s="48" t="str">
        <f ca="1" t="shared" si="544"/>
        <v>Ansluts till LN 20 kV</v>
      </c>
      <c r="X530" s="49" t="str">
        <f ca="1" t="shared" si="545"/>
        <v>Ja</v>
      </c>
      <c r="Y530" s="62">
        <f ca="1" t="shared" si="514"/>
        <v>45035</v>
      </c>
      <c r="Z530" s="62">
        <f ca="1" t="shared" si="515"/>
        <v>44880</v>
      </c>
      <c r="AA530" s="66"/>
      <c r="AB530" s="63" t="str">
        <f ca="1" t="shared" si="516"/>
        <v/>
      </c>
      <c r="AC530" s="72">
        <f ca="1">INDEX(Anslutningspunkt!$A$2:$A$180,RANDBETWEEN(2,180),1)</f>
        <v>189</v>
      </c>
      <c r="AD530" s="29"/>
      <c r="AE530" s="29" t="str">
        <f ca="1" t="shared" si="546"/>
        <v/>
      </c>
      <c r="AF530" s="78"/>
      <c r="AG530" s="121"/>
      <c r="AH530" s="122"/>
      <c r="AI530" s="126"/>
      <c r="AM530" s="6">
        <f ca="1">VLOOKUP(AC530,Anslutningspunkt!A:B,2,0)+RANDBETWEEN(-10000,10000)</f>
        <v>7605324.698</v>
      </c>
      <c r="AN530" s="6">
        <f ca="1">VLOOKUP(AC530,Anslutningspunkt!A:C,3,0)+RANDBETWEEN(-10000,10000)</f>
        <v>768939.195</v>
      </c>
      <c r="AP530" s="6" t="str">
        <f ca="1" t="shared" si="517"/>
        <v>Nyanslutning</v>
      </c>
      <c r="AQ530" s="6" t="str">
        <f t="shared" si="518"/>
        <v>Konsumtion/Produktion</v>
      </c>
      <c r="AX530" s="30">
        <f ca="1" t="shared" si="519"/>
        <v>44193.4362461825</v>
      </c>
      <c r="AZ530" s="30">
        <f ca="1">IF(SUM(IF({"4.Projekteringsavtal","5.Anslutningsavtal","6.Nätavtal"}=Q530,1,0))&gt;0,EDATE(AX530,RANDBETWEEN(0,6)),"")</f>
        <v>44255</v>
      </c>
      <c r="BB530" s="20">
        <f ca="1">IF(SUM(IF({"5.Anslutningsavtal","6.Nätavtal"}=Q530,1,0))&gt;0,EDATE(AZ530,RANDBETWEEN(0,3)),"")</f>
        <v>44314</v>
      </c>
      <c r="BD530" s="20">
        <f ca="1" t="shared" si="520"/>
        <v>44375</v>
      </c>
    </row>
    <row r="531" s="6" customFormat="1" spans="1:56">
      <c r="A531" s="32" t="s">
        <v>65</v>
      </c>
      <c r="B531" s="30">
        <f ca="1" t="shared" si="534"/>
        <v>43862</v>
      </c>
      <c r="C531" s="31">
        <f ca="1" t="shared" si="507"/>
        <v>44954</v>
      </c>
      <c r="D531" s="29" t="str">
        <f t="shared" si="508"/>
        <v>Project 4531</v>
      </c>
      <c r="E531" s="29" t="str">
        <f t="shared" si="509"/>
        <v>Company AB 5531</v>
      </c>
      <c r="F531" s="29" t="str">
        <f ca="1" t="shared" si="535"/>
        <v>Litslunda</v>
      </c>
      <c r="G531" s="36">
        <f ca="1" t="shared" si="536"/>
        <v>38</v>
      </c>
      <c r="H531" s="37" t="str">
        <f ca="1" t="shared" si="537"/>
        <v>Nej</v>
      </c>
      <c r="I531" s="29" t="str">
        <f ca="1" t="shared" si="538"/>
        <v>Utökning</v>
      </c>
      <c r="J531" s="29" t="s">
        <v>69</v>
      </c>
      <c r="K531" s="40">
        <f ca="1" t="shared" si="539"/>
        <v>440</v>
      </c>
      <c r="L531" s="40">
        <f ca="1" t="shared" si="510"/>
        <v>298</v>
      </c>
      <c r="M531" s="13"/>
      <c r="N531" s="29" t="str">
        <f ca="1" t="shared" si="511"/>
        <v>Erik Johanson 531</v>
      </c>
      <c r="O531" s="29" t="str">
        <f ca="1" t="shared" si="512"/>
        <v>Lars Johnson 531</v>
      </c>
      <c r="P531" s="29" t="str">
        <f ca="1" t="shared" si="513"/>
        <v>Anders Erikson 531</v>
      </c>
      <c r="Q531" s="29" t="str">
        <f ca="1" t="shared" si="540"/>
        <v>5.Anslutningsavtal</v>
      </c>
      <c r="R531" s="44" t="str">
        <f ca="1" t="shared" si="541"/>
        <v>nej</v>
      </c>
      <c r="S531" s="44" t="str">
        <f ca="1" t="shared" si="542"/>
        <v>x</v>
      </c>
      <c r="T531" s="44" t="str">
        <f ca="1" t="shared" si="543"/>
        <v/>
      </c>
      <c r="U531" s="15"/>
      <c r="V531" s="32"/>
      <c r="W531" s="48" t="str">
        <f ca="1" t="shared" si="544"/>
        <v>Ansluts till LN 20 kV</v>
      </c>
      <c r="X531" s="49" t="str">
        <f ca="1" t="shared" si="545"/>
        <v>Nej</v>
      </c>
      <c r="Y531" s="62" t="str">
        <f ca="1" t="shared" si="514"/>
        <v/>
      </c>
      <c r="Z531" s="62" t="str">
        <f ca="1" t="shared" si="515"/>
        <v/>
      </c>
      <c r="AA531" s="66"/>
      <c r="AB531" s="63" t="str">
        <f ca="1" t="shared" si="516"/>
        <v/>
      </c>
      <c r="AC531" s="72">
        <f ca="1">INDEX(Anslutningspunkt!$A$2:$A$180,RANDBETWEEN(2,180),1)</f>
        <v>313</v>
      </c>
      <c r="AD531" s="29"/>
      <c r="AE531" s="29" t="str">
        <f ca="1" t="shared" si="546"/>
        <v>Stamnät</v>
      </c>
      <c r="AF531" s="78"/>
      <c r="AG531" s="121"/>
      <c r="AH531" s="122"/>
      <c r="AI531" s="126"/>
      <c r="AM531" s="6">
        <f ca="1">VLOOKUP(AC531,Anslutningspunkt!A:B,2,0)+RANDBETWEEN(-10000,10000)</f>
        <v>7707933.698</v>
      </c>
      <c r="AN531" s="6">
        <f ca="1">VLOOKUP(AC531,Anslutningspunkt!A:C,3,0)+RANDBETWEEN(-10000,10000)</f>
        <v>814682.195</v>
      </c>
      <c r="AP531" s="6" t="str">
        <f ca="1" t="shared" si="517"/>
        <v>Utökning</v>
      </c>
      <c r="AQ531" s="6" t="str">
        <f t="shared" si="518"/>
        <v>Konsumtion/Produktion</v>
      </c>
      <c r="AX531" s="30">
        <f ca="1" t="shared" si="519"/>
        <v>44461.1740132317</v>
      </c>
      <c r="AZ531" s="30">
        <f ca="1">IF(SUM(IF({"4.Projekteringsavtal","5.Anslutningsavtal","6.Nätavtal"}=Q531,1,0))&gt;0,EDATE(AX531,RANDBETWEEN(0,6)),"")</f>
        <v>44642</v>
      </c>
      <c r="BB531" s="20">
        <f ca="1">IF(SUM(IF({"5.Anslutningsavtal","6.Nätavtal"}=Q531,1,0))&gt;0,EDATE(AZ531,RANDBETWEEN(0,3)),"")</f>
        <v>44673</v>
      </c>
      <c r="BD531" s="20" t="str">
        <f ca="1" t="shared" si="520"/>
        <v/>
      </c>
    </row>
    <row r="532" s="6" customFormat="1" spans="1:56">
      <c r="A532" s="32" t="s">
        <v>65</v>
      </c>
      <c r="B532" s="30">
        <f ca="1" t="shared" ref="B532:B541" si="547">RANDBETWEEN(DATE(2018,1,1),DATE(2022,10,20))</f>
        <v>44703</v>
      </c>
      <c r="C532" s="31">
        <f ca="1" t="shared" si="507"/>
        <v>45134</v>
      </c>
      <c r="D532" s="29" t="str">
        <f t="shared" si="508"/>
        <v>Project 4532</v>
      </c>
      <c r="E532" s="29" t="str">
        <f t="shared" si="509"/>
        <v>Company AB 5532</v>
      </c>
      <c r="F532" s="29" t="str">
        <f ca="1" t="shared" ref="F532:F541" si="548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Sala</v>
      </c>
      <c r="G532" s="36">
        <f ca="1" t="shared" ref="G532:G541" si="549">RANDBETWEEN(30,38)</f>
        <v>34</v>
      </c>
      <c r="H532" s="37" t="str">
        <f ca="1" t="shared" ref="H532:H541" si="550">CHOOSE(RANDBETWEEN(1,3),"Ja","Nej","")</f>
        <v/>
      </c>
      <c r="I532" s="29" t="str">
        <f ca="1" t="shared" ref="I532:I541" si="551">CHOOSE(RANDBETWEEN(1,3),"Nyanslutning","Utökning","Flytt")</f>
        <v>Utökning</v>
      </c>
      <c r="J532" s="29" t="s">
        <v>69</v>
      </c>
      <c r="K532" s="40">
        <f ca="1" t="shared" ref="K532:K541" si="552">RANDBETWEEN(1,60)*10</f>
        <v>370</v>
      </c>
      <c r="L532" s="40">
        <f ca="1" t="shared" si="510"/>
        <v>48</v>
      </c>
      <c r="M532" s="13"/>
      <c r="N532" s="29" t="str">
        <f ca="1" t="shared" si="511"/>
        <v>Lars Johnson 532</v>
      </c>
      <c r="O532" s="29" t="str">
        <f ca="1" t="shared" si="512"/>
        <v>Lars Johnson 532</v>
      </c>
      <c r="P532" s="29" t="str">
        <f ca="1" t="shared" si="513"/>
        <v>Erik Johanson 532</v>
      </c>
      <c r="Q532" s="29" t="str">
        <f ca="1" t="shared" ref="Q532:Q541" si="553">CHOOSE(RANDBETWEEN(1,5),"5.Anslutningsavtal","4.Projekteringsavtal","6.Nätavtal","2.Reservationsavtal","1.Anslutningsmöjlighet")</f>
        <v>1.Anslutningsmöjlighet</v>
      </c>
      <c r="R532" s="44" t="str">
        <f ca="1" t="shared" ref="R532:R541" si="554">CHOOSE(RANDBETWEEN(1,8),"Ja","","","","n","nej","?","N/A")</f>
        <v>n</v>
      </c>
      <c r="S532" s="44" t="str">
        <f ca="1" t="shared" ref="S532:S541" si="555">CHOOSE(RANDBETWEEN(1,3),"x","","")</f>
        <v/>
      </c>
      <c r="T532" s="44" t="str">
        <f ca="1" t="shared" ref="T532:T541" si="556">CHOOSE(RANDBETWEEN(1,4),"x","","","")</f>
        <v/>
      </c>
      <c r="U532" s="15"/>
      <c r="V532" s="32"/>
      <c r="W532" s="48" t="str">
        <f ca="1" t="shared" ref="W532:W541" si="557">CHOOSE(RANDBETWEEN(1,7),"Länk","","","","","Ansluts till LN 20 kV","Reservationsavtal ska tecknas")</f>
        <v/>
      </c>
      <c r="X532" s="49" t="str">
        <f ca="1" t="shared" ref="X532:X541" si="558">CHOOSE(RANDBETWEEN(1,4),"Ja","Ja","Nej","")</f>
        <v>Ja</v>
      </c>
      <c r="Y532" s="62">
        <f ca="1" t="shared" si="514"/>
        <v>45351</v>
      </c>
      <c r="Z532" s="62">
        <f ca="1" t="shared" si="515"/>
        <v>45137</v>
      </c>
      <c r="AA532" s="66"/>
      <c r="AB532" s="63" t="str">
        <f ca="1" t="shared" si="516"/>
        <v/>
      </c>
      <c r="AC532" s="72">
        <f ca="1">INDEX(Anslutningspunkt!$A$2:$A$180,RANDBETWEEN(2,180),1)</f>
        <v>215</v>
      </c>
      <c r="AD532" s="29"/>
      <c r="AE532" s="29" t="str">
        <f ca="1" t="shared" ref="AE532:AE541" si="559">CHOOSE(RANDBETWEEN(1,4),"Regionnät","Stamnät Regionnät","Stamnät","")</f>
        <v/>
      </c>
      <c r="AF532" s="78"/>
      <c r="AG532" s="121"/>
      <c r="AH532" s="122"/>
      <c r="AI532" s="126"/>
      <c r="AM532" s="6">
        <f ca="1">VLOOKUP(AC532,Anslutningspunkt!A:B,2,0)+RANDBETWEEN(-10000,10000)</f>
        <v>7599361.698</v>
      </c>
      <c r="AN532" s="6">
        <f ca="1">VLOOKUP(AC532,Anslutningspunkt!A:C,3,0)+RANDBETWEEN(-10000,10000)</f>
        <v>654871.195</v>
      </c>
      <c r="AP532" s="6" t="str">
        <f ca="1" t="shared" si="517"/>
        <v>Utökning</v>
      </c>
      <c r="AQ532" s="6" t="str">
        <f t="shared" si="518"/>
        <v>Konsumtion/Produktion</v>
      </c>
      <c r="AX532" s="30" t="str">
        <f ca="1" t="shared" si="519"/>
        <v/>
      </c>
      <c r="AZ532" s="30" t="str">
        <f ca="1">IF(SUM(IF({"4.Projekteringsavtal","5.Anslutningsavtal","6.Nätavtal"}=Q532,1,0))&gt;0,EDATE(AX532,RANDBETWEEN(0,6)),"")</f>
        <v/>
      </c>
      <c r="BB532" s="20" t="str">
        <f ca="1">IF(SUM(IF({"5.Anslutningsavtal","6.Nätavtal"}=Q532,1,0))&gt;0,EDATE(AZ532,RANDBETWEEN(0,3)),"")</f>
        <v/>
      </c>
      <c r="BD532" s="20" t="str">
        <f ca="1" t="shared" si="520"/>
        <v/>
      </c>
    </row>
    <row r="533" s="6" customFormat="1" spans="1:56">
      <c r="A533" s="32" t="s">
        <v>65</v>
      </c>
      <c r="B533" s="30">
        <f ca="1" t="shared" si="547"/>
        <v>44843</v>
      </c>
      <c r="C533" s="31">
        <f ca="1" t="shared" si="507"/>
        <v>45077</v>
      </c>
      <c r="D533" s="29" t="str">
        <f t="shared" si="508"/>
        <v>Project 4533</v>
      </c>
      <c r="E533" s="29" t="str">
        <f t="shared" si="509"/>
        <v>Company AB 5533</v>
      </c>
      <c r="F533" s="29" t="str">
        <f ca="1" t="shared" si="548"/>
        <v>Östhammar</v>
      </c>
      <c r="G533" s="36">
        <f ca="1" t="shared" si="549"/>
        <v>32</v>
      </c>
      <c r="H533" s="37" t="str">
        <f ca="1" t="shared" si="550"/>
        <v/>
      </c>
      <c r="I533" s="29" t="str">
        <f ca="1" t="shared" si="551"/>
        <v>Utökning</v>
      </c>
      <c r="J533" s="29" t="s">
        <v>69</v>
      </c>
      <c r="K533" s="40">
        <f ca="1" t="shared" si="552"/>
        <v>300</v>
      </c>
      <c r="L533" s="40">
        <f ca="1" t="shared" si="510"/>
        <v>254</v>
      </c>
      <c r="M533" s="13"/>
      <c r="N533" s="29" t="str">
        <f ca="1" t="shared" si="511"/>
        <v>Lars Johnson 533</v>
      </c>
      <c r="O533" s="29" t="str">
        <f ca="1" t="shared" si="512"/>
        <v>Sarah Anderson 533</v>
      </c>
      <c r="P533" s="29" t="str">
        <f ca="1" t="shared" si="513"/>
        <v>Lars Johnson 533</v>
      </c>
      <c r="Q533" s="29" t="str">
        <f ca="1" t="shared" si="553"/>
        <v>4.Projekteringsavtal</v>
      </c>
      <c r="R533" s="44" t="str">
        <f ca="1" t="shared" si="554"/>
        <v>Ja</v>
      </c>
      <c r="S533" s="44" t="str">
        <f ca="1" t="shared" si="555"/>
        <v/>
      </c>
      <c r="T533" s="44" t="str">
        <f ca="1" t="shared" si="556"/>
        <v/>
      </c>
      <c r="U533" s="15"/>
      <c r="V533" s="32"/>
      <c r="W533" s="48" t="str">
        <f ca="1" t="shared" si="557"/>
        <v>Reservationsavtal ska tecknas</v>
      </c>
      <c r="X533" s="49" t="str">
        <f ca="1" t="shared" si="558"/>
        <v>Ja</v>
      </c>
      <c r="Y533" s="62">
        <f ca="1" t="shared" si="514"/>
        <v>45339</v>
      </c>
      <c r="Z533" s="62">
        <f ca="1" t="shared" si="515"/>
        <v>45233</v>
      </c>
      <c r="AA533" s="66"/>
      <c r="AB533" s="63" t="str">
        <f ca="1" t="shared" si="516"/>
        <v/>
      </c>
      <c r="AC533" s="72">
        <f ca="1">INDEX(Anslutningspunkt!$A$2:$A$180,RANDBETWEEN(2,180),1)</f>
        <v>31</v>
      </c>
      <c r="AD533" s="29"/>
      <c r="AE533" s="29" t="str">
        <f ca="1" t="shared" si="559"/>
        <v>Stamnät</v>
      </c>
      <c r="AF533" s="78"/>
      <c r="AG533" s="121"/>
      <c r="AH533" s="122"/>
      <c r="AI533" s="126"/>
      <c r="AM533" s="6">
        <f ca="1">VLOOKUP(AC533,Anslutningspunkt!A:B,2,0)+RANDBETWEEN(-10000,10000)</f>
        <v>7657847.698</v>
      </c>
      <c r="AN533" s="6">
        <f ca="1">VLOOKUP(AC533,Anslutningspunkt!A:C,3,0)+RANDBETWEEN(-10000,10000)</f>
        <v>690316.195</v>
      </c>
      <c r="AP533" s="6" t="str">
        <f ca="1" t="shared" si="517"/>
        <v>Utökning</v>
      </c>
      <c r="AQ533" s="6" t="str">
        <f t="shared" si="518"/>
        <v>Konsumtion/Produktion</v>
      </c>
      <c r="AX533" s="30">
        <f ca="1" t="shared" si="519"/>
        <v>44969.2543323852</v>
      </c>
      <c r="AZ533" s="30">
        <f ca="1">IF(SUM(IF({"4.Projekteringsavtal","5.Anslutningsavtal","6.Nätavtal"}=Q533,1,0))&gt;0,EDATE(AX533,RANDBETWEEN(0,6)),"")</f>
        <v>45150</v>
      </c>
      <c r="BB533" s="20" t="str">
        <f ca="1">IF(SUM(IF({"5.Anslutningsavtal","6.Nätavtal"}=Q533,1,0))&gt;0,EDATE(AZ533,RANDBETWEEN(0,3)),"")</f>
        <v/>
      </c>
      <c r="BD533" s="20" t="str">
        <f ca="1" t="shared" si="520"/>
        <v/>
      </c>
    </row>
    <row r="534" s="6" customFormat="1" spans="1:56">
      <c r="A534" s="32" t="s">
        <v>65</v>
      </c>
      <c r="B534" s="30">
        <f ca="1" t="shared" si="547"/>
        <v>43478</v>
      </c>
      <c r="C534" s="31">
        <f ca="1" t="shared" si="507"/>
        <v>43605</v>
      </c>
      <c r="D534" s="29" t="str">
        <f t="shared" si="508"/>
        <v>Project 4534</v>
      </c>
      <c r="E534" s="29" t="str">
        <f t="shared" si="509"/>
        <v>Company AB 5534</v>
      </c>
      <c r="F534" s="29" t="str">
        <f ca="1" t="shared" si="548"/>
        <v>Norberg</v>
      </c>
      <c r="G534" s="36">
        <f ca="1" t="shared" si="549"/>
        <v>31</v>
      </c>
      <c r="H534" s="37" t="str">
        <f ca="1" t="shared" si="550"/>
        <v>Ja</v>
      </c>
      <c r="I534" s="29" t="str">
        <f ca="1" t="shared" si="551"/>
        <v>Nyanslutning</v>
      </c>
      <c r="J534" s="29" t="s">
        <v>69</v>
      </c>
      <c r="K534" s="40">
        <f ca="1" t="shared" si="552"/>
        <v>260</v>
      </c>
      <c r="L534" s="40">
        <f ca="1" t="shared" si="510"/>
        <v>233</v>
      </c>
      <c r="M534" s="13"/>
      <c r="N534" s="29" t="str">
        <f ca="1" t="shared" si="511"/>
        <v>Erik Johanson 534</v>
      </c>
      <c r="O534" s="29" t="str">
        <f ca="1" t="shared" si="512"/>
        <v>Anders Erikson 534</v>
      </c>
      <c r="P534" s="29" t="str">
        <f ca="1" t="shared" si="513"/>
        <v>Lars Johnson 534</v>
      </c>
      <c r="Q534" s="29" t="str">
        <f ca="1" t="shared" si="553"/>
        <v>6.Nätavtal</v>
      </c>
      <c r="R534" s="44" t="str">
        <f ca="1" t="shared" si="554"/>
        <v>nej</v>
      </c>
      <c r="S534" s="44" t="str">
        <f ca="1" t="shared" si="555"/>
        <v/>
      </c>
      <c r="T534" s="44" t="str">
        <f ca="1" t="shared" si="556"/>
        <v>x</v>
      </c>
      <c r="U534" s="15"/>
      <c r="V534" s="32"/>
      <c r="W534" s="48" t="str">
        <f ca="1" t="shared" si="557"/>
        <v>Reservationsavtal ska tecknas</v>
      </c>
      <c r="X534" s="49" t="str">
        <f ca="1" t="shared" si="558"/>
        <v>Nej</v>
      </c>
      <c r="Y534" s="62" t="str">
        <f ca="1" t="shared" si="514"/>
        <v/>
      </c>
      <c r="Z534" s="62" t="str">
        <f ca="1" t="shared" si="515"/>
        <v/>
      </c>
      <c r="AA534" s="66"/>
      <c r="AB534" s="63" t="str">
        <f ca="1" t="shared" si="516"/>
        <v/>
      </c>
      <c r="AC534" s="72">
        <f ca="1">INDEX(Anslutningspunkt!$A$2:$A$180,RANDBETWEEN(2,180),1)</f>
        <v>126</v>
      </c>
      <c r="AD534" s="29"/>
      <c r="AE534" s="29" t="str">
        <f ca="1" t="shared" si="559"/>
        <v>Regionnät</v>
      </c>
      <c r="AF534" s="78"/>
      <c r="AG534" s="121"/>
      <c r="AH534" s="122"/>
      <c r="AI534" s="126"/>
      <c r="AM534" s="6">
        <f ca="1">VLOOKUP(AC534,Anslutningspunkt!A:B,2,0)+RANDBETWEEN(-10000,10000)</f>
        <v>7642649.698</v>
      </c>
      <c r="AN534" s="6">
        <f ca="1">VLOOKUP(AC534,Anslutningspunkt!A:C,3,0)+RANDBETWEEN(-10000,10000)</f>
        <v>749561.195</v>
      </c>
      <c r="AP534" s="6" t="str">
        <f ca="1" t="shared" si="517"/>
        <v>Nyanslutning</v>
      </c>
      <c r="AQ534" s="6" t="str">
        <f t="shared" si="518"/>
        <v>Konsumtion/Produktion</v>
      </c>
      <c r="AX534" s="30">
        <f ca="1" t="shared" si="519"/>
        <v>43505.4551538692</v>
      </c>
      <c r="AZ534" s="30">
        <f ca="1">IF(SUM(IF({"4.Projekteringsavtal","5.Anslutningsavtal","6.Nätavtal"}=Q534,1,0))&gt;0,EDATE(AX534,RANDBETWEEN(0,6)),"")</f>
        <v>43625</v>
      </c>
      <c r="BB534" s="20">
        <f ca="1">IF(SUM(IF({"5.Anslutningsavtal","6.Nätavtal"}=Q534,1,0))&gt;0,EDATE(AZ534,RANDBETWEEN(0,3)),"")</f>
        <v>43717</v>
      </c>
      <c r="BD534" s="20">
        <f ca="1" t="shared" si="520"/>
        <v>43808</v>
      </c>
    </row>
    <row r="535" s="6" customFormat="1" spans="1:56">
      <c r="A535" s="32" t="s">
        <v>65</v>
      </c>
      <c r="B535" s="30">
        <f ca="1" t="shared" si="547"/>
        <v>44008</v>
      </c>
      <c r="C535" s="31">
        <f ca="1" t="shared" si="507"/>
        <v>45172</v>
      </c>
      <c r="D535" s="29" t="str">
        <f t="shared" si="508"/>
        <v>Project 4535</v>
      </c>
      <c r="E535" s="29" t="str">
        <f t="shared" si="509"/>
        <v>Company AB 5535</v>
      </c>
      <c r="F535" s="29" t="str">
        <f ca="1" t="shared" si="548"/>
        <v>Östhammar</v>
      </c>
      <c r="G535" s="36">
        <f ca="1" t="shared" si="549"/>
        <v>38</v>
      </c>
      <c r="H535" s="37" t="str">
        <f ca="1" t="shared" si="550"/>
        <v>Ja</v>
      </c>
      <c r="I535" s="29" t="str">
        <f ca="1" t="shared" si="551"/>
        <v>Nyanslutning</v>
      </c>
      <c r="J535" s="29" t="s">
        <v>69</v>
      </c>
      <c r="K535" s="40">
        <f ca="1" t="shared" si="552"/>
        <v>270</v>
      </c>
      <c r="L535" s="40">
        <f ca="1" t="shared" si="510"/>
        <v>159</v>
      </c>
      <c r="M535" s="13"/>
      <c r="N535" s="29" t="str">
        <f ca="1" t="shared" si="511"/>
        <v>Lars Johnson 535</v>
      </c>
      <c r="O535" s="29" t="str">
        <f ca="1" t="shared" si="512"/>
        <v>Lars Johnson 535</v>
      </c>
      <c r="P535" s="29" t="str">
        <f ca="1" t="shared" si="513"/>
        <v>Lars Johnson 535</v>
      </c>
      <c r="Q535" s="29" t="str">
        <f ca="1" t="shared" si="553"/>
        <v>2.Reservationsavtal</v>
      </c>
      <c r="R535" s="44" t="str">
        <f ca="1" t="shared" si="554"/>
        <v>Ja</v>
      </c>
      <c r="S535" s="44" t="str">
        <f ca="1" t="shared" si="555"/>
        <v>x</v>
      </c>
      <c r="T535" s="44" t="str">
        <f ca="1" t="shared" si="556"/>
        <v/>
      </c>
      <c r="U535" s="15"/>
      <c r="V535" s="32"/>
      <c r="W535" s="48" t="str">
        <f ca="1" t="shared" si="557"/>
        <v/>
      </c>
      <c r="X535" s="49" t="str">
        <f ca="1" t="shared" si="558"/>
        <v>Ja</v>
      </c>
      <c r="Y535" s="62">
        <f ca="1" t="shared" si="514"/>
        <v>45530</v>
      </c>
      <c r="Z535" s="62">
        <f ca="1" t="shared" si="515"/>
        <v>45527</v>
      </c>
      <c r="AA535" s="66"/>
      <c r="AB535" s="63" t="str">
        <f ca="1" t="shared" si="516"/>
        <v/>
      </c>
      <c r="AC535" s="72">
        <f ca="1">INDEX(Anslutningspunkt!$A$2:$A$180,RANDBETWEEN(2,180),1)</f>
        <v>213</v>
      </c>
      <c r="AD535" s="29"/>
      <c r="AE535" s="29" t="str">
        <f ca="1" t="shared" si="559"/>
        <v>Stamnät</v>
      </c>
      <c r="AF535" s="78"/>
      <c r="AG535" s="121"/>
      <c r="AH535" s="122"/>
      <c r="AI535" s="126"/>
      <c r="AM535" s="6">
        <f ca="1">VLOOKUP(AC535,Anslutningspunkt!A:B,2,0)+RANDBETWEEN(-10000,10000)</f>
        <v>7677785.698</v>
      </c>
      <c r="AN535" s="6">
        <f ca="1">VLOOKUP(AC535,Anslutningspunkt!A:C,3,0)+RANDBETWEEN(-10000,10000)</f>
        <v>809443.195</v>
      </c>
      <c r="AP535" s="6" t="str">
        <f ca="1" t="shared" si="517"/>
        <v>Nyanslutning</v>
      </c>
      <c r="AQ535" s="6" t="str">
        <f t="shared" si="518"/>
        <v>Konsumtion/Produktion</v>
      </c>
      <c r="AX535" s="30">
        <f ca="1" t="shared" si="519"/>
        <v>44647.1527748568</v>
      </c>
      <c r="AZ535" s="30" t="str">
        <f ca="1">IF(SUM(IF({"4.Projekteringsavtal","5.Anslutningsavtal","6.Nätavtal"}=Q535,1,0))&gt;0,EDATE(AX535,RANDBETWEEN(0,6)),"")</f>
        <v/>
      </c>
      <c r="BB535" s="20" t="str">
        <f ca="1">IF(SUM(IF({"5.Anslutningsavtal","6.Nätavtal"}=Q535,1,0))&gt;0,EDATE(AZ535,RANDBETWEEN(0,3)),"")</f>
        <v/>
      </c>
      <c r="BD535" s="20" t="str">
        <f ca="1" t="shared" si="520"/>
        <v/>
      </c>
    </row>
    <row r="536" s="6" customFormat="1" spans="1:56">
      <c r="A536" s="32" t="s">
        <v>65</v>
      </c>
      <c r="B536" s="30">
        <f ca="1" t="shared" si="547"/>
        <v>44105</v>
      </c>
      <c r="C536" s="31">
        <f ca="1" t="shared" si="507"/>
        <v>44417</v>
      </c>
      <c r="D536" s="29" t="str">
        <f t="shared" si="508"/>
        <v>Project 4536</v>
      </c>
      <c r="E536" s="29" t="str">
        <f t="shared" si="509"/>
        <v>Company AB 5536</v>
      </c>
      <c r="F536" s="29" t="str">
        <f ca="1" t="shared" si="548"/>
        <v>Köping</v>
      </c>
      <c r="G536" s="36">
        <f ca="1" t="shared" si="549"/>
        <v>32</v>
      </c>
      <c r="H536" s="37" t="str">
        <f ca="1" t="shared" si="550"/>
        <v/>
      </c>
      <c r="I536" s="29" t="str">
        <f ca="1" t="shared" si="551"/>
        <v>Utökning</v>
      </c>
      <c r="J536" s="29" t="s">
        <v>69</v>
      </c>
      <c r="K536" s="40">
        <f ca="1" t="shared" si="552"/>
        <v>180</v>
      </c>
      <c r="L536" s="40">
        <f ca="1" t="shared" si="510"/>
        <v>42</v>
      </c>
      <c r="M536" s="13"/>
      <c r="N536" s="29" t="str">
        <f ca="1" t="shared" si="511"/>
        <v>Erik Johanson 536</v>
      </c>
      <c r="O536" s="29" t="str">
        <f ca="1" t="shared" si="512"/>
        <v>Lars Johnson 536</v>
      </c>
      <c r="P536" s="29" t="str">
        <f ca="1" t="shared" si="513"/>
        <v>Sarah Anderson 536</v>
      </c>
      <c r="Q536" s="29" t="str">
        <f ca="1" t="shared" si="553"/>
        <v>2.Reservationsavtal</v>
      </c>
      <c r="R536" s="44" t="str">
        <f ca="1" t="shared" si="554"/>
        <v/>
      </c>
      <c r="S536" s="44" t="str">
        <f ca="1" t="shared" si="555"/>
        <v>x</v>
      </c>
      <c r="T536" s="44" t="str">
        <f ca="1" t="shared" si="556"/>
        <v/>
      </c>
      <c r="U536" s="15"/>
      <c r="V536" s="32"/>
      <c r="W536" s="48" t="str">
        <f ca="1" t="shared" si="557"/>
        <v>Reservationsavtal ska tecknas</v>
      </c>
      <c r="X536" s="49" t="str">
        <f ca="1" t="shared" si="558"/>
        <v/>
      </c>
      <c r="Y536" s="62" t="str">
        <f ca="1" t="shared" si="514"/>
        <v/>
      </c>
      <c r="Z536" s="62" t="str">
        <f ca="1" t="shared" si="515"/>
        <v/>
      </c>
      <c r="AA536" s="66"/>
      <c r="AB536" s="63" t="str">
        <f ca="1" t="shared" si="516"/>
        <v/>
      </c>
      <c r="AC536" s="72">
        <f ca="1">INDEX(Anslutningspunkt!$A$2:$A$180,RANDBETWEEN(2,180),1)</f>
        <v>47</v>
      </c>
      <c r="AD536" s="29"/>
      <c r="AE536" s="29" t="str">
        <f ca="1" t="shared" si="559"/>
        <v>Stamnät</v>
      </c>
      <c r="AF536" s="78"/>
      <c r="AG536" s="121"/>
      <c r="AH536" s="122"/>
      <c r="AI536" s="126"/>
      <c r="AM536" s="6">
        <f ca="1">VLOOKUP(AC536,Anslutningspunkt!A:B,2,0)+RANDBETWEEN(-10000,10000)</f>
        <v>7697883.698</v>
      </c>
      <c r="AN536" s="6">
        <f ca="1">VLOOKUP(AC536,Anslutningspunkt!A:C,3,0)+RANDBETWEEN(-10000,10000)</f>
        <v>767898.195</v>
      </c>
      <c r="AP536" s="6" t="str">
        <f ca="1" t="shared" si="517"/>
        <v>Utökning</v>
      </c>
      <c r="AQ536" s="6" t="str">
        <f t="shared" si="518"/>
        <v>Konsumtion/Produktion</v>
      </c>
      <c r="AX536" s="30">
        <f ca="1" t="shared" si="519"/>
        <v>44364.751148503</v>
      </c>
      <c r="AZ536" s="30" t="str">
        <f ca="1">IF(SUM(IF({"4.Projekteringsavtal","5.Anslutningsavtal","6.Nätavtal"}=Q536,1,0))&gt;0,EDATE(AX536,RANDBETWEEN(0,6)),"")</f>
        <v/>
      </c>
      <c r="BB536" s="20" t="str">
        <f ca="1">IF(SUM(IF({"5.Anslutningsavtal","6.Nätavtal"}=Q536,1,0))&gt;0,EDATE(AZ536,RANDBETWEEN(0,3)),"")</f>
        <v/>
      </c>
      <c r="BD536" s="20" t="str">
        <f ca="1" t="shared" si="520"/>
        <v/>
      </c>
    </row>
    <row r="537" s="6" customFormat="1" spans="1:56">
      <c r="A537" s="32" t="s">
        <v>65</v>
      </c>
      <c r="B537" s="30">
        <f ca="1" t="shared" si="547"/>
        <v>43682</v>
      </c>
      <c r="C537" s="31">
        <f ca="1" t="shared" si="507"/>
        <v>44046</v>
      </c>
      <c r="D537" s="29" t="str">
        <f t="shared" si="508"/>
        <v>Project 4537</v>
      </c>
      <c r="E537" s="29" t="str">
        <f t="shared" si="509"/>
        <v>Company AB 5537</v>
      </c>
      <c r="F537" s="29" t="str">
        <f ca="1" t="shared" si="548"/>
        <v>Älvkarleby</v>
      </c>
      <c r="G537" s="36">
        <f ca="1" t="shared" si="549"/>
        <v>37</v>
      </c>
      <c r="H537" s="37" t="str">
        <f ca="1" t="shared" si="550"/>
        <v/>
      </c>
      <c r="I537" s="29" t="str">
        <f ca="1" t="shared" si="551"/>
        <v>Nyanslutning</v>
      </c>
      <c r="J537" s="29" t="s">
        <v>69</v>
      </c>
      <c r="K537" s="40">
        <f ca="1" t="shared" si="552"/>
        <v>10</v>
      </c>
      <c r="L537" s="40">
        <f ca="1" t="shared" si="510"/>
        <v>5</v>
      </c>
      <c r="M537" s="13"/>
      <c r="N537" s="29" t="str">
        <f ca="1" t="shared" si="511"/>
        <v>Anders Erikson 537</v>
      </c>
      <c r="O537" s="29" t="str">
        <f ca="1" t="shared" si="512"/>
        <v>Lars Johnson 537</v>
      </c>
      <c r="P537" s="29" t="str">
        <f ca="1" t="shared" si="513"/>
        <v>Sarah Anderson 537</v>
      </c>
      <c r="Q537" s="29" t="str">
        <f ca="1" t="shared" si="553"/>
        <v>6.Nätavtal</v>
      </c>
      <c r="R537" s="44" t="str">
        <f ca="1" t="shared" si="554"/>
        <v>?</v>
      </c>
      <c r="S537" s="44" t="str">
        <f ca="1" t="shared" si="555"/>
        <v>x</v>
      </c>
      <c r="T537" s="44" t="str">
        <f ca="1" t="shared" si="556"/>
        <v/>
      </c>
      <c r="U537" s="15"/>
      <c r="V537" s="32"/>
      <c r="W537" s="48" t="str">
        <f ca="1" t="shared" si="557"/>
        <v/>
      </c>
      <c r="X537" s="49" t="str">
        <f ca="1" t="shared" si="558"/>
        <v>Ja</v>
      </c>
      <c r="Y537" s="62">
        <f ca="1" t="shared" si="514"/>
        <v>45451</v>
      </c>
      <c r="Z537" s="62">
        <f ca="1" t="shared" si="515"/>
        <v>45436</v>
      </c>
      <c r="AA537" s="66"/>
      <c r="AB537" s="63" t="str">
        <f ca="1" t="shared" si="516"/>
        <v/>
      </c>
      <c r="AC537" s="72">
        <f ca="1">INDEX(Anslutningspunkt!$A$2:$A$180,RANDBETWEEN(2,180),1)</f>
        <v>289</v>
      </c>
      <c r="AD537" s="29"/>
      <c r="AE537" s="29" t="str">
        <f ca="1" t="shared" si="559"/>
        <v>Stamnät</v>
      </c>
      <c r="AF537" s="78"/>
      <c r="AG537" s="121"/>
      <c r="AH537" s="122"/>
      <c r="AI537" s="126"/>
      <c r="AM537" s="6">
        <f ca="1">VLOOKUP(AC537,Anslutningspunkt!A:B,2,0)+RANDBETWEEN(-10000,10000)</f>
        <v>7635656.698</v>
      </c>
      <c r="AN537" s="6">
        <f ca="1">VLOOKUP(AC537,Anslutningspunkt!A:C,3,0)+RANDBETWEEN(-10000,10000)</f>
        <v>745739.195</v>
      </c>
      <c r="AP537" s="6" t="str">
        <f ca="1" t="shared" si="517"/>
        <v>Nyanslutning</v>
      </c>
      <c r="AQ537" s="6" t="str">
        <f t="shared" si="518"/>
        <v>Konsumtion/Produktion</v>
      </c>
      <c r="AX537" s="30">
        <f ca="1" t="shared" si="519"/>
        <v>43877.82858041</v>
      </c>
      <c r="AZ537" s="30">
        <f ca="1">IF(SUM(IF({"4.Projekteringsavtal","5.Anslutningsavtal","6.Nätavtal"}=Q537,1,0))&gt;0,EDATE(AX537,RANDBETWEEN(0,6)),"")</f>
        <v>43967</v>
      </c>
      <c r="BB537" s="20">
        <f ca="1">IF(SUM(IF({"5.Anslutningsavtal","6.Nätavtal"}=Q537,1,0))&gt;0,EDATE(AZ537,RANDBETWEEN(0,3)),"")</f>
        <v>43967</v>
      </c>
      <c r="BD537" s="20">
        <f ca="1" t="shared" si="520"/>
        <v>43967</v>
      </c>
    </row>
    <row r="538" s="6" customFormat="1" spans="1:56">
      <c r="A538" s="32" t="s">
        <v>65</v>
      </c>
      <c r="B538" s="30">
        <f ca="1" t="shared" si="547"/>
        <v>43439</v>
      </c>
      <c r="C538" s="31">
        <f ca="1" t="shared" si="507"/>
        <v>45064</v>
      </c>
      <c r="D538" s="29" t="str">
        <f t="shared" si="508"/>
        <v>Project 4538</v>
      </c>
      <c r="E538" s="29" t="str">
        <f t="shared" si="509"/>
        <v>Company AB 5538</v>
      </c>
      <c r="F538" s="29" t="str">
        <f ca="1" t="shared" si="548"/>
        <v>Hofors</v>
      </c>
      <c r="G538" s="36">
        <f ca="1" t="shared" si="549"/>
        <v>33</v>
      </c>
      <c r="H538" s="37" t="str">
        <f ca="1" t="shared" si="550"/>
        <v/>
      </c>
      <c r="I538" s="29" t="str">
        <f ca="1" t="shared" si="551"/>
        <v>Utökning</v>
      </c>
      <c r="J538" s="29" t="s">
        <v>69</v>
      </c>
      <c r="K538" s="40">
        <f ca="1" t="shared" si="552"/>
        <v>60</v>
      </c>
      <c r="L538" s="40">
        <f ca="1" t="shared" si="510"/>
        <v>39</v>
      </c>
      <c r="M538" s="13"/>
      <c r="N538" s="29" t="str">
        <f ca="1" t="shared" si="511"/>
        <v>Lars Johnson 538</v>
      </c>
      <c r="O538" s="29" t="str">
        <f ca="1" t="shared" si="512"/>
        <v>Anders Erikson 538</v>
      </c>
      <c r="P538" s="29" t="str">
        <f ca="1" t="shared" si="513"/>
        <v>Sarah Anderson 538</v>
      </c>
      <c r="Q538" s="29" t="str">
        <f ca="1" t="shared" si="553"/>
        <v>2.Reservationsavtal</v>
      </c>
      <c r="R538" s="44" t="str">
        <f ca="1" t="shared" si="554"/>
        <v>nej</v>
      </c>
      <c r="S538" s="44" t="str">
        <f ca="1" t="shared" si="555"/>
        <v>x</v>
      </c>
      <c r="T538" s="44" t="str">
        <f ca="1" t="shared" si="556"/>
        <v/>
      </c>
      <c r="U538" s="15"/>
      <c r="V538" s="32"/>
      <c r="W538" s="48" t="str">
        <f ca="1" t="shared" si="557"/>
        <v/>
      </c>
      <c r="X538" s="49" t="str">
        <f ca="1" t="shared" si="558"/>
        <v>Ja</v>
      </c>
      <c r="Y538" s="62">
        <f ca="1" t="shared" si="514"/>
        <v>45421</v>
      </c>
      <c r="Z538" s="62">
        <f ca="1" t="shared" si="515"/>
        <v>45409</v>
      </c>
      <c r="AA538" s="66"/>
      <c r="AB538" s="63" t="str">
        <f ca="1" t="shared" si="516"/>
        <v/>
      </c>
      <c r="AC538" s="72">
        <f ca="1">INDEX(Anslutningspunkt!$A$2:$A$180,RANDBETWEEN(2,180),1)</f>
        <v>271</v>
      </c>
      <c r="AD538" s="29"/>
      <c r="AE538" s="29" t="str">
        <f ca="1" t="shared" si="559"/>
        <v>Stamnät</v>
      </c>
      <c r="AF538" s="78"/>
      <c r="AG538" s="121"/>
      <c r="AH538" s="122"/>
      <c r="AI538" s="126"/>
      <c r="AM538" s="6">
        <f ca="1">VLOOKUP(AC538,Anslutningspunkt!A:B,2,0)+RANDBETWEEN(-10000,10000)</f>
        <v>7678005.698</v>
      </c>
      <c r="AN538" s="6">
        <f ca="1">VLOOKUP(AC538,Anslutningspunkt!A:C,3,0)+RANDBETWEEN(-10000,10000)</f>
        <v>716822.195</v>
      </c>
      <c r="AP538" s="6" t="str">
        <f ca="1" t="shared" si="517"/>
        <v>Utökning</v>
      </c>
      <c r="AQ538" s="6" t="str">
        <f t="shared" si="518"/>
        <v>Konsumtion/Produktion</v>
      </c>
      <c r="AX538" s="30">
        <f ca="1" t="shared" si="519"/>
        <v>43514.1201896488</v>
      </c>
      <c r="AZ538" s="30" t="str">
        <f ca="1">IF(SUM(IF({"4.Projekteringsavtal","5.Anslutningsavtal","6.Nätavtal"}=Q538,1,0))&gt;0,EDATE(AX538,RANDBETWEEN(0,6)),"")</f>
        <v/>
      </c>
      <c r="BB538" s="20" t="str">
        <f ca="1">IF(SUM(IF({"5.Anslutningsavtal","6.Nätavtal"}=Q538,1,0))&gt;0,EDATE(AZ538,RANDBETWEEN(0,3)),"")</f>
        <v/>
      </c>
      <c r="BD538" s="20" t="str">
        <f ca="1" t="shared" si="520"/>
        <v/>
      </c>
    </row>
    <row r="539" s="6" customFormat="1" spans="1:56">
      <c r="A539" s="32" t="s">
        <v>65</v>
      </c>
      <c r="B539" s="30">
        <f ca="1" t="shared" si="547"/>
        <v>43564</v>
      </c>
      <c r="C539" s="31">
        <f ca="1" t="shared" si="507"/>
        <v>43995</v>
      </c>
      <c r="D539" s="29" t="str">
        <f t="shared" si="508"/>
        <v>Project 4539</v>
      </c>
      <c r="E539" s="29" t="str">
        <f t="shared" si="509"/>
        <v>Company AB 5539</v>
      </c>
      <c r="F539" s="29" t="str">
        <f ca="1" t="shared" si="548"/>
        <v>Surahammar</v>
      </c>
      <c r="G539" s="36">
        <f ca="1" t="shared" si="549"/>
        <v>31</v>
      </c>
      <c r="H539" s="37" t="str">
        <f ca="1" t="shared" si="550"/>
        <v/>
      </c>
      <c r="I539" s="29" t="str">
        <f ca="1" t="shared" si="551"/>
        <v>Flytt</v>
      </c>
      <c r="J539" s="29" t="s">
        <v>69</v>
      </c>
      <c r="K539" s="40">
        <f ca="1" t="shared" si="552"/>
        <v>400</v>
      </c>
      <c r="L539" s="40">
        <f ca="1" t="shared" si="510"/>
        <v>338</v>
      </c>
      <c r="M539" s="13"/>
      <c r="N539" s="29" t="str">
        <f ca="1" t="shared" si="511"/>
        <v>Anders Erikson 539</v>
      </c>
      <c r="O539" s="29" t="str">
        <f ca="1" t="shared" si="512"/>
        <v>Sarah Anderson 539</v>
      </c>
      <c r="P539" s="29" t="str">
        <f ca="1" t="shared" si="513"/>
        <v>Anders Erikson 539</v>
      </c>
      <c r="Q539" s="29" t="str">
        <f ca="1" t="shared" si="553"/>
        <v>4.Projekteringsavtal</v>
      </c>
      <c r="R539" s="44" t="str">
        <f ca="1" t="shared" si="554"/>
        <v>Ja</v>
      </c>
      <c r="S539" s="44" t="str">
        <f ca="1" t="shared" si="555"/>
        <v>x</v>
      </c>
      <c r="T539" s="44" t="str">
        <f ca="1" t="shared" si="556"/>
        <v/>
      </c>
      <c r="U539" s="15"/>
      <c r="V539" s="32"/>
      <c r="W539" s="48" t="str">
        <f ca="1" t="shared" si="557"/>
        <v/>
      </c>
      <c r="X539" s="49" t="str">
        <f ca="1" t="shared" si="558"/>
        <v>Ja</v>
      </c>
      <c r="Y539" s="62">
        <f ca="1" t="shared" si="514"/>
        <v>45298</v>
      </c>
      <c r="Z539" s="62">
        <f ca="1" t="shared" si="515"/>
        <v>44669</v>
      </c>
      <c r="AA539" s="66"/>
      <c r="AB539" s="63" t="str">
        <f ca="1" t="shared" si="516"/>
        <v/>
      </c>
      <c r="AC539" s="72">
        <f ca="1">INDEX(Anslutningspunkt!$A$2:$A$180,RANDBETWEEN(2,180),1)</f>
        <v>55</v>
      </c>
      <c r="AD539" s="29"/>
      <c r="AE539" s="29" t="str">
        <f ca="1" t="shared" si="559"/>
        <v>Stamnät</v>
      </c>
      <c r="AF539" s="78"/>
      <c r="AG539" s="121"/>
      <c r="AH539" s="122"/>
      <c r="AI539" s="126"/>
      <c r="AM539" s="6">
        <f ca="1">VLOOKUP(AC539,Anslutningspunkt!A:B,2,0)+RANDBETWEEN(-10000,10000)</f>
        <v>7644580.698</v>
      </c>
      <c r="AN539" s="6">
        <f ca="1">VLOOKUP(AC539,Anslutningspunkt!A:C,3,0)+RANDBETWEEN(-10000,10000)</f>
        <v>723573.195</v>
      </c>
      <c r="AP539" s="6" t="str">
        <f ca="1" t="shared" si="517"/>
        <v>Flytt</v>
      </c>
      <c r="AQ539" s="6" t="str">
        <f t="shared" si="518"/>
        <v>Konsumtion/Produktion</v>
      </c>
      <c r="AX539" s="30">
        <f ca="1" t="shared" si="519"/>
        <v>43678.1308068645</v>
      </c>
      <c r="AZ539" s="30">
        <f ca="1">IF(SUM(IF({"4.Projekteringsavtal","5.Anslutningsavtal","6.Nätavtal"}=Q539,1,0))&gt;0,EDATE(AX539,RANDBETWEEN(0,6)),"")</f>
        <v>43709</v>
      </c>
      <c r="BB539" s="20" t="str">
        <f ca="1">IF(SUM(IF({"5.Anslutningsavtal","6.Nätavtal"}=Q539,1,0))&gt;0,EDATE(AZ539,RANDBETWEEN(0,3)),"")</f>
        <v/>
      </c>
      <c r="BD539" s="20" t="str">
        <f ca="1" t="shared" si="520"/>
        <v/>
      </c>
    </row>
    <row r="540" s="6" customFormat="1" spans="1:56">
      <c r="A540" s="32" t="s">
        <v>65</v>
      </c>
      <c r="B540" s="30">
        <f ca="1" t="shared" si="547"/>
        <v>44741</v>
      </c>
      <c r="C540" s="31">
        <f ca="1" t="shared" si="507"/>
        <v>45583</v>
      </c>
      <c r="D540" s="29" t="str">
        <f t="shared" si="508"/>
        <v>Project 4540</v>
      </c>
      <c r="E540" s="29" t="str">
        <f t="shared" si="509"/>
        <v>Company AB 5540</v>
      </c>
      <c r="F540" s="29" t="str">
        <f ca="1" t="shared" si="548"/>
        <v>Trosa</v>
      </c>
      <c r="G540" s="36">
        <f ca="1" t="shared" si="549"/>
        <v>33</v>
      </c>
      <c r="H540" s="37" t="str">
        <f ca="1" t="shared" si="550"/>
        <v>Nej</v>
      </c>
      <c r="I540" s="29" t="str">
        <f ca="1" t="shared" si="551"/>
        <v>Utökning</v>
      </c>
      <c r="J540" s="29" t="s">
        <v>69</v>
      </c>
      <c r="K540" s="40">
        <f ca="1" t="shared" si="552"/>
        <v>570</v>
      </c>
      <c r="L540" s="40">
        <f ca="1" t="shared" si="510"/>
        <v>306</v>
      </c>
      <c r="M540" s="13"/>
      <c r="N540" s="29" t="str">
        <f ca="1" t="shared" si="511"/>
        <v>Sarah Anderson 540</v>
      </c>
      <c r="O540" s="29" t="str">
        <f ca="1" t="shared" si="512"/>
        <v>Sarah Anderson 540</v>
      </c>
      <c r="P540" s="29" t="str">
        <f ca="1" t="shared" si="513"/>
        <v>Sarah Anderson 540</v>
      </c>
      <c r="Q540" s="29" t="str">
        <f ca="1" t="shared" si="553"/>
        <v>4.Projekteringsavtal</v>
      </c>
      <c r="R540" s="44" t="str">
        <f ca="1" t="shared" si="554"/>
        <v>n</v>
      </c>
      <c r="S540" s="44" t="str">
        <f ca="1" t="shared" si="555"/>
        <v>x</v>
      </c>
      <c r="T540" s="44" t="str">
        <f ca="1" t="shared" si="556"/>
        <v/>
      </c>
      <c r="U540" s="15"/>
      <c r="V540" s="32"/>
      <c r="W540" s="48" t="str">
        <f ca="1" t="shared" si="557"/>
        <v/>
      </c>
      <c r="X540" s="49" t="str">
        <f ca="1" t="shared" si="558"/>
        <v/>
      </c>
      <c r="Y540" s="62" t="str">
        <f ca="1" t="shared" si="514"/>
        <v/>
      </c>
      <c r="Z540" s="62" t="str">
        <f ca="1" t="shared" si="515"/>
        <v/>
      </c>
      <c r="AA540" s="66"/>
      <c r="AB540" s="63" t="str">
        <f ca="1" t="shared" si="516"/>
        <v/>
      </c>
      <c r="AC540" s="72">
        <f ca="1">INDEX(Anslutningspunkt!$A$2:$A$180,RANDBETWEEN(2,180),1)</f>
        <v>56</v>
      </c>
      <c r="AD540" s="29"/>
      <c r="AE540" s="29" t="str">
        <f ca="1" t="shared" si="559"/>
        <v>Stamnät Regionnät</v>
      </c>
      <c r="AF540" s="78"/>
      <c r="AG540" s="121"/>
      <c r="AH540" s="122"/>
      <c r="AI540" s="126"/>
      <c r="AM540" s="6">
        <f ca="1">VLOOKUP(AC540,Anslutningspunkt!A:B,2,0)+RANDBETWEEN(-10000,10000)</f>
        <v>7639661.698</v>
      </c>
      <c r="AN540" s="6">
        <f ca="1">VLOOKUP(AC540,Anslutningspunkt!A:C,3,0)+RANDBETWEEN(-10000,10000)</f>
        <v>818058.195</v>
      </c>
      <c r="AP540" s="6" t="str">
        <f ca="1" t="shared" si="517"/>
        <v>Utökning</v>
      </c>
      <c r="AQ540" s="6" t="str">
        <f t="shared" si="518"/>
        <v>Konsumtion/Produktion</v>
      </c>
      <c r="AX540" s="30">
        <f ca="1" t="shared" si="519"/>
        <v>44997.4281972042</v>
      </c>
      <c r="AZ540" s="30">
        <f ca="1">IF(SUM(IF({"4.Projekteringsavtal","5.Anslutningsavtal","6.Nätavtal"}=Q540,1,0))&gt;0,EDATE(AX540,RANDBETWEEN(0,6)),"")</f>
        <v>45119</v>
      </c>
      <c r="BB540" s="20" t="str">
        <f ca="1">IF(SUM(IF({"5.Anslutningsavtal","6.Nätavtal"}=Q540,1,0))&gt;0,EDATE(AZ540,RANDBETWEEN(0,3)),"")</f>
        <v/>
      </c>
      <c r="BD540" s="20" t="str">
        <f ca="1" t="shared" si="520"/>
        <v/>
      </c>
    </row>
    <row r="541" s="6" customFormat="1" spans="1:56">
      <c r="A541" s="32" t="s">
        <v>65</v>
      </c>
      <c r="B541" s="30">
        <f ca="1" t="shared" si="547"/>
        <v>43654</v>
      </c>
      <c r="C541" s="31">
        <f ca="1" t="shared" si="507"/>
        <v>44964</v>
      </c>
      <c r="D541" s="29" t="str">
        <f t="shared" si="508"/>
        <v>Project 4541</v>
      </c>
      <c r="E541" s="29" t="str">
        <f t="shared" si="509"/>
        <v>Company AB 5541</v>
      </c>
      <c r="F541" s="29" t="str">
        <f ca="1" t="shared" si="548"/>
        <v>Gnesta</v>
      </c>
      <c r="G541" s="36">
        <f ca="1" t="shared" si="549"/>
        <v>32</v>
      </c>
      <c r="H541" s="37" t="str">
        <f ca="1" t="shared" si="550"/>
        <v>Nej</v>
      </c>
      <c r="I541" s="29" t="str">
        <f ca="1" t="shared" si="551"/>
        <v>Flytt</v>
      </c>
      <c r="J541" s="29" t="s">
        <v>69</v>
      </c>
      <c r="K541" s="40">
        <f ca="1" t="shared" si="552"/>
        <v>590</v>
      </c>
      <c r="L541" s="40">
        <f ca="1" t="shared" si="510"/>
        <v>418</v>
      </c>
      <c r="M541" s="13"/>
      <c r="N541" s="29" t="str">
        <f ca="1" t="shared" si="511"/>
        <v>Anders Erikson 541</v>
      </c>
      <c r="O541" s="29" t="str">
        <f ca="1" t="shared" si="512"/>
        <v>Erik Johanson 541</v>
      </c>
      <c r="P541" s="29" t="str">
        <f ca="1" t="shared" si="513"/>
        <v>Erik Johanson 541</v>
      </c>
      <c r="Q541" s="29" t="str">
        <f ca="1" t="shared" si="553"/>
        <v>4.Projekteringsavtal</v>
      </c>
      <c r="R541" s="44" t="str">
        <f ca="1" t="shared" si="554"/>
        <v>?</v>
      </c>
      <c r="S541" s="44" t="str">
        <f ca="1" t="shared" si="555"/>
        <v/>
      </c>
      <c r="T541" s="44" t="str">
        <f ca="1" t="shared" si="556"/>
        <v/>
      </c>
      <c r="U541" s="15"/>
      <c r="V541" s="32"/>
      <c r="W541" s="48" t="str">
        <f ca="1" t="shared" si="557"/>
        <v>Länk</v>
      </c>
      <c r="X541" s="49" t="str">
        <f ca="1" t="shared" si="558"/>
        <v>Ja</v>
      </c>
      <c r="Y541" s="62">
        <f ca="1" t="shared" si="514"/>
        <v>45516</v>
      </c>
      <c r="Z541" s="62">
        <f ca="1" t="shared" si="515"/>
        <v>45174</v>
      </c>
      <c r="AA541" s="66"/>
      <c r="AB541" s="63" t="str">
        <f ca="1" t="shared" si="516"/>
        <v/>
      </c>
      <c r="AC541" s="72">
        <f ca="1">INDEX(Anslutningspunkt!$A$2:$A$180,RANDBETWEEN(2,180),1)</f>
        <v>145</v>
      </c>
      <c r="AD541" s="29"/>
      <c r="AE541" s="29" t="str">
        <f ca="1" t="shared" si="559"/>
        <v>Regionnät</v>
      </c>
      <c r="AF541" s="78"/>
      <c r="AG541" s="121"/>
      <c r="AH541" s="122"/>
      <c r="AI541" s="126"/>
      <c r="AM541" s="6">
        <f ca="1">VLOOKUP(AC541,Anslutningspunkt!A:B,2,0)+RANDBETWEEN(-10000,10000)</f>
        <v>7715963.698</v>
      </c>
      <c r="AN541" s="6">
        <f ca="1">VLOOKUP(AC541,Anslutningspunkt!A:C,3,0)+RANDBETWEEN(-10000,10000)</f>
        <v>818926.195</v>
      </c>
      <c r="AP541" s="6" t="str">
        <f ca="1" t="shared" si="517"/>
        <v>Flytt</v>
      </c>
      <c r="AQ541" s="6" t="str">
        <f t="shared" si="518"/>
        <v>Konsumtion/Produktion</v>
      </c>
      <c r="AX541" s="30">
        <f ca="1" t="shared" si="519"/>
        <v>44717.2464929519</v>
      </c>
      <c r="AZ541" s="30">
        <f ca="1">IF(SUM(IF({"4.Projekteringsavtal","5.Anslutningsavtal","6.Nätavtal"}=Q541,1,0))&gt;0,EDATE(AX541,RANDBETWEEN(0,6)),"")</f>
        <v>44809</v>
      </c>
      <c r="BB541" s="20" t="str">
        <f ca="1">IF(SUM(IF({"5.Anslutningsavtal","6.Nätavtal"}=Q541,1,0))&gt;0,EDATE(AZ541,RANDBETWEEN(0,3)),"")</f>
        <v/>
      </c>
      <c r="BD541" s="20" t="str">
        <f ca="1" t="shared" si="520"/>
        <v/>
      </c>
    </row>
    <row r="542" s="6" customFormat="1" spans="1:56">
      <c r="A542" s="32" t="s">
        <v>65</v>
      </c>
      <c r="B542" s="30">
        <f ca="1" t="shared" ref="B542:B551" si="560">RANDBETWEEN(DATE(2018,1,1),DATE(2022,10,20))</f>
        <v>43233</v>
      </c>
      <c r="C542" s="31">
        <f ca="1" t="shared" si="507"/>
        <v>44163</v>
      </c>
      <c r="D542" s="29" t="str">
        <f t="shared" si="508"/>
        <v>Project 4542</v>
      </c>
      <c r="E542" s="29" t="str">
        <f t="shared" si="509"/>
        <v>Company AB 5542</v>
      </c>
      <c r="F542" s="29" t="str">
        <f ca="1" t="shared" ref="F542:F551" si="561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Vingåker</v>
      </c>
      <c r="G542" s="36">
        <f ca="1" t="shared" ref="G542:G551" si="562">RANDBETWEEN(30,38)</f>
        <v>33</v>
      </c>
      <c r="H542" s="37" t="str">
        <f ca="1" t="shared" ref="H542:H551" si="563">CHOOSE(RANDBETWEEN(1,3),"Ja","Nej","")</f>
        <v>Nej</v>
      </c>
      <c r="I542" s="29" t="str">
        <f ca="1" t="shared" ref="I542:I551" si="564">CHOOSE(RANDBETWEEN(1,3),"Nyanslutning","Utökning","Flytt")</f>
        <v>Nyanslutning</v>
      </c>
      <c r="J542" s="29" t="s">
        <v>69</v>
      </c>
      <c r="K542" s="40">
        <f ca="1" t="shared" ref="K542:K551" si="565">RANDBETWEEN(1,60)*10</f>
        <v>350</v>
      </c>
      <c r="L542" s="40">
        <f ca="1" t="shared" si="510"/>
        <v>79</v>
      </c>
      <c r="M542" s="13"/>
      <c r="N542" s="29" t="str">
        <f ca="1" t="shared" si="511"/>
        <v>Lars Johnson 542</v>
      </c>
      <c r="O542" s="29" t="str">
        <f ca="1" t="shared" si="512"/>
        <v>Erik Johanson 542</v>
      </c>
      <c r="P542" s="29" t="str">
        <f ca="1" t="shared" si="513"/>
        <v>Lars Johnson 542</v>
      </c>
      <c r="Q542" s="29" t="str">
        <f ca="1" t="shared" ref="Q542:Q551" si="566">CHOOSE(RANDBETWEEN(1,5),"5.Anslutningsavtal","4.Projekteringsavtal","6.Nätavtal","2.Reservationsavtal","1.Anslutningsmöjlighet")</f>
        <v>6.Nätavtal</v>
      </c>
      <c r="R542" s="44" t="str">
        <f ca="1" t="shared" ref="R542:R551" si="567">CHOOSE(RANDBETWEEN(1,8),"Ja","","","","n","nej","?","N/A")</f>
        <v>n</v>
      </c>
      <c r="S542" s="44" t="str">
        <f ca="1" t="shared" ref="S542:S551" si="568">CHOOSE(RANDBETWEEN(1,3),"x","","")</f>
        <v/>
      </c>
      <c r="T542" s="44" t="str">
        <f ca="1" t="shared" ref="T542:T551" si="569">CHOOSE(RANDBETWEEN(1,4),"x","","","")</f>
        <v/>
      </c>
      <c r="U542" s="15"/>
      <c r="V542" s="32"/>
      <c r="W542" s="48" t="str">
        <f ca="1" t="shared" ref="W542:W551" si="570">CHOOSE(RANDBETWEEN(1,7),"Länk","","","","","Ansluts till LN 20 kV","Reservationsavtal ska tecknas")</f>
        <v/>
      </c>
      <c r="X542" s="49" t="str">
        <f ca="1" t="shared" ref="X542:X551" si="571">CHOOSE(RANDBETWEEN(1,4),"Ja","Ja","Nej","")</f>
        <v/>
      </c>
      <c r="Y542" s="62" t="str">
        <f ca="1" t="shared" si="514"/>
        <v/>
      </c>
      <c r="Z542" s="62" t="str">
        <f ca="1" t="shared" si="515"/>
        <v/>
      </c>
      <c r="AA542" s="66"/>
      <c r="AB542" s="63" t="str">
        <f ca="1" t="shared" si="516"/>
        <v/>
      </c>
      <c r="AC542" s="72">
        <f ca="1">INDEX(Anslutningspunkt!$A$2:$A$180,RANDBETWEEN(2,180),1)</f>
        <v>237</v>
      </c>
      <c r="AD542" s="29"/>
      <c r="AE542" s="29" t="str">
        <f ca="1" t="shared" ref="AE542:AE551" si="572">CHOOSE(RANDBETWEEN(1,4),"Regionnät","Stamnät Regionnät","Stamnät","")</f>
        <v/>
      </c>
      <c r="AF542" s="78"/>
      <c r="AG542" s="121"/>
      <c r="AH542" s="122"/>
      <c r="AI542" s="126"/>
      <c r="AM542" s="6">
        <f ca="1">VLOOKUP(AC542,Anslutningspunkt!A:B,2,0)+RANDBETWEEN(-10000,10000)</f>
        <v>7638875.698</v>
      </c>
      <c r="AN542" s="6">
        <f ca="1">VLOOKUP(AC542,Anslutningspunkt!A:C,3,0)+RANDBETWEEN(-10000,10000)</f>
        <v>672537.195</v>
      </c>
      <c r="AP542" s="6" t="str">
        <f ca="1" t="shared" si="517"/>
        <v>Nyanslutning</v>
      </c>
      <c r="AQ542" s="6" t="str">
        <f t="shared" si="518"/>
        <v>Konsumtion/Produktion</v>
      </c>
      <c r="AX542" s="30">
        <f ca="1" t="shared" si="519"/>
        <v>43387.269825812</v>
      </c>
      <c r="AZ542" s="30">
        <f ca="1">IF(SUM(IF({"4.Projekteringsavtal","5.Anslutningsavtal","6.Nätavtal"}=Q542,1,0))&gt;0,EDATE(AX542,RANDBETWEEN(0,6)),"")</f>
        <v>43448</v>
      </c>
      <c r="BB542" s="20">
        <f ca="1">IF(SUM(IF({"5.Anslutningsavtal","6.Nätavtal"}=Q542,1,0))&gt;0,EDATE(AZ542,RANDBETWEEN(0,3)),"")</f>
        <v>43448</v>
      </c>
      <c r="BD542" s="20">
        <f ca="1" t="shared" si="520"/>
        <v>43479</v>
      </c>
    </row>
    <row r="543" s="6" customFormat="1" spans="1:56">
      <c r="A543" s="32" t="s">
        <v>65</v>
      </c>
      <c r="B543" s="30">
        <f ca="1" t="shared" si="560"/>
        <v>44002</v>
      </c>
      <c r="C543" s="31">
        <f ca="1" t="shared" si="507"/>
        <v>45574</v>
      </c>
      <c r="D543" s="29" t="str">
        <f t="shared" si="508"/>
        <v>Project 4543</v>
      </c>
      <c r="E543" s="29" t="str">
        <f t="shared" si="509"/>
        <v>Company AB 5543</v>
      </c>
      <c r="F543" s="29" t="str">
        <f ca="1" t="shared" si="561"/>
        <v>Nacka</v>
      </c>
      <c r="G543" s="36">
        <f ca="1" t="shared" si="562"/>
        <v>37</v>
      </c>
      <c r="H543" s="37" t="str">
        <f ca="1" t="shared" si="563"/>
        <v/>
      </c>
      <c r="I543" s="29" t="str">
        <f ca="1" t="shared" si="564"/>
        <v>Flytt</v>
      </c>
      <c r="J543" s="29" t="s">
        <v>69</v>
      </c>
      <c r="K543" s="40">
        <f ca="1" t="shared" si="565"/>
        <v>460</v>
      </c>
      <c r="L543" s="40">
        <f ca="1" t="shared" si="510"/>
        <v>219</v>
      </c>
      <c r="M543" s="13"/>
      <c r="N543" s="29" t="str">
        <f ca="1" t="shared" si="511"/>
        <v>Erik Johanson 543</v>
      </c>
      <c r="O543" s="29" t="str">
        <f ca="1" t="shared" si="512"/>
        <v>Anders Erikson 543</v>
      </c>
      <c r="P543" s="29" t="str">
        <f ca="1" t="shared" si="513"/>
        <v>Anders Erikson 543</v>
      </c>
      <c r="Q543" s="29" t="str">
        <f ca="1" t="shared" si="566"/>
        <v>2.Reservationsavtal</v>
      </c>
      <c r="R543" s="44" t="str">
        <f ca="1" t="shared" si="567"/>
        <v>n</v>
      </c>
      <c r="S543" s="44" t="str">
        <f ca="1" t="shared" si="568"/>
        <v/>
      </c>
      <c r="T543" s="44" t="str">
        <f ca="1" t="shared" si="569"/>
        <v/>
      </c>
      <c r="U543" s="15"/>
      <c r="V543" s="32"/>
      <c r="W543" s="48" t="str">
        <f ca="1" t="shared" si="570"/>
        <v/>
      </c>
      <c r="X543" s="49" t="str">
        <f ca="1" t="shared" si="571"/>
        <v>Ja</v>
      </c>
      <c r="Y543" s="62">
        <f ca="1" t="shared" si="514"/>
        <v>45582</v>
      </c>
      <c r="Z543" s="62">
        <f ca="1" t="shared" si="515"/>
        <v>45575</v>
      </c>
      <c r="AA543" s="66"/>
      <c r="AB543" s="63" t="str">
        <f ca="1" t="shared" si="516"/>
        <v/>
      </c>
      <c r="AC543" s="72">
        <f ca="1">INDEX(Anslutningspunkt!$A$2:$A$180,RANDBETWEEN(2,180),1)</f>
        <v>319</v>
      </c>
      <c r="AD543" s="29"/>
      <c r="AE543" s="29" t="str">
        <f ca="1" t="shared" si="572"/>
        <v>Stamnät</v>
      </c>
      <c r="AF543" s="78"/>
      <c r="AG543" s="121"/>
      <c r="AH543" s="122"/>
      <c r="AI543" s="126"/>
      <c r="AM543" s="6">
        <f ca="1">VLOOKUP(AC543,Anslutningspunkt!A:B,2,0)+RANDBETWEEN(-10000,10000)</f>
        <v>7693134.698</v>
      </c>
      <c r="AN543" s="6">
        <f ca="1">VLOOKUP(AC543,Anslutningspunkt!A:C,3,0)+RANDBETWEEN(-10000,10000)</f>
        <v>725479.195</v>
      </c>
      <c r="AP543" s="6" t="str">
        <f ca="1" t="shared" si="517"/>
        <v>Flytt</v>
      </c>
      <c r="AQ543" s="6" t="str">
        <f t="shared" si="518"/>
        <v>Konsumtion/Produktion</v>
      </c>
      <c r="AX543" s="30">
        <f ca="1" t="shared" si="519"/>
        <v>45094.7572490085</v>
      </c>
      <c r="AZ543" s="30" t="str">
        <f ca="1">IF(SUM(IF({"4.Projekteringsavtal","5.Anslutningsavtal","6.Nätavtal"}=Q543,1,0))&gt;0,EDATE(AX543,RANDBETWEEN(0,6)),"")</f>
        <v/>
      </c>
      <c r="BB543" s="20" t="str">
        <f ca="1">IF(SUM(IF({"5.Anslutningsavtal","6.Nätavtal"}=Q543,1,0))&gt;0,EDATE(AZ543,RANDBETWEEN(0,3)),"")</f>
        <v/>
      </c>
      <c r="BD543" s="20" t="str">
        <f ca="1" t="shared" si="520"/>
        <v/>
      </c>
    </row>
    <row r="544" s="6" customFormat="1" spans="1:56">
      <c r="A544" s="32" t="s">
        <v>65</v>
      </c>
      <c r="B544" s="30">
        <f ca="1" t="shared" si="560"/>
        <v>43203</v>
      </c>
      <c r="C544" s="31">
        <f ca="1" t="shared" si="507"/>
        <v>43682</v>
      </c>
      <c r="D544" s="29" t="str">
        <f t="shared" si="508"/>
        <v>Project 4544</v>
      </c>
      <c r="E544" s="29" t="str">
        <f t="shared" si="509"/>
        <v>Company AB 5544</v>
      </c>
      <c r="F544" s="29" t="str">
        <f ca="1" t="shared" si="561"/>
        <v>Norberg</v>
      </c>
      <c r="G544" s="36">
        <f ca="1" t="shared" si="562"/>
        <v>33</v>
      </c>
      <c r="H544" s="37" t="str">
        <f ca="1" t="shared" si="563"/>
        <v/>
      </c>
      <c r="I544" s="29" t="str">
        <f ca="1" t="shared" si="564"/>
        <v>Nyanslutning</v>
      </c>
      <c r="J544" s="29" t="s">
        <v>69</v>
      </c>
      <c r="K544" s="40">
        <f ca="1" t="shared" si="565"/>
        <v>50</v>
      </c>
      <c r="L544" s="40">
        <f ca="1" t="shared" si="510"/>
        <v>47</v>
      </c>
      <c r="M544" s="13"/>
      <c r="N544" s="29" t="str">
        <f ca="1" t="shared" si="511"/>
        <v>Erik Johanson 544</v>
      </c>
      <c r="O544" s="29" t="str">
        <f ca="1" t="shared" si="512"/>
        <v>Erik Johanson 544</v>
      </c>
      <c r="P544" s="29" t="str">
        <f ca="1" t="shared" si="513"/>
        <v>Erik Johanson 544</v>
      </c>
      <c r="Q544" s="29" t="str">
        <f ca="1" t="shared" si="566"/>
        <v>1.Anslutningsmöjlighet</v>
      </c>
      <c r="R544" s="44" t="str">
        <f ca="1" t="shared" si="567"/>
        <v/>
      </c>
      <c r="S544" s="44" t="str">
        <f ca="1" t="shared" si="568"/>
        <v/>
      </c>
      <c r="T544" s="44" t="str">
        <f ca="1" t="shared" si="569"/>
        <v/>
      </c>
      <c r="U544" s="15"/>
      <c r="V544" s="32"/>
      <c r="W544" s="48" t="str">
        <f ca="1" t="shared" si="570"/>
        <v/>
      </c>
      <c r="X544" s="49" t="str">
        <f ca="1" t="shared" si="571"/>
        <v/>
      </c>
      <c r="Y544" s="62" t="str">
        <f ca="1" t="shared" si="514"/>
        <v/>
      </c>
      <c r="Z544" s="62" t="str">
        <f ca="1" t="shared" si="515"/>
        <v/>
      </c>
      <c r="AA544" s="66"/>
      <c r="AB544" s="63">
        <f ca="1" t="shared" si="516"/>
        <v>43619.2130300729</v>
      </c>
      <c r="AC544" s="72">
        <f ca="1">INDEX(Anslutningspunkt!$A$2:$A$180,RANDBETWEEN(2,180),1)</f>
        <v>235</v>
      </c>
      <c r="AD544" s="29"/>
      <c r="AE544" s="29" t="str">
        <f ca="1" t="shared" si="572"/>
        <v/>
      </c>
      <c r="AF544" s="78"/>
      <c r="AG544" s="121"/>
      <c r="AH544" s="122"/>
      <c r="AI544" s="126"/>
      <c r="AM544" s="6">
        <f ca="1">VLOOKUP(AC544,Anslutningspunkt!A:B,2,0)+RANDBETWEEN(-10000,10000)</f>
        <v>7698244.698</v>
      </c>
      <c r="AN544" s="6">
        <f ca="1">VLOOKUP(AC544,Anslutningspunkt!A:C,3,0)+RANDBETWEEN(-10000,10000)</f>
        <v>787209.195</v>
      </c>
      <c r="AP544" s="6" t="str">
        <f ca="1" t="shared" si="517"/>
        <v>Nyanslutning</v>
      </c>
      <c r="AQ544" s="6" t="str">
        <f t="shared" si="518"/>
        <v>Konsumtion/Produktion</v>
      </c>
      <c r="AX544" s="30" t="str">
        <f ca="1" t="shared" si="519"/>
        <v/>
      </c>
      <c r="AZ544" s="30" t="str">
        <f ca="1">IF(SUM(IF({"4.Projekteringsavtal","5.Anslutningsavtal","6.Nätavtal"}=Q544,1,0))&gt;0,EDATE(AX544,RANDBETWEEN(0,6)),"")</f>
        <v/>
      </c>
      <c r="BB544" s="20" t="str">
        <f ca="1">IF(SUM(IF({"5.Anslutningsavtal","6.Nätavtal"}=Q544,1,0))&gt;0,EDATE(AZ544,RANDBETWEEN(0,3)),"")</f>
        <v/>
      </c>
      <c r="BD544" s="20" t="str">
        <f ca="1" t="shared" si="520"/>
        <v/>
      </c>
    </row>
    <row r="545" s="6" customFormat="1" spans="1:56">
      <c r="A545" s="32" t="s">
        <v>65</v>
      </c>
      <c r="B545" s="30">
        <f ca="1" t="shared" si="560"/>
        <v>43825</v>
      </c>
      <c r="C545" s="31">
        <f ca="1" t="shared" si="507"/>
        <v>45446</v>
      </c>
      <c r="D545" s="29" t="str">
        <f t="shared" si="508"/>
        <v>Project 4545</v>
      </c>
      <c r="E545" s="29" t="str">
        <f t="shared" si="509"/>
        <v>Company AB 5545</v>
      </c>
      <c r="F545" s="29" t="str">
        <f ca="1" t="shared" si="561"/>
        <v>Eskilstuna</v>
      </c>
      <c r="G545" s="36">
        <f ca="1" t="shared" si="562"/>
        <v>34</v>
      </c>
      <c r="H545" s="37" t="str">
        <f ca="1" t="shared" si="563"/>
        <v>Ja</v>
      </c>
      <c r="I545" s="29" t="str">
        <f ca="1" t="shared" si="564"/>
        <v>Flytt</v>
      </c>
      <c r="J545" s="29" t="s">
        <v>69</v>
      </c>
      <c r="K545" s="40">
        <f ca="1" t="shared" si="565"/>
        <v>330</v>
      </c>
      <c r="L545" s="40">
        <f ca="1" t="shared" si="510"/>
        <v>59</v>
      </c>
      <c r="M545" s="13"/>
      <c r="N545" s="29" t="str">
        <f ca="1" t="shared" si="511"/>
        <v>Erik Johanson 545</v>
      </c>
      <c r="O545" s="29" t="str">
        <f ca="1" t="shared" si="512"/>
        <v>Erik Johanson 545</v>
      </c>
      <c r="P545" s="29" t="str">
        <f ca="1" t="shared" si="513"/>
        <v>Sarah Anderson 545</v>
      </c>
      <c r="Q545" s="29" t="str">
        <f ca="1" t="shared" si="566"/>
        <v>5.Anslutningsavtal</v>
      </c>
      <c r="R545" s="44" t="str">
        <f ca="1" t="shared" si="567"/>
        <v>n</v>
      </c>
      <c r="S545" s="44" t="str">
        <f ca="1" t="shared" si="568"/>
        <v/>
      </c>
      <c r="T545" s="44" t="str">
        <f ca="1" t="shared" si="569"/>
        <v/>
      </c>
      <c r="U545" s="15"/>
      <c r="V545" s="32"/>
      <c r="W545" s="48" t="str">
        <f ca="1" t="shared" si="570"/>
        <v/>
      </c>
      <c r="X545" s="49" t="str">
        <f ca="1" t="shared" si="571"/>
        <v>Nej</v>
      </c>
      <c r="Y545" s="62" t="str">
        <f ca="1" t="shared" si="514"/>
        <v/>
      </c>
      <c r="Z545" s="62" t="str">
        <f ca="1" t="shared" si="515"/>
        <v/>
      </c>
      <c r="AA545" s="66"/>
      <c r="AB545" s="63" t="str">
        <f ca="1" t="shared" si="516"/>
        <v/>
      </c>
      <c r="AC545" s="72">
        <f ca="1">INDEX(Anslutningspunkt!$A$2:$A$180,RANDBETWEEN(2,180),1)</f>
        <v>133</v>
      </c>
      <c r="AD545" s="29"/>
      <c r="AE545" s="29" t="str">
        <f ca="1" t="shared" si="572"/>
        <v>Stamnät Regionnät</v>
      </c>
      <c r="AF545" s="78"/>
      <c r="AG545" s="121"/>
      <c r="AH545" s="122"/>
      <c r="AI545" s="126"/>
      <c r="AM545" s="6">
        <f ca="1">VLOOKUP(AC545,Anslutningspunkt!A:B,2,0)+RANDBETWEEN(-10000,10000)</f>
        <v>7400886.672</v>
      </c>
      <c r="AN545" s="6">
        <f ca="1">VLOOKUP(AC545,Anslutningspunkt!A:C,3,0)+RANDBETWEEN(-10000,10000)</f>
        <v>893162.142</v>
      </c>
      <c r="AP545" s="6" t="str">
        <f ca="1" t="shared" si="517"/>
        <v>Flytt</v>
      </c>
      <c r="AQ545" s="6" t="str">
        <f t="shared" si="518"/>
        <v>Konsumtion/Produktion</v>
      </c>
      <c r="AX545" s="30">
        <f ca="1" t="shared" si="519"/>
        <v>45384.7305795659</v>
      </c>
      <c r="AZ545" s="30">
        <f ca="1">IF(SUM(IF({"4.Projekteringsavtal","5.Anslutningsavtal","6.Nätavtal"}=Q545,1,0))&gt;0,EDATE(AX545,RANDBETWEEN(0,6)),"")</f>
        <v>45567</v>
      </c>
      <c r="BB545" s="20">
        <f ca="1">IF(SUM(IF({"5.Anslutningsavtal","6.Nätavtal"}=Q545,1,0))&gt;0,EDATE(AZ545,RANDBETWEEN(0,3)),"")</f>
        <v>45567</v>
      </c>
      <c r="BD545" s="20" t="str">
        <f ca="1" t="shared" si="520"/>
        <v/>
      </c>
    </row>
    <row r="546" s="6" customFormat="1" spans="1:56">
      <c r="A546" s="32" t="s">
        <v>65</v>
      </c>
      <c r="B546" s="30">
        <f ca="1" t="shared" si="560"/>
        <v>43752</v>
      </c>
      <c r="C546" s="31">
        <f ca="1" t="shared" si="507"/>
        <v>44446</v>
      </c>
      <c r="D546" s="29" t="str">
        <f t="shared" si="508"/>
        <v>Project 4546</v>
      </c>
      <c r="E546" s="29" t="str">
        <f t="shared" si="509"/>
        <v>Company AB 5546</v>
      </c>
      <c r="F546" s="29" t="str">
        <f ca="1" t="shared" si="561"/>
        <v>Långshyttan</v>
      </c>
      <c r="G546" s="36">
        <f ca="1" t="shared" si="562"/>
        <v>34</v>
      </c>
      <c r="H546" s="37" t="str">
        <f ca="1" t="shared" si="563"/>
        <v>Nej</v>
      </c>
      <c r="I546" s="29" t="str">
        <f ca="1" t="shared" si="564"/>
        <v>Nyanslutning</v>
      </c>
      <c r="J546" s="29" t="s">
        <v>69</v>
      </c>
      <c r="K546" s="40">
        <f ca="1" t="shared" si="565"/>
        <v>140</v>
      </c>
      <c r="L546" s="40">
        <f ca="1" t="shared" si="510"/>
        <v>16</v>
      </c>
      <c r="M546" s="13"/>
      <c r="N546" s="29" t="str">
        <f ca="1" t="shared" si="511"/>
        <v>Lars Johnson 546</v>
      </c>
      <c r="O546" s="29" t="str">
        <f ca="1" t="shared" si="512"/>
        <v>Anders Erikson 546</v>
      </c>
      <c r="P546" s="29" t="str">
        <f ca="1" t="shared" si="513"/>
        <v>Anders Erikson 546</v>
      </c>
      <c r="Q546" s="29" t="str">
        <f ca="1" t="shared" si="566"/>
        <v>1.Anslutningsmöjlighet</v>
      </c>
      <c r="R546" s="44" t="str">
        <f ca="1" t="shared" si="567"/>
        <v>n</v>
      </c>
      <c r="S546" s="44" t="str">
        <f ca="1" t="shared" si="568"/>
        <v/>
      </c>
      <c r="T546" s="44" t="str">
        <f ca="1" t="shared" si="569"/>
        <v>x</v>
      </c>
      <c r="U546" s="15"/>
      <c r="V546" s="32"/>
      <c r="W546" s="48" t="str">
        <f ca="1" t="shared" si="570"/>
        <v/>
      </c>
      <c r="X546" s="49" t="str">
        <f ca="1" t="shared" si="571"/>
        <v/>
      </c>
      <c r="Y546" s="62" t="str">
        <f ca="1" t="shared" si="514"/>
        <v/>
      </c>
      <c r="Z546" s="62" t="str">
        <f ca="1" t="shared" si="515"/>
        <v/>
      </c>
      <c r="AA546" s="66"/>
      <c r="AB546" s="63" t="str">
        <f ca="1" t="shared" si="516"/>
        <v/>
      </c>
      <c r="AC546" s="72">
        <f ca="1">INDEX(Anslutningspunkt!$A$2:$A$180,RANDBETWEEN(2,180),1)</f>
        <v>161</v>
      </c>
      <c r="AD546" s="29"/>
      <c r="AE546" s="29" t="str">
        <f ca="1" t="shared" si="572"/>
        <v/>
      </c>
      <c r="AF546" s="78"/>
      <c r="AG546" s="121"/>
      <c r="AH546" s="122"/>
      <c r="AI546" s="126"/>
      <c r="AM546" s="6">
        <f ca="1">VLOOKUP(AC546,Anslutningspunkt!A:B,2,0)+RANDBETWEEN(-10000,10000)</f>
        <v>7725980.698</v>
      </c>
      <c r="AN546" s="6">
        <f ca="1">VLOOKUP(AC546,Anslutningspunkt!A:C,3,0)+RANDBETWEEN(-10000,10000)</f>
        <v>762443.195</v>
      </c>
      <c r="AP546" s="6" t="str">
        <f ca="1" t="shared" si="517"/>
        <v>Nyanslutning</v>
      </c>
      <c r="AQ546" s="6" t="str">
        <f t="shared" si="518"/>
        <v>Konsumtion/Produktion</v>
      </c>
      <c r="AX546" s="30" t="str">
        <f ca="1" t="shared" si="519"/>
        <v/>
      </c>
      <c r="AZ546" s="30" t="str">
        <f ca="1">IF(SUM(IF({"4.Projekteringsavtal","5.Anslutningsavtal","6.Nätavtal"}=Q546,1,0))&gt;0,EDATE(AX546,RANDBETWEEN(0,6)),"")</f>
        <v/>
      </c>
      <c r="BB546" s="20" t="str">
        <f ca="1">IF(SUM(IF({"5.Anslutningsavtal","6.Nätavtal"}=Q546,1,0))&gt;0,EDATE(AZ546,RANDBETWEEN(0,3)),"")</f>
        <v/>
      </c>
      <c r="BD546" s="20" t="str">
        <f ca="1" t="shared" si="520"/>
        <v/>
      </c>
    </row>
    <row r="547" s="6" customFormat="1" spans="1:56">
      <c r="A547" s="32" t="s">
        <v>65</v>
      </c>
      <c r="B547" s="30">
        <f ca="1" t="shared" si="560"/>
        <v>44181</v>
      </c>
      <c r="C547" s="31">
        <f ca="1" t="shared" si="507"/>
        <v>44815</v>
      </c>
      <c r="D547" s="29" t="str">
        <f t="shared" si="508"/>
        <v>Project 4547</v>
      </c>
      <c r="E547" s="29" t="str">
        <f t="shared" si="509"/>
        <v>Company AB 5547</v>
      </c>
      <c r="F547" s="29" t="str">
        <f ca="1" t="shared" si="561"/>
        <v>Heby</v>
      </c>
      <c r="G547" s="36">
        <f ca="1" t="shared" si="562"/>
        <v>30</v>
      </c>
      <c r="H547" s="37" t="str">
        <f ca="1" t="shared" si="563"/>
        <v/>
      </c>
      <c r="I547" s="29" t="str">
        <f ca="1" t="shared" si="564"/>
        <v>Nyanslutning</v>
      </c>
      <c r="J547" s="29" t="s">
        <v>69</v>
      </c>
      <c r="K547" s="40">
        <f ca="1" t="shared" si="565"/>
        <v>580</v>
      </c>
      <c r="L547" s="40">
        <f ca="1" t="shared" si="510"/>
        <v>159</v>
      </c>
      <c r="M547" s="13"/>
      <c r="N547" s="29" t="str">
        <f ca="1" t="shared" si="511"/>
        <v>Anders Erikson 547</v>
      </c>
      <c r="O547" s="29" t="str">
        <f ca="1" t="shared" si="512"/>
        <v>Anders Erikson 547</v>
      </c>
      <c r="P547" s="29" t="str">
        <f ca="1" t="shared" si="513"/>
        <v>Sarah Anderson 547</v>
      </c>
      <c r="Q547" s="29" t="str">
        <f ca="1" t="shared" si="566"/>
        <v>2.Reservationsavtal</v>
      </c>
      <c r="R547" s="44" t="str">
        <f ca="1" t="shared" si="567"/>
        <v>N/A</v>
      </c>
      <c r="S547" s="44" t="str">
        <f ca="1" t="shared" si="568"/>
        <v/>
      </c>
      <c r="T547" s="44" t="str">
        <f ca="1" t="shared" si="569"/>
        <v>x</v>
      </c>
      <c r="U547" s="15"/>
      <c r="V547" s="32"/>
      <c r="W547" s="48" t="str">
        <f ca="1" t="shared" si="570"/>
        <v/>
      </c>
      <c r="X547" s="49" t="str">
        <f ca="1" t="shared" si="571"/>
        <v>Ja</v>
      </c>
      <c r="Y547" s="62">
        <f ca="1" t="shared" si="514"/>
        <v>45550</v>
      </c>
      <c r="Z547" s="62">
        <f ca="1" t="shared" si="515"/>
        <v>45133</v>
      </c>
      <c r="AA547" s="66"/>
      <c r="AB547" s="63" t="str">
        <f ca="1" t="shared" si="516"/>
        <v/>
      </c>
      <c r="AC547" s="72">
        <f ca="1">INDEX(Anslutningspunkt!$A$2:$A$180,RANDBETWEEN(2,180),1)</f>
        <v>107</v>
      </c>
      <c r="AD547" s="29"/>
      <c r="AE547" s="29" t="str">
        <f ca="1" t="shared" si="572"/>
        <v>Stamnät</v>
      </c>
      <c r="AF547" s="78"/>
      <c r="AG547" s="121"/>
      <c r="AH547" s="122"/>
      <c r="AI547" s="126"/>
      <c r="AM547" s="6">
        <f ca="1">VLOOKUP(AC547,Anslutningspunkt!A:B,2,0)+RANDBETWEEN(-10000,10000)</f>
        <v>7623092.698</v>
      </c>
      <c r="AN547" s="6">
        <f ca="1">VLOOKUP(AC547,Anslutningspunkt!A:C,3,0)+RANDBETWEEN(-10000,10000)</f>
        <v>734081.195</v>
      </c>
      <c r="AP547" s="6" t="str">
        <f ca="1" t="shared" si="517"/>
        <v>Nyanslutning</v>
      </c>
      <c r="AQ547" s="6" t="str">
        <f t="shared" si="518"/>
        <v>Konsumtion/Produktion</v>
      </c>
      <c r="AX547" s="30">
        <f ca="1" t="shared" si="519"/>
        <v>44631.3997028714</v>
      </c>
      <c r="AZ547" s="30" t="str">
        <f ca="1">IF(SUM(IF({"4.Projekteringsavtal","5.Anslutningsavtal","6.Nätavtal"}=Q547,1,0))&gt;0,EDATE(AX547,RANDBETWEEN(0,6)),"")</f>
        <v/>
      </c>
      <c r="BB547" s="20" t="str">
        <f ca="1">IF(SUM(IF({"5.Anslutningsavtal","6.Nätavtal"}=Q547,1,0))&gt;0,EDATE(AZ547,RANDBETWEEN(0,3)),"")</f>
        <v/>
      </c>
      <c r="BD547" s="20" t="str">
        <f ca="1" t="shared" si="520"/>
        <v/>
      </c>
    </row>
    <row r="548" s="6" customFormat="1" spans="1:56">
      <c r="A548" s="32" t="s">
        <v>65</v>
      </c>
      <c r="B548" s="30">
        <f ca="1" t="shared" si="560"/>
        <v>44814</v>
      </c>
      <c r="C548" s="31">
        <f ca="1" t="shared" si="507"/>
        <v>45360</v>
      </c>
      <c r="D548" s="29" t="str">
        <f t="shared" si="508"/>
        <v>Project 4548</v>
      </c>
      <c r="E548" s="29" t="str">
        <f t="shared" si="509"/>
        <v>Company AB 5548</v>
      </c>
      <c r="F548" s="29" t="str">
        <f ca="1" t="shared" si="561"/>
        <v>Hofors</v>
      </c>
      <c r="G548" s="36">
        <f ca="1" t="shared" si="562"/>
        <v>31</v>
      </c>
      <c r="H548" s="37" t="str">
        <f ca="1" t="shared" si="563"/>
        <v>Ja</v>
      </c>
      <c r="I548" s="29" t="str">
        <f ca="1" t="shared" si="564"/>
        <v>Nyanslutning</v>
      </c>
      <c r="J548" s="29" t="s">
        <v>69</v>
      </c>
      <c r="K548" s="40">
        <f ca="1" t="shared" si="565"/>
        <v>120</v>
      </c>
      <c r="L548" s="40">
        <f ca="1" t="shared" si="510"/>
        <v>34</v>
      </c>
      <c r="M548" s="13"/>
      <c r="N548" s="29" t="str">
        <f ca="1" t="shared" si="511"/>
        <v>Lars Johnson 548</v>
      </c>
      <c r="O548" s="29" t="str">
        <f ca="1" t="shared" si="512"/>
        <v>Lars Johnson 548</v>
      </c>
      <c r="P548" s="29" t="str">
        <f ca="1" t="shared" si="513"/>
        <v>Sarah Anderson 548</v>
      </c>
      <c r="Q548" s="29" t="str">
        <f ca="1" t="shared" si="566"/>
        <v>1.Anslutningsmöjlighet</v>
      </c>
      <c r="R548" s="44" t="str">
        <f ca="1" t="shared" si="567"/>
        <v/>
      </c>
      <c r="S548" s="44" t="str">
        <f ca="1" t="shared" si="568"/>
        <v>x</v>
      </c>
      <c r="T548" s="44" t="str">
        <f ca="1" t="shared" si="569"/>
        <v/>
      </c>
      <c r="U548" s="15"/>
      <c r="V548" s="32"/>
      <c r="W548" s="48" t="str">
        <f ca="1" t="shared" si="570"/>
        <v/>
      </c>
      <c r="X548" s="49" t="str">
        <f ca="1" t="shared" si="571"/>
        <v>Ja</v>
      </c>
      <c r="Y548" s="62">
        <f ca="1" t="shared" si="514"/>
        <v>45580</v>
      </c>
      <c r="Z548" s="62">
        <f ca="1" t="shared" si="515"/>
        <v>45527</v>
      </c>
      <c r="AA548" s="66"/>
      <c r="AB548" s="63" t="str">
        <f ca="1" t="shared" si="516"/>
        <v/>
      </c>
      <c r="AC548" s="72">
        <f ca="1">INDEX(Anslutningspunkt!$A$2:$A$180,RANDBETWEEN(2,180),1)</f>
        <v>80</v>
      </c>
      <c r="AD548" s="29"/>
      <c r="AE548" s="29" t="str">
        <f ca="1" t="shared" si="572"/>
        <v>Stamnät</v>
      </c>
      <c r="AF548" s="78"/>
      <c r="AG548" s="121"/>
      <c r="AH548" s="122"/>
      <c r="AI548" s="126"/>
      <c r="AM548" s="6">
        <f ca="1">VLOOKUP(AC548,Anslutningspunkt!A:B,2,0)+RANDBETWEEN(-10000,10000)</f>
        <v>7658561.698</v>
      </c>
      <c r="AN548" s="6">
        <f ca="1">VLOOKUP(AC548,Anslutningspunkt!A:C,3,0)+RANDBETWEEN(-10000,10000)</f>
        <v>758695.195</v>
      </c>
      <c r="AP548" s="6" t="str">
        <f ca="1" t="shared" si="517"/>
        <v>Nyanslutning</v>
      </c>
      <c r="AQ548" s="6" t="str">
        <f t="shared" si="518"/>
        <v>Konsumtion/Produktion</v>
      </c>
      <c r="AX548" s="30" t="str">
        <f ca="1" t="shared" si="519"/>
        <v/>
      </c>
      <c r="AZ548" s="30" t="str">
        <f ca="1">IF(SUM(IF({"4.Projekteringsavtal","5.Anslutningsavtal","6.Nätavtal"}=Q548,1,0))&gt;0,EDATE(AX548,RANDBETWEEN(0,6)),"")</f>
        <v/>
      </c>
      <c r="BB548" s="20" t="str">
        <f ca="1">IF(SUM(IF({"5.Anslutningsavtal","6.Nätavtal"}=Q548,1,0))&gt;0,EDATE(AZ548,RANDBETWEEN(0,3)),"")</f>
        <v/>
      </c>
      <c r="BD548" s="20" t="str">
        <f ca="1" t="shared" si="520"/>
        <v/>
      </c>
    </row>
    <row r="549" spans="1:56">
      <c r="A549" s="32" t="s">
        <v>65</v>
      </c>
      <c r="B549" s="30">
        <f ca="1" t="shared" si="560"/>
        <v>43520</v>
      </c>
      <c r="C549" s="31">
        <f ca="1" t="shared" si="507"/>
        <v>43908</v>
      </c>
      <c r="D549" s="29" t="str">
        <f t="shared" si="508"/>
        <v>Project 4549</v>
      </c>
      <c r="E549" s="29" t="str">
        <f t="shared" si="509"/>
        <v>Company AB 5549</v>
      </c>
      <c r="F549" s="29" t="str">
        <f ca="1" t="shared" si="561"/>
        <v>Åker</v>
      </c>
      <c r="G549" s="36">
        <f ca="1" t="shared" si="562"/>
        <v>35</v>
      </c>
      <c r="H549" s="37" t="str">
        <f ca="1" t="shared" si="563"/>
        <v>Ja</v>
      </c>
      <c r="I549" s="29" t="str">
        <f ca="1" t="shared" si="564"/>
        <v>Utökning</v>
      </c>
      <c r="J549" s="29" t="s">
        <v>69</v>
      </c>
      <c r="K549" s="40">
        <f ca="1" t="shared" si="565"/>
        <v>70</v>
      </c>
      <c r="L549" s="40">
        <f ca="1" t="shared" si="510"/>
        <v>24</v>
      </c>
      <c r="N549" s="29" t="str">
        <f ca="1" t="shared" si="511"/>
        <v>Lars Johnson 549</v>
      </c>
      <c r="O549" s="29" t="str">
        <f ca="1" t="shared" si="512"/>
        <v>Sarah Anderson 549</v>
      </c>
      <c r="P549" s="29" t="str">
        <f ca="1" t="shared" si="513"/>
        <v>Anders Erikson 549</v>
      </c>
      <c r="Q549" s="29" t="str">
        <f ca="1" t="shared" si="566"/>
        <v>2.Reservationsavtal</v>
      </c>
      <c r="R549" s="44" t="str">
        <f ca="1" t="shared" si="567"/>
        <v/>
      </c>
      <c r="S549" s="44" t="str">
        <f ca="1" t="shared" si="568"/>
        <v>x</v>
      </c>
      <c r="T549" s="44" t="str">
        <f ca="1" t="shared" si="569"/>
        <v>x</v>
      </c>
      <c r="V549" s="32"/>
      <c r="W549" s="48" t="str">
        <f ca="1" t="shared" si="570"/>
        <v/>
      </c>
      <c r="X549" s="49" t="str">
        <f ca="1" t="shared" si="571"/>
        <v>Nej</v>
      </c>
      <c r="Y549" s="62" t="str">
        <f ca="1" t="shared" si="514"/>
        <v/>
      </c>
      <c r="Z549" s="62" t="str">
        <f ca="1" t="shared" si="515"/>
        <v/>
      </c>
      <c r="AA549" s="66"/>
      <c r="AB549" s="63" t="str">
        <f ca="1" t="shared" si="516"/>
        <v/>
      </c>
      <c r="AC549" s="72">
        <f ca="1">INDEX(Anslutningspunkt!$A$2:$A$180,RANDBETWEEN(2,180),1)</f>
        <v>241</v>
      </c>
      <c r="AD549" s="29"/>
      <c r="AE549" s="29" t="str">
        <f ca="1" t="shared" si="572"/>
        <v>Stamnät Regionnät</v>
      </c>
      <c r="AF549" s="78"/>
      <c r="AG549" s="121"/>
      <c r="AH549" s="122"/>
      <c r="AI549" s="126"/>
      <c r="AL549" s="6"/>
      <c r="AM549" s="6">
        <f ca="1">VLOOKUP(AC549,Anslutningspunkt!A:B,2,0)+RANDBETWEEN(-10000,10000)</f>
        <v>7582670.698</v>
      </c>
      <c r="AN549" s="6">
        <f ca="1">VLOOKUP(AC549,Anslutningspunkt!A:C,3,0)+RANDBETWEEN(-10000,10000)</f>
        <v>766106.195</v>
      </c>
      <c r="AP549" s="6" t="str">
        <f ca="1" t="shared" si="517"/>
        <v>Utökning</v>
      </c>
      <c r="AQ549" s="6" t="str">
        <f t="shared" si="518"/>
        <v>Konsumtion/Produktion</v>
      </c>
      <c r="AX549" s="30">
        <f ca="1" t="shared" si="519"/>
        <v>43590.5252911462</v>
      </c>
      <c r="AZ549" s="30" t="str">
        <f ca="1">IF(SUM(IF({"4.Projekteringsavtal","5.Anslutningsavtal","6.Nätavtal"}=Q549,1,0))&gt;0,EDATE(AX549,RANDBETWEEN(0,6)),"")</f>
        <v/>
      </c>
      <c r="BB549" s="20" t="str">
        <f ca="1">IF(SUM(IF({"5.Anslutningsavtal","6.Nätavtal"}=Q549,1,0))&gt;0,EDATE(AZ549,RANDBETWEEN(0,3)),"")</f>
        <v/>
      </c>
      <c r="BD549" s="20" t="str">
        <f ca="1" t="shared" si="520"/>
        <v/>
      </c>
    </row>
    <row r="550" spans="1:56">
      <c r="A550" s="32" t="s">
        <v>65</v>
      </c>
      <c r="B550" s="30">
        <f ca="1" t="shared" si="560"/>
        <v>44329</v>
      </c>
      <c r="C550" s="31">
        <f ca="1" t="shared" si="507"/>
        <v>45571</v>
      </c>
      <c r="D550" s="29" t="str">
        <f t="shared" si="508"/>
        <v>Project 4550</v>
      </c>
      <c r="E550" s="29" t="str">
        <f t="shared" si="509"/>
        <v>Company AB 5550</v>
      </c>
      <c r="F550" s="29" t="str">
        <f ca="1" t="shared" si="561"/>
        <v>Botkyrka</v>
      </c>
      <c r="G550" s="36">
        <f ca="1" t="shared" si="562"/>
        <v>31</v>
      </c>
      <c r="H550" s="37" t="str">
        <f ca="1" t="shared" si="563"/>
        <v>Nej</v>
      </c>
      <c r="I550" s="29" t="str">
        <f ca="1" t="shared" si="564"/>
        <v>Flytt</v>
      </c>
      <c r="J550" s="29" t="s">
        <v>69</v>
      </c>
      <c r="K550" s="40">
        <f ca="1" t="shared" si="565"/>
        <v>230</v>
      </c>
      <c r="L550" s="40">
        <f ca="1" t="shared" si="510"/>
        <v>221</v>
      </c>
      <c r="N550" s="29" t="str">
        <f ca="1" t="shared" si="511"/>
        <v>Sarah Anderson 550</v>
      </c>
      <c r="O550" s="29" t="str">
        <f ca="1" t="shared" si="512"/>
        <v>Sarah Anderson 550</v>
      </c>
      <c r="P550" s="29" t="str">
        <f ca="1" t="shared" si="513"/>
        <v>Anders Erikson 550</v>
      </c>
      <c r="Q550" s="29" t="str">
        <f ca="1" t="shared" si="566"/>
        <v>1.Anslutningsmöjlighet</v>
      </c>
      <c r="R550" s="44" t="str">
        <f ca="1" t="shared" si="567"/>
        <v>nej</v>
      </c>
      <c r="S550" s="44" t="str">
        <f ca="1" t="shared" si="568"/>
        <v/>
      </c>
      <c r="T550" s="44" t="str">
        <f ca="1" t="shared" si="569"/>
        <v/>
      </c>
      <c r="V550" s="32"/>
      <c r="W550" s="48" t="str">
        <f ca="1" t="shared" si="570"/>
        <v/>
      </c>
      <c r="X550" s="49" t="str">
        <f ca="1" t="shared" si="571"/>
        <v/>
      </c>
      <c r="Y550" s="62" t="str">
        <f ca="1" t="shared" si="514"/>
        <v/>
      </c>
      <c r="Z550" s="62" t="str">
        <f ca="1" t="shared" si="515"/>
        <v/>
      </c>
      <c r="AA550" s="66"/>
      <c r="AB550" s="63" t="str">
        <f ca="1" t="shared" si="516"/>
        <v/>
      </c>
      <c r="AC550" s="72">
        <f ca="1">INDEX(Anslutningspunkt!$A$2:$A$180,RANDBETWEEN(2,180),1)</f>
        <v>111</v>
      </c>
      <c r="AD550" s="29"/>
      <c r="AE550" s="29" t="str">
        <f ca="1" t="shared" si="572"/>
        <v>Stamnät</v>
      </c>
      <c r="AF550" s="78"/>
      <c r="AG550" s="121"/>
      <c r="AH550" s="122"/>
      <c r="AI550" s="126"/>
      <c r="AL550" s="6"/>
      <c r="AM550" s="6">
        <f ca="1">VLOOKUP(AC550,Anslutningspunkt!A:B,2,0)+RANDBETWEEN(-10000,10000)</f>
        <v>7613737.698</v>
      </c>
      <c r="AN550" s="6">
        <f ca="1">VLOOKUP(AC550,Anslutningspunkt!A:C,3,0)+RANDBETWEEN(-10000,10000)</f>
        <v>792420.195</v>
      </c>
      <c r="AP550" s="6" t="str">
        <f ca="1" t="shared" si="517"/>
        <v>Flytt</v>
      </c>
      <c r="AQ550" s="6" t="str">
        <f t="shared" si="518"/>
        <v>Konsumtion/Produktion</v>
      </c>
      <c r="AX550" s="30" t="str">
        <f ca="1" t="shared" si="519"/>
        <v/>
      </c>
      <c r="AZ550" s="30" t="str">
        <f ca="1">IF(SUM(IF({"4.Projekteringsavtal","5.Anslutningsavtal","6.Nätavtal"}=Q550,1,0))&gt;0,EDATE(AX550,RANDBETWEEN(0,6)),"")</f>
        <v/>
      </c>
      <c r="BB550" s="20" t="str">
        <f ca="1">IF(SUM(IF({"5.Anslutningsavtal","6.Nätavtal"}=Q550,1,0))&gt;0,EDATE(AZ550,RANDBETWEEN(0,3)),"")</f>
        <v/>
      </c>
      <c r="BD550" s="20" t="str">
        <f ca="1" t="shared" si="520"/>
        <v/>
      </c>
    </row>
    <row r="551" spans="1:56">
      <c r="A551" s="32" t="s">
        <v>65</v>
      </c>
      <c r="B551" s="30">
        <f ca="1" t="shared" si="560"/>
        <v>44350</v>
      </c>
      <c r="C551" s="31">
        <f ca="1" t="shared" si="507"/>
        <v>44576</v>
      </c>
      <c r="D551" s="29" t="str">
        <f t="shared" si="508"/>
        <v>Project 4551</v>
      </c>
      <c r="E551" s="29" t="str">
        <f t="shared" si="509"/>
        <v>Company AB 5551</v>
      </c>
      <c r="F551" s="29" t="str">
        <f ca="1" t="shared" si="561"/>
        <v>Gävle/Sandviken</v>
      </c>
      <c r="G551" s="36">
        <f ca="1" t="shared" si="562"/>
        <v>36</v>
      </c>
      <c r="H551" s="37" t="str">
        <f ca="1" t="shared" si="563"/>
        <v/>
      </c>
      <c r="I551" s="29" t="str">
        <f ca="1" t="shared" si="564"/>
        <v>Flytt</v>
      </c>
      <c r="J551" s="29" t="s">
        <v>69</v>
      </c>
      <c r="K551" s="40">
        <f ca="1" t="shared" si="565"/>
        <v>350</v>
      </c>
      <c r="L551" s="40">
        <f ca="1" t="shared" si="510"/>
        <v>79</v>
      </c>
      <c r="N551" s="29" t="str">
        <f ca="1" t="shared" si="511"/>
        <v>Sarah Anderson 551</v>
      </c>
      <c r="O551" s="29" t="str">
        <f ca="1" t="shared" si="512"/>
        <v>Lars Johnson 551</v>
      </c>
      <c r="P551" s="29" t="str">
        <f ca="1" t="shared" si="513"/>
        <v>Erik Johanson 551</v>
      </c>
      <c r="Q551" s="29" t="str">
        <f ca="1" t="shared" si="566"/>
        <v>4.Projekteringsavtal</v>
      </c>
      <c r="R551" s="44" t="str">
        <f ca="1" t="shared" si="567"/>
        <v/>
      </c>
      <c r="S551" s="44" t="str">
        <f ca="1" t="shared" si="568"/>
        <v/>
      </c>
      <c r="T551" s="44" t="str">
        <f ca="1" t="shared" si="569"/>
        <v/>
      </c>
      <c r="V551" s="32"/>
      <c r="W551" s="48" t="str">
        <f ca="1" t="shared" si="570"/>
        <v/>
      </c>
      <c r="X551" s="49" t="str">
        <f ca="1" t="shared" si="571"/>
        <v>Ja</v>
      </c>
      <c r="Y551" s="62">
        <f ca="1" t="shared" si="514"/>
        <v>44858</v>
      </c>
      <c r="Z551" s="62">
        <f ca="1" t="shared" si="515"/>
        <v>44782</v>
      </c>
      <c r="AA551" s="66"/>
      <c r="AB551" s="63" t="str">
        <f ca="1" t="shared" si="516"/>
        <v/>
      </c>
      <c r="AC551" s="72">
        <f ca="1">INDEX(Anslutningspunkt!$A$2:$A$180,RANDBETWEEN(2,180),1)</f>
        <v>38</v>
      </c>
      <c r="AD551" s="29"/>
      <c r="AE551" s="29" t="str">
        <f ca="1" t="shared" si="572"/>
        <v/>
      </c>
      <c r="AF551" s="78"/>
      <c r="AG551" s="121"/>
      <c r="AH551" s="122"/>
      <c r="AI551" s="126"/>
      <c r="AL551" s="6"/>
      <c r="AM551" s="6">
        <f ca="1">VLOOKUP(AC551,Anslutningspunkt!A:B,2,0)+RANDBETWEEN(-10000,10000)</f>
        <v>7684601.698</v>
      </c>
      <c r="AN551" s="6">
        <f ca="1">VLOOKUP(AC551,Anslutningspunkt!A:C,3,0)+RANDBETWEEN(-10000,10000)</f>
        <v>701935.195</v>
      </c>
      <c r="AP551" s="6" t="str">
        <f ca="1" t="shared" si="517"/>
        <v>Flytt</v>
      </c>
      <c r="AQ551" s="6" t="str">
        <f t="shared" si="518"/>
        <v>Konsumtion/Produktion</v>
      </c>
      <c r="AX551" s="30">
        <f ca="1" t="shared" si="519"/>
        <v>44411.1229868975</v>
      </c>
      <c r="AZ551" s="30">
        <f ca="1">IF(SUM(IF({"4.Projekteringsavtal","5.Anslutningsavtal","6.Nätavtal"}=Q551,1,0))&gt;0,EDATE(AX551,RANDBETWEEN(0,6)),"")</f>
        <v>44411</v>
      </c>
      <c r="BB551" s="20" t="str">
        <f ca="1">IF(SUM(IF({"5.Anslutningsavtal","6.Nätavtal"}=Q551,1,0))&gt;0,EDATE(AZ551,RANDBETWEEN(0,3)),"")</f>
        <v/>
      </c>
      <c r="BD551" s="20" t="str">
        <f ca="1" t="shared" si="520"/>
        <v/>
      </c>
    </row>
    <row r="552" spans="1:56">
      <c r="A552" s="32" t="s">
        <v>65</v>
      </c>
      <c r="B552" s="30">
        <f ca="1" t="shared" ref="B552:B561" si="573">RANDBETWEEN(DATE(2018,1,1),DATE(2022,10,20))</f>
        <v>43561</v>
      </c>
      <c r="C552" s="31">
        <f ca="1" t="shared" si="507"/>
        <v>45061</v>
      </c>
      <c r="D552" s="29" t="str">
        <f t="shared" si="508"/>
        <v>Project 4552</v>
      </c>
      <c r="E552" s="29" t="str">
        <f t="shared" si="509"/>
        <v>Company AB 5552</v>
      </c>
      <c r="F552" s="29" t="str">
        <f ca="1" t="shared" ref="F552:F561" si="574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Uppsala</v>
      </c>
      <c r="G552" s="36">
        <f ca="1" t="shared" ref="G552:G561" si="575">RANDBETWEEN(30,38)</f>
        <v>38</v>
      </c>
      <c r="H552" s="37" t="str">
        <f ca="1" t="shared" ref="H552:H561" si="576">CHOOSE(RANDBETWEEN(1,3),"Ja","Nej","")</f>
        <v/>
      </c>
      <c r="I552" s="29" t="str">
        <f ca="1" t="shared" ref="I552:I561" si="577">CHOOSE(RANDBETWEEN(1,3),"Nyanslutning","Utökning","Flytt")</f>
        <v>Utökning</v>
      </c>
      <c r="J552" s="29" t="s">
        <v>69</v>
      </c>
      <c r="K552" s="40">
        <f ca="1" t="shared" ref="K552:K561" si="578">RANDBETWEEN(1,60)*10</f>
        <v>180</v>
      </c>
      <c r="L552" s="40">
        <f ca="1" t="shared" si="510"/>
        <v>139</v>
      </c>
      <c r="N552" s="29" t="str">
        <f ca="1" t="shared" si="511"/>
        <v>Lars Johnson 552</v>
      </c>
      <c r="O552" s="29" t="str">
        <f ca="1" t="shared" si="512"/>
        <v>Erik Johanson 552</v>
      </c>
      <c r="P552" s="29" t="str">
        <f ca="1" t="shared" si="513"/>
        <v>Anders Erikson 552</v>
      </c>
      <c r="Q552" s="29" t="str">
        <f ca="1" t="shared" ref="Q552:Q561" si="579">CHOOSE(RANDBETWEEN(1,5),"5.Anslutningsavtal","4.Projekteringsavtal","6.Nätavtal","2.Reservationsavtal","1.Anslutningsmöjlighet")</f>
        <v>6.Nätavtal</v>
      </c>
      <c r="R552" s="44" t="str">
        <f ca="1" t="shared" ref="R552:R561" si="580">CHOOSE(RANDBETWEEN(1,8),"Ja","","","","n","nej","?","N/A")</f>
        <v>N/A</v>
      </c>
      <c r="S552" s="44" t="str">
        <f ca="1" t="shared" ref="S552:S561" si="581">CHOOSE(RANDBETWEEN(1,3),"x","","")</f>
        <v>x</v>
      </c>
      <c r="T552" s="44" t="str">
        <f ca="1" t="shared" ref="T552:T561" si="582">CHOOSE(RANDBETWEEN(1,4),"x","","","")</f>
        <v/>
      </c>
      <c r="V552" s="32"/>
      <c r="W552" s="48" t="str">
        <f ca="1" t="shared" ref="W552:W561" si="583">CHOOSE(RANDBETWEEN(1,7),"Länk","","","","","Ansluts till LN 20 kV","Reservationsavtal ska tecknas")</f>
        <v>Ansluts till LN 20 kV</v>
      </c>
      <c r="X552" s="49" t="str">
        <f ca="1" t="shared" ref="X552:X561" si="584">CHOOSE(RANDBETWEEN(1,4),"Ja","Ja","Nej","")</f>
        <v/>
      </c>
      <c r="Y552" s="62" t="str">
        <f ca="1" t="shared" si="514"/>
        <v/>
      </c>
      <c r="Z552" s="62" t="str">
        <f ca="1" t="shared" si="515"/>
        <v/>
      </c>
      <c r="AA552" s="66"/>
      <c r="AB552" s="63" t="str">
        <f ca="1" t="shared" si="516"/>
        <v/>
      </c>
      <c r="AC552" s="72">
        <f ca="1">INDEX(Anslutningspunkt!$A$2:$A$180,RANDBETWEEN(2,180),1)</f>
        <v>315</v>
      </c>
      <c r="AD552" s="29"/>
      <c r="AE552" s="29" t="str">
        <f ca="1" t="shared" ref="AE552:AE561" si="585">CHOOSE(RANDBETWEEN(1,4),"Regionnät","Stamnät Regionnät","Stamnät","")</f>
        <v>Regionnät</v>
      </c>
      <c r="AF552" s="78"/>
      <c r="AG552" s="121"/>
      <c r="AH552" s="122"/>
      <c r="AI552" s="126"/>
      <c r="AL552" s="6"/>
      <c r="AM552" s="6">
        <f ca="1">VLOOKUP(AC552,Anslutningspunkt!A:B,2,0)+RANDBETWEEN(-10000,10000)</f>
        <v>7599047.698</v>
      </c>
      <c r="AN552" s="6">
        <f ca="1">VLOOKUP(AC552,Anslutningspunkt!A:C,3,0)+RANDBETWEEN(-10000,10000)</f>
        <v>830088.195</v>
      </c>
      <c r="AP552" s="6" t="str">
        <f ca="1" t="shared" si="517"/>
        <v>Utökning</v>
      </c>
      <c r="AQ552" s="6" t="str">
        <f t="shared" si="518"/>
        <v>Konsumtion/Produktion</v>
      </c>
      <c r="AX552" s="30">
        <f ca="1" t="shared" si="519"/>
        <v>44238.1570976251</v>
      </c>
      <c r="AZ552" s="30">
        <f ca="1">IF(SUM(IF({"4.Projekteringsavtal","5.Anslutningsavtal","6.Nätavtal"}=Q552,1,0))&gt;0,EDATE(AX552,RANDBETWEEN(0,6)),"")</f>
        <v>44266</v>
      </c>
      <c r="BB552" s="20">
        <f ca="1">IF(SUM(IF({"5.Anslutningsavtal","6.Nätavtal"}=Q552,1,0))&gt;0,EDATE(AZ552,RANDBETWEEN(0,3)),"")</f>
        <v>44327</v>
      </c>
      <c r="BD552" s="20">
        <f ca="1" t="shared" si="520"/>
        <v>44327</v>
      </c>
    </row>
    <row r="553" spans="1:56">
      <c r="A553" s="32" t="s">
        <v>65</v>
      </c>
      <c r="B553" s="30">
        <f ca="1" t="shared" si="573"/>
        <v>44050</v>
      </c>
      <c r="C553" s="31">
        <f ca="1" t="shared" si="507"/>
        <v>44762</v>
      </c>
      <c r="D553" s="29" t="str">
        <f t="shared" si="508"/>
        <v>Project 4553</v>
      </c>
      <c r="E553" s="29" t="str">
        <f t="shared" si="509"/>
        <v>Company AB 5553</v>
      </c>
      <c r="F553" s="29" t="str">
        <f ca="1" t="shared" si="574"/>
        <v>Nykvarn</v>
      </c>
      <c r="G553" s="36">
        <f ca="1" t="shared" si="575"/>
        <v>36</v>
      </c>
      <c r="H553" s="37" t="str">
        <f ca="1" t="shared" si="576"/>
        <v>Nej</v>
      </c>
      <c r="I553" s="29" t="str">
        <f ca="1" t="shared" si="577"/>
        <v>Nyanslutning</v>
      </c>
      <c r="J553" s="29" t="s">
        <v>69</v>
      </c>
      <c r="K553" s="40">
        <f ca="1" t="shared" si="578"/>
        <v>550</v>
      </c>
      <c r="L553" s="40">
        <f ca="1" t="shared" si="510"/>
        <v>269</v>
      </c>
      <c r="N553" s="29" t="str">
        <f ca="1" t="shared" si="511"/>
        <v>Anders Erikson 553</v>
      </c>
      <c r="O553" s="29" t="str">
        <f ca="1" t="shared" si="512"/>
        <v>Anders Erikson 553</v>
      </c>
      <c r="P553" s="29" t="str">
        <f ca="1" t="shared" si="513"/>
        <v>Sarah Anderson 553</v>
      </c>
      <c r="Q553" s="29" t="str">
        <f ca="1" t="shared" si="579"/>
        <v>1.Anslutningsmöjlighet</v>
      </c>
      <c r="R553" s="44" t="str">
        <f ca="1" t="shared" si="580"/>
        <v>nej</v>
      </c>
      <c r="S553" s="44" t="str">
        <f ca="1" t="shared" si="581"/>
        <v>x</v>
      </c>
      <c r="T553" s="44" t="str">
        <f ca="1" t="shared" si="582"/>
        <v/>
      </c>
      <c r="V553" s="32"/>
      <c r="W553" s="48" t="str">
        <f ca="1" t="shared" si="583"/>
        <v/>
      </c>
      <c r="X553" s="49" t="str">
        <f ca="1" t="shared" si="584"/>
        <v>Nej</v>
      </c>
      <c r="Y553" s="62" t="str">
        <f ca="1" t="shared" si="514"/>
        <v/>
      </c>
      <c r="Z553" s="62" t="str">
        <f ca="1" t="shared" si="515"/>
        <v/>
      </c>
      <c r="AA553" s="66"/>
      <c r="AB553" s="63" t="str">
        <f ca="1" t="shared" si="516"/>
        <v/>
      </c>
      <c r="AC553" s="72">
        <f ca="1">INDEX(Anslutningspunkt!$A$2:$A$180,RANDBETWEEN(2,180),1)</f>
        <v>184</v>
      </c>
      <c r="AD553" s="29"/>
      <c r="AE553" s="29" t="str">
        <f ca="1" t="shared" si="585"/>
        <v/>
      </c>
      <c r="AF553" s="78"/>
      <c r="AG553" s="121"/>
      <c r="AH553" s="122"/>
      <c r="AI553" s="126"/>
      <c r="AL553" s="6"/>
      <c r="AM553" s="6">
        <f ca="1">VLOOKUP(AC553,Anslutningspunkt!A:B,2,0)+RANDBETWEEN(-10000,10000)</f>
        <v>7632154.698</v>
      </c>
      <c r="AN553" s="6">
        <f ca="1">VLOOKUP(AC553,Anslutningspunkt!A:C,3,0)+RANDBETWEEN(-10000,10000)</f>
        <v>661446.195</v>
      </c>
      <c r="AP553" s="6" t="str">
        <f ca="1" t="shared" si="517"/>
        <v>Nyanslutning</v>
      </c>
      <c r="AQ553" s="6" t="str">
        <f t="shared" si="518"/>
        <v>Konsumtion/Produktion</v>
      </c>
      <c r="AX553" s="30" t="str">
        <f ca="1" t="shared" si="519"/>
        <v/>
      </c>
      <c r="AZ553" s="30" t="str">
        <f ca="1">IF(SUM(IF({"4.Projekteringsavtal","5.Anslutningsavtal","6.Nätavtal"}=Q553,1,0))&gt;0,EDATE(AX553,RANDBETWEEN(0,6)),"")</f>
        <v/>
      </c>
      <c r="BB553" s="20" t="str">
        <f ca="1">IF(SUM(IF({"5.Anslutningsavtal","6.Nätavtal"}=Q553,1,0))&gt;0,EDATE(AZ553,RANDBETWEEN(0,3)),"")</f>
        <v/>
      </c>
      <c r="BD553" s="20" t="str">
        <f ca="1" t="shared" si="520"/>
        <v/>
      </c>
    </row>
    <row r="554" spans="1:56">
      <c r="A554" s="32" t="s">
        <v>65</v>
      </c>
      <c r="B554" s="30">
        <f ca="1" t="shared" si="573"/>
        <v>44396</v>
      </c>
      <c r="C554" s="31">
        <f ca="1" t="shared" si="507"/>
        <v>45423</v>
      </c>
      <c r="D554" s="29" t="str">
        <f t="shared" si="508"/>
        <v>Project 4554</v>
      </c>
      <c r="E554" s="29" t="str">
        <f t="shared" si="509"/>
        <v>Company AB 5554</v>
      </c>
      <c r="F554" s="29" t="str">
        <f ca="1" t="shared" si="574"/>
        <v>Norrtälje</v>
      </c>
      <c r="G554" s="36">
        <f ca="1" t="shared" si="575"/>
        <v>37</v>
      </c>
      <c r="H554" s="37" t="str">
        <f ca="1" t="shared" si="576"/>
        <v>Nej</v>
      </c>
      <c r="I554" s="29" t="str">
        <f ca="1" t="shared" si="577"/>
        <v>Flytt</v>
      </c>
      <c r="J554" s="29" t="s">
        <v>69</v>
      </c>
      <c r="K554" s="40">
        <f ca="1" t="shared" si="578"/>
        <v>340</v>
      </c>
      <c r="L554" s="40">
        <f ca="1" t="shared" si="510"/>
        <v>16</v>
      </c>
      <c r="N554" s="29" t="str">
        <f ca="1" t="shared" si="511"/>
        <v>Erik Johanson 554</v>
      </c>
      <c r="O554" s="29" t="str">
        <f ca="1" t="shared" si="512"/>
        <v>Sarah Anderson 554</v>
      </c>
      <c r="P554" s="29" t="str">
        <f ca="1" t="shared" si="513"/>
        <v>Erik Johanson 554</v>
      </c>
      <c r="Q554" s="29" t="str">
        <f ca="1" t="shared" si="579"/>
        <v>6.Nätavtal</v>
      </c>
      <c r="R554" s="44" t="str">
        <f ca="1" t="shared" si="580"/>
        <v>Ja</v>
      </c>
      <c r="S554" s="44" t="str">
        <f ca="1" t="shared" si="581"/>
        <v/>
      </c>
      <c r="T554" s="44" t="str">
        <f ca="1" t="shared" si="582"/>
        <v/>
      </c>
      <c r="V554" s="32"/>
      <c r="W554" s="48" t="str">
        <f ca="1" t="shared" si="583"/>
        <v/>
      </c>
      <c r="X554" s="49" t="str">
        <f ca="1" t="shared" si="584"/>
        <v>Nej</v>
      </c>
      <c r="Y554" s="62" t="str">
        <f ca="1" t="shared" si="514"/>
        <v/>
      </c>
      <c r="Z554" s="62" t="str">
        <f ca="1" t="shared" si="515"/>
        <v/>
      </c>
      <c r="AA554" s="66"/>
      <c r="AB554" s="63" t="str">
        <f ca="1" t="shared" si="516"/>
        <v/>
      </c>
      <c r="AC554" s="72">
        <f ca="1">INDEX(Anslutningspunkt!$A$2:$A$180,RANDBETWEEN(2,180),1)</f>
        <v>30</v>
      </c>
      <c r="AD554" s="29"/>
      <c r="AE554" s="29" t="str">
        <f ca="1" t="shared" si="585"/>
        <v/>
      </c>
      <c r="AF554" s="78"/>
      <c r="AG554" s="121"/>
      <c r="AH554" s="122"/>
      <c r="AI554" s="126"/>
      <c r="AL554" s="6"/>
      <c r="AM554" s="6">
        <f ca="1">VLOOKUP(AC554,Anslutningspunkt!A:B,2,0)+RANDBETWEEN(-10000,10000)</f>
        <v>6830589.345</v>
      </c>
      <c r="AN554" s="6">
        <f ca="1">VLOOKUP(AC554,Anslutningspunkt!A:C,3,0)+RANDBETWEEN(-10000,10000)</f>
        <v>700100.127</v>
      </c>
      <c r="AP554" s="6" t="str">
        <f ca="1" t="shared" si="517"/>
        <v>Flytt</v>
      </c>
      <c r="AQ554" s="6" t="str">
        <f t="shared" si="518"/>
        <v>Konsumtion/Produktion</v>
      </c>
      <c r="AX554" s="30">
        <f ca="1" t="shared" si="519"/>
        <v>45429.7889825525</v>
      </c>
      <c r="AZ554" s="30">
        <f ca="1">IF(SUM(IF({"4.Projekteringsavtal","5.Anslutningsavtal","6.Nätavtal"}=Q554,1,0))&gt;0,EDATE(AX554,RANDBETWEEN(0,6)),"")</f>
        <v>45460</v>
      </c>
      <c r="BB554" s="20">
        <f ca="1">IF(SUM(IF({"5.Anslutningsavtal","6.Nätavtal"}=Q554,1,0))&gt;0,EDATE(AZ554,RANDBETWEEN(0,3)),"")</f>
        <v>45521</v>
      </c>
      <c r="BD554" s="20">
        <f ca="1" t="shared" si="520"/>
        <v>45521</v>
      </c>
    </row>
    <row r="555" spans="1:56">
      <c r="A555" s="32" t="s">
        <v>65</v>
      </c>
      <c r="B555" s="30">
        <f ca="1" t="shared" si="573"/>
        <v>43655</v>
      </c>
      <c r="C555" s="31">
        <f ca="1" t="shared" si="507"/>
        <v>45311</v>
      </c>
      <c r="D555" s="29" t="str">
        <f t="shared" si="508"/>
        <v>Project 4555</v>
      </c>
      <c r="E555" s="29" t="str">
        <f t="shared" si="509"/>
        <v>Company AB 5555</v>
      </c>
      <c r="F555" s="29" t="str">
        <f ca="1" t="shared" si="574"/>
        <v>Nykvarn</v>
      </c>
      <c r="G555" s="36">
        <f ca="1" t="shared" si="575"/>
        <v>36</v>
      </c>
      <c r="H555" s="37" t="str">
        <f ca="1" t="shared" si="576"/>
        <v>Ja</v>
      </c>
      <c r="I555" s="29" t="str">
        <f ca="1" t="shared" si="577"/>
        <v>Nyanslutning</v>
      </c>
      <c r="J555" s="29" t="s">
        <v>69</v>
      </c>
      <c r="K555" s="40">
        <f ca="1" t="shared" si="578"/>
        <v>520</v>
      </c>
      <c r="L555" s="40">
        <f ca="1" t="shared" si="510"/>
        <v>165</v>
      </c>
      <c r="N555" s="29" t="str">
        <f ca="1" t="shared" si="511"/>
        <v>Lars Johnson 555</v>
      </c>
      <c r="O555" s="29" t="str">
        <f ca="1" t="shared" si="512"/>
        <v>Erik Johanson 555</v>
      </c>
      <c r="P555" s="29" t="str">
        <f ca="1" t="shared" si="513"/>
        <v>Erik Johanson 555</v>
      </c>
      <c r="Q555" s="29" t="str">
        <f ca="1" t="shared" si="579"/>
        <v>4.Projekteringsavtal</v>
      </c>
      <c r="R555" s="44" t="str">
        <f ca="1" t="shared" si="580"/>
        <v/>
      </c>
      <c r="S555" s="44" t="str">
        <f ca="1" t="shared" si="581"/>
        <v/>
      </c>
      <c r="T555" s="44" t="str">
        <f ca="1" t="shared" si="582"/>
        <v/>
      </c>
      <c r="V555" s="32"/>
      <c r="W555" s="48" t="str">
        <f ca="1" t="shared" si="583"/>
        <v>Länk</v>
      </c>
      <c r="X555" s="49" t="str">
        <f ca="1" t="shared" si="584"/>
        <v>Ja</v>
      </c>
      <c r="Y555" s="62">
        <f ca="1" t="shared" si="514"/>
        <v>45583</v>
      </c>
      <c r="Z555" s="62">
        <f ca="1" t="shared" si="515"/>
        <v>45583</v>
      </c>
      <c r="AA555" s="66"/>
      <c r="AB555" s="63" t="str">
        <f ca="1" t="shared" si="516"/>
        <v/>
      </c>
      <c r="AC555" s="72">
        <f ca="1">INDEX(Anslutningspunkt!$A$2:$A$180,RANDBETWEEN(2,180),1)</f>
        <v>146</v>
      </c>
      <c r="AD555" s="29"/>
      <c r="AE555" s="29" t="str">
        <f ca="1" t="shared" si="585"/>
        <v>Stamnät</v>
      </c>
      <c r="AF555" s="78"/>
      <c r="AG555" s="121"/>
      <c r="AH555" s="122"/>
      <c r="AI555" s="126"/>
      <c r="AL555" s="6"/>
      <c r="AM555" s="6">
        <f ca="1">VLOOKUP(AC555,Anslutningspunkt!A:B,2,0)+RANDBETWEEN(-10000,10000)</f>
        <v>7686815.698</v>
      </c>
      <c r="AN555" s="6">
        <f ca="1">VLOOKUP(AC555,Anslutningspunkt!A:C,3,0)+RANDBETWEEN(-10000,10000)</f>
        <v>829194.195</v>
      </c>
      <c r="AP555" s="6" t="str">
        <f ca="1" t="shared" si="517"/>
        <v>Nyanslutning</v>
      </c>
      <c r="AQ555" s="6" t="str">
        <f t="shared" si="518"/>
        <v>Konsumtion/Produktion</v>
      </c>
      <c r="AX555" s="30">
        <f ca="1" t="shared" si="519"/>
        <v>45172.8167805682</v>
      </c>
      <c r="AZ555" s="30">
        <f ca="1">IF(SUM(IF({"4.Projekteringsavtal","5.Anslutningsavtal","6.Nätavtal"}=Q555,1,0))&gt;0,EDATE(AX555,RANDBETWEEN(0,6)),"")</f>
        <v>45263</v>
      </c>
      <c r="BB555" s="20" t="str">
        <f ca="1">IF(SUM(IF({"5.Anslutningsavtal","6.Nätavtal"}=Q555,1,0))&gt;0,EDATE(AZ555,RANDBETWEEN(0,3)),"")</f>
        <v/>
      </c>
      <c r="BD555" s="20" t="str">
        <f ca="1" t="shared" si="520"/>
        <v/>
      </c>
    </row>
    <row r="556" spans="1:56">
      <c r="A556" s="32" t="s">
        <v>65</v>
      </c>
      <c r="B556" s="30">
        <f ca="1" t="shared" si="573"/>
        <v>43908</v>
      </c>
      <c r="C556" s="31">
        <f ca="1" t="shared" si="507"/>
        <v>45441</v>
      </c>
      <c r="D556" s="29" t="str">
        <f t="shared" si="508"/>
        <v>Project 4556</v>
      </c>
      <c r="E556" s="29" t="str">
        <f t="shared" si="509"/>
        <v>Company AB 5556</v>
      </c>
      <c r="F556" s="29" t="str">
        <f ca="1" t="shared" si="574"/>
        <v>Eskilstuna</v>
      </c>
      <c r="G556" s="36">
        <f ca="1" t="shared" si="575"/>
        <v>38</v>
      </c>
      <c r="H556" s="37" t="str">
        <f ca="1" t="shared" si="576"/>
        <v/>
      </c>
      <c r="I556" s="29" t="str">
        <f ca="1" t="shared" si="577"/>
        <v>Utökning</v>
      </c>
      <c r="J556" s="29" t="s">
        <v>69</v>
      </c>
      <c r="K556" s="40">
        <f ca="1" t="shared" si="578"/>
        <v>460</v>
      </c>
      <c r="L556" s="40">
        <f ca="1" t="shared" si="510"/>
        <v>447</v>
      </c>
      <c r="N556" s="29" t="str">
        <f ca="1" t="shared" si="511"/>
        <v>Sarah Anderson 556</v>
      </c>
      <c r="O556" s="29" t="str">
        <f ca="1" t="shared" si="512"/>
        <v>Erik Johanson 556</v>
      </c>
      <c r="P556" s="29" t="str">
        <f ca="1" t="shared" si="513"/>
        <v>Sarah Anderson 556</v>
      </c>
      <c r="Q556" s="29" t="str">
        <f ca="1" t="shared" si="579"/>
        <v>6.Nätavtal</v>
      </c>
      <c r="R556" s="44" t="str">
        <f ca="1" t="shared" si="580"/>
        <v>Ja</v>
      </c>
      <c r="S556" s="44" t="str">
        <f ca="1" t="shared" si="581"/>
        <v>x</v>
      </c>
      <c r="T556" s="44" t="str">
        <f ca="1" t="shared" si="582"/>
        <v/>
      </c>
      <c r="V556" s="32"/>
      <c r="W556" s="48" t="str">
        <f ca="1" t="shared" si="583"/>
        <v/>
      </c>
      <c r="X556" s="49" t="str">
        <f ca="1" t="shared" si="584"/>
        <v>Ja</v>
      </c>
      <c r="Y556" s="62">
        <f ca="1" t="shared" si="514"/>
        <v>45568</v>
      </c>
      <c r="Z556" s="62">
        <f ca="1" t="shared" si="515"/>
        <v>45539</v>
      </c>
      <c r="AA556" s="66"/>
      <c r="AB556" s="63" t="str">
        <f ca="1" t="shared" si="516"/>
        <v/>
      </c>
      <c r="AC556" s="72">
        <f ca="1">INDEX(Anslutningspunkt!$A$2:$A$180,RANDBETWEEN(2,180),1)</f>
        <v>147</v>
      </c>
      <c r="AD556" s="29"/>
      <c r="AE556" s="29" t="str">
        <f ca="1" t="shared" si="585"/>
        <v>Regionnät</v>
      </c>
      <c r="AF556" s="78"/>
      <c r="AG556" s="121"/>
      <c r="AH556" s="122"/>
      <c r="AI556" s="126"/>
      <c r="AL556" s="6"/>
      <c r="AM556" s="6">
        <f ca="1">VLOOKUP(AC556,Anslutningspunkt!A:B,2,0)+RANDBETWEEN(-10000,10000)</f>
        <v>7599425.698</v>
      </c>
      <c r="AN556" s="6">
        <f ca="1">VLOOKUP(AC556,Anslutningspunkt!A:C,3,0)+RANDBETWEEN(-10000,10000)</f>
        <v>809300.195</v>
      </c>
      <c r="AP556" s="6" t="str">
        <f ca="1" t="shared" si="517"/>
        <v>Utökning</v>
      </c>
      <c r="AQ556" s="6" t="str">
        <f t="shared" si="518"/>
        <v>Konsumtion/Produktion</v>
      </c>
      <c r="AX556" s="30">
        <f ca="1" t="shared" si="519"/>
        <v>44544.0818152247</v>
      </c>
      <c r="AZ556" s="30">
        <f ca="1">IF(SUM(IF({"4.Projekteringsavtal","5.Anslutningsavtal","6.Nätavtal"}=Q556,1,0))&gt;0,EDATE(AX556,RANDBETWEEN(0,6)),"")</f>
        <v>44575</v>
      </c>
      <c r="BB556" s="20">
        <f ca="1">IF(SUM(IF({"5.Anslutningsavtal","6.Nätavtal"}=Q556,1,0))&gt;0,EDATE(AZ556,RANDBETWEEN(0,3)),"")</f>
        <v>44665</v>
      </c>
      <c r="BD556" s="20">
        <f ca="1" t="shared" si="520"/>
        <v>44756</v>
      </c>
    </row>
    <row r="557" spans="1:56">
      <c r="A557" s="32" t="s">
        <v>65</v>
      </c>
      <c r="B557" s="30">
        <f ca="1" t="shared" si="573"/>
        <v>43706</v>
      </c>
      <c r="C557" s="31">
        <f ca="1" t="shared" si="507"/>
        <v>44747</v>
      </c>
      <c r="D557" s="29" t="str">
        <f t="shared" si="508"/>
        <v>Project 4557</v>
      </c>
      <c r="E557" s="29" t="str">
        <f t="shared" si="509"/>
        <v>Company AB 5557</v>
      </c>
      <c r="F557" s="29" t="str">
        <f ca="1" t="shared" si="574"/>
        <v>Surahamar</v>
      </c>
      <c r="G557" s="36">
        <f ca="1" t="shared" si="575"/>
        <v>31</v>
      </c>
      <c r="H557" s="37" t="str">
        <f ca="1" t="shared" si="576"/>
        <v>Nej</v>
      </c>
      <c r="I557" s="29" t="str">
        <f ca="1" t="shared" si="577"/>
        <v>Flytt</v>
      </c>
      <c r="J557" s="29" t="s">
        <v>69</v>
      </c>
      <c r="K557" s="40">
        <f ca="1" t="shared" si="578"/>
        <v>70</v>
      </c>
      <c r="L557" s="40">
        <f ca="1" t="shared" si="510"/>
        <v>59</v>
      </c>
      <c r="N557" s="29" t="str">
        <f ca="1" t="shared" si="511"/>
        <v>Lars Johnson 557</v>
      </c>
      <c r="O557" s="29" t="str">
        <f ca="1" t="shared" si="512"/>
        <v>Sarah Anderson 557</v>
      </c>
      <c r="P557" s="29" t="str">
        <f ca="1" t="shared" si="513"/>
        <v>Sarah Anderson 557</v>
      </c>
      <c r="Q557" s="29" t="str">
        <f ca="1" t="shared" si="579"/>
        <v>4.Projekteringsavtal</v>
      </c>
      <c r="R557" s="44" t="str">
        <f ca="1" t="shared" si="580"/>
        <v/>
      </c>
      <c r="S557" s="44" t="str">
        <f ca="1" t="shared" si="581"/>
        <v>x</v>
      </c>
      <c r="T557" s="44" t="str">
        <f ca="1" t="shared" si="582"/>
        <v>x</v>
      </c>
      <c r="V557" s="32"/>
      <c r="W557" s="48" t="str">
        <f ca="1" t="shared" si="583"/>
        <v/>
      </c>
      <c r="X557" s="49" t="str">
        <f ca="1" t="shared" si="584"/>
        <v>Ja</v>
      </c>
      <c r="Y557" s="62">
        <f ca="1" t="shared" si="514"/>
        <v>44893</v>
      </c>
      <c r="Z557" s="62">
        <f ca="1" t="shared" si="515"/>
        <v>44786</v>
      </c>
      <c r="AA557" s="66"/>
      <c r="AB557" s="63" t="str">
        <f ca="1" t="shared" si="516"/>
        <v/>
      </c>
      <c r="AC557" s="72">
        <f ca="1">INDEX(Anslutningspunkt!$A$2:$A$180,RANDBETWEEN(2,180),1)</f>
        <v>148</v>
      </c>
      <c r="AD557" s="29"/>
      <c r="AE557" s="29" t="str">
        <f ca="1" t="shared" si="585"/>
        <v>Regionnät</v>
      </c>
      <c r="AF557" s="78"/>
      <c r="AG557" s="121"/>
      <c r="AH557" s="122"/>
      <c r="AI557" s="126"/>
      <c r="AL557" s="6"/>
      <c r="AM557" s="6">
        <f ca="1">VLOOKUP(AC557,Anslutningspunkt!A:B,2,0)+RANDBETWEEN(-10000,10000)</f>
        <v>7736625.698</v>
      </c>
      <c r="AN557" s="6">
        <f ca="1">VLOOKUP(AC557,Anslutningspunkt!A:C,3,0)+RANDBETWEEN(-10000,10000)</f>
        <v>765431.195</v>
      </c>
      <c r="AP557" s="6" t="str">
        <f ca="1" t="shared" si="517"/>
        <v>Flytt</v>
      </c>
      <c r="AQ557" s="6" t="str">
        <f t="shared" si="518"/>
        <v>Konsumtion/Produktion</v>
      </c>
      <c r="AX557" s="30">
        <f ca="1" t="shared" si="519"/>
        <v>44761.5875570064</v>
      </c>
      <c r="AZ557" s="30">
        <f ca="1">IF(SUM(IF({"4.Projekteringsavtal","5.Anslutningsavtal","6.Nätavtal"}=Q557,1,0))&gt;0,EDATE(AX557,RANDBETWEEN(0,6)),"")</f>
        <v>44853</v>
      </c>
      <c r="BB557" s="20" t="str">
        <f ca="1">IF(SUM(IF({"5.Anslutningsavtal","6.Nätavtal"}=Q557,1,0))&gt;0,EDATE(AZ557,RANDBETWEEN(0,3)),"")</f>
        <v/>
      </c>
      <c r="BD557" s="20" t="str">
        <f ca="1" t="shared" si="520"/>
        <v/>
      </c>
    </row>
    <row r="558" spans="1:56">
      <c r="A558" s="32" t="s">
        <v>65</v>
      </c>
      <c r="B558" s="30">
        <f ca="1" t="shared" si="573"/>
        <v>44833</v>
      </c>
      <c r="C558" s="31">
        <f ca="1" t="shared" si="507"/>
        <v>45001</v>
      </c>
      <c r="D558" s="29" t="str">
        <f t="shared" si="508"/>
        <v>Project 4558</v>
      </c>
      <c r="E558" s="29" t="str">
        <f t="shared" si="509"/>
        <v>Company AB 5558</v>
      </c>
      <c r="F558" s="29" t="str">
        <f ca="1" t="shared" si="574"/>
        <v>Trosa</v>
      </c>
      <c r="G558" s="36">
        <f ca="1" t="shared" si="575"/>
        <v>31</v>
      </c>
      <c r="H558" s="37" t="str">
        <f ca="1" t="shared" si="576"/>
        <v>Nej</v>
      </c>
      <c r="I558" s="29" t="str">
        <f ca="1" t="shared" si="577"/>
        <v>Utökning</v>
      </c>
      <c r="J558" s="29" t="s">
        <v>69</v>
      </c>
      <c r="K558" s="40">
        <f ca="1" t="shared" si="578"/>
        <v>330</v>
      </c>
      <c r="L558" s="40">
        <f ca="1" t="shared" si="510"/>
        <v>318</v>
      </c>
      <c r="N558" s="29" t="str">
        <f ca="1" t="shared" si="511"/>
        <v>Lars Johnson 558</v>
      </c>
      <c r="O558" s="29" t="str">
        <f ca="1" t="shared" si="512"/>
        <v>Anders Erikson 558</v>
      </c>
      <c r="P558" s="29" t="str">
        <f ca="1" t="shared" si="513"/>
        <v>Anders Erikson 558</v>
      </c>
      <c r="Q558" s="29" t="str">
        <f ca="1" t="shared" si="579"/>
        <v>5.Anslutningsavtal</v>
      </c>
      <c r="R558" s="44" t="str">
        <f ca="1" t="shared" si="580"/>
        <v/>
      </c>
      <c r="S558" s="44" t="str">
        <f ca="1" t="shared" si="581"/>
        <v/>
      </c>
      <c r="T558" s="44" t="str">
        <f ca="1" t="shared" si="582"/>
        <v/>
      </c>
      <c r="V558" s="32"/>
      <c r="W558" s="48" t="str">
        <f ca="1" t="shared" si="583"/>
        <v/>
      </c>
      <c r="X558" s="49" t="str">
        <f ca="1" t="shared" si="584"/>
        <v>Ja</v>
      </c>
      <c r="Y558" s="62">
        <f ca="1" t="shared" si="514"/>
        <v>45285</v>
      </c>
      <c r="Z558" s="62">
        <f ca="1" t="shared" si="515"/>
        <v>45191</v>
      </c>
      <c r="AA558" s="66"/>
      <c r="AB558" s="63" t="str">
        <f ca="1" t="shared" si="516"/>
        <v/>
      </c>
      <c r="AC558" s="72">
        <f ca="1">INDEX(Anslutningspunkt!$A$2:$A$180,RANDBETWEEN(2,180),1)</f>
        <v>253</v>
      </c>
      <c r="AD558" s="29"/>
      <c r="AE558" s="29" t="str">
        <f ca="1" t="shared" si="585"/>
        <v>Stamnät Regionnät</v>
      </c>
      <c r="AF558" s="78"/>
      <c r="AG558" s="121"/>
      <c r="AH558" s="122"/>
      <c r="AI558" s="126"/>
      <c r="AL558" s="6"/>
      <c r="AM558" s="6">
        <f ca="1">VLOOKUP(AC558,Anslutningspunkt!A:B,2,0)+RANDBETWEEN(-10000,10000)</f>
        <v>7767946.698</v>
      </c>
      <c r="AN558" s="6">
        <f ca="1">VLOOKUP(AC558,Anslutningspunkt!A:C,3,0)+RANDBETWEEN(-10000,10000)</f>
        <v>792183.195</v>
      </c>
      <c r="AP558" s="6" t="str">
        <f ca="1" t="shared" si="517"/>
        <v>Utökning</v>
      </c>
      <c r="AQ558" s="6" t="str">
        <f t="shared" si="518"/>
        <v>Konsumtion/Produktion</v>
      </c>
      <c r="AX558" s="30">
        <f ca="1" t="shared" si="519"/>
        <v>44924.9384072201</v>
      </c>
      <c r="AZ558" s="30">
        <f ca="1">IF(SUM(IF({"4.Projekteringsavtal","5.Anslutningsavtal","6.Nätavtal"}=Q558,1,0))&gt;0,EDATE(AX558,RANDBETWEEN(0,6)),"")</f>
        <v>45106</v>
      </c>
      <c r="BB558" s="20">
        <f ca="1">IF(SUM(IF({"5.Anslutningsavtal","6.Nätavtal"}=Q558,1,0))&gt;0,EDATE(AZ558,RANDBETWEEN(0,3)),"")</f>
        <v>45198</v>
      </c>
      <c r="BD558" s="20" t="str">
        <f ca="1" t="shared" si="520"/>
        <v/>
      </c>
    </row>
    <row r="559" spans="1:56">
      <c r="A559" s="32" t="s">
        <v>65</v>
      </c>
      <c r="B559" s="30">
        <f ca="1" t="shared" si="573"/>
        <v>43475</v>
      </c>
      <c r="C559" s="31">
        <f ca="1" t="shared" si="507"/>
        <v>43561</v>
      </c>
      <c r="D559" s="29" t="str">
        <f t="shared" si="508"/>
        <v>Project 4559</v>
      </c>
      <c r="E559" s="29" t="str">
        <f t="shared" si="509"/>
        <v>Company AB 5559</v>
      </c>
      <c r="F559" s="29" t="str">
        <f ca="1" t="shared" si="574"/>
        <v>Stockholm</v>
      </c>
      <c r="G559" s="36">
        <f ca="1" t="shared" si="575"/>
        <v>34</v>
      </c>
      <c r="H559" s="37" t="str">
        <f ca="1" t="shared" si="576"/>
        <v>Ja</v>
      </c>
      <c r="I559" s="29" t="str">
        <f ca="1" t="shared" si="577"/>
        <v>Flytt</v>
      </c>
      <c r="J559" s="29" t="s">
        <v>69</v>
      </c>
      <c r="K559" s="40">
        <f ca="1" t="shared" si="578"/>
        <v>250</v>
      </c>
      <c r="L559" s="40">
        <f ca="1" t="shared" si="510"/>
        <v>130</v>
      </c>
      <c r="N559" s="29" t="str">
        <f ca="1" t="shared" si="511"/>
        <v>Erik Johanson 559</v>
      </c>
      <c r="O559" s="29" t="str">
        <f ca="1" t="shared" si="512"/>
        <v>Erik Johanson 559</v>
      </c>
      <c r="P559" s="29" t="str">
        <f ca="1" t="shared" si="513"/>
        <v>Sarah Anderson 559</v>
      </c>
      <c r="Q559" s="29" t="str">
        <f ca="1" t="shared" si="579"/>
        <v>5.Anslutningsavtal</v>
      </c>
      <c r="R559" s="44" t="str">
        <f ca="1" t="shared" si="580"/>
        <v>N/A</v>
      </c>
      <c r="S559" s="44" t="str">
        <f ca="1" t="shared" si="581"/>
        <v>x</v>
      </c>
      <c r="T559" s="44" t="str">
        <f ca="1" t="shared" si="582"/>
        <v/>
      </c>
      <c r="V559" s="32"/>
      <c r="W559" s="48" t="str">
        <f ca="1" t="shared" si="583"/>
        <v/>
      </c>
      <c r="X559" s="49" t="str">
        <f ca="1" t="shared" si="584"/>
        <v>Ja</v>
      </c>
      <c r="Y559" s="62">
        <f ca="1" t="shared" si="514"/>
        <v>44194</v>
      </c>
      <c r="Z559" s="62">
        <f ca="1" t="shared" si="515"/>
        <v>43800</v>
      </c>
      <c r="AA559" s="66"/>
      <c r="AB559" s="63" t="str">
        <f ca="1" t="shared" si="516"/>
        <v/>
      </c>
      <c r="AC559" s="72">
        <f ca="1">INDEX(Anslutningspunkt!$A$2:$A$180,RANDBETWEEN(2,180),1)</f>
        <v>200</v>
      </c>
      <c r="AD559" s="29"/>
      <c r="AE559" s="29" t="str">
        <f ca="1" t="shared" si="585"/>
        <v>Regionnät</v>
      </c>
      <c r="AF559" s="78"/>
      <c r="AG559" s="121"/>
      <c r="AH559" s="122"/>
      <c r="AI559" s="126"/>
      <c r="AL559" s="6"/>
      <c r="AM559" s="6">
        <f ca="1">VLOOKUP(AC559,Anslutningspunkt!A:B,2,0)+RANDBETWEEN(-10000,10000)</f>
        <v>7620798.698</v>
      </c>
      <c r="AN559" s="6">
        <f ca="1">VLOOKUP(AC559,Anslutningspunkt!A:C,3,0)+RANDBETWEEN(-10000,10000)</f>
        <v>742925.195</v>
      </c>
      <c r="AP559" s="6" t="str">
        <f ca="1" t="shared" si="517"/>
        <v>Flytt</v>
      </c>
      <c r="AQ559" s="6" t="str">
        <f t="shared" si="518"/>
        <v>Konsumtion/Produktion</v>
      </c>
      <c r="AX559" s="30">
        <f ca="1" t="shared" si="519"/>
        <v>43497.9288589472</v>
      </c>
      <c r="AZ559" s="30">
        <f ca="1">IF(SUM(IF({"4.Projekteringsavtal","5.Anslutningsavtal","6.Nätavtal"}=Q559,1,0))&gt;0,EDATE(AX559,RANDBETWEEN(0,6)),"")</f>
        <v>43678</v>
      </c>
      <c r="BB559" s="20">
        <f ca="1">IF(SUM(IF({"5.Anslutningsavtal","6.Nätavtal"}=Q559,1,0))&gt;0,EDATE(AZ559,RANDBETWEEN(0,3)),"")</f>
        <v>43770</v>
      </c>
      <c r="BD559" s="20" t="str">
        <f ca="1" t="shared" si="520"/>
        <v/>
      </c>
    </row>
    <row r="560" spans="1:56">
      <c r="A560" s="32" t="s">
        <v>65</v>
      </c>
      <c r="B560" s="30">
        <f ca="1" t="shared" si="573"/>
        <v>43738</v>
      </c>
      <c r="C560" s="31">
        <f ca="1" t="shared" si="507"/>
        <v>44934</v>
      </c>
      <c r="D560" s="29" t="str">
        <f t="shared" si="508"/>
        <v>Project 4560</v>
      </c>
      <c r="E560" s="29" t="str">
        <f t="shared" si="509"/>
        <v>Company AB 5560</v>
      </c>
      <c r="F560" s="29" t="str">
        <f ca="1" t="shared" si="574"/>
        <v>Trosa</v>
      </c>
      <c r="G560" s="36">
        <f ca="1" t="shared" si="575"/>
        <v>32</v>
      </c>
      <c r="H560" s="37" t="str">
        <f ca="1" t="shared" si="576"/>
        <v>Nej</v>
      </c>
      <c r="I560" s="29" t="str">
        <f ca="1" t="shared" si="577"/>
        <v>Utökning</v>
      </c>
      <c r="J560" s="29" t="s">
        <v>69</v>
      </c>
      <c r="K560" s="40">
        <f ca="1" t="shared" si="578"/>
        <v>350</v>
      </c>
      <c r="L560" s="40">
        <f ca="1" t="shared" si="510"/>
        <v>74</v>
      </c>
      <c r="N560" s="29" t="str">
        <f ca="1" t="shared" si="511"/>
        <v>Anders Erikson 560</v>
      </c>
      <c r="O560" s="29" t="str">
        <f ca="1" t="shared" si="512"/>
        <v>Lars Johnson 560</v>
      </c>
      <c r="P560" s="29" t="str">
        <f ca="1" t="shared" si="513"/>
        <v>Sarah Anderson 560</v>
      </c>
      <c r="Q560" s="29" t="str">
        <f ca="1" t="shared" si="579"/>
        <v>5.Anslutningsavtal</v>
      </c>
      <c r="R560" s="44" t="str">
        <f ca="1" t="shared" si="580"/>
        <v>?</v>
      </c>
      <c r="S560" s="44" t="str">
        <f ca="1" t="shared" si="581"/>
        <v/>
      </c>
      <c r="T560" s="44" t="str">
        <f ca="1" t="shared" si="582"/>
        <v/>
      </c>
      <c r="V560" s="32"/>
      <c r="W560" s="48" t="str">
        <f ca="1" t="shared" si="583"/>
        <v/>
      </c>
      <c r="X560" s="49" t="str">
        <f ca="1" t="shared" si="584"/>
        <v/>
      </c>
      <c r="Y560" s="62" t="str">
        <f ca="1" t="shared" si="514"/>
        <v/>
      </c>
      <c r="Z560" s="62" t="str">
        <f ca="1" t="shared" si="515"/>
        <v/>
      </c>
      <c r="AA560" s="66"/>
      <c r="AB560" s="63" t="str">
        <f ca="1" t="shared" si="516"/>
        <v/>
      </c>
      <c r="AC560" s="72">
        <f ca="1">INDEX(Anslutningspunkt!$A$2:$A$180,RANDBETWEEN(2,180),1)</f>
        <v>287</v>
      </c>
      <c r="AD560" s="29"/>
      <c r="AE560" s="29" t="str">
        <f ca="1" t="shared" si="585"/>
        <v>Regionnät</v>
      </c>
      <c r="AF560" s="78"/>
      <c r="AG560" s="121"/>
      <c r="AH560" s="122"/>
      <c r="AI560" s="126"/>
      <c r="AL560" s="6"/>
      <c r="AM560" s="6">
        <f ca="1">VLOOKUP(AC560,Anslutningspunkt!A:B,2,0)+RANDBETWEEN(-10000,10000)</f>
        <v>7667864.698</v>
      </c>
      <c r="AN560" s="6">
        <f ca="1">VLOOKUP(AC560,Anslutningspunkt!A:C,3,0)+RANDBETWEEN(-10000,10000)</f>
        <v>677170.195</v>
      </c>
      <c r="AP560" s="6" t="str">
        <f ca="1" t="shared" si="517"/>
        <v>Utökning</v>
      </c>
      <c r="AQ560" s="6" t="str">
        <f t="shared" si="518"/>
        <v>Konsumtion/Produktion</v>
      </c>
      <c r="AX560" s="30">
        <f ca="1" t="shared" si="519"/>
        <v>44655.5970162041</v>
      </c>
      <c r="AZ560" s="30">
        <f ca="1">IF(SUM(IF({"4.Projekteringsavtal","5.Anslutningsavtal","6.Nätavtal"}=Q560,1,0))&gt;0,EDATE(AX560,RANDBETWEEN(0,6)),"")</f>
        <v>44655</v>
      </c>
      <c r="BB560" s="20">
        <f ca="1">IF(SUM(IF({"5.Anslutningsavtal","6.Nätavtal"}=Q560,1,0))&gt;0,EDATE(AZ560,RANDBETWEEN(0,3)),"")</f>
        <v>44655</v>
      </c>
      <c r="BD560" s="20" t="str">
        <f ca="1" t="shared" si="520"/>
        <v/>
      </c>
    </row>
    <row r="561" spans="1:56">
      <c r="A561" s="32" t="s">
        <v>65</v>
      </c>
      <c r="B561" s="30">
        <f ca="1" t="shared" si="573"/>
        <v>43616</v>
      </c>
      <c r="C561" s="31">
        <f ca="1" t="shared" si="507"/>
        <v>44188</v>
      </c>
      <c r="D561" s="29" t="str">
        <f t="shared" si="508"/>
        <v>Project 4561</v>
      </c>
      <c r="E561" s="29" t="str">
        <f t="shared" si="509"/>
        <v>Company AB 5561</v>
      </c>
      <c r="F561" s="29" t="str">
        <f ca="1" t="shared" si="574"/>
        <v>Åker</v>
      </c>
      <c r="G561" s="36">
        <f ca="1" t="shared" si="575"/>
        <v>30</v>
      </c>
      <c r="H561" s="37" t="str">
        <f ca="1" t="shared" si="576"/>
        <v>Ja</v>
      </c>
      <c r="I561" s="29" t="str">
        <f ca="1" t="shared" si="577"/>
        <v>Utökning</v>
      </c>
      <c r="J561" s="29" t="s">
        <v>69</v>
      </c>
      <c r="K561" s="40">
        <f ca="1" t="shared" si="578"/>
        <v>550</v>
      </c>
      <c r="L561" s="40">
        <f ca="1" t="shared" si="510"/>
        <v>226</v>
      </c>
      <c r="N561" s="29" t="str">
        <f ca="1" t="shared" si="511"/>
        <v>Sarah Anderson 561</v>
      </c>
      <c r="O561" s="29" t="str">
        <f ca="1" t="shared" si="512"/>
        <v>Sarah Anderson 561</v>
      </c>
      <c r="P561" s="29" t="str">
        <f ca="1" t="shared" si="513"/>
        <v>Sarah Anderson 561</v>
      </c>
      <c r="Q561" s="29" t="str">
        <f ca="1" t="shared" si="579"/>
        <v>6.Nätavtal</v>
      </c>
      <c r="R561" s="44" t="str">
        <f ca="1" t="shared" si="580"/>
        <v/>
      </c>
      <c r="S561" s="44" t="str">
        <f ca="1" t="shared" si="581"/>
        <v/>
      </c>
      <c r="T561" s="44" t="str">
        <f ca="1" t="shared" si="582"/>
        <v>x</v>
      </c>
      <c r="V561" s="32"/>
      <c r="W561" s="48" t="str">
        <f ca="1" t="shared" si="583"/>
        <v/>
      </c>
      <c r="X561" s="49" t="str">
        <f ca="1" t="shared" si="584"/>
        <v/>
      </c>
      <c r="Y561" s="62" t="str">
        <f ca="1" t="shared" si="514"/>
        <v/>
      </c>
      <c r="Z561" s="62" t="str">
        <f ca="1" t="shared" si="515"/>
        <v/>
      </c>
      <c r="AA561" s="66"/>
      <c r="AB561" s="63" t="str">
        <f ca="1" t="shared" si="516"/>
        <v/>
      </c>
      <c r="AC561" s="72">
        <f ca="1">INDEX(Anslutningspunkt!$A$2:$A$180,RANDBETWEEN(2,180),1)</f>
        <v>205</v>
      </c>
      <c r="AD561" s="29"/>
      <c r="AE561" s="29" t="str">
        <f ca="1" t="shared" si="585"/>
        <v>Stamnät Regionnät</v>
      </c>
      <c r="AF561" s="78"/>
      <c r="AG561" s="121"/>
      <c r="AH561" s="122"/>
      <c r="AI561" s="126"/>
      <c r="AL561" s="6"/>
      <c r="AM561" s="6">
        <f ca="1">VLOOKUP(AC561,Anslutningspunkt!A:B,2,0)+RANDBETWEEN(-10000,10000)</f>
        <v>7678865.698</v>
      </c>
      <c r="AN561" s="6">
        <f ca="1">VLOOKUP(AC561,Anslutningspunkt!A:C,3,0)+RANDBETWEEN(-10000,10000)</f>
        <v>742338.195</v>
      </c>
      <c r="AP561" s="6" t="str">
        <f ca="1" t="shared" si="517"/>
        <v>Utökning</v>
      </c>
      <c r="AQ561" s="6" t="str">
        <f t="shared" si="518"/>
        <v>Konsumtion/Produktion</v>
      </c>
      <c r="AX561" s="30">
        <f ca="1" t="shared" si="519"/>
        <v>44122.5887686993</v>
      </c>
      <c r="AZ561" s="30">
        <f ca="1">IF(SUM(IF({"4.Projekteringsavtal","5.Anslutningsavtal","6.Nätavtal"}=Q561,1,0))&gt;0,EDATE(AX561,RANDBETWEEN(0,6)),"")</f>
        <v>44153</v>
      </c>
      <c r="BB561" s="20">
        <f ca="1">IF(SUM(IF({"5.Anslutningsavtal","6.Nätavtal"}=Q561,1,0))&gt;0,EDATE(AZ561,RANDBETWEEN(0,3)),"")</f>
        <v>44153</v>
      </c>
      <c r="BD561" s="20">
        <f ca="1" t="shared" si="520"/>
        <v>44153</v>
      </c>
    </row>
    <row r="562" spans="1:56">
      <c r="A562" s="32" t="s">
        <v>65</v>
      </c>
      <c r="B562" s="30">
        <f ca="1" t="shared" ref="B562:B571" si="586">RANDBETWEEN(DATE(2018,1,1),DATE(2022,10,20))</f>
        <v>44305</v>
      </c>
      <c r="C562" s="31">
        <f ca="1" t="shared" si="507"/>
        <v>45553</v>
      </c>
      <c r="D562" s="29" t="str">
        <f t="shared" si="508"/>
        <v>Project 4562</v>
      </c>
      <c r="E562" s="29" t="str">
        <f t="shared" si="509"/>
        <v>Company AB 5562</v>
      </c>
      <c r="F562" s="29" t="str">
        <f ca="1" t="shared" ref="F562:F571" si="587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Östhammar</v>
      </c>
      <c r="G562" s="36">
        <f ca="1" t="shared" ref="G562:G571" si="588">RANDBETWEEN(30,38)</f>
        <v>30</v>
      </c>
      <c r="H562" s="37" t="str">
        <f ca="1" t="shared" ref="H562:H571" si="589">CHOOSE(RANDBETWEEN(1,3),"Ja","Nej","")</f>
        <v>Ja</v>
      </c>
      <c r="I562" s="29" t="str">
        <f ca="1" t="shared" ref="I562:I571" si="590">CHOOSE(RANDBETWEEN(1,3),"Nyanslutning","Utökning","Flytt")</f>
        <v>Utökning</v>
      </c>
      <c r="J562" s="29" t="s">
        <v>69</v>
      </c>
      <c r="K562" s="40">
        <f ca="1" t="shared" ref="K562:K571" si="591">RANDBETWEEN(1,60)*10</f>
        <v>600</v>
      </c>
      <c r="L562" s="40">
        <f ca="1" t="shared" si="510"/>
        <v>592</v>
      </c>
      <c r="N562" s="29" t="str">
        <f ca="1" t="shared" si="511"/>
        <v>Lars Johnson 562</v>
      </c>
      <c r="O562" s="29" t="str">
        <f ca="1" t="shared" si="512"/>
        <v>Sarah Anderson 562</v>
      </c>
      <c r="P562" s="29" t="str">
        <f ca="1" t="shared" si="513"/>
        <v>Erik Johanson 562</v>
      </c>
      <c r="Q562" s="29" t="str">
        <f ca="1" t="shared" ref="Q562:Q571" si="592">CHOOSE(RANDBETWEEN(1,5),"5.Anslutningsavtal","4.Projekteringsavtal","6.Nätavtal","2.Reservationsavtal","1.Anslutningsmöjlighet")</f>
        <v>6.Nätavtal</v>
      </c>
      <c r="R562" s="44" t="str">
        <f ca="1" t="shared" ref="R562:R571" si="593">CHOOSE(RANDBETWEEN(1,8),"Ja","","","","n","nej","?","N/A")</f>
        <v>N/A</v>
      </c>
      <c r="S562" s="44" t="str">
        <f ca="1" t="shared" ref="S562:S571" si="594">CHOOSE(RANDBETWEEN(1,3),"x","","")</f>
        <v>x</v>
      </c>
      <c r="T562" s="44" t="str">
        <f ca="1" t="shared" ref="T562:T571" si="595">CHOOSE(RANDBETWEEN(1,4),"x","","","")</f>
        <v/>
      </c>
      <c r="V562" s="32"/>
      <c r="W562" s="48" t="str">
        <f ca="1" t="shared" ref="W562:W571" si="596">CHOOSE(RANDBETWEEN(1,7),"Länk","","","","","Ansluts till LN 20 kV","Reservationsavtal ska tecknas")</f>
        <v/>
      </c>
      <c r="X562" s="49" t="str">
        <f ca="1" t="shared" ref="X562:X571" si="597">CHOOSE(RANDBETWEEN(1,4),"Ja","Ja","Nej","")</f>
        <v>Nej</v>
      </c>
      <c r="Y562" s="62" t="str">
        <f ca="1" t="shared" si="514"/>
        <v/>
      </c>
      <c r="Z562" s="62" t="str">
        <f ca="1" t="shared" si="515"/>
        <v/>
      </c>
      <c r="AA562" s="66"/>
      <c r="AB562" s="63" t="str">
        <f ca="1" t="shared" si="516"/>
        <v/>
      </c>
      <c r="AC562" s="72">
        <f ca="1">INDEX(Anslutningspunkt!$A$2:$A$180,RANDBETWEEN(2,180),1)</f>
        <v>7</v>
      </c>
      <c r="AD562" s="29"/>
      <c r="AE562" s="29" t="str">
        <f ca="1" t="shared" ref="AE562:AE571" si="598">CHOOSE(RANDBETWEEN(1,4),"Regionnät","Stamnät Regionnät","Stamnät","")</f>
        <v>Stamnät Regionnät</v>
      </c>
      <c r="AF562" s="78"/>
      <c r="AG562" s="121"/>
      <c r="AH562" s="122"/>
      <c r="AI562" s="126"/>
      <c r="AL562" s="6"/>
      <c r="AM562" s="6">
        <f ca="1">VLOOKUP(AC562,Anslutningspunkt!A:B,2,0)+RANDBETWEEN(-10000,10000)</f>
        <v>7630790.698</v>
      </c>
      <c r="AN562" s="6">
        <f ca="1">VLOOKUP(AC562,Anslutningspunkt!A:C,3,0)+RANDBETWEEN(-10000,10000)</f>
        <v>707121.195</v>
      </c>
      <c r="AP562" s="6" t="str">
        <f ca="1" t="shared" si="517"/>
        <v>Utökning</v>
      </c>
      <c r="AQ562" s="6" t="str">
        <f t="shared" si="518"/>
        <v>Konsumtion/Produktion</v>
      </c>
      <c r="AX562" s="30">
        <f ca="1" t="shared" si="519"/>
        <v>44355.0647151563</v>
      </c>
      <c r="AZ562" s="30">
        <f ca="1">IF(SUM(IF({"4.Projekteringsavtal","5.Anslutningsavtal","6.Nätavtal"}=Q562,1,0))&gt;0,EDATE(AX562,RANDBETWEEN(0,6)),"")</f>
        <v>44508</v>
      </c>
      <c r="BB562" s="20">
        <f ca="1">IF(SUM(IF({"5.Anslutningsavtal","6.Nätavtal"}=Q562,1,0))&gt;0,EDATE(AZ562,RANDBETWEEN(0,3)),"")</f>
        <v>44508</v>
      </c>
      <c r="BD562" s="20">
        <f ca="1" t="shared" si="520"/>
        <v>44538</v>
      </c>
    </row>
    <row r="563" spans="1:56">
      <c r="A563" s="32" t="s">
        <v>65</v>
      </c>
      <c r="B563" s="30">
        <f ca="1" t="shared" si="586"/>
        <v>44558</v>
      </c>
      <c r="C563" s="31">
        <f ca="1" t="shared" si="507"/>
        <v>45518</v>
      </c>
      <c r="D563" s="29" t="str">
        <f t="shared" si="508"/>
        <v>Project 4563</v>
      </c>
      <c r="E563" s="29" t="str">
        <f t="shared" si="509"/>
        <v>Company AB 5563</v>
      </c>
      <c r="F563" s="29" t="str">
        <f ca="1" t="shared" si="587"/>
        <v>Älvkarleby</v>
      </c>
      <c r="G563" s="36">
        <f ca="1" t="shared" si="588"/>
        <v>36</v>
      </c>
      <c r="H563" s="37" t="str">
        <f ca="1" t="shared" si="589"/>
        <v>Nej</v>
      </c>
      <c r="I563" s="29" t="str">
        <f ca="1" t="shared" si="590"/>
        <v>Flytt</v>
      </c>
      <c r="J563" s="29" t="s">
        <v>69</v>
      </c>
      <c r="K563" s="40">
        <f ca="1" t="shared" si="591"/>
        <v>350</v>
      </c>
      <c r="L563" s="40">
        <f ca="1" t="shared" si="510"/>
        <v>348</v>
      </c>
      <c r="N563" s="29" t="str">
        <f ca="1" t="shared" si="511"/>
        <v>Anders Erikson 563</v>
      </c>
      <c r="O563" s="29" t="str">
        <f ca="1" t="shared" si="512"/>
        <v>Erik Johanson 563</v>
      </c>
      <c r="P563" s="29" t="str">
        <f ca="1" t="shared" si="513"/>
        <v>Lars Johnson 563</v>
      </c>
      <c r="Q563" s="29" t="str">
        <f ca="1" t="shared" si="592"/>
        <v>6.Nätavtal</v>
      </c>
      <c r="R563" s="44" t="str">
        <f ca="1" t="shared" si="593"/>
        <v>n</v>
      </c>
      <c r="S563" s="44" t="str">
        <f ca="1" t="shared" si="594"/>
        <v/>
      </c>
      <c r="T563" s="44" t="str">
        <f ca="1" t="shared" si="595"/>
        <v>x</v>
      </c>
      <c r="V563" s="32"/>
      <c r="W563" s="48" t="str">
        <f ca="1" t="shared" si="596"/>
        <v/>
      </c>
      <c r="X563" s="49" t="str">
        <f ca="1" t="shared" si="597"/>
        <v>Ja</v>
      </c>
      <c r="Y563" s="62">
        <f ca="1" t="shared" si="514"/>
        <v>45585</v>
      </c>
      <c r="Z563" s="62">
        <f ca="1" t="shared" si="515"/>
        <v>45582</v>
      </c>
      <c r="AA563" s="66"/>
      <c r="AB563" s="63" t="str">
        <f ca="1" t="shared" si="516"/>
        <v/>
      </c>
      <c r="AC563" s="72">
        <f ca="1">INDEX(Anslutningspunkt!$A$2:$A$180,RANDBETWEEN(2,180),1)</f>
        <v>275</v>
      </c>
      <c r="AD563" s="29"/>
      <c r="AE563" s="29" t="str">
        <f ca="1" t="shared" si="598"/>
        <v>Stamnät</v>
      </c>
      <c r="AF563" s="78"/>
      <c r="AG563" s="121"/>
      <c r="AH563" s="122"/>
      <c r="AI563" s="126"/>
      <c r="AL563" s="6"/>
      <c r="AM563" s="6">
        <f ca="1">VLOOKUP(AC563,Anslutningspunkt!A:B,2,0)+RANDBETWEEN(-10000,10000)</f>
        <v>7609136.698</v>
      </c>
      <c r="AN563" s="6">
        <f ca="1">VLOOKUP(AC563,Anslutningspunkt!A:C,3,0)+RANDBETWEEN(-10000,10000)</f>
        <v>657625.195</v>
      </c>
      <c r="AP563" s="6" t="str">
        <f ca="1" t="shared" si="517"/>
        <v>Flytt</v>
      </c>
      <c r="AQ563" s="6" t="str">
        <f t="shared" si="518"/>
        <v>Konsumtion/Produktion</v>
      </c>
      <c r="AX563" s="30">
        <f ca="1" t="shared" si="519"/>
        <v>45025.0707514965</v>
      </c>
      <c r="AZ563" s="30">
        <f ca="1">IF(SUM(IF({"4.Projekteringsavtal","5.Anslutningsavtal","6.Nätavtal"}=Q563,1,0))&gt;0,EDATE(AX563,RANDBETWEEN(0,6)),"")</f>
        <v>45208</v>
      </c>
      <c r="BB563" s="20">
        <f ca="1">IF(SUM(IF({"5.Anslutningsavtal","6.Nätavtal"}=Q563,1,0))&gt;0,EDATE(AZ563,RANDBETWEEN(0,3)),"")</f>
        <v>45269</v>
      </c>
      <c r="BD563" s="20">
        <f ca="1" t="shared" si="520"/>
        <v>45269</v>
      </c>
    </row>
    <row r="564" spans="1:56">
      <c r="A564" s="32" t="s">
        <v>65</v>
      </c>
      <c r="B564" s="30">
        <f ca="1" t="shared" si="586"/>
        <v>43859</v>
      </c>
      <c r="C564" s="31">
        <f ca="1" t="shared" si="507"/>
        <v>45344</v>
      </c>
      <c r="D564" s="29" t="str">
        <f t="shared" si="508"/>
        <v>Project 4564</v>
      </c>
      <c r="E564" s="29" t="str">
        <f t="shared" si="509"/>
        <v>Company AB 5564</v>
      </c>
      <c r="F564" s="29" t="str">
        <f ca="1" t="shared" si="587"/>
        <v>Horndal</v>
      </c>
      <c r="G564" s="36">
        <f ca="1" t="shared" si="588"/>
        <v>33</v>
      </c>
      <c r="H564" s="37" t="str">
        <f ca="1" t="shared" si="589"/>
        <v>Nej</v>
      </c>
      <c r="I564" s="29" t="str">
        <f ca="1" t="shared" si="590"/>
        <v>Flytt</v>
      </c>
      <c r="J564" s="29" t="s">
        <v>69</v>
      </c>
      <c r="K564" s="40">
        <f ca="1" t="shared" si="591"/>
        <v>30</v>
      </c>
      <c r="L564" s="40">
        <f ca="1" t="shared" si="510"/>
        <v>3</v>
      </c>
      <c r="N564" s="29" t="str">
        <f ca="1" t="shared" si="511"/>
        <v>Sarah Anderson 564</v>
      </c>
      <c r="O564" s="29" t="str">
        <f ca="1" t="shared" si="512"/>
        <v>Erik Johanson 564</v>
      </c>
      <c r="P564" s="29" t="str">
        <f ca="1" t="shared" si="513"/>
        <v>Sarah Anderson 564</v>
      </c>
      <c r="Q564" s="29" t="str">
        <f ca="1" t="shared" si="592"/>
        <v>1.Anslutningsmöjlighet</v>
      </c>
      <c r="R564" s="44" t="str">
        <f ca="1" t="shared" si="593"/>
        <v>Ja</v>
      </c>
      <c r="S564" s="44" t="str">
        <f ca="1" t="shared" si="594"/>
        <v/>
      </c>
      <c r="T564" s="44" t="str">
        <f ca="1" t="shared" si="595"/>
        <v/>
      </c>
      <c r="V564" s="32"/>
      <c r="W564" s="48" t="str">
        <f ca="1" t="shared" si="596"/>
        <v/>
      </c>
      <c r="X564" s="49" t="str">
        <f ca="1" t="shared" si="597"/>
        <v>Ja</v>
      </c>
      <c r="Y564" s="62">
        <f ca="1" t="shared" si="514"/>
        <v>45480</v>
      </c>
      <c r="Z564" s="62">
        <f ca="1" t="shared" si="515"/>
        <v>45370</v>
      </c>
      <c r="AA564" s="66"/>
      <c r="AB564" s="63" t="str">
        <f ca="1" t="shared" si="516"/>
        <v/>
      </c>
      <c r="AC564" s="72">
        <f ca="1">INDEX(Anslutningspunkt!$A$2:$A$180,RANDBETWEEN(2,180),1)</f>
        <v>33</v>
      </c>
      <c r="AD564" s="29"/>
      <c r="AE564" s="29" t="str">
        <f ca="1" t="shared" si="598"/>
        <v>Stamnät Regionnät</v>
      </c>
      <c r="AF564" s="78"/>
      <c r="AG564" s="121"/>
      <c r="AH564" s="122"/>
      <c r="AI564" s="126"/>
      <c r="AL564" s="6"/>
      <c r="AM564" s="6">
        <f ca="1">VLOOKUP(AC564,Anslutningspunkt!A:B,2,0)+RANDBETWEEN(-10000,10000)</f>
        <v>7600040.698</v>
      </c>
      <c r="AN564" s="6">
        <f ca="1">VLOOKUP(AC564,Anslutningspunkt!A:C,3,0)+RANDBETWEEN(-10000,10000)</f>
        <v>669837.195</v>
      </c>
      <c r="AP564" s="6" t="str">
        <f ca="1" t="shared" si="517"/>
        <v>Flytt</v>
      </c>
      <c r="AQ564" s="6" t="str">
        <f t="shared" si="518"/>
        <v>Konsumtion/Produktion</v>
      </c>
      <c r="AX564" s="30" t="str">
        <f ca="1" t="shared" si="519"/>
        <v/>
      </c>
      <c r="AZ564" s="30" t="str">
        <f ca="1">IF(SUM(IF({"4.Projekteringsavtal","5.Anslutningsavtal","6.Nätavtal"}=Q564,1,0))&gt;0,EDATE(AX564,RANDBETWEEN(0,6)),"")</f>
        <v/>
      </c>
      <c r="BB564" s="20" t="str">
        <f ca="1">IF(SUM(IF({"5.Anslutningsavtal","6.Nätavtal"}=Q564,1,0))&gt;0,EDATE(AZ564,RANDBETWEEN(0,3)),"")</f>
        <v/>
      </c>
      <c r="BD564" s="20" t="str">
        <f ca="1" t="shared" si="520"/>
        <v/>
      </c>
    </row>
    <row r="565" spans="1:56">
      <c r="A565" s="32" t="s">
        <v>65</v>
      </c>
      <c r="B565" s="30">
        <f ca="1" t="shared" si="586"/>
        <v>43535</v>
      </c>
      <c r="C565" s="31">
        <f ca="1" t="shared" si="507"/>
        <v>44201</v>
      </c>
      <c r="D565" s="29" t="str">
        <f t="shared" si="508"/>
        <v>Project 4565</v>
      </c>
      <c r="E565" s="29" t="str">
        <f t="shared" si="509"/>
        <v>Company AB 5565</v>
      </c>
      <c r="F565" s="29" t="str">
        <f ca="1" t="shared" si="587"/>
        <v>Nynäshamn</v>
      </c>
      <c r="G565" s="36">
        <f ca="1" t="shared" si="588"/>
        <v>35</v>
      </c>
      <c r="H565" s="37" t="str">
        <f ca="1" t="shared" si="589"/>
        <v/>
      </c>
      <c r="I565" s="29" t="str">
        <f ca="1" t="shared" si="590"/>
        <v>Nyanslutning</v>
      </c>
      <c r="J565" s="29" t="s">
        <v>69</v>
      </c>
      <c r="K565" s="40">
        <f ca="1" t="shared" si="591"/>
        <v>380</v>
      </c>
      <c r="L565" s="40">
        <f ca="1" t="shared" si="510"/>
        <v>332</v>
      </c>
      <c r="N565" s="29" t="str">
        <f ca="1" t="shared" si="511"/>
        <v>Sarah Anderson 565</v>
      </c>
      <c r="O565" s="29" t="str">
        <f ca="1" t="shared" si="512"/>
        <v>Erik Johanson 565</v>
      </c>
      <c r="P565" s="29" t="str">
        <f ca="1" t="shared" si="513"/>
        <v>Lars Johnson 565</v>
      </c>
      <c r="Q565" s="29" t="str">
        <f ca="1" t="shared" si="592"/>
        <v>5.Anslutningsavtal</v>
      </c>
      <c r="R565" s="44" t="str">
        <f ca="1" t="shared" si="593"/>
        <v/>
      </c>
      <c r="S565" s="44" t="str">
        <f ca="1" t="shared" si="594"/>
        <v/>
      </c>
      <c r="T565" s="44" t="str">
        <f ca="1" t="shared" si="595"/>
        <v/>
      </c>
      <c r="V565" s="32"/>
      <c r="W565" s="48" t="str">
        <f ca="1" t="shared" si="596"/>
        <v/>
      </c>
      <c r="X565" s="49" t="str">
        <f ca="1" t="shared" si="597"/>
        <v>Ja</v>
      </c>
      <c r="Y565" s="62">
        <f ca="1" t="shared" si="514"/>
        <v>45359</v>
      </c>
      <c r="Z565" s="62">
        <f ca="1" t="shared" si="515"/>
        <v>44710</v>
      </c>
      <c r="AA565" s="66"/>
      <c r="AB565" s="63" t="str">
        <f ca="1" t="shared" si="516"/>
        <v/>
      </c>
      <c r="AC565" s="72">
        <f ca="1">INDEX(Anslutningspunkt!$A$2:$A$180,RANDBETWEEN(2,180),1)</f>
        <v>240</v>
      </c>
      <c r="AD565" s="29"/>
      <c r="AE565" s="29" t="str">
        <f ca="1" t="shared" si="598"/>
        <v/>
      </c>
      <c r="AF565" s="78"/>
      <c r="AG565" s="121"/>
      <c r="AH565" s="122"/>
      <c r="AI565" s="126"/>
      <c r="AL565" s="6"/>
      <c r="AM565" s="6">
        <f ca="1">VLOOKUP(AC565,Anslutningspunkt!A:B,2,0)+RANDBETWEEN(-10000,10000)</f>
        <v>7665392.698</v>
      </c>
      <c r="AN565" s="6">
        <f ca="1">VLOOKUP(AC565,Anslutningspunkt!A:C,3,0)+RANDBETWEEN(-10000,10000)</f>
        <v>831302.195</v>
      </c>
      <c r="AP565" s="6" t="str">
        <f ca="1" t="shared" si="517"/>
        <v>Nyanslutning</v>
      </c>
      <c r="AQ565" s="6" t="str">
        <f t="shared" si="518"/>
        <v>Konsumtion/Produktion</v>
      </c>
      <c r="AX565" s="30">
        <f ca="1" t="shared" si="519"/>
        <v>43737.6109553103</v>
      </c>
      <c r="AZ565" s="30">
        <f ca="1">IF(SUM(IF({"4.Projekteringsavtal","5.Anslutningsavtal","6.Nätavtal"}=Q565,1,0))&gt;0,EDATE(AX565,RANDBETWEEN(0,6)),"")</f>
        <v>43919</v>
      </c>
      <c r="BB565" s="20">
        <f ca="1">IF(SUM(IF({"5.Anslutningsavtal","6.Nätavtal"}=Q565,1,0))&gt;0,EDATE(AZ565,RANDBETWEEN(0,3)),"")</f>
        <v>43950</v>
      </c>
      <c r="BD565" s="20" t="str">
        <f ca="1" t="shared" si="520"/>
        <v/>
      </c>
    </row>
    <row r="566" spans="1:56">
      <c r="A566" s="32" t="s">
        <v>65</v>
      </c>
      <c r="B566" s="30">
        <f ca="1" t="shared" si="586"/>
        <v>43625</v>
      </c>
      <c r="C566" s="31">
        <f ca="1" t="shared" si="507"/>
        <v>44109</v>
      </c>
      <c r="D566" s="29" t="str">
        <f t="shared" si="508"/>
        <v>Project 4566</v>
      </c>
      <c r="E566" s="29" t="str">
        <f t="shared" si="509"/>
        <v>Company AB 5566</v>
      </c>
      <c r="F566" s="29" t="str">
        <f ca="1" t="shared" si="587"/>
        <v>Upplans Bro</v>
      </c>
      <c r="G566" s="36">
        <f ca="1" t="shared" si="588"/>
        <v>32</v>
      </c>
      <c r="H566" s="37" t="str">
        <f ca="1" t="shared" si="589"/>
        <v>Nej</v>
      </c>
      <c r="I566" s="29" t="str">
        <f ca="1" t="shared" si="590"/>
        <v>Nyanslutning</v>
      </c>
      <c r="J566" s="29" t="s">
        <v>69</v>
      </c>
      <c r="K566" s="40">
        <f ca="1" t="shared" si="591"/>
        <v>70</v>
      </c>
      <c r="L566" s="40">
        <f ca="1" t="shared" si="510"/>
        <v>24</v>
      </c>
      <c r="N566" s="29" t="str">
        <f ca="1" t="shared" si="511"/>
        <v>Erik Johanson 566</v>
      </c>
      <c r="O566" s="29" t="str">
        <f ca="1" t="shared" si="512"/>
        <v>Erik Johanson 566</v>
      </c>
      <c r="P566" s="29" t="str">
        <f ca="1" t="shared" si="513"/>
        <v>Lars Johnson 566</v>
      </c>
      <c r="Q566" s="29" t="str">
        <f ca="1" t="shared" si="592"/>
        <v>2.Reservationsavtal</v>
      </c>
      <c r="R566" s="44" t="str">
        <f ca="1" t="shared" si="593"/>
        <v>n</v>
      </c>
      <c r="S566" s="44" t="str">
        <f ca="1" t="shared" si="594"/>
        <v/>
      </c>
      <c r="T566" s="44" t="str">
        <f ca="1" t="shared" si="595"/>
        <v/>
      </c>
      <c r="V566" s="32"/>
      <c r="W566" s="48" t="str">
        <f ca="1" t="shared" si="596"/>
        <v/>
      </c>
      <c r="X566" s="49" t="str">
        <f ca="1" t="shared" si="597"/>
        <v/>
      </c>
      <c r="Y566" s="62" t="str">
        <f ca="1" t="shared" si="514"/>
        <v/>
      </c>
      <c r="Z566" s="62" t="str">
        <f ca="1" t="shared" si="515"/>
        <v/>
      </c>
      <c r="AA566" s="66"/>
      <c r="AB566" s="63" t="str">
        <f ca="1" t="shared" si="516"/>
        <v/>
      </c>
      <c r="AC566" s="72">
        <f ca="1">INDEX(Anslutningspunkt!$A$2:$A$180,RANDBETWEEN(2,180),1)</f>
        <v>34</v>
      </c>
      <c r="AD566" s="29"/>
      <c r="AE566" s="29" t="str">
        <f ca="1" t="shared" si="598"/>
        <v/>
      </c>
      <c r="AF566" s="78"/>
      <c r="AG566" s="121"/>
      <c r="AH566" s="122"/>
      <c r="AI566" s="126"/>
      <c r="AL566" s="6"/>
      <c r="AM566" s="6">
        <f ca="1">VLOOKUP(AC566,Anslutningspunkt!A:B,2,0)+RANDBETWEEN(-10000,10000)</f>
        <v>7621326.698</v>
      </c>
      <c r="AN566" s="6">
        <f ca="1">VLOOKUP(AC566,Anslutningspunkt!A:C,3,0)+RANDBETWEEN(-10000,10000)</f>
        <v>679643.195</v>
      </c>
      <c r="AP566" s="6" t="str">
        <f ca="1" t="shared" si="517"/>
        <v>Nyanslutning</v>
      </c>
      <c r="AQ566" s="6" t="str">
        <f t="shared" si="518"/>
        <v>Konsumtion/Produktion</v>
      </c>
      <c r="AX566" s="30">
        <f ca="1" t="shared" si="519"/>
        <v>43913.9983906137</v>
      </c>
      <c r="AZ566" s="30" t="str">
        <f ca="1">IF(SUM(IF({"4.Projekteringsavtal","5.Anslutningsavtal","6.Nätavtal"}=Q566,1,0))&gt;0,EDATE(AX566,RANDBETWEEN(0,6)),"")</f>
        <v/>
      </c>
      <c r="BB566" s="20" t="str">
        <f ca="1">IF(SUM(IF({"5.Anslutningsavtal","6.Nätavtal"}=Q566,1,0))&gt;0,EDATE(AZ566,RANDBETWEEN(0,3)),"")</f>
        <v/>
      </c>
      <c r="BD566" s="20" t="str">
        <f ca="1" t="shared" si="520"/>
        <v/>
      </c>
    </row>
    <row r="567" spans="1:56">
      <c r="A567" s="32" t="s">
        <v>65</v>
      </c>
      <c r="B567" s="30">
        <f ca="1" t="shared" si="586"/>
        <v>43931</v>
      </c>
      <c r="C567" s="31">
        <f ca="1" t="shared" si="507"/>
        <v>44862</v>
      </c>
      <c r="D567" s="29" t="str">
        <f t="shared" si="508"/>
        <v>Project 4567</v>
      </c>
      <c r="E567" s="29" t="str">
        <f t="shared" si="509"/>
        <v>Company AB 5567</v>
      </c>
      <c r="F567" s="29" t="str">
        <f ca="1" t="shared" si="587"/>
        <v>Södertälje</v>
      </c>
      <c r="G567" s="36">
        <f ca="1" t="shared" si="588"/>
        <v>38</v>
      </c>
      <c r="H567" s="37" t="str">
        <f ca="1" t="shared" si="589"/>
        <v/>
      </c>
      <c r="I567" s="29" t="str">
        <f ca="1" t="shared" si="590"/>
        <v>Flytt</v>
      </c>
      <c r="J567" s="29" t="s">
        <v>69</v>
      </c>
      <c r="K567" s="40">
        <f ca="1" t="shared" si="591"/>
        <v>560</v>
      </c>
      <c r="L567" s="40">
        <f ca="1" t="shared" si="510"/>
        <v>409</v>
      </c>
      <c r="N567" s="29" t="str">
        <f ca="1" t="shared" si="511"/>
        <v>Erik Johanson 567</v>
      </c>
      <c r="O567" s="29" t="str">
        <f ca="1" t="shared" si="512"/>
        <v>Erik Johanson 567</v>
      </c>
      <c r="P567" s="29" t="str">
        <f ca="1" t="shared" si="513"/>
        <v>Sarah Anderson 567</v>
      </c>
      <c r="Q567" s="29" t="str">
        <f ca="1" t="shared" si="592"/>
        <v>6.Nätavtal</v>
      </c>
      <c r="R567" s="44" t="str">
        <f ca="1" t="shared" si="593"/>
        <v/>
      </c>
      <c r="S567" s="44" t="str">
        <f ca="1" t="shared" si="594"/>
        <v/>
      </c>
      <c r="T567" s="44" t="str">
        <f ca="1" t="shared" si="595"/>
        <v/>
      </c>
      <c r="V567" s="32"/>
      <c r="W567" s="48" t="str">
        <f ca="1" t="shared" si="596"/>
        <v/>
      </c>
      <c r="X567" s="49" t="str">
        <f ca="1" t="shared" si="597"/>
        <v/>
      </c>
      <c r="Y567" s="62" t="str">
        <f ca="1" t="shared" si="514"/>
        <v/>
      </c>
      <c r="Z567" s="62" t="str">
        <f ca="1" t="shared" si="515"/>
        <v/>
      </c>
      <c r="AA567" s="66"/>
      <c r="AB567" s="63" t="str">
        <f ca="1" t="shared" si="516"/>
        <v/>
      </c>
      <c r="AC567" s="72">
        <f ca="1">INDEX(Anslutningspunkt!$A$2:$A$180,RANDBETWEEN(2,180),1)</f>
        <v>78</v>
      </c>
      <c r="AD567" s="29"/>
      <c r="AE567" s="29" t="str">
        <f ca="1" t="shared" si="598"/>
        <v>Regionnät</v>
      </c>
      <c r="AF567" s="78"/>
      <c r="AG567" s="121"/>
      <c r="AH567" s="122"/>
      <c r="AI567" s="126"/>
      <c r="AL567" s="6"/>
      <c r="AM567" s="6">
        <f ca="1">VLOOKUP(AC567,Anslutningspunkt!A:B,2,0)+RANDBETWEEN(-10000,10000)</f>
        <v>7690810.698</v>
      </c>
      <c r="AN567" s="6">
        <f ca="1">VLOOKUP(AC567,Anslutningspunkt!A:C,3,0)+RANDBETWEEN(-10000,10000)</f>
        <v>722171.195</v>
      </c>
      <c r="AP567" s="6" t="str">
        <f ca="1" t="shared" si="517"/>
        <v>Flytt</v>
      </c>
      <c r="AQ567" s="6" t="str">
        <f t="shared" si="518"/>
        <v>Konsumtion/Produktion</v>
      </c>
      <c r="AX567" s="30">
        <f ca="1" t="shared" si="519"/>
        <v>44221.4983518034</v>
      </c>
      <c r="AZ567" s="30">
        <f ca="1">IF(SUM(IF({"4.Projekteringsavtal","5.Anslutningsavtal","6.Nätavtal"}=Q567,1,0))&gt;0,EDATE(AX567,RANDBETWEEN(0,6)),"")</f>
        <v>44221</v>
      </c>
      <c r="BB567" s="20">
        <f ca="1">IF(SUM(IF({"5.Anslutningsavtal","6.Nätavtal"}=Q567,1,0))&gt;0,EDATE(AZ567,RANDBETWEEN(0,3)),"")</f>
        <v>44252</v>
      </c>
      <c r="BD567" s="20">
        <f ca="1" t="shared" si="520"/>
        <v>44311</v>
      </c>
    </row>
    <row r="568" spans="1:56">
      <c r="A568" s="32" t="s">
        <v>65</v>
      </c>
      <c r="B568" s="30">
        <f ca="1" t="shared" si="586"/>
        <v>44400</v>
      </c>
      <c r="C568" s="31">
        <f ca="1" t="shared" si="507"/>
        <v>45578</v>
      </c>
      <c r="D568" s="29" t="str">
        <f t="shared" si="508"/>
        <v>Project 4568</v>
      </c>
      <c r="E568" s="29" t="str">
        <f t="shared" si="509"/>
        <v>Company AB 5568</v>
      </c>
      <c r="F568" s="29" t="str">
        <f ca="1" t="shared" si="587"/>
        <v>Älvkarleby</v>
      </c>
      <c r="G568" s="36">
        <f ca="1" t="shared" si="588"/>
        <v>38</v>
      </c>
      <c r="H568" s="37" t="str">
        <f ca="1" t="shared" si="589"/>
        <v>Nej</v>
      </c>
      <c r="I568" s="29" t="str">
        <f ca="1" t="shared" si="590"/>
        <v>Flytt</v>
      </c>
      <c r="J568" s="29" t="s">
        <v>69</v>
      </c>
      <c r="K568" s="40">
        <f ca="1" t="shared" si="591"/>
        <v>230</v>
      </c>
      <c r="L568" s="40">
        <f ca="1" t="shared" si="510"/>
        <v>158</v>
      </c>
      <c r="N568" s="29" t="str">
        <f ca="1" t="shared" si="511"/>
        <v>Lars Johnson 568</v>
      </c>
      <c r="O568" s="29" t="str">
        <f ca="1" t="shared" si="512"/>
        <v>Lars Johnson 568</v>
      </c>
      <c r="P568" s="29" t="str">
        <f ca="1" t="shared" si="513"/>
        <v>Sarah Anderson 568</v>
      </c>
      <c r="Q568" s="29" t="str">
        <f ca="1" t="shared" si="592"/>
        <v>4.Projekteringsavtal</v>
      </c>
      <c r="R568" s="44" t="str">
        <f ca="1" t="shared" si="593"/>
        <v/>
      </c>
      <c r="S568" s="44" t="str">
        <f ca="1" t="shared" si="594"/>
        <v>x</v>
      </c>
      <c r="T568" s="44" t="str">
        <f ca="1" t="shared" si="595"/>
        <v/>
      </c>
      <c r="V568" s="32"/>
      <c r="W568" s="48" t="str">
        <f ca="1" t="shared" si="596"/>
        <v>Länk</v>
      </c>
      <c r="X568" s="49" t="str">
        <f ca="1" t="shared" si="597"/>
        <v>Ja</v>
      </c>
      <c r="Y568" s="62">
        <f ca="1" t="shared" si="514"/>
        <v>45581</v>
      </c>
      <c r="Z568" s="62">
        <f ca="1" t="shared" si="515"/>
        <v>45579</v>
      </c>
      <c r="AA568" s="66"/>
      <c r="AB568" s="63" t="str">
        <f ca="1" t="shared" si="516"/>
        <v/>
      </c>
      <c r="AC568" s="72">
        <f ca="1">INDEX(Anslutningspunkt!$A$2:$A$180,RANDBETWEEN(2,180),1)</f>
        <v>134</v>
      </c>
      <c r="AD568" s="29"/>
      <c r="AE568" s="29" t="str">
        <f ca="1" t="shared" si="598"/>
        <v>Stamnät</v>
      </c>
      <c r="AF568" s="78"/>
      <c r="AG568" s="121"/>
      <c r="AH568" s="122"/>
      <c r="AI568" s="126"/>
      <c r="AL568" s="6"/>
      <c r="AM568" s="6">
        <f ca="1">VLOOKUP(AC568,Anslutningspunkt!A:B,2,0)+RANDBETWEEN(-10000,10000)</f>
        <v>7731246.698</v>
      </c>
      <c r="AN568" s="6">
        <f ca="1">VLOOKUP(AC568,Anslutningspunkt!A:C,3,0)+RANDBETWEEN(-10000,10000)</f>
        <v>831319.195</v>
      </c>
      <c r="AP568" s="6" t="str">
        <f ca="1" t="shared" si="517"/>
        <v>Flytt</v>
      </c>
      <c r="AQ568" s="6" t="str">
        <f t="shared" si="518"/>
        <v>Konsumtion/Produktion</v>
      </c>
      <c r="AX568" s="30">
        <f ca="1" t="shared" si="519"/>
        <v>44926.9812999205</v>
      </c>
      <c r="AZ568" s="30">
        <f ca="1">IF(SUM(IF({"4.Projekteringsavtal","5.Anslutningsavtal","6.Nätavtal"}=Q568,1,0))&gt;0,EDATE(AX568,RANDBETWEEN(0,6)),"")</f>
        <v>44957</v>
      </c>
      <c r="BB568" s="20" t="str">
        <f ca="1">IF(SUM(IF({"5.Anslutningsavtal","6.Nätavtal"}=Q568,1,0))&gt;0,EDATE(AZ568,RANDBETWEEN(0,3)),"")</f>
        <v/>
      </c>
      <c r="BD568" s="20" t="str">
        <f ca="1" t="shared" si="520"/>
        <v/>
      </c>
    </row>
    <row r="569" spans="1:56">
      <c r="A569" s="32" t="s">
        <v>65</v>
      </c>
      <c r="B569" s="30">
        <f ca="1" t="shared" si="586"/>
        <v>43914</v>
      </c>
      <c r="C569" s="31">
        <f ca="1" t="shared" si="507"/>
        <v>44356</v>
      </c>
      <c r="D569" s="29" t="str">
        <f t="shared" si="508"/>
        <v>Project 4569</v>
      </c>
      <c r="E569" s="29" t="str">
        <f t="shared" si="509"/>
        <v>Company AB 5569</v>
      </c>
      <c r="F569" s="29" t="str">
        <f ca="1" t="shared" si="587"/>
        <v>Nykvarn</v>
      </c>
      <c r="G569" s="36">
        <f ca="1" t="shared" si="588"/>
        <v>35</v>
      </c>
      <c r="H569" s="37" t="str">
        <f ca="1" t="shared" si="589"/>
        <v/>
      </c>
      <c r="I569" s="29" t="str">
        <f ca="1" t="shared" si="590"/>
        <v>Utökning</v>
      </c>
      <c r="J569" s="29" t="s">
        <v>69</v>
      </c>
      <c r="K569" s="40">
        <f ca="1" t="shared" si="591"/>
        <v>480</v>
      </c>
      <c r="L569" s="40">
        <f ca="1" t="shared" si="510"/>
        <v>361</v>
      </c>
      <c r="N569" s="29" t="str">
        <f ca="1" t="shared" si="511"/>
        <v>Sarah Anderson 569</v>
      </c>
      <c r="O569" s="29" t="str">
        <f ca="1" t="shared" si="512"/>
        <v>Anders Erikson 569</v>
      </c>
      <c r="P569" s="29" t="str">
        <f ca="1" t="shared" si="513"/>
        <v>Lars Johnson 569</v>
      </c>
      <c r="Q569" s="29" t="str">
        <f ca="1" t="shared" si="592"/>
        <v>1.Anslutningsmöjlighet</v>
      </c>
      <c r="R569" s="44" t="str">
        <f ca="1" t="shared" si="593"/>
        <v>Ja</v>
      </c>
      <c r="S569" s="44" t="str">
        <f ca="1" t="shared" si="594"/>
        <v>x</v>
      </c>
      <c r="T569" s="44" t="str">
        <f ca="1" t="shared" si="595"/>
        <v/>
      </c>
      <c r="V569" s="32"/>
      <c r="W569" s="48" t="str">
        <f ca="1" t="shared" si="596"/>
        <v>Ansluts till LN 20 kV</v>
      </c>
      <c r="X569" s="49" t="str">
        <f ca="1" t="shared" si="597"/>
        <v>Ja</v>
      </c>
      <c r="Y569" s="62">
        <f ca="1" t="shared" si="514"/>
        <v>45287</v>
      </c>
      <c r="Z569" s="62">
        <f ca="1" t="shared" si="515"/>
        <v>45165</v>
      </c>
      <c r="AA569" s="66"/>
      <c r="AB569" s="63" t="str">
        <f ca="1" t="shared" si="516"/>
        <v/>
      </c>
      <c r="AC569" s="72">
        <f ca="1">INDEX(Anslutningspunkt!$A$2:$A$180,RANDBETWEEN(2,180),1)</f>
        <v>136</v>
      </c>
      <c r="AD569" s="29"/>
      <c r="AE569" s="29" t="str">
        <f ca="1" t="shared" si="598"/>
        <v>Stamnät</v>
      </c>
      <c r="AF569" s="78"/>
      <c r="AG569" s="121"/>
      <c r="AH569" s="122"/>
      <c r="AI569" s="126"/>
      <c r="AL569" s="6"/>
      <c r="AM569" s="6">
        <f ca="1">VLOOKUP(AC569,Anslutningspunkt!A:B,2,0)+RANDBETWEEN(-10000,10000)</f>
        <v>7574419.698</v>
      </c>
      <c r="AN569" s="6">
        <f ca="1">VLOOKUP(AC569,Anslutningspunkt!A:C,3,0)+RANDBETWEEN(-10000,10000)</f>
        <v>813028.195</v>
      </c>
      <c r="AP569" s="6" t="str">
        <f ca="1" t="shared" si="517"/>
        <v>Utökning</v>
      </c>
      <c r="AQ569" s="6" t="str">
        <f t="shared" si="518"/>
        <v>Konsumtion/Produktion</v>
      </c>
      <c r="AX569" s="30" t="str">
        <f ca="1" t="shared" si="519"/>
        <v/>
      </c>
      <c r="AZ569" s="30" t="str">
        <f ca="1">IF(SUM(IF({"4.Projekteringsavtal","5.Anslutningsavtal","6.Nätavtal"}=Q569,1,0))&gt;0,EDATE(AX569,RANDBETWEEN(0,6)),"")</f>
        <v/>
      </c>
      <c r="BB569" s="20" t="str">
        <f ca="1">IF(SUM(IF({"5.Anslutningsavtal","6.Nätavtal"}=Q569,1,0))&gt;0,EDATE(AZ569,RANDBETWEEN(0,3)),"")</f>
        <v/>
      </c>
      <c r="BD569" s="20" t="str">
        <f ca="1" t="shared" si="520"/>
        <v/>
      </c>
    </row>
    <row r="570" spans="1:56">
      <c r="A570" s="32" t="s">
        <v>65</v>
      </c>
      <c r="B570" s="30">
        <f ca="1" t="shared" si="586"/>
        <v>43646</v>
      </c>
      <c r="C570" s="31">
        <f ca="1" t="shared" si="507"/>
        <v>44673</v>
      </c>
      <c r="D570" s="29" t="str">
        <f t="shared" si="508"/>
        <v>Project 4570</v>
      </c>
      <c r="E570" s="29" t="str">
        <f t="shared" si="509"/>
        <v>Company AB 5570</v>
      </c>
      <c r="F570" s="29" t="str">
        <f ca="1" t="shared" si="587"/>
        <v>Täby</v>
      </c>
      <c r="G570" s="36">
        <f ca="1" t="shared" si="588"/>
        <v>33</v>
      </c>
      <c r="H570" s="37" t="str">
        <f ca="1" t="shared" si="589"/>
        <v/>
      </c>
      <c r="I570" s="29" t="str">
        <f ca="1" t="shared" si="590"/>
        <v>Nyanslutning</v>
      </c>
      <c r="J570" s="29" t="s">
        <v>69</v>
      </c>
      <c r="K570" s="40">
        <f ca="1" t="shared" si="591"/>
        <v>440</v>
      </c>
      <c r="L570" s="40">
        <f ca="1" t="shared" si="510"/>
        <v>244</v>
      </c>
      <c r="N570" s="29" t="str">
        <f ca="1" t="shared" si="511"/>
        <v>Anders Erikson 570</v>
      </c>
      <c r="O570" s="29" t="str">
        <f ca="1" t="shared" si="512"/>
        <v>Lars Johnson 570</v>
      </c>
      <c r="P570" s="29" t="str">
        <f ca="1" t="shared" si="513"/>
        <v>Erik Johanson 570</v>
      </c>
      <c r="Q570" s="29" t="str">
        <f ca="1" t="shared" si="592"/>
        <v>1.Anslutningsmöjlighet</v>
      </c>
      <c r="R570" s="44" t="str">
        <f ca="1" t="shared" si="593"/>
        <v>?</v>
      </c>
      <c r="S570" s="44" t="str">
        <f ca="1" t="shared" si="594"/>
        <v/>
      </c>
      <c r="T570" s="44" t="str">
        <f ca="1" t="shared" si="595"/>
        <v/>
      </c>
      <c r="V570" s="32"/>
      <c r="W570" s="48" t="str">
        <f ca="1" t="shared" si="596"/>
        <v/>
      </c>
      <c r="X570" s="49" t="str">
        <f ca="1" t="shared" si="597"/>
        <v>Ja</v>
      </c>
      <c r="Y570" s="62">
        <f ca="1" t="shared" si="514"/>
        <v>45158</v>
      </c>
      <c r="Z570" s="62">
        <f ca="1" t="shared" si="515"/>
        <v>44937</v>
      </c>
      <c r="AA570" s="66"/>
      <c r="AB570" s="63" t="str">
        <f ca="1" t="shared" si="516"/>
        <v/>
      </c>
      <c r="AC570" s="72">
        <f ca="1">INDEX(Anslutningspunkt!$A$2:$A$180,RANDBETWEEN(2,180),1)</f>
        <v>129</v>
      </c>
      <c r="AD570" s="29"/>
      <c r="AE570" s="29" t="str">
        <f ca="1" t="shared" si="598"/>
        <v>Stamnät Regionnät</v>
      </c>
      <c r="AF570" s="78"/>
      <c r="AG570" s="121"/>
      <c r="AH570" s="122"/>
      <c r="AI570" s="126"/>
      <c r="AL570" s="6"/>
      <c r="AM570" s="6">
        <f ca="1">VLOOKUP(AC570,Anslutningspunkt!A:B,2,0)+RANDBETWEEN(-10000,10000)</f>
        <v>7630248.698</v>
      </c>
      <c r="AN570" s="6">
        <f ca="1">VLOOKUP(AC570,Anslutningspunkt!A:C,3,0)+RANDBETWEEN(-10000,10000)</f>
        <v>823037.195</v>
      </c>
      <c r="AP570" s="6" t="str">
        <f ca="1" t="shared" si="517"/>
        <v>Nyanslutning</v>
      </c>
      <c r="AQ570" s="6" t="str">
        <f t="shared" si="518"/>
        <v>Konsumtion/Produktion</v>
      </c>
      <c r="AX570" s="30" t="str">
        <f ca="1" t="shared" si="519"/>
        <v/>
      </c>
      <c r="AZ570" s="30" t="str">
        <f ca="1">IF(SUM(IF({"4.Projekteringsavtal","5.Anslutningsavtal","6.Nätavtal"}=Q570,1,0))&gt;0,EDATE(AX570,RANDBETWEEN(0,6)),"")</f>
        <v/>
      </c>
      <c r="BB570" s="20" t="str">
        <f ca="1">IF(SUM(IF({"5.Anslutningsavtal","6.Nätavtal"}=Q570,1,0))&gt;0,EDATE(AZ570,RANDBETWEEN(0,3)),"")</f>
        <v/>
      </c>
      <c r="BD570" s="20" t="str">
        <f ca="1" t="shared" si="520"/>
        <v/>
      </c>
    </row>
    <row r="571" spans="1:56">
      <c r="A571" s="32" t="s">
        <v>65</v>
      </c>
      <c r="B571" s="30">
        <f ca="1" t="shared" si="586"/>
        <v>43909</v>
      </c>
      <c r="C571" s="31">
        <f ca="1" t="shared" si="507"/>
        <v>43998</v>
      </c>
      <c r="D571" s="29" t="str">
        <f t="shared" si="508"/>
        <v>Project 4571</v>
      </c>
      <c r="E571" s="29" t="str">
        <f t="shared" si="509"/>
        <v>Company AB 5571</v>
      </c>
      <c r="F571" s="29" t="str">
        <f ca="1" t="shared" si="587"/>
        <v>Sala</v>
      </c>
      <c r="G571" s="36">
        <f ca="1" t="shared" si="588"/>
        <v>33</v>
      </c>
      <c r="H571" s="37" t="str">
        <f ca="1" t="shared" si="589"/>
        <v>Nej</v>
      </c>
      <c r="I571" s="29" t="str">
        <f ca="1" t="shared" si="590"/>
        <v>Flytt</v>
      </c>
      <c r="J571" s="29" t="s">
        <v>69</v>
      </c>
      <c r="K571" s="40">
        <f ca="1" t="shared" si="591"/>
        <v>70</v>
      </c>
      <c r="L571" s="40">
        <f ca="1" t="shared" si="510"/>
        <v>37</v>
      </c>
      <c r="N571" s="29" t="str">
        <f ca="1" t="shared" si="511"/>
        <v>Sarah Anderson 571</v>
      </c>
      <c r="O571" s="29" t="str">
        <f ca="1" t="shared" si="512"/>
        <v>Sarah Anderson 571</v>
      </c>
      <c r="P571" s="29" t="str">
        <f ca="1" t="shared" si="513"/>
        <v>Lars Johnson 571</v>
      </c>
      <c r="Q571" s="29" t="str">
        <f ca="1" t="shared" si="592"/>
        <v>6.Nätavtal</v>
      </c>
      <c r="R571" s="44" t="str">
        <f ca="1" t="shared" si="593"/>
        <v/>
      </c>
      <c r="S571" s="44" t="str">
        <f ca="1" t="shared" si="594"/>
        <v>x</v>
      </c>
      <c r="T571" s="44" t="str">
        <f ca="1" t="shared" si="595"/>
        <v/>
      </c>
      <c r="V571" s="32"/>
      <c r="W571" s="48" t="str">
        <f ca="1" t="shared" si="596"/>
        <v/>
      </c>
      <c r="X571" s="49" t="str">
        <f ca="1" t="shared" si="597"/>
        <v>Ja</v>
      </c>
      <c r="Y571" s="62">
        <f ca="1" t="shared" si="514"/>
        <v>45311</v>
      </c>
      <c r="Z571" s="62">
        <f ca="1" t="shared" si="515"/>
        <v>45090</v>
      </c>
      <c r="AA571" s="66"/>
      <c r="AB571" s="63" t="str">
        <f ca="1" t="shared" si="516"/>
        <v/>
      </c>
      <c r="AC571" s="72">
        <f ca="1">INDEX(Anslutningspunkt!$A$2:$A$180,RANDBETWEEN(2,180),1)</f>
        <v>195</v>
      </c>
      <c r="AD571" s="29"/>
      <c r="AE571" s="29" t="str">
        <f ca="1" t="shared" si="598"/>
        <v>Regionnät</v>
      </c>
      <c r="AF571" s="78"/>
      <c r="AG571" s="121"/>
      <c r="AH571" s="122"/>
      <c r="AI571" s="126"/>
      <c r="AL571" s="6"/>
      <c r="AM571" s="6">
        <f ca="1">VLOOKUP(AC571,Anslutningspunkt!A:B,2,0)+RANDBETWEEN(-10000,10000)</f>
        <v>7677404.698</v>
      </c>
      <c r="AN571" s="6">
        <f ca="1">VLOOKUP(AC571,Anslutningspunkt!A:C,3,0)+RANDBETWEEN(-10000,10000)</f>
        <v>726566.195</v>
      </c>
      <c r="AP571" s="6" t="str">
        <f ca="1" t="shared" si="517"/>
        <v>Flytt</v>
      </c>
      <c r="AQ571" s="6" t="str">
        <f t="shared" si="518"/>
        <v>Konsumtion/Produktion</v>
      </c>
      <c r="AX571" s="30">
        <f ca="1" t="shared" si="519"/>
        <v>44008.221963535</v>
      </c>
      <c r="AZ571" s="30">
        <f ca="1">IF(SUM(IF({"4.Projekteringsavtal","5.Anslutningsavtal","6.Nätavtal"}=Q571,1,0))&gt;0,EDATE(AX571,RANDBETWEEN(0,6)),"")</f>
        <v>44008</v>
      </c>
      <c r="BB571" s="20">
        <f ca="1">IF(SUM(IF({"5.Anslutningsavtal","6.Nätavtal"}=Q571,1,0))&gt;0,EDATE(AZ571,RANDBETWEEN(0,3)),"")</f>
        <v>44008</v>
      </c>
      <c r="BD571" s="20">
        <f ca="1" t="shared" si="520"/>
        <v>44038</v>
      </c>
    </row>
    <row r="572" spans="1:56">
      <c r="A572" s="32" t="s">
        <v>65</v>
      </c>
      <c r="B572" s="30">
        <f ca="1" t="shared" ref="B572:B581" si="599">RANDBETWEEN(DATE(2018,1,1),DATE(2022,10,20))</f>
        <v>44445</v>
      </c>
      <c r="C572" s="31">
        <f ca="1" t="shared" ref="C572:C635" si="600">RANDBETWEEN(B572,DATE(2024,10,20))</f>
        <v>45542</v>
      </c>
      <c r="D572" s="29" t="str">
        <f t="shared" ref="D572:D635" si="601">_xlfn.CONCAT("Project ",COLUMN(D572),ROW(D572))</f>
        <v>Project 4572</v>
      </c>
      <c r="E572" s="29" t="str">
        <f t="shared" ref="E572:E635" si="602">_xlfn.CONCAT("Company AB ",COLUMN(E572),ROW(E572))</f>
        <v>Company AB 5572</v>
      </c>
      <c r="F572" s="29" t="str">
        <f ca="1" t="shared" ref="F572:F581" si="603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Trosa</v>
      </c>
      <c r="G572" s="36">
        <f ca="1" t="shared" ref="G572:G581" si="604">RANDBETWEEN(30,38)</f>
        <v>38</v>
      </c>
      <c r="H572" s="37" t="str">
        <f ca="1" t="shared" ref="H572:H581" si="605">CHOOSE(RANDBETWEEN(1,3),"Ja","Nej","")</f>
        <v>Ja</v>
      </c>
      <c r="I572" s="29" t="str">
        <f ca="1" t="shared" ref="I572:I581" si="606">CHOOSE(RANDBETWEEN(1,3),"Nyanslutning","Utökning","Flytt")</f>
        <v>Utökning</v>
      </c>
      <c r="J572" s="29" t="s">
        <v>69</v>
      </c>
      <c r="K572" s="40">
        <f ca="1" t="shared" ref="K572:K581" si="607">RANDBETWEEN(1,60)*10</f>
        <v>170</v>
      </c>
      <c r="L572" s="40">
        <f ca="1" t="shared" ref="L572:L635" si="608">RANDBETWEEN(1,K572)</f>
        <v>57</v>
      </c>
      <c r="N572" s="29" t="str">
        <f ca="1" t="shared" ref="N572:N635" si="609">_xlfn.CONCAT(CHOOSE(RANDBETWEEN(1,4),"Anders Erikson","Erik Johanson","Sarah Anderson","Lars Johnson")," ",ROW(N572))</f>
        <v>Sarah Anderson 572</v>
      </c>
      <c r="O572" s="29" t="str">
        <f ca="1" t="shared" ref="O572:O635" si="610">_xlfn.CONCAT(CHOOSE(RANDBETWEEN(1,4),"Anders Erikson","Erik Johanson","Sarah Anderson","Lars Johnson")," ",ROW(O572))</f>
        <v>Sarah Anderson 572</v>
      </c>
      <c r="P572" s="29" t="str">
        <f ca="1" t="shared" ref="P572:P635" si="611">_xlfn.CONCAT(CHOOSE(RANDBETWEEN(1,4),"Anders Erikson","Erik Johanson","Sarah Anderson","Lars Johnson")," ",ROW(P572))</f>
        <v>Lars Johnson 572</v>
      </c>
      <c r="Q572" s="29" t="str">
        <f ca="1" t="shared" ref="Q572:Q581" si="612">CHOOSE(RANDBETWEEN(1,5),"5.Anslutningsavtal","4.Projekteringsavtal","6.Nätavtal","2.Reservationsavtal","1.Anslutningsmöjlighet")</f>
        <v>2.Reservationsavtal</v>
      </c>
      <c r="R572" s="44" t="str">
        <f ca="1" t="shared" ref="R572:R581" si="613">CHOOSE(RANDBETWEEN(1,8),"Ja","","","","n","nej","?","N/A")</f>
        <v/>
      </c>
      <c r="S572" s="44" t="str">
        <f ca="1" t="shared" ref="S572:S581" si="614">CHOOSE(RANDBETWEEN(1,3),"x","","")</f>
        <v/>
      </c>
      <c r="T572" s="44" t="str">
        <f ca="1" t="shared" ref="T572:T581" si="615">CHOOSE(RANDBETWEEN(1,4),"x","","","")</f>
        <v/>
      </c>
      <c r="V572" s="32"/>
      <c r="W572" s="48" t="str">
        <f ca="1" t="shared" ref="W572:W581" si="616">CHOOSE(RANDBETWEEN(1,7),"Länk","","","","","Ansluts till LN 20 kV","Reservationsavtal ska tecknas")</f>
        <v>Ansluts till LN 20 kV</v>
      </c>
      <c r="X572" s="49" t="str">
        <f ca="1" t="shared" ref="X572:X581" si="617">CHOOSE(RANDBETWEEN(1,4),"Ja","Ja","Nej","")</f>
        <v>Nej</v>
      </c>
      <c r="Y572" s="62" t="str">
        <f ca="1" t="shared" ref="Y572:Y635" si="618">IF(Z572&lt;&gt;"",RANDBETWEEN(Z572,DATE(2024,10,20)),"")</f>
        <v/>
      </c>
      <c r="Z572" s="62" t="str">
        <f ca="1" t="shared" ref="Z572:Z635" si="619">IF(X572="Ja",RANDBETWEEN(C572,DATE(2024,10,20)),"")</f>
        <v/>
      </c>
      <c r="AA572" s="66"/>
      <c r="AB572" s="63" t="str">
        <f ca="1" t="shared" ref="AB572:AB635" si="620">IF(Q572="1.Anslutningsmöjlighet",IF(RAND()*10&lt;3,B572+RAND()*(EDATE(C572,1)-B572),""),"")</f>
        <v/>
      </c>
      <c r="AC572" s="72">
        <f ca="1">INDEX(Anslutningspunkt!$A$2:$A$180,RANDBETWEEN(2,180),1)</f>
        <v>157</v>
      </c>
      <c r="AD572" s="29"/>
      <c r="AE572" s="29" t="str">
        <f ca="1" t="shared" ref="AE572:AE581" si="621">CHOOSE(RANDBETWEEN(1,4),"Regionnät","Stamnät Regionnät","Stamnät","")</f>
        <v>Regionnät</v>
      </c>
      <c r="AF572" s="78"/>
      <c r="AG572" s="121"/>
      <c r="AH572" s="122"/>
      <c r="AI572" s="126"/>
      <c r="AL572" s="6"/>
      <c r="AM572" s="6">
        <f ca="1">VLOOKUP(AC572,Anslutningspunkt!A:B,2,0)+RANDBETWEEN(-10000,10000)</f>
        <v>7709230.698</v>
      </c>
      <c r="AN572" s="6">
        <f ca="1">VLOOKUP(AC572,Anslutningspunkt!A:C,3,0)+RANDBETWEEN(-10000,10000)</f>
        <v>721895.195</v>
      </c>
      <c r="AP572" s="6" t="str">
        <f ca="1" t="shared" ref="AP572:AP635" si="622">I572</f>
        <v>Utökning</v>
      </c>
      <c r="AQ572" s="6" t="str">
        <f t="shared" ref="AQ572:AQ635" si="623">J572</f>
        <v>Konsumtion/Produktion</v>
      </c>
      <c r="AX572" s="30">
        <f ca="1" t="shared" ref="AX572:AX635" si="624">IF(Q572&lt;&gt;"1.Anslutningsmöjlighet",B572+RAND()*(EDATE(C572,1)-B572),"")</f>
        <v>45526.8158833634</v>
      </c>
      <c r="AZ572" s="30" t="str">
        <f ca="1">IF(SUM(IF({"4.Projekteringsavtal","5.Anslutningsavtal","6.Nätavtal"}=Q572,1,0))&gt;0,EDATE(AX572,RANDBETWEEN(0,6)),"")</f>
        <v/>
      </c>
      <c r="BB572" s="20" t="str">
        <f ca="1">IF(SUM(IF({"5.Anslutningsavtal","6.Nätavtal"}=Q572,1,0))&gt;0,EDATE(AZ572,RANDBETWEEN(0,3)),"")</f>
        <v/>
      </c>
      <c r="BD572" s="20" t="str">
        <f ca="1" t="shared" ref="BD572:BD635" si="625">IF("6.Nätavtal"=Q572,EDATE(BB572,RANDBETWEEN(0,3)),"")</f>
        <v/>
      </c>
    </row>
    <row r="573" spans="1:56">
      <c r="A573" s="32" t="s">
        <v>65</v>
      </c>
      <c r="B573" s="30">
        <f ca="1" t="shared" si="599"/>
        <v>44155</v>
      </c>
      <c r="C573" s="31">
        <f ca="1" t="shared" si="600"/>
        <v>45415</v>
      </c>
      <c r="D573" s="29" t="str">
        <f t="shared" si="601"/>
        <v>Project 4573</v>
      </c>
      <c r="E573" s="29" t="str">
        <f t="shared" si="602"/>
        <v>Company AB 5573</v>
      </c>
      <c r="F573" s="29" t="str">
        <f ca="1" t="shared" si="603"/>
        <v>Upplands Vsäby</v>
      </c>
      <c r="G573" s="36">
        <f ca="1" t="shared" si="604"/>
        <v>37</v>
      </c>
      <c r="H573" s="37" t="str">
        <f ca="1" t="shared" si="605"/>
        <v/>
      </c>
      <c r="I573" s="29" t="str">
        <f ca="1" t="shared" si="606"/>
        <v>Flytt</v>
      </c>
      <c r="J573" s="29" t="s">
        <v>69</v>
      </c>
      <c r="K573" s="40">
        <f ca="1" t="shared" si="607"/>
        <v>50</v>
      </c>
      <c r="L573" s="40">
        <f ca="1" t="shared" si="608"/>
        <v>45</v>
      </c>
      <c r="N573" s="29" t="str">
        <f ca="1" t="shared" si="609"/>
        <v>Sarah Anderson 573</v>
      </c>
      <c r="O573" s="29" t="str">
        <f ca="1" t="shared" si="610"/>
        <v>Anders Erikson 573</v>
      </c>
      <c r="P573" s="29" t="str">
        <f ca="1" t="shared" si="611"/>
        <v>Sarah Anderson 573</v>
      </c>
      <c r="Q573" s="29" t="str">
        <f ca="1" t="shared" si="612"/>
        <v>1.Anslutningsmöjlighet</v>
      </c>
      <c r="R573" s="44" t="str">
        <f ca="1" t="shared" si="613"/>
        <v>n</v>
      </c>
      <c r="S573" s="44" t="str">
        <f ca="1" t="shared" si="614"/>
        <v>x</v>
      </c>
      <c r="T573" s="44" t="str">
        <f ca="1" t="shared" si="615"/>
        <v/>
      </c>
      <c r="V573" s="32"/>
      <c r="W573" s="48" t="str">
        <f ca="1" t="shared" si="616"/>
        <v/>
      </c>
      <c r="X573" s="49" t="str">
        <f ca="1" t="shared" si="617"/>
        <v>Ja</v>
      </c>
      <c r="Y573" s="62">
        <f ca="1" t="shared" si="618"/>
        <v>45525</v>
      </c>
      <c r="Z573" s="62">
        <f ca="1" t="shared" si="619"/>
        <v>45422</v>
      </c>
      <c r="AA573" s="66"/>
      <c r="AB573" s="63" t="str">
        <f ca="1" t="shared" si="620"/>
        <v/>
      </c>
      <c r="AC573" s="72">
        <f ca="1">INDEX(Anslutningspunkt!$A$2:$A$180,RANDBETWEEN(2,180),1)</f>
        <v>205</v>
      </c>
      <c r="AD573" s="29"/>
      <c r="AE573" s="29" t="str">
        <f ca="1" t="shared" si="621"/>
        <v>Stamnät Regionnät</v>
      </c>
      <c r="AF573" s="78"/>
      <c r="AG573" s="121"/>
      <c r="AH573" s="122"/>
      <c r="AI573" s="126"/>
      <c r="AL573" s="6"/>
      <c r="AM573" s="6">
        <f ca="1">VLOOKUP(AC573,Anslutningspunkt!A:B,2,0)+RANDBETWEEN(-10000,10000)</f>
        <v>7671365.698</v>
      </c>
      <c r="AN573" s="6">
        <f ca="1">VLOOKUP(AC573,Anslutningspunkt!A:C,3,0)+RANDBETWEEN(-10000,10000)</f>
        <v>746473.195</v>
      </c>
      <c r="AP573" s="6" t="str">
        <f ca="1" t="shared" si="622"/>
        <v>Flytt</v>
      </c>
      <c r="AQ573" s="6" t="str">
        <f t="shared" si="623"/>
        <v>Konsumtion/Produktion</v>
      </c>
      <c r="AX573" s="30" t="str">
        <f ca="1" t="shared" si="624"/>
        <v/>
      </c>
      <c r="AZ573" s="30" t="str">
        <f ca="1">IF(SUM(IF({"4.Projekteringsavtal","5.Anslutningsavtal","6.Nätavtal"}=Q573,1,0))&gt;0,EDATE(AX573,RANDBETWEEN(0,6)),"")</f>
        <v/>
      </c>
      <c r="BB573" s="20" t="str">
        <f ca="1">IF(SUM(IF({"5.Anslutningsavtal","6.Nätavtal"}=Q573,1,0))&gt;0,EDATE(AZ573,RANDBETWEEN(0,3)),"")</f>
        <v/>
      </c>
      <c r="BD573" s="20" t="str">
        <f ca="1" t="shared" si="625"/>
        <v/>
      </c>
    </row>
    <row r="574" spans="1:56">
      <c r="A574" s="32" t="s">
        <v>65</v>
      </c>
      <c r="B574" s="30">
        <f ca="1" t="shared" si="599"/>
        <v>44454</v>
      </c>
      <c r="C574" s="31">
        <f ca="1" t="shared" si="600"/>
        <v>44463</v>
      </c>
      <c r="D574" s="29" t="str">
        <f t="shared" si="601"/>
        <v>Project 4574</v>
      </c>
      <c r="E574" s="29" t="str">
        <f t="shared" si="602"/>
        <v>Company AB 5574</v>
      </c>
      <c r="F574" s="29" t="str">
        <f ca="1" t="shared" si="603"/>
        <v>Vingåker</v>
      </c>
      <c r="G574" s="36">
        <f ca="1" t="shared" si="604"/>
        <v>31</v>
      </c>
      <c r="H574" s="37" t="str">
        <f ca="1" t="shared" si="605"/>
        <v>Nej</v>
      </c>
      <c r="I574" s="29" t="str">
        <f ca="1" t="shared" si="606"/>
        <v>Flytt</v>
      </c>
      <c r="J574" s="29" t="s">
        <v>69</v>
      </c>
      <c r="K574" s="40">
        <f ca="1" t="shared" si="607"/>
        <v>300</v>
      </c>
      <c r="L574" s="40">
        <f ca="1" t="shared" si="608"/>
        <v>186</v>
      </c>
      <c r="N574" s="29" t="str">
        <f ca="1" t="shared" si="609"/>
        <v>Sarah Anderson 574</v>
      </c>
      <c r="O574" s="29" t="str">
        <f ca="1" t="shared" si="610"/>
        <v>Sarah Anderson 574</v>
      </c>
      <c r="P574" s="29" t="str">
        <f ca="1" t="shared" si="611"/>
        <v>Lars Johnson 574</v>
      </c>
      <c r="Q574" s="29" t="str">
        <f ca="1" t="shared" si="612"/>
        <v>4.Projekteringsavtal</v>
      </c>
      <c r="R574" s="44" t="str">
        <f ca="1" t="shared" si="613"/>
        <v/>
      </c>
      <c r="S574" s="44" t="str">
        <f ca="1" t="shared" si="614"/>
        <v/>
      </c>
      <c r="T574" s="44" t="str">
        <f ca="1" t="shared" si="615"/>
        <v/>
      </c>
      <c r="V574" s="32"/>
      <c r="W574" s="48" t="str">
        <f ca="1" t="shared" si="616"/>
        <v/>
      </c>
      <c r="X574" s="49" t="str">
        <f ca="1" t="shared" si="617"/>
        <v/>
      </c>
      <c r="Y574" s="62" t="str">
        <f ca="1" t="shared" si="618"/>
        <v/>
      </c>
      <c r="Z574" s="62" t="str">
        <f ca="1" t="shared" si="619"/>
        <v/>
      </c>
      <c r="AA574" s="66"/>
      <c r="AB574" s="63" t="str">
        <f ca="1" t="shared" si="620"/>
        <v/>
      </c>
      <c r="AC574" s="72">
        <f ca="1">INDEX(Anslutningspunkt!$A$2:$A$180,RANDBETWEEN(2,180),1)</f>
        <v>173</v>
      </c>
      <c r="AD574" s="29"/>
      <c r="AE574" s="29" t="str">
        <f ca="1" t="shared" si="621"/>
        <v>Stamnät</v>
      </c>
      <c r="AF574" s="78"/>
      <c r="AG574" s="121"/>
      <c r="AH574" s="122"/>
      <c r="AI574" s="126"/>
      <c r="AL574" s="6"/>
      <c r="AM574" s="6">
        <f ca="1">VLOOKUP(AC574,Anslutningspunkt!A:B,2,0)+RANDBETWEEN(-10000,10000)</f>
        <v>7592592.698</v>
      </c>
      <c r="AN574" s="6">
        <f ca="1">VLOOKUP(AC574,Anslutningspunkt!A:C,3,0)+RANDBETWEEN(-10000,10000)</f>
        <v>750644.195</v>
      </c>
      <c r="AP574" s="6" t="str">
        <f ca="1" t="shared" si="622"/>
        <v>Flytt</v>
      </c>
      <c r="AQ574" s="6" t="str">
        <f t="shared" si="623"/>
        <v>Konsumtion/Produktion</v>
      </c>
      <c r="AX574" s="30">
        <f ca="1" t="shared" si="624"/>
        <v>44480.3201198359</v>
      </c>
      <c r="AZ574" s="30">
        <f ca="1">IF(SUM(IF({"4.Projekteringsavtal","5.Anslutningsavtal","6.Nätavtal"}=Q574,1,0))&gt;0,EDATE(AX574,RANDBETWEEN(0,6)),"")</f>
        <v>44662</v>
      </c>
      <c r="BB574" s="20" t="str">
        <f ca="1">IF(SUM(IF({"5.Anslutningsavtal","6.Nätavtal"}=Q574,1,0))&gt;0,EDATE(AZ574,RANDBETWEEN(0,3)),"")</f>
        <v/>
      </c>
      <c r="BD574" s="20" t="str">
        <f ca="1" t="shared" si="625"/>
        <v/>
      </c>
    </row>
    <row r="575" spans="1:56">
      <c r="A575" s="32" t="s">
        <v>65</v>
      </c>
      <c r="B575" s="30">
        <f ca="1" t="shared" si="599"/>
        <v>43503</v>
      </c>
      <c r="C575" s="31">
        <f ca="1" t="shared" si="600"/>
        <v>44944</v>
      </c>
      <c r="D575" s="29" t="str">
        <f t="shared" si="601"/>
        <v>Project 4575</v>
      </c>
      <c r="E575" s="29" t="str">
        <f t="shared" si="602"/>
        <v>Company AB 5575</v>
      </c>
      <c r="F575" s="29" t="str">
        <f ca="1" t="shared" si="603"/>
        <v>Falun</v>
      </c>
      <c r="G575" s="36">
        <f ca="1" t="shared" si="604"/>
        <v>36</v>
      </c>
      <c r="H575" s="37" t="str">
        <f ca="1" t="shared" si="605"/>
        <v>Nej</v>
      </c>
      <c r="I575" s="29" t="str">
        <f ca="1" t="shared" si="606"/>
        <v>Utökning</v>
      </c>
      <c r="J575" s="29" t="s">
        <v>69</v>
      </c>
      <c r="K575" s="40">
        <f ca="1" t="shared" si="607"/>
        <v>270</v>
      </c>
      <c r="L575" s="40">
        <f ca="1" t="shared" si="608"/>
        <v>57</v>
      </c>
      <c r="N575" s="29" t="str">
        <f ca="1" t="shared" si="609"/>
        <v>Anders Erikson 575</v>
      </c>
      <c r="O575" s="29" t="str">
        <f ca="1" t="shared" si="610"/>
        <v>Anders Erikson 575</v>
      </c>
      <c r="P575" s="29" t="str">
        <f ca="1" t="shared" si="611"/>
        <v>Lars Johnson 575</v>
      </c>
      <c r="Q575" s="29" t="str">
        <f ca="1" t="shared" si="612"/>
        <v>4.Projekteringsavtal</v>
      </c>
      <c r="R575" s="44" t="str">
        <f ca="1" t="shared" si="613"/>
        <v>N/A</v>
      </c>
      <c r="S575" s="44" t="str">
        <f ca="1" t="shared" si="614"/>
        <v/>
      </c>
      <c r="T575" s="44" t="str">
        <f ca="1" t="shared" si="615"/>
        <v>x</v>
      </c>
      <c r="V575" s="32"/>
      <c r="W575" s="48" t="str">
        <f ca="1" t="shared" si="616"/>
        <v>Länk</v>
      </c>
      <c r="X575" s="49" t="str">
        <f ca="1" t="shared" si="617"/>
        <v>Nej</v>
      </c>
      <c r="Y575" s="62" t="str">
        <f ca="1" t="shared" si="618"/>
        <v/>
      </c>
      <c r="Z575" s="62" t="str">
        <f ca="1" t="shared" si="619"/>
        <v/>
      </c>
      <c r="AA575" s="66"/>
      <c r="AB575" s="63" t="str">
        <f ca="1" t="shared" si="620"/>
        <v/>
      </c>
      <c r="AC575" s="72">
        <f ca="1">INDEX(Anslutningspunkt!$A$2:$A$180,RANDBETWEEN(2,180),1)</f>
        <v>142</v>
      </c>
      <c r="AD575" s="29"/>
      <c r="AE575" s="29" t="str">
        <f ca="1" t="shared" si="621"/>
        <v>Regionnät</v>
      </c>
      <c r="AF575" s="78"/>
      <c r="AG575" s="121"/>
      <c r="AH575" s="122"/>
      <c r="AI575" s="126"/>
      <c r="AL575" s="6"/>
      <c r="AM575" s="6">
        <f ca="1">VLOOKUP(AC575,Anslutningspunkt!A:B,2,0)+RANDBETWEEN(-10000,10000)</f>
        <v>7610211.698</v>
      </c>
      <c r="AN575" s="6">
        <f ca="1">VLOOKUP(AC575,Anslutningspunkt!A:C,3,0)+RANDBETWEEN(-10000,10000)</f>
        <v>779407.195</v>
      </c>
      <c r="AP575" s="6" t="str">
        <f ca="1" t="shared" si="622"/>
        <v>Utökning</v>
      </c>
      <c r="AQ575" s="6" t="str">
        <f t="shared" si="623"/>
        <v>Konsumtion/Produktion</v>
      </c>
      <c r="AX575" s="30">
        <f ca="1" t="shared" si="624"/>
        <v>43610.6121754408</v>
      </c>
      <c r="AZ575" s="30">
        <f ca="1">IF(SUM(IF({"4.Projekteringsavtal","5.Anslutningsavtal","6.Nätavtal"}=Q575,1,0))&gt;0,EDATE(AX575,RANDBETWEEN(0,6)),"")</f>
        <v>43794</v>
      </c>
      <c r="BB575" s="20" t="str">
        <f ca="1">IF(SUM(IF({"5.Anslutningsavtal","6.Nätavtal"}=Q575,1,0))&gt;0,EDATE(AZ575,RANDBETWEEN(0,3)),"")</f>
        <v/>
      </c>
      <c r="BD575" s="20" t="str">
        <f ca="1" t="shared" si="625"/>
        <v/>
      </c>
    </row>
    <row r="576" spans="1:56">
      <c r="A576" s="32" t="s">
        <v>65</v>
      </c>
      <c r="B576" s="30">
        <f ca="1" t="shared" si="599"/>
        <v>43201</v>
      </c>
      <c r="C576" s="31">
        <f ca="1" t="shared" si="600"/>
        <v>45477</v>
      </c>
      <c r="D576" s="29" t="str">
        <f t="shared" si="601"/>
        <v>Project 4576</v>
      </c>
      <c r="E576" s="29" t="str">
        <f t="shared" si="602"/>
        <v>Company AB 5576</v>
      </c>
      <c r="F576" s="29" t="str">
        <f ca="1" t="shared" si="603"/>
        <v>Avesta</v>
      </c>
      <c r="G576" s="36">
        <f ca="1" t="shared" si="604"/>
        <v>32</v>
      </c>
      <c r="H576" s="37" t="str">
        <f ca="1" t="shared" si="605"/>
        <v>Ja</v>
      </c>
      <c r="I576" s="29" t="str">
        <f ca="1" t="shared" si="606"/>
        <v>Utökning</v>
      </c>
      <c r="J576" s="29" t="s">
        <v>69</v>
      </c>
      <c r="K576" s="40">
        <f ca="1" t="shared" si="607"/>
        <v>180</v>
      </c>
      <c r="L576" s="40">
        <f ca="1" t="shared" si="608"/>
        <v>138</v>
      </c>
      <c r="N576" s="29" t="str">
        <f ca="1" t="shared" si="609"/>
        <v>Anders Erikson 576</v>
      </c>
      <c r="O576" s="29" t="str">
        <f ca="1" t="shared" si="610"/>
        <v>Anders Erikson 576</v>
      </c>
      <c r="P576" s="29" t="str">
        <f ca="1" t="shared" si="611"/>
        <v>Lars Johnson 576</v>
      </c>
      <c r="Q576" s="29" t="str">
        <f ca="1" t="shared" si="612"/>
        <v>2.Reservationsavtal</v>
      </c>
      <c r="R576" s="44" t="str">
        <f ca="1" t="shared" si="613"/>
        <v/>
      </c>
      <c r="S576" s="44" t="str">
        <f ca="1" t="shared" si="614"/>
        <v>x</v>
      </c>
      <c r="T576" s="44" t="str">
        <f ca="1" t="shared" si="615"/>
        <v/>
      </c>
      <c r="V576" s="32"/>
      <c r="W576" s="48" t="str">
        <f ca="1" t="shared" si="616"/>
        <v/>
      </c>
      <c r="X576" s="49" t="str">
        <f ca="1" t="shared" si="617"/>
        <v/>
      </c>
      <c r="Y576" s="62" t="str">
        <f ca="1" t="shared" si="618"/>
        <v/>
      </c>
      <c r="Z576" s="62" t="str">
        <f ca="1" t="shared" si="619"/>
        <v/>
      </c>
      <c r="AA576" s="66"/>
      <c r="AB576" s="63" t="str">
        <f ca="1" t="shared" si="620"/>
        <v/>
      </c>
      <c r="AC576" s="72">
        <f ca="1">INDEX(Anslutningspunkt!$A$2:$A$180,RANDBETWEEN(2,180),1)</f>
        <v>119</v>
      </c>
      <c r="AD576" s="29"/>
      <c r="AE576" s="29" t="str">
        <f ca="1" t="shared" si="621"/>
        <v>Stamnät</v>
      </c>
      <c r="AF576" s="78"/>
      <c r="AG576" s="121"/>
      <c r="AH576" s="122"/>
      <c r="AI576" s="126"/>
      <c r="AL576" s="6"/>
      <c r="AM576" s="6">
        <f ca="1">VLOOKUP(AC576,Anslutningspunkt!A:B,2,0)+RANDBETWEEN(-10000,10000)</f>
        <v>7595323.698</v>
      </c>
      <c r="AN576" s="6">
        <f ca="1">VLOOKUP(AC576,Anslutningspunkt!A:C,3,0)+RANDBETWEEN(-10000,10000)</f>
        <v>715851.195</v>
      </c>
      <c r="AP576" s="6" t="str">
        <f ca="1" t="shared" si="622"/>
        <v>Utökning</v>
      </c>
      <c r="AQ576" s="6" t="str">
        <f t="shared" si="623"/>
        <v>Konsumtion/Produktion</v>
      </c>
      <c r="AX576" s="30">
        <f ca="1" t="shared" si="624"/>
        <v>45486.9460916805</v>
      </c>
      <c r="AZ576" s="30" t="str">
        <f ca="1">IF(SUM(IF({"4.Projekteringsavtal","5.Anslutningsavtal","6.Nätavtal"}=Q576,1,0))&gt;0,EDATE(AX576,RANDBETWEEN(0,6)),"")</f>
        <v/>
      </c>
      <c r="BB576" s="20" t="str">
        <f ca="1">IF(SUM(IF({"5.Anslutningsavtal","6.Nätavtal"}=Q576,1,0))&gt;0,EDATE(AZ576,RANDBETWEEN(0,3)),"")</f>
        <v/>
      </c>
      <c r="BD576" s="20" t="str">
        <f ca="1" t="shared" si="625"/>
        <v/>
      </c>
    </row>
    <row r="577" spans="1:56">
      <c r="A577" s="32" t="s">
        <v>65</v>
      </c>
      <c r="B577" s="30">
        <f ca="1" t="shared" si="599"/>
        <v>43682</v>
      </c>
      <c r="C577" s="31">
        <f ca="1" t="shared" si="600"/>
        <v>44046</v>
      </c>
      <c r="D577" s="29" t="str">
        <f t="shared" si="601"/>
        <v>Project 4577</v>
      </c>
      <c r="E577" s="29" t="str">
        <f t="shared" si="602"/>
        <v>Company AB 5577</v>
      </c>
      <c r="F577" s="29" t="str">
        <f ca="1" t="shared" si="603"/>
        <v>Katrineholm</v>
      </c>
      <c r="G577" s="36">
        <f ca="1" t="shared" si="604"/>
        <v>37</v>
      </c>
      <c r="H577" s="37" t="str">
        <f ca="1" t="shared" si="605"/>
        <v>Ja</v>
      </c>
      <c r="I577" s="29" t="str">
        <f ca="1" t="shared" si="606"/>
        <v>Utökning</v>
      </c>
      <c r="J577" s="29" t="s">
        <v>69</v>
      </c>
      <c r="K577" s="40">
        <f ca="1" t="shared" si="607"/>
        <v>220</v>
      </c>
      <c r="L577" s="40">
        <f ca="1" t="shared" si="608"/>
        <v>143</v>
      </c>
      <c r="N577" s="29" t="str">
        <f ca="1" t="shared" si="609"/>
        <v>Sarah Anderson 577</v>
      </c>
      <c r="O577" s="29" t="str">
        <f ca="1" t="shared" si="610"/>
        <v>Lars Johnson 577</v>
      </c>
      <c r="P577" s="29" t="str">
        <f ca="1" t="shared" si="611"/>
        <v>Lars Johnson 577</v>
      </c>
      <c r="Q577" s="29" t="str">
        <f ca="1" t="shared" si="612"/>
        <v>2.Reservationsavtal</v>
      </c>
      <c r="R577" s="44" t="str">
        <f ca="1" t="shared" si="613"/>
        <v>n</v>
      </c>
      <c r="S577" s="44" t="str">
        <f ca="1" t="shared" si="614"/>
        <v/>
      </c>
      <c r="T577" s="44" t="str">
        <f ca="1" t="shared" si="615"/>
        <v/>
      </c>
      <c r="V577" s="32"/>
      <c r="W577" s="48" t="str">
        <f ca="1" t="shared" si="616"/>
        <v>Reservationsavtal ska tecknas</v>
      </c>
      <c r="X577" s="49" t="str">
        <f ca="1" t="shared" si="617"/>
        <v>Ja</v>
      </c>
      <c r="Y577" s="62">
        <f ca="1" t="shared" si="618"/>
        <v>45575</v>
      </c>
      <c r="Z577" s="62">
        <f ca="1" t="shared" si="619"/>
        <v>45573</v>
      </c>
      <c r="AA577" s="66"/>
      <c r="AB577" s="63" t="str">
        <f ca="1" t="shared" si="620"/>
        <v/>
      </c>
      <c r="AC577" s="72">
        <f ca="1">INDEX(Anslutningspunkt!$A$2:$A$180,RANDBETWEEN(2,180),1)</f>
        <v>199</v>
      </c>
      <c r="AD577" s="29"/>
      <c r="AE577" s="29" t="str">
        <f ca="1" t="shared" si="621"/>
        <v/>
      </c>
      <c r="AF577" s="78"/>
      <c r="AG577" s="121"/>
      <c r="AH577" s="122"/>
      <c r="AI577" s="126"/>
      <c r="AL577" s="6"/>
      <c r="AM577" s="6">
        <f ca="1">VLOOKUP(AC577,Anslutningspunkt!A:B,2,0)+RANDBETWEEN(-10000,10000)</f>
        <v>7685474.698</v>
      </c>
      <c r="AN577" s="6">
        <f ca="1">VLOOKUP(AC577,Anslutningspunkt!A:C,3,0)+RANDBETWEEN(-10000,10000)</f>
        <v>699318.195</v>
      </c>
      <c r="AP577" s="6" t="str">
        <f ca="1" t="shared" si="622"/>
        <v>Utökning</v>
      </c>
      <c r="AQ577" s="6" t="str">
        <f t="shared" si="623"/>
        <v>Konsumtion/Produktion</v>
      </c>
      <c r="AX577" s="30">
        <f ca="1" t="shared" si="624"/>
        <v>43742.0188341561</v>
      </c>
      <c r="AZ577" s="30" t="str">
        <f ca="1">IF(SUM(IF({"4.Projekteringsavtal","5.Anslutningsavtal","6.Nätavtal"}=Q577,1,0))&gt;0,EDATE(AX577,RANDBETWEEN(0,6)),"")</f>
        <v/>
      </c>
      <c r="BB577" s="20" t="str">
        <f ca="1">IF(SUM(IF({"5.Anslutningsavtal","6.Nätavtal"}=Q577,1,0))&gt;0,EDATE(AZ577,RANDBETWEEN(0,3)),"")</f>
        <v/>
      </c>
      <c r="BD577" s="20" t="str">
        <f ca="1" t="shared" si="625"/>
        <v/>
      </c>
    </row>
    <row r="578" spans="1:56">
      <c r="A578" s="32" t="s">
        <v>65</v>
      </c>
      <c r="B578" s="30">
        <f ca="1" t="shared" si="599"/>
        <v>44838</v>
      </c>
      <c r="C578" s="31">
        <f ca="1" t="shared" si="600"/>
        <v>45341</v>
      </c>
      <c r="D578" s="29" t="str">
        <f t="shared" si="601"/>
        <v>Project 4578</v>
      </c>
      <c r="E578" s="29" t="str">
        <f t="shared" si="602"/>
        <v>Company AB 5578</v>
      </c>
      <c r="F578" s="29" t="str">
        <f ca="1" t="shared" si="603"/>
        <v>Österåker</v>
      </c>
      <c r="G578" s="36">
        <f ca="1" t="shared" si="604"/>
        <v>36</v>
      </c>
      <c r="H578" s="37" t="str">
        <f ca="1" t="shared" si="605"/>
        <v/>
      </c>
      <c r="I578" s="29" t="str">
        <f ca="1" t="shared" si="606"/>
        <v>Utökning</v>
      </c>
      <c r="J578" s="29" t="s">
        <v>69</v>
      </c>
      <c r="K578" s="40">
        <f ca="1" t="shared" si="607"/>
        <v>550</v>
      </c>
      <c r="L578" s="40">
        <f ca="1" t="shared" si="608"/>
        <v>269</v>
      </c>
      <c r="N578" s="29" t="str">
        <f ca="1" t="shared" si="609"/>
        <v>Erik Johanson 578</v>
      </c>
      <c r="O578" s="29" t="str">
        <f ca="1" t="shared" si="610"/>
        <v>Erik Johanson 578</v>
      </c>
      <c r="P578" s="29" t="str">
        <f ca="1" t="shared" si="611"/>
        <v>Sarah Anderson 578</v>
      </c>
      <c r="Q578" s="29" t="str">
        <f ca="1" t="shared" si="612"/>
        <v>2.Reservationsavtal</v>
      </c>
      <c r="R578" s="44" t="str">
        <f ca="1" t="shared" si="613"/>
        <v>N/A</v>
      </c>
      <c r="S578" s="44" t="str">
        <f ca="1" t="shared" si="614"/>
        <v/>
      </c>
      <c r="T578" s="44" t="str">
        <f ca="1" t="shared" si="615"/>
        <v/>
      </c>
      <c r="V578" s="32"/>
      <c r="W578" s="48" t="str">
        <f ca="1" t="shared" si="616"/>
        <v/>
      </c>
      <c r="X578" s="49" t="str">
        <f ca="1" t="shared" si="617"/>
        <v>Ja</v>
      </c>
      <c r="Y578" s="62">
        <f ca="1" t="shared" si="618"/>
        <v>45534</v>
      </c>
      <c r="Z578" s="62">
        <f ca="1" t="shared" si="619"/>
        <v>45527</v>
      </c>
      <c r="AA578" s="66"/>
      <c r="AB578" s="63" t="str">
        <f ca="1" t="shared" si="620"/>
        <v/>
      </c>
      <c r="AC578" s="72">
        <f ca="1">INDEX(Anslutningspunkt!$A$2:$A$180,RANDBETWEEN(2,180),1)</f>
        <v>45</v>
      </c>
      <c r="AD578" s="29"/>
      <c r="AE578" s="29" t="str">
        <f ca="1" t="shared" si="621"/>
        <v>Stamnät</v>
      </c>
      <c r="AF578" s="78"/>
      <c r="AG578" s="121"/>
      <c r="AH578" s="122"/>
      <c r="AI578" s="126"/>
      <c r="AL578" s="6"/>
      <c r="AM578" s="6">
        <f ca="1">VLOOKUP(AC578,Anslutningspunkt!A:B,2,0)+RANDBETWEEN(-10000,10000)</f>
        <v>7660785.698</v>
      </c>
      <c r="AN578" s="6">
        <f ca="1">VLOOKUP(AC578,Anslutningspunkt!A:C,3,0)+RANDBETWEEN(-10000,10000)</f>
        <v>829494.195</v>
      </c>
      <c r="AP578" s="6" t="str">
        <f ca="1" t="shared" si="622"/>
        <v>Utökning</v>
      </c>
      <c r="AQ578" s="6" t="str">
        <f t="shared" si="623"/>
        <v>Konsumtion/Produktion</v>
      </c>
      <c r="AX578" s="30">
        <f ca="1" t="shared" si="624"/>
        <v>45069.8774026917</v>
      </c>
      <c r="AZ578" s="30" t="str">
        <f ca="1">IF(SUM(IF({"4.Projekteringsavtal","5.Anslutningsavtal","6.Nätavtal"}=Q578,1,0))&gt;0,EDATE(AX578,RANDBETWEEN(0,6)),"")</f>
        <v/>
      </c>
      <c r="BB578" s="20" t="str">
        <f ca="1">IF(SUM(IF({"5.Anslutningsavtal","6.Nätavtal"}=Q578,1,0))&gt;0,EDATE(AZ578,RANDBETWEEN(0,3)),"")</f>
        <v/>
      </c>
      <c r="BD578" s="20" t="str">
        <f ca="1" t="shared" si="625"/>
        <v/>
      </c>
    </row>
    <row r="579" spans="1:56">
      <c r="A579" s="32" t="s">
        <v>65</v>
      </c>
      <c r="B579" s="30">
        <f ca="1" t="shared" si="599"/>
        <v>43173</v>
      </c>
      <c r="C579" s="31">
        <f ca="1" t="shared" si="600"/>
        <v>44330</v>
      </c>
      <c r="D579" s="29" t="str">
        <f t="shared" si="601"/>
        <v>Project 4579</v>
      </c>
      <c r="E579" s="29" t="str">
        <f t="shared" si="602"/>
        <v>Company AB 5579</v>
      </c>
      <c r="F579" s="29" t="str">
        <f ca="1" t="shared" si="603"/>
        <v>Hofors</v>
      </c>
      <c r="G579" s="36">
        <f ca="1" t="shared" si="604"/>
        <v>31</v>
      </c>
      <c r="H579" s="37" t="str">
        <f ca="1" t="shared" si="605"/>
        <v/>
      </c>
      <c r="I579" s="29" t="str">
        <f ca="1" t="shared" si="606"/>
        <v>Flytt</v>
      </c>
      <c r="J579" s="29" t="s">
        <v>69</v>
      </c>
      <c r="K579" s="40">
        <f ca="1" t="shared" si="607"/>
        <v>260</v>
      </c>
      <c r="L579" s="40">
        <f ca="1" t="shared" si="608"/>
        <v>224</v>
      </c>
      <c r="N579" s="29" t="str">
        <f ca="1" t="shared" si="609"/>
        <v>Lars Johnson 579</v>
      </c>
      <c r="O579" s="29" t="str">
        <f ca="1" t="shared" si="610"/>
        <v>Lars Johnson 579</v>
      </c>
      <c r="P579" s="29" t="str">
        <f ca="1" t="shared" si="611"/>
        <v>Anders Erikson 579</v>
      </c>
      <c r="Q579" s="29" t="str">
        <f ca="1" t="shared" si="612"/>
        <v>2.Reservationsavtal</v>
      </c>
      <c r="R579" s="44" t="str">
        <f ca="1" t="shared" si="613"/>
        <v>nej</v>
      </c>
      <c r="S579" s="44" t="str">
        <f ca="1" t="shared" si="614"/>
        <v>x</v>
      </c>
      <c r="T579" s="44" t="str">
        <f ca="1" t="shared" si="615"/>
        <v/>
      </c>
      <c r="V579" s="32"/>
      <c r="W579" s="48" t="str">
        <f ca="1" t="shared" si="616"/>
        <v>Reservationsavtal ska tecknas</v>
      </c>
      <c r="X579" s="49" t="str">
        <f ca="1" t="shared" si="617"/>
        <v>Ja</v>
      </c>
      <c r="Y579" s="62">
        <f ca="1" t="shared" si="618"/>
        <v>45069</v>
      </c>
      <c r="Z579" s="62">
        <f ca="1" t="shared" si="619"/>
        <v>44358</v>
      </c>
      <c r="AA579" s="66"/>
      <c r="AB579" s="63" t="str">
        <f ca="1" t="shared" si="620"/>
        <v/>
      </c>
      <c r="AC579" s="72">
        <f ca="1">INDEX(Anslutningspunkt!$A$2:$A$180,RANDBETWEEN(2,180),1)</f>
        <v>303</v>
      </c>
      <c r="AD579" s="29"/>
      <c r="AE579" s="29" t="str">
        <f ca="1" t="shared" si="621"/>
        <v>Regionnät</v>
      </c>
      <c r="AF579" s="78"/>
      <c r="AG579" s="121"/>
      <c r="AH579" s="122"/>
      <c r="AI579" s="126"/>
      <c r="AL579" s="6"/>
      <c r="AM579" s="6">
        <f ca="1">VLOOKUP(AC579,Anslutningspunkt!A:B,2,0)+RANDBETWEEN(-10000,10000)</f>
        <v>6333947.937</v>
      </c>
      <c r="AN579" s="6">
        <f ca="1">VLOOKUP(AC579,Anslutningspunkt!A:C,3,0)+RANDBETWEEN(-10000,10000)</f>
        <v>439860.554</v>
      </c>
      <c r="AP579" s="6" t="str">
        <f ca="1" t="shared" si="622"/>
        <v>Flytt</v>
      </c>
      <c r="AQ579" s="6" t="str">
        <f t="shared" si="623"/>
        <v>Konsumtion/Produktion</v>
      </c>
      <c r="AX579" s="30">
        <f ca="1" t="shared" si="624"/>
        <v>43400.110109336</v>
      </c>
      <c r="AZ579" s="30" t="str">
        <f ca="1">IF(SUM(IF({"4.Projekteringsavtal","5.Anslutningsavtal","6.Nätavtal"}=Q579,1,0))&gt;0,EDATE(AX579,RANDBETWEEN(0,6)),"")</f>
        <v/>
      </c>
      <c r="BB579" s="20" t="str">
        <f ca="1">IF(SUM(IF({"5.Anslutningsavtal","6.Nätavtal"}=Q579,1,0))&gt;0,EDATE(AZ579,RANDBETWEEN(0,3)),"")</f>
        <v/>
      </c>
      <c r="BD579" s="20" t="str">
        <f ca="1" t="shared" si="625"/>
        <v/>
      </c>
    </row>
    <row r="580" spans="1:56">
      <c r="A580" s="32" t="s">
        <v>65</v>
      </c>
      <c r="B580" s="30">
        <f ca="1" t="shared" si="599"/>
        <v>44156</v>
      </c>
      <c r="C580" s="31">
        <f ca="1" t="shared" si="600"/>
        <v>44340</v>
      </c>
      <c r="D580" s="29" t="str">
        <f t="shared" si="601"/>
        <v>Project 4580</v>
      </c>
      <c r="E580" s="29" t="str">
        <f t="shared" si="602"/>
        <v>Company AB 5580</v>
      </c>
      <c r="F580" s="29" t="str">
        <f ca="1" t="shared" si="603"/>
        <v>Upplands Väsby</v>
      </c>
      <c r="G580" s="36">
        <f ca="1" t="shared" si="604"/>
        <v>30</v>
      </c>
      <c r="H580" s="37" t="str">
        <f ca="1" t="shared" si="605"/>
        <v>Nej</v>
      </c>
      <c r="I580" s="29" t="str">
        <f ca="1" t="shared" si="606"/>
        <v>Nyanslutning</v>
      </c>
      <c r="J580" s="29" t="s">
        <v>69</v>
      </c>
      <c r="K580" s="40">
        <f ca="1" t="shared" si="607"/>
        <v>350</v>
      </c>
      <c r="L580" s="40">
        <f ca="1" t="shared" si="608"/>
        <v>14</v>
      </c>
      <c r="N580" s="29" t="str">
        <f ca="1" t="shared" si="609"/>
        <v>Anders Erikson 580</v>
      </c>
      <c r="O580" s="29" t="str">
        <f ca="1" t="shared" si="610"/>
        <v>Erik Johanson 580</v>
      </c>
      <c r="P580" s="29" t="str">
        <f ca="1" t="shared" si="611"/>
        <v>Anders Erikson 580</v>
      </c>
      <c r="Q580" s="29" t="str">
        <f ca="1" t="shared" si="612"/>
        <v>5.Anslutningsavtal</v>
      </c>
      <c r="R580" s="44" t="str">
        <f ca="1" t="shared" si="613"/>
        <v/>
      </c>
      <c r="S580" s="44" t="str">
        <f ca="1" t="shared" si="614"/>
        <v/>
      </c>
      <c r="T580" s="44" t="str">
        <f ca="1" t="shared" si="615"/>
        <v/>
      </c>
      <c r="V580" s="32"/>
      <c r="W580" s="48" t="str">
        <f ca="1" t="shared" si="616"/>
        <v/>
      </c>
      <c r="X580" s="49" t="str">
        <f ca="1" t="shared" si="617"/>
        <v>Ja</v>
      </c>
      <c r="Y580" s="62">
        <f ca="1" t="shared" si="618"/>
        <v>45500</v>
      </c>
      <c r="Z580" s="62">
        <f ca="1" t="shared" si="619"/>
        <v>44467</v>
      </c>
      <c r="AA580" s="66"/>
      <c r="AB580" s="63" t="str">
        <f ca="1" t="shared" si="620"/>
        <v/>
      </c>
      <c r="AC580" s="72">
        <f ca="1">INDEX(Anslutningspunkt!$A$2:$A$180,RANDBETWEEN(2,180),1)</f>
        <v>318</v>
      </c>
      <c r="AD580" s="29"/>
      <c r="AE580" s="29" t="str">
        <f ca="1" t="shared" si="621"/>
        <v/>
      </c>
      <c r="AF580" s="78"/>
      <c r="AG580" s="121"/>
      <c r="AH580" s="122"/>
      <c r="AI580" s="126"/>
      <c r="AL580" s="6"/>
      <c r="AM580" s="6">
        <f ca="1">VLOOKUP(AC580,Anslutningspunkt!A:B,2,0)+RANDBETWEEN(-10000,10000)</f>
        <v>7689100.698</v>
      </c>
      <c r="AN580" s="6">
        <f ca="1">VLOOKUP(AC580,Anslutningspunkt!A:C,3,0)+RANDBETWEEN(-10000,10000)</f>
        <v>692592.195</v>
      </c>
      <c r="AP580" s="6" t="str">
        <f ca="1" t="shared" si="622"/>
        <v>Nyanslutning</v>
      </c>
      <c r="AQ580" s="6" t="str">
        <f t="shared" si="623"/>
        <v>Konsumtion/Produktion</v>
      </c>
      <c r="AX580" s="30">
        <f ca="1" t="shared" si="624"/>
        <v>44209.2311613599</v>
      </c>
      <c r="AZ580" s="30">
        <f ca="1">IF(SUM(IF({"4.Projekteringsavtal","5.Anslutningsavtal","6.Nätavtal"}=Q580,1,0))&gt;0,EDATE(AX580,RANDBETWEEN(0,6)),"")</f>
        <v>44240</v>
      </c>
      <c r="BB580" s="20">
        <f ca="1">IF(SUM(IF({"5.Anslutningsavtal","6.Nätavtal"}=Q580,1,0))&gt;0,EDATE(AZ580,RANDBETWEEN(0,3)),"")</f>
        <v>44329</v>
      </c>
      <c r="BD580" s="20" t="str">
        <f ca="1" t="shared" si="625"/>
        <v/>
      </c>
    </row>
    <row r="581" spans="1:56">
      <c r="A581" s="32" t="s">
        <v>65</v>
      </c>
      <c r="B581" s="30">
        <f ca="1" t="shared" si="599"/>
        <v>44539</v>
      </c>
      <c r="C581" s="31">
        <f ca="1" t="shared" si="600"/>
        <v>45014</v>
      </c>
      <c r="D581" s="29" t="str">
        <f t="shared" si="601"/>
        <v>Project 4581</v>
      </c>
      <c r="E581" s="29" t="str">
        <f t="shared" si="602"/>
        <v>Company AB 5581</v>
      </c>
      <c r="F581" s="29" t="str">
        <f ca="1" t="shared" si="603"/>
        <v>Vallentuna</v>
      </c>
      <c r="G581" s="36">
        <f ca="1" t="shared" si="604"/>
        <v>37</v>
      </c>
      <c r="H581" s="37" t="str">
        <f ca="1" t="shared" si="605"/>
        <v/>
      </c>
      <c r="I581" s="29" t="str">
        <f ca="1" t="shared" si="606"/>
        <v>Utökning</v>
      </c>
      <c r="J581" s="29" t="s">
        <v>69</v>
      </c>
      <c r="K581" s="40">
        <f ca="1" t="shared" si="607"/>
        <v>440</v>
      </c>
      <c r="L581" s="40">
        <f ca="1" t="shared" si="608"/>
        <v>438</v>
      </c>
      <c r="N581" s="29" t="str">
        <f ca="1" t="shared" si="609"/>
        <v>Sarah Anderson 581</v>
      </c>
      <c r="O581" s="29" t="str">
        <f ca="1" t="shared" si="610"/>
        <v>Anders Erikson 581</v>
      </c>
      <c r="P581" s="29" t="str">
        <f ca="1" t="shared" si="611"/>
        <v>Lars Johnson 581</v>
      </c>
      <c r="Q581" s="29" t="str">
        <f ca="1" t="shared" si="612"/>
        <v>5.Anslutningsavtal</v>
      </c>
      <c r="R581" s="44" t="str">
        <f ca="1" t="shared" si="613"/>
        <v/>
      </c>
      <c r="S581" s="44" t="str">
        <f ca="1" t="shared" si="614"/>
        <v>x</v>
      </c>
      <c r="T581" s="44" t="str">
        <f ca="1" t="shared" si="615"/>
        <v/>
      </c>
      <c r="V581" s="32"/>
      <c r="W581" s="48" t="str">
        <f ca="1" t="shared" si="616"/>
        <v/>
      </c>
      <c r="X581" s="49" t="str">
        <f ca="1" t="shared" si="617"/>
        <v>Nej</v>
      </c>
      <c r="Y581" s="62" t="str">
        <f ca="1" t="shared" si="618"/>
        <v/>
      </c>
      <c r="Z581" s="62" t="str">
        <f ca="1" t="shared" si="619"/>
        <v/>
      </c>
      <c r="AA581" s="66"/>
      <c r="AB581" s="63" t="str">
        <f ca="1" t="shared" si="620"/>
        <v/>
      </c>
      <c r="AC581" s="72">
        <f ca="1">INDEX(Anslutningspunkt!$A$2:$A$180,RANDBETWEEN(2,180),1)</f>
        <v>40</v>
      </c>
      <c r="AD581" s="29"/>
      <c r="AE581" s="29" t="str">
        <f ca="1" t="shared" si="621"/>
        <v>Stamnät Regionnät</v>
      </c>
      <c r="AF581" s="78"/>
      <c r="AG581" s="121"/>
      <c r="AH581" s="122"/>
      <c r="AI581" s="126"/>
      <c r="AL581" s="6"/>
      <c r="AM581" s="6">
        <f ca="1">VLOOKUP(AC581,Anslutningspunkt!A:B,2,0)+RANDBETWEEN(-10000,10000)</f>
        <v>7580460.698</v>
      </c>
      <c r="AN581" s="6">
        <f ca="1">VLOOKUP(AC581,Anslutningspunkt!A:C,3,0)+RANDBETWEEN(-10000,10000)</f>
        <v>833044.195</v>
      </c>
      <c r="AP581" s="6" t="str">
        <f ca="1" t="shared" si="622"/>
        <v>Utökning</v>
      </c>
      <c r="AQ581" s="6" t="str">
        <f t="shared" si="623"/>
        <v>Konsumtion/Produktion</v>
      </c>
      <c r="AX581" s="30">
        <f ca="1" t="shared" si="624"/>
        <v>44715.4350426541</v>
      </c>
      <c r="AZ581" s="30">
        <f ca="1">IF(SUM(IF({"4.Projekteringsavtal","5.Anslutningsavtal","6.Nätavtal"}=Q581,1,0))&gt;0,EDATE(AX581,RANDBETWEEN(0,6)),"")</f>
        <v>44715</v>
      </c>
      <c r="BB581" s="20">
        <f ca="1">IF(SUM(IF({"5.Anslutningsavtal","6.Nätavtal"}=Q581,1,0))&gt;0,EDATE(AZ581,RANDBETWEEN(0,3)),"")</f>
        <v>44745</v>
      </c>
      <c r="BD581" s="20" t="str">
        <f ca="1" t="shared" si="625"/>
        <v/>
      </c>
    </row>
    <row r="582" spans="1:56">
      <c r="A582" s="32" t="s">
        <v>65</v>
      </c>
      <c r="B582" s="30">
        <f ca="1" t="shared" ref="B582:B591" si="626">RANDBETWEEN(DATE(2018,1,1),DATE(2022,10,20))</f>
        <v>43805</v>
      </c>
      <c r="C582" s="31">
        <f ca="1" t="shared" si="600"/>
        <v>44730</v>
      </c>
      <c r="D582" s="29" t="str">
        <f t="shared" si="601"/>
        <v>Project 4582</v>
      </c>
      <c r="E582" s="29" t="str">
        <f t="shared" si="602"/>
        <v>Company AB 5582</v>
      </c>
      <c r="F582" s="29" t="str">
        <f ca="1" t="shared" ref="F582:F591" si="627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Tierp</v>
      </c>
      <c r="G582" s="36">
        <f ca="1" t="shared" ref="G582:G591" si="628">RANDBETWEEN(30,38)</f>
        <v>33</v>
      </c>
      <c r="H582" s="37" t="str">
        <f ca="1" t="shared" ref="H582:H591" si="629">CHOOSE(RANDBETWEEN(1,3),"Ja","Nej","")</f>
        <v>Ja</v>
      </c>
      <c r="I582" s="29" t="str">
        <f ca="1" t="shared" ref="I582:I591" si="630">CHOOSE(RANDBETWEEN(1,3),"Nyanslutning","Utökning","Flytt")</f>
        <v>Flytt</v>
      </c>
      <c r="J582" s="29" t="s">
        <v>69</v>
      </c>
      <c r="K582" s="40">
        <f ca="1" t="shared" ref="K582:K591" si="631">RANDBETWEEN(1,60)*10</f>
        <v>460</v>
      </c>
      <c r="L582" s="40">
        <f ca="1" t="shared" si="608"/>
        <v>32</v>
      </c>
      <c r="N582" s="29" t="str">
        <f ca="1" t="shared" si="609"/>
        <v>Sarah Anderson 582</v>
      </c>
      <c r="O582" s="29" t="str">
        <f ca="1" t="shared" si="610"/>
        <v>Erik Johanson 582</v>
      </c>
      <c r="P582" s="29" t="str">
        <f ca="1" t="shared" si="611"/>
        <v>Erik Johanson 582</v>
      </c>
      <c r="Q582" s="29" t="str">
        <f ca="1" t="shared" ref="Q582:Q591" si="632">CHOOSE(RANDBETWEEN(1,5),"5.Anslutningsavtal","4.Projekteringsavtal","6.Nätavtal","2.Reservationsavtal","1.Anslutningsmöjlighet")</f>
        <v>5.Anslutningsavtal</v>
      </c>
      <c r="R582" s="44" t="str">
        <f ca="1" t="shared" ref="R582:R591" si="633">CHOOSE(RANDBETWEEN(1,8),"Ja","","","","n","nej","?","N/A")</f>
        <v>N/A</v>
      </c>
      <c r="S582" s="44" t="str">
        <f ca="1" t="shared" ref="S582:S591" si="634">CHOOSE(RANDBETWEEN(1,3),"x","","")</f>
        <v/>
      </c>
      <c r="T582" s="44" t="str">
        <f ca="1" t="shared" ref="T582:T591" si="635">CHOOSE(RANDBETWEEN(1,4),"x","","","")</f>
        <v/>
      </c>
      <c r="V582" s="32"/>
      <c r="W582" s="48" t="str">
        <f ca="1" t="shared" ref="W582:W591" si="636">CHOOSE(RANDBETWEEN(1,7),"Länk","","","","","Ansluts till LN 20 kV","Reservationsavtal ska tecknas")</f>
        <v/>
      </c>
      <c r="X582" s="49" t="str">
        <f ca="1" t="shared" ref="X582:X591" si="637">CHOOSE(RANDBETWEEN(1,4),"Ja","Ja","Nej","")</f>
        <v>Ja</v>
      </c>
      <c r="Y582" s="62">
        <f ca="1" t="shared" si="618"/>
        <v>45553</v>
      </c>
      <c r="Z582" s="62">
        <f ca="1" t="shared" si="619"/>
        <v>45121</v>
      </c>
      <c r="AA582" s="66"/>
      <c r="AB582" s="63" t="str">
        <f ca="1" t="shared" si="620"/>
        <v/>
      </c>
      <c r="AC582" s="72">
        <f ca="1">INDEX(Anslutningspunkt!$A$2:$A$180,RANDBETWEEN(2,180),1)</f>
        <v>219</v>
      </c>
      <c r="AD582" s="29"/>
      <c r="AE582" s="29" t="str">
        <f ca="1" t="shared" ref="AE582:AE591" si="638">CHOOSE(RANDBETWEEN(1,4),"Regionnät","Stamnät Regionnät","Stamnät","")</f>
        <v>Stamnät</v>
      </c>
      <c r="AF582" s="78"/>
      <c r="AG582" s="121"/>
      <c r="AH582" s="122"/>
      <c r="AI582" s="126"/>
      <c r="AL582" s="6"/>
      <c r="AM582" s="6">
        <f ca="1">VLOOKUP(AC582,Anslutningspunkt!A:B,2,0)+RANDBETWEEN(-10000,10000)</f>
        <v>7710442.698</v>
      </c>
      <c r="AN582" s="6">
        <f ca="1">VLOOKUP(AC582,Anslutningspunkt!A:C,3,0)+RANDBETWEEN(-10000,10000)</f>
        <v>729225.195</v>
      </c>
      <c r="AP582" s="6" t="str">
        <f ca="1" t="shared" si="622"/>
        <v>Flytt</v>
      </c>
      <c r="AQ582" s="6" t="str">
        <f t="shared" si="623"/>
        <v>Konsumtion/Produktion</v>
      </c>
      <c r="AX582" s="30">
        <f ca="1" t="shared" si="624"/>
        <v>44113.843882624</v>
      </c>
      <c r="AZ582" s="30">
        <f ca="1">IF(SUM(IF({"4.Projekteringsavtal","5.Anslutningsavtal","6.Nätavtal"}=Q582,1,0))&gt;0,EDATE(AX582,RANDBETWEEN(0,6)),"")</f>
        <v>44113</v>
      </c>
      <c r="BB582" s="20">
        <f ca="1">IF(SUM(IF({"5.Anslutningsavtal","6.Nätavtal"}=Q582,1,0))&gt;0,EDATE(AZ582,RANDBETWEEN(0,3)),"")</f>
        <v>44144</v>
      </c>
      <c r="BD582" s="20" t="str">
        <f ca="1" t="shared" si="625"/>
        <v/>
      </c>
    </row>
    <row r="583" spans="1:56">
      <c r="A583" s="32" t="s">
        <v>65</v>
      </c>
      <c r="B583" s="30">
        <f ca="1" t="shared" si="626"/>
        <v>43845</v>
      </c>
      <c r="C583" s="31">
        <f ca="1" t="shared" si="600"/>
        <v>43984</v>
      </c>
      <c r="D583" s="29" t="str">
        <f t="shared" si="601"/>
        <v>Project 4583</v>
      </c>
      <c r="E583" s="29" t="str">
        <f t="shared" si="602"/>
        <v>Company AB 5583</v>
      </c>
      <c r="F583" s="29" t="str">
        <f ca="1" t="shared" si="627"/>
        <v>Älvkarleby</v>
      </c>
      <c r="G583" s="36">
        <f ca="1" t="shared" si="628"/>
        <v>32</v>
      </c>
      <c r="H583" s="37" t="str">
        <f ca="1" t="shared" si="629"/>
        <v/>
      </c>
      <c r="I583" s="29" t="str">
        <f ca="1" t="shared" si="630"/>
        <v>Flytt</v>
      </c>
      <c r="J583" s="29" t="s">
        <v>69</v>
      </c>
      <c r="K583" s="40">
        <f ca="1" t="shared" si="631"/>
        <v>380</v>
      </c>
      <c r="L583" s="40">
        <f ca="1" t="shared" si="608"/>
        <v>42</v>
      </c>
      <c r="N583" s="29" t="str">
        <f ca="1" t="shared" si="609"/>
        <v>Anders Erikson 583</v>
      </c>
      <c r="O583" s="29" t="str">
        <f ca="1" t="shared" si="610"/>
        <v>Lars Johnson 583</v>
      </c>
      <c r="P583" s="29" t="str">
        <f ca="1" t="shared" si="611"/>
        <v>Lars Johnson 583</v>
      </c>
      <c r="Q583" s="29" t="str">
        <f ca="1" t="shared" si="632"/>
        <v>2.Reservationsavtal</v>
      </c>
      <c r="R583" s="44" t="str">
        <f ca="1" t="shared" si="633"/>
        <v>?</v>
      </c>
      <c r="S583" s="44" t="str">
        <f ca="1" t="shared" si="634"/>
        <v/>
      </c>
      <c r="T583" s="44" t="str">
        <f ca="1" t="shared" si="635"/>
        <v/>
      </c>
      <c r="V583" s="32"/>
      <c r="W583" s="48" t="str">
        <f ca="1" t="shared" si="636"/>
        <v/>
      </c>
      <c r="X583" s="49" t="str">
        <f ca="1" t="shared" si="637"/>
        <v/>
      </c>
      <c r="Y583" s="62" t="str">
        <f ca="1" t="shared" si="618"/>
        <v/>
      </c>
      <c r="Z583" s="62" t="str">
        <f ca="1" t="shared" si="619"/>
        <v/>
      </c>
      <c r="AA583" s="66"/>
      <c r="AB583" s="63" t="str">
        <f ca="1" t="shared" si="620"/>
        <v/>
      </c>
      <c r="AC583" s="72">
        <f ca="1">INDEX(Anslutningspunkt!$A$2:$A$180,RANDBETWEEN(2,180),1)</f>
        <v>40</v>
      </c>
      <c r="AD583" s="29"/>
      <c r="AE583" s="29" t="str">
        <f ca="1" t="shared" si="638"/>
        <v>Stamnät Regionnät</v>
      </c>
      <c r="AF583" s="78"/>
      <c r="AG583" s="121"/>
      <c r="AH583" s="122"/>
      <c r="AI583" s="126"/>
      <c r="AL583" s="6"/>
      <c r="AM583" s="6">
        <f ca="1">VLOOKUP(AC583,Anslutningspunkt!A:B,2,0)+RANDBETWEEN(-10000,10000)</f>
        <v>7595032.698</v>
      </c>
      <c r="AN583" s="6">
        <f ca="1">VLOOKUP(AC583,Anslutningspunkt!A:C,3,0)+RANDBETWEEN(-10000,10000)</f>
        <v>838159.195</v>
      </c>
      <c r="AP583" s="6" t="str">
        <f ca="1" t="shared" si="622"/>
        <v>Flytt</v>
      </c>
      <c r="AQ583" s="6" t="str">
        <f t="shared" si="623"/>
        <v>Konsumtion/Produktion</v>
      </c>
      <c r="AX583" s="30">
        <f ca="1" t="shared" si="624"/>
        <v>43857.6620851317</v>
      </c>
      <c r="AZ583" s="30" t="str">
        <f ca="1">IF(SUM(IF({"4.Projekteringsavtal","5.Anslutningsavtal","6.Nätavtal"}=Q583,1,0))&gt;0,EDATE(AX583,RANDBETWEEN(0,6)),"")</f>
        <v/>
      </c>
      <c r="BB583" s="20" t="str">
        <f ca="1">IF(SUM(IF({"5.Anslutningsavtal","6.Nätavtal"}=Q583,1,0))&gt;0,EDATE(AZ583,RANDBETWEEN(0,3)),"")</f>
        <v/>
      </c>
      <c r="BD583" s="20" t="str">
        <f ca="1" t="shared" si="625"/>
        <v/>
      </c>
    </row>
    <row r="584" spans="1:56">
      <c r="A584" s="32" t="s">
        <v>65</v>
      </c>
      <c r="B584" s="30">
        <f ca="1" t="shared" si="626"/>
        <v>44464</v>
      </c>
      <c r="C584" s="31">
        <f ca="1" t="shared" si="600"/>
        <v>45064</v>
      </c>
      <c r="D584" s="29" t="str">
        <f t="shared" si="601"/>
        <v>Project 4584</v>
      </c>
      <c r="E584" s="29" t="str">
        <f t="shared" si="602"/>
        <v>Company AB 5584</v>
      </c>
      <c r="F584" s="29" t="str">
        <f ca="1" t="shared" si="627"/>
        <v>Ludvika</v>
      </c>
      <c r="G584" s="36">
        <f ca="1" t="shared" si="628"/>
        <v>31</v>
      </c>
      <c r="H584" s="37" t="str">
        <f ca="1" t="shared" si="629"/>
        <v/>
      </c>
      <c r="I584" s="29" t="str">
        <f ca="1" t="shared" si="630"/>
        <v>Utökning</v>
      </c>
      <c r="J584" s="29" t="s">
        <v>69</v>
      </c>
      <c r="K584" s="40">
        <f ca="1" t="shared" si="631"/>
        <v>140</v>
      </c>
      <c r="L584" s="40">
        <f ca="1" t="shared" si="608"/>
        <v>97</v>
      </c>
      <c r="N584" s="29" t="str">
        <f ca="1" t="shared" si="609"/>
        <v>Lars Johnson 584</v>
      </c>
      <c r="O584" s="29" t="str">
        <f ca="1" t="shared" si="610"/>
        <v>Lars Johnson 584</v>
      </c>
      <c r="P584" s="29" t="str">
        <f ca="1" t="shared" si="611"/>
        <v>Sarah Anderson 584</v>
      </c>
      <c r="Q584" s="29" t="str">
        <f ca="1" t="shared" si="632"/>
        <v>6.Nätavtal</v>
      </c>
      <c r="R584" s="44" t="str">
        <f ca="1" t="shared" si="633"/>
        <v>n</v>
      </c>
      <c r="S584" s="44" t="str">
        <f ca="1" t="shared" si="634"/>
        <v/>
      </c>
      <c r="T584" s="44" t="str">
        <f ca="1" t="shared" si="635"/>
        <v/>
      </c>
      <c r="V584" s="32"/>
      <c r="W584" s="48" t="str">
        <f ca="1" t="shared" si="636"/>
        <v/>
      </c>
      <c r="X584" s="49" t="str">
        <f ca="1" t="shared" si="637"/>
        <v>Ja</v>
      </c>
      <c r="Y584" s="62">
        <f ca="1" t="shared" si="618"/>
        <v>45467</v>
      </c>
      <c r="Z584" s="62">
        <f ca="1" t="shared" si="619"/>
        <v>45242</v>
      </c>
      <c r="AA584" s="66"/>
      <c r="AB584" s="63" t="str">
        <f ca="1" t="shared" si="620"/>
        <v/>
      </c>
      <c r="AC584" s="72">
        <f ca="1">INDEX(Anslutningspunkt!$A$2:$A$180,RANDBETWEEN(2,180),1)</f>
        <v>318</v>
      </c>
      <c r="AD584" s="29"/>
      <c r="AE584" s="29" t="str">
        <f ca="1" t="shared" si="638"/>
        <v/>
      </c>
      <c r="AF584" s="78"/>
      <c r="AG584" s="121"/>
      <c r="AH584" s="122"/>
      <c r="AI584" s="126"/>
      <c r="AL584" s="6"/>
      <c r="AM584" s="6">
        <f ca="1">VLOOKUP(AC584,Anslutningspunkt!A:B,2,0)+RANDBETWEEN(-10000,10000)</f>
        <v>7677496.698</v>
      </c>
      <c r="AN584" s="6">
        <f ca="1">VLOOKUP(AC584,Anslutningspunkt!A:C,3,0)+RANDBETWEEN(-10000,10000)</f>
        <v>691586.195</v>
      </c>
      <c r="AP584" s="6" t="str">
        <f ca="1" t="shared" si="622"/>
        <v>Utökning</v>
      </c>
      <c r="AQ584" s="6" t="str">
        <f t="shared" si="623"/>
        <v>Konsumtion/Produktion</v>
      </c>
      <c r="AX584" s="30">
        <f ca="1" t="shared" si="624"/>
        <v>45035.6405446152</v>
      </c>
      <c r="AZ584" s="30">
        <f ca="1">IF(SUM(IF({"4.Projekteringsavtal","5.Anslutningsavtal","6.Nätavtal"}=Q584,1,0))&gt;0,EDATE(AX584,RANDBETWEEN(0,6)),"")</f>
        <v>45065</v>
      </c>
      <c r="BB584" s="20">
        <f ca="1">IF(SUM(IF({"5.Anslutningsavtal","6.Nätavtal"}=Q584,1,0))&gt;0,EDATE(AZ584,RANDBETWEEN(0,3)),"")</f>
        <v>45126</v>
      </c>
      <c r="BD584" s="20">
        <f ca="1" t="shared" si="625"/>
        <v>45157</v>
      </c>
    </row>
    <row r="585" spans="1:56">
      <c r="A585" s="32" t="s">
        <v>65</v>
      </c>
      <c r="B585" s="30">
        <f ca="1" t="shared" si="626"/>
        <v>43819</v>
      </c>
      <c r="C585" s="31">
        <f ca="1" t="shared" si="600"/>
        <v>44326</v>
      </c>
      <c r="D585" s="29" t="str">
        <f t="shared" si="601"/>
        <v>Project 4585</v>
      </c>
      <c r="E585" s="29" t="str">
        <f t="shared" si="602"/>
        <v>Company AB 5585</v>
      </c>
      <c r="F585" s="29" t="str">
        <f ca="1" t="shared" si="627"/>
        <v>Gävle/Sandviken</v>
      </c>
      <c r="G585" s="36">
        <f ca="1" t="shared" si="628"/>
        <v>31</v>
      </c>
      <c r="H585" s="37" t="str">
        <f ca="1" t="shared" si="629"/>
        <v/>
      </c>
      <c r="I585" s="29" t="str">
        <f ca="1" t="shared" si="630"/>
        <v>Flytt</v>
      </c>
      <c r="J585" s="29" t="s">
        <v>69</v>
      </c>
      <c r="K585" s="40">
        <f ca="1" t="shared" si="631"/>
        <v>420</v>
      </c>
      <c r="L585" s="40">
        <f ca="1" t="shared" si="608"/>
        <v>280</v>
      </c>
      <c r="N585" s="29" t="str">
        <f ca="1" t="shared" si="609"/>
        <v>Lars Johnson 585</v>
      </c>
      <c r="O585" s="29" t="str">
        <f ca="1" t="shared" si="610"/>
        <v>Sarah Anderson 585</v>
      </c>
      <c r="P585" s="29" t="str">
        <f ca="1" t="shared" si="611"/>
        <v>Lars Johnson 585</v>
      </c>
      <c r="Q585" s="29" t="str">
        <f ca="1" t="shared" si="632"/>
        <v>2.Reservationsavtal</v>
      </c>
      <c r="R585" s="44" t="str">
        <f ca="1" t="shared" si="633"/>
        <v/>
      </c>
      <c r="S585" s="44" t="str">
        <f ca="1" t="shared" si="634"/>
        <v/>
      </c>
      <c r="T585" s="44" t="str">
        <f ca="1" t="shared" si="635"/>
        <v/>
      </c>
      <c r="V585" s="32"/>
      <c r="W585" s="48" t="str">
        <f ca="1" t="shared" si="636"/>
        <v/>
      </c>
      <c r="X585" s="49" t="str">
        <f ca="1" t="shared" si="637"/>
        <v>Ja</v>
      </c>
      <c r="Y585" s="62">
        <f ca="1" t="shared" si="618"/>
        <v>44920</v>
      </c>
      <c r="Z585" s="62">
        <f ca="1" t="shared" si="619"/>
        <v>44702</v>
      </c>
      <c r="AA585" s="66"/>
      <c r="AB585" s="63" t="str">
        <f ca="1" t="shared" si="620"/>
        <v/>
      </c>
      <c r="AC585" s="72">
        <f ca="1">INDEX(Anslutningspunkt!$A$2:$A$180,RANDBETWEEN(2,180),1)</f>
        <v>101</v>
      </c>
      <c r="AD585" s="29"/>
      <c r="AE585" s="29" t="str">
        <f ca="1" t="shared" si="638"/>
        <v>Stamnät</v>
      </c>
      <c r="AF585" s="78"/>
      <c r="AG585" s="121"/>
      <c r="AH585" s="122"/>
      <c r="AI585" s="126"/>
      <c r="AL585" s="6"/>
      <c r="AM585" s="6">
        <f ca="1">VLOOKUP(AC585,Anslutningspunkt!A:B,2,0)+RANDBETWEEN(-10000,10000)</f>
        <v>7566838.698</v>
      </c>
      <c r="AN585" s="6">
        <f ca="1">VLOOKUP(AC585,Anslutningspunkt!A:C,3,0)+RANDBETWEEN(-10000,10000)</f>
        <v>723752.195</v>
      </c>
      <c r="AP585" s="6" t="str">
        <f ca="1" t="shared" si="622"/>
        <v>Flytt</v>
      </c>
      <c r="AQ585" s="6" t="str">
        <f t="shared" si="623"/>
        <v>Konsumtion/Produktion</v>
      </c>
      <c r="AX585" s="30">
        <f ca="1" t="shared" si="624"/>
        <v>44022.4374713778</v>
      </c>
      <c r="AZ585" s="30" t="str">
        <f ca="1">IF(SUM(IF({"4.Projekteringsavtal","5.Anslutningsavtal","6.Nätavtal"}=Q585,1,0))&gt;0,EDATE(AX585,RANDBETWEEN(0,6)),"")</f>
        <v/>
      </c>
      <c r="BB585" s="20" t="str">
        <f ca="1">IF(SUM(IF({"5.Anslutningsavtal","6.Nätavtal"}=Q585,1,0))&gt;0,EDATE(AZ585,RANDBETWEEN(0,3)),"")</f>
        <v/>
      </c>
      <c r="BD585" s="20" t="str">
        <f ca="1" t="shared" si="625"/>
        <v/>
      </c>
    </row>
    <row r="586" spans="1:56">
      <c r="A586" s="32" t="s">
        <v>65</v>
      </c>
      <c r="B586" s="30">
        <f ca="1" t="shared" si="626"/>
        <v>43564</v>
      </c>
      <c r="C586" s="31">
        <f ca="1" t="shared" si="600"/>
        <v>43995</v>
      </c>
      <c r="D586" s="29" t="str">
        <f t="shared" si="601"/>
        <v>Project 4586</v>
      </c>
      <c r="E586" s="29" t="str">
        <f t="shared" si="602"/>
        <v>Company AB 5586</v>
      </c>
      <c r="F586" s="29" t="str">
        <f ca="1" t="shared" si="627"/>
        <v>Nykvarn</v>
      </c>
      <c r="G586" s="36">
        <f ca="1" t="shared" si="628"/>
        <v>37</v>
      </c>
      <c r="H586" s="37" t="str">
        <f ca="1" t="shared" si="629"/>
        <v>Ja</v>
      </c>
      <c r="I586" s="29" t="str">
        <f ca="1" t="shared" si="630"/>
        <v>Nyanslutning</v>
      </c>
      <c r="J586" s="29" t="s">
        <v>69</v>
      </c>
      <c r="K586" s="40">
        <f ca="1" t="shared" si="631"/>
        <v>340</v>
      </c>
      <c r="L586" s="40">
        <f ca="1" t="shared" si="608"/>
        <v>168</v>
      </c>
      <c r="N586" s="29" t="str">
        <f ca="1" t="shared" si="609"/>
        <v>Lars Johnson 586</v>
      </c>
      <c r="O586" s="29" t="str">
        <f ca="1" t="shared" si="610"/>
        <v>Erik Johanson 586</v>
      </c>
      <c r="P586" s="29" t="str">
        <f ca="1" t="shared" si="611"/>
        <v>Lars Johnson 586</v>
      </c>
      <c r="Q586" s="29" t="str">
        <f ca="1" t="shared" si="632"/>
        <v>2.Reservationsavtal</v>
      </c>
      <c r="R586" s="44" t="str">
        <f ca="1" t="shared" si="633"/>
        <v>Ja</v>
      </c>
      <c r="S586" s="44" t="str">
        <f ca="1" t="shared" si="634"/>
        <v/>
      </c>
      <c r="T586" s="44" t="str">
        <f ca="1" t="shared" si="635"/>
        <v/>
      </c>
      <c r="V586" s="32"/>
      <c r="W586" s="48" t="str">
        <f ca="1" t="shared" si="636"/>
        <v/>
      </c>
      <c r="X586" s="49" t="str">
        <f ca="1" t="shared" si="637"/>
        <v/>
      </c>
      <c r="Y586" s="62" t="str">
        <f ca="1" t="shared" si="618"/>
        <v/>
      </c>
      <c r="Z586" s="62" t="str">
        <f ca="1" t="shared" si="619"/>
        <v/>
      </c>
      <c r="AA586" s="66"/>
      <c r="AB586" s="63" t="str">
        <f ca="1" t="shared" si="620"/>
        <v/>
      </c>
      <c r="AC586" s="72">
        <f ca="1">INDEX(Anslutningspunkt!$A$2:$A$180,RANDBETWEEN(2,180),1)</f>
        <v>110</v>
      </c>
      <c r="AD586" s="29"/>
      <c r="AE586" s="29" t="str">
        <f ca="1" t="shared" si="638"/>
        <v>Stamnät</v>
      </c>
      <c r="AF586" s="78"/>
      <c r="AG586" s="121"/>
      <c r="AH586" s="122"/>
      <c r="AI586" s="126"/>
      <c r="AL586" s="6"/>
      <c r="AM586" s="6">
        <f ca="1">VLOOKUP(AC586,Anslutningspunkt!A:B,2,0)+RANDBETWEEN(-10000,10000)</f>
        <v>7626813.698</v>
      </c>
      <c r="AN586" s="6">
        <f ca="1">VLOOKUP(AC586,Anslutningspunkt!A:C,3,0)+RANDBETWEEN(-10000,10000)</f>
        <v>687945.195</v>
      </c>
      <c r="AP586" s="6" t="str">
        <f ca="1" t="shared" si="622"/>
        <v>Nyanslutning</v>
      </c>
      <c r="AQ586" s="6" t="str">
        <f t="shared" si="623"/>
        <v>Konsumtion/Produktion</v>
      </c>
      <c r="AX586" s="30">
        <f ca="1" t="shared" si="624"/>
        <v>43956.833101513</v>
      </c>
      <c r="AZ586" s="30" t="str">
        <f ca="1">IF(SUM(IF({"4.Projekteringsavtal","5.Anslutningsavtal","6.Nätavtal"}=Q586,1,0))&gt;0,EDATE(AX586,RANDBETWEEN(0,6)),"")</f>
        <v/>
      </c>
      <c r="BB586" s="20" t="str">
        <f ca="1">IF(SUM(IF({"5.Anslutningsavtal","6.Nätavtal"}=Q586,1,0))&gt;0,EDATE(AZ586,RANDBETWEEN(0,3)),"")</f>
        <v/>
      </c>
      <c r="BD586" s="20" t="str">
        <f ca="1" t="shared" si="625"/>
        <v/>
      </c>
    </row>
    <row r="587" spans="1:56">
      <c r="A587" s="32" t="s">
        <v>65</v>
      </c>
      <c r="B587" s="30">
        <f ca="1" t="shared" si="626"/>
        <v>44775</v>
      </c>
      <c r="C587" s="31">
        <f ca="1" t="shared" si="600"/>
        <v>44987</v>
      </c>
      <c r="D587" s="29" t="str">
        <f t="shared" si="601"/>
        <v>Project 4587</v>
      </c>
      <c r="E587" s="29" t="str">
        <f t="shared" si="602"/>
        <v>Company AB 5587</v>
      </c>
      <c r="F587" s="29" t="str">
        <f ca="1" t="shared" si="627"/>
        <v>Eskilstuna</v>
      </c>
      <c r="G587" s="36">
        <f ca="1" t="shared" si="628"/>
        <v>31</v>
      </c>
      <c r="H587" s="37" t="str">
        <f ca="1" t="shared" si="629"/>
        <v>Ja</v>
      </c>
      <c r="I587" s="29" t="str">
        <f ca="1" t="shared" si="630"/>
        <v>Flytt</v>
      </c>
      <c r="J587" s="29" t="s">
        <v>69</v>
      </c>
      <c r="K587" s="40">
        <f ca="1" t="shared" si="631"/>
        <v>320</v>
      </c>
      <c r="L587" s="40">
        <f ca="1" t="shared" si="608"/>
        <v>237</v>
      </c>
      <c r="N587" s="29" t="str">
        <f ca="1" t="shared" si="609"/>
        <v>Erik Johanson 587</v>
      </c>
      <c r="O587" s="29" t="str">
        <f ca="1" t="shared" si="610"/>
        <v>Lars Johnson 587</v>
      </c>
      <c r="P587" s="29" t="str">
        <f ca="1" t="shared" si="611"/>
        <v>Sarah Anderson 587</v>
      </c>
      <c r="Q587" s="29" t="str">
        <f ca="1" t="shared" si="632"/>
        <v>2.Reservationsavtal</v>
      </c>
      <c r="R587" s="44" t="str">
        <f ca="1" t="shared" si="633"/>
        <v>Ja</v>
      </c>
      <c r="S587" s="44" t="str">
        <f ca="1" t="shared" si="634"/>
        <v/>
      </c>
      <c r="T587" s="44" t="str">
        <f ca="1" t="shared" si="635"/>
        <v/>
      </c>
      <c r="V587" s="32"/>
      <c r="W587" s="48" t="str">
        <f ca="1" t="shared" si="636"/>
        <v/>
      </c>
      <c r="X587" s="49" t="str">
        <f ca="1" t="shared" si="637"/>
        <v>Nej</v>
      </c>
      <c r="Y587" s="62" t="str">
        <f ca="1" t="shared" si="618"/>
        <v/>
      </c>
      <c r="Z587" s="62" t="str">
        <f ca="1" t="shared" si="619"/>
        <v/>
      </c>
      <c r="AA587" s="66"/>
      <c r="AB587" s="63" t="str">
        <f ca="1" t="shared" si="620"/>
        <v/>
      </c>
      <c r="AC587" s="72">
        <f ca="1">INDEX(Anslutningspunkt!$A$2:$A$180,RANDBETWEEN(2,180),1)</f>
        <v>198</v>
      </c>
      <c r="AD587" s="29"/>
      <c r="AE587" s="29" t="str">
        <f ca="1" t="shared" si="638"/>
        <v>Stamnät Regionnät</v>
      </c>
      <c r="AF587" s="78"/>
      <c r="AG587" s="121"/>
      <c r="AH587" s="122"/>
      <c r="AI587" s="126"/>
      <c r="AL587" s="6"/>
      <c r="AM587" s="6">
        <f ca="1">VLOOKUP(AC587,Anslutningspunkt!A:B,2,0)+RANDBETWEEN(-10000,10000)</f>
        <v>7585819.698</v>
      </c>
      <c r="AN587" s="6">
        <f ca="1">VLOOKUP(AC587,Anslutningspunkt!A:C,3,0)+RANDBETWEEN(-10000,10000)</f>
        <v>817332.195</v>
      </c>
      <c r="AP587" s="6" t="str">
        <f ca="1" t="shared" si="622"/>
        <v>Flytt</v>
      </c>
      <c r="AQ587" s="6" t="str">
        <f t="shared" si="623"/>
        <v>Konsumtion/Produktion</v>
      </c>
      <c r="AX587" s="30">
        <f ca="1" t="shared" si="624"/>
        <v>44911.9537080603</v>
      </c>
      <c r="AZ587" s="30" t="str">
        <f ca="1">IF(SUM(IF({"4.Projekteringsavtal","5.Anslutningsavtal","6.Nätavtal"}=Q587,1,0))&gt;0,EDATE(AX587,RANDBETWEEN(0,6)),"")</f>
        <v/>
      </c>
      <c r="BB587" s="20" t="str">
        <f ca="1">IF(SUM(IF({"5.Anslutningsavtal","6.Nätavtal"}=Q587,1,0))&gt;0,EDATE(AZ587,RANDBETWEEN(0,3)),"")</f>
        <v/>
      </c>
      <c r="BD587" s="20" t="str">
        <f ca="1" t="shared" si="625"/>
        <v/>
      </c>
    </row>
    <row r="588" spans="1:56">
      <c r="A588" s="32" t="s">
        <v>65</v>
      </c>
      <c r="B588" s="30">
        <f ca="1" t="shared" si="626"/>
        <v>44501</v>
      </c>
      <c r="C588" s="31">
        <f ca="1" t="shared" si="600"/>
        <v>44712</v>
      </c>
      <c r="D588" s="29" t="str">
        <f t="shared" si="601"/>
        <v>Project 4588</v>
      </c>
      <c r="E588" s="29" t="str">
        <f t="shared" si="602"/>
        <v>Company AB 5588</v>
      </c>
      <c r="F588" s="29" t="str">
        <f ca="1" t="shared" si="627"/>
        <v>Horndal</v>
      </c>
      <c r="G588" s="36">
        <f ca="1" t="shared" si="628"/>
        <v>38</v>
      </c>
      <c r="H588" s="37" t="str">
        <f ca="1" t="shared" si="629"/>
        <v/>
      </c>
      <c r="I588" s="29" t="str">
        <f ca="1" t="shared" si="630"/>
        <v>Flytt</v>
      </c>
      <c r="J588" s="29" t="s">
        <v>69</v>
      </c>
      <c r="K588" s="40">
        <f ca="1" t="shared" si="631"/>
        <v>350</v>
      </c>
      <c r="L588" s="40">
        <f ca="1" t="shared" si="608"/>
        <v>218</v>
      </c>
      <c r="N588" s="29" t="str">
        <f ca="1" t="shared" si="609"/>
        <v>Sarah Anderson 588</v>
      </c>
      <c r="O588" s="29" t="str">
        <f ca="1" t="shared" si="610"/>
        <v>Sarah Anderson 588</v>
      </c>
      <c r="P588" s="29" t="str">
        <f ca="1" t="shared" si="611"/>
        <v>Sarah Anderson 588</v>
      </c>
      <c r="Q588" s="29" t="str">
        <f ca="1" t="shared" si="632"/>
        <v>6.Nätavtal</v>
      </c>
      <c r="R588" s="44" t="str">
        <f ca="1" t="shared" si="633"/>
        <v>N/A</v>
      </c>
      <c r="S588" s="44" t="str">
        <f ca="1" t="shared" si="634"/>
        <v>x</v>
      </c>
      <c r="T588" s="44" t="str">
        <f ca="1" t="shared" si="635"/>
        <v>x</v>
      </c>
      <c r="V588" s="32"/>
      <c r="W588" s="48" t="str">
        <f ca="1" t="shared" si="636"/>
        <v/>
      </c>
      <c r="X588" s="49" t="str">
        <f ca="1" t="shared" si="637"/>
        <v>Ja</v>
      </c>
      <c r="Y588" s="62">
        <f ca="1" t="shared" si="618"/>
        <v>45289</v>
      </c>
      <c r="Z588" s="62">
        <f ca="1" t="shared" si="619"/>
        <v>45235</v>
      </c>
      <c r="AA588" s="66"/>
      <c r="AB588" s="63" t="str">
        <f ca="1" t="shared" si="620"/>
        <v/>
      </c>
      <c r="AC588" s="72">
        <f ca="1">INDEX(Anslutningspunkt!$A$2:$A$180,RANDBETWEEN(2,180),1)</f>
        <v>224</v>
      </c>
      <c r="AD588" s="29"/>
      <c r="AE588" s="29" t="str">
        <f ca="1" t="shared" si="638"/>
        <v>Regionnät</v>
      </c>
      <c r="AF588" s="78"/>
      <c r="AG588" s="121"/>
      <c r="AH588" s="122"/>
      <c r="AI588" s="126"/>
      <c r="AL588" s="6"/>
      <c r="AM588" s="6">
        <f ca="1">VLOOKUP(AC588,Anslutningspunkt!A:B,2,0)+RANDBETWEEN(-10000,10000)</f>
        <v>7594056.698</v>
      </c>
      <c r="AN588" s="6">
        <f ca="1">VLOOKUP(AC588,Anslutningspunkt!A:C,3,0)+RANDBETWEEN(-10000,10000)</f>
        <v>649138.195</v>
      </c>
      <c r="AP588" s="6" t="str">
        <f ca="1" t="shared" si="622"/>
        <v>Flytt</v>
      </c>
      <c r="AQ588" s="6" t="str">
        <f t="shared" si="623"/>
        <v>Konsumtion/Produktion</v>
      </c>
      <c r="AX588" s="30">
        <f ca="1" t="shared" si="624"/>
        <v>44672.7073476571</v>
      </c>
      <c r="AZ588" s="30">
        <f ca="1">IF(SUM(IF({"4.Projekteringsavtal","5.Anslutningsavtal","6.Nätavtal"}=Q588,1,0))&gt;0,EDATE(AX588,RANDBETWEEN(0,6)),"")</f>
        <v>44702</v>
      </c>
      <c r="BB588" s="20">
        <f ca="1">IF(SUM(IF({"5.Anslutningsavtal","6.Nätavtal"}=Q588,1,0))&gt;0,EDATE(AZ588,RANDBETWEEN(0,3)),"")</f>
        <v>44733</v>
      </c>
      <c r="BD588" s="20">
        <f ca="1" t="shared" si="625"/>
        <v>44825</v>
      </c>
    </row>
    <row r="589" spans="1:56">
      <c r="A589" s="32" t="s">
        <v>65</v>
      </c>
      <c r="B589" s="30">
        <f ca="1" t="shared" si="626"/>
        <v>44340</v>
      </c>
      <c r="C589" s="31">
        <f ca="1" t="shared" si="600"/>
        <v>45417</v>
      </c>
      <c r="D589" s="29" t="str">
        <f t="shared" si="601"/>
        <v>Project 4589</v>
      </c>
      <c r="E589" s="29" t="str">
        <f t="shared" si="602"/>
        <v>Company AB 5589</v>
      </c>
      <c r="F589" s="29" t="str">
        <f ca="1" t="shared" si="627"/>
        <v>Eskiltuna</v>
      </c>
      <c r="G589" s="36">
        <f ca="1" t="shared" si="628"/>
        <v>32</v>
      </c>
      <c r="H589" s="37" t="str">
        <f ca="1" t="shared" si="629"/>
        <v>Ja</v>
      </c>
      <c r="I589" s="29" t="str">
        <f ca="1" t="shared" si="630"/>
        <v>Flytt</v>
      </c>
      <c r="J589" s="29" t="s">
        <v>69</v>
      </c>
      <c r="K589" s="40">
        <f ca="1" t="shared" si="631"/>
        <v>140</v>
      </c>
      <c r="L589" s="40">
        <f ca="1" t="shared" si="608"/>
        <v>81</v>
      </c>
      <c r="N589" s="29" t="str">
        <f ca="1" t="shared" si="609"/>
        <v>Sarah Anderson 589</v>
      </c>
      <c r="O589" s="29" t="str">
        <f ca="1" t="shared" si="610"/>
        <v>Anders Erikson 589</v>
      </c>
      <c r="P589" s="29" t="str">
        <f ca="1" t="shared" si="611"/>
        <v>Anders Erikson 589</v>
      </c>
      <c r="Q589" s="29" t="str">
        <f ca="1" t="shared" si="632"/>
        <v>2.Reservationsavtal</v>
      </c>
      <c r="R589" s="44" t="str">
        <f ca="1" t="shared" si="633"/>
        <v/>
      </c>
      <c r="S589" s="44" t="str">
        <f ca="1" t="shared" si="634"/>
        <v/>
      </c>
      <c r="T589" s="44" t="str">
        <f ca="1" t="shared" si="635"/>
        <v>x</v>
      </c>
      <c r="V589" s="32"/>
      <c r="W589" s="48" t="str">
        <f ca="1" t="shared" si="636"/>
        <v>Ansluts till LN 20 kV</v>
      </c>
      <c r="X589" s="49" t="str">
        <f ca="1" t="shared" si="637"/>
        <v>Nej</v>
      </c>
      <c r="Y589" s="62" t="str">
        <f ca="1" t="shared" si="618"/>
        <v/>
      </c>
      <c r="Z589" s="62" t="str">
        <f ca="1" t="shared" si="619"/>
        <v/>
      </c>
      <c r="AA589" s="66"/>
      <c r="AB589" s="63" t="str">
        <f ca="1" t="shared" si="620"/>
        <v/>
      </c>
      <c r="AC589" s="72">
        <f ca="1">INDEX(Anslutningspunkt!$A$2:$A$180,RANDBETWEEN(2,180),1)</f>
        <v>120</v>
      </c>
      <c r="AD589" s="29"/>
      <c r="AE589" s="29" t="str">
        <f ca="1" t="shared" si="638"/>
        <v>Stamnät Regionnät</v>
      </c>
      <c r="AF589" s="78"/>
      <c r="AG589" s="121"/>
      <c r="AH589" s="122"/>
      <c r="AI589" s="126"/>
      <c r="AL589" s="6"/>
      <c r="AM589" s="6">
        <f ca="1">VLOOKUP(AC589,Anslutningspunkt!A:B,2,0)+RANDBETWEEN(-10000,10000)</f>
        <v>7750702.698</v>
      </c>
      <c r="AN589" s="6">
        <f ca="1">VLOOKUP(AC589,Anslutningspunkt!A:C,3,0)+RANDBETWEEN(-10000,10000)</f>
        <v>711240.195</v>
      </c>
      <c r="AP589" s="6" t="str">
        <f ca="1" t="shared" si="622"/>
        <v>Flytt</v>
      </c>
      <c r="AQ589" s="6" t="str">
        <f t="shared" si="623"/>
        <v>Konsumtion/Produktion</v>
      </c>
      <c r="AX589" s="30">
        <f ca="1" t="shared" si="624"/>
        <v>44856.768363454</v>
      </c>
      <c r="AZ589" s="30" t="str">
        <f ca="1">IF(SUM(IF({"4.Projekteringsavtal","5.Anslutningsavtal","6.Nätavtal"}=Q589,1,0))&gt;0,EDATE(AX589,RANDBETWEEN(0,6)),"")</f>
        <v/>
      </c>
      <c r="BB589" s="20" t="str">
        <f ca="1">IF(SUM(IF({"5.Anslutningsavtal","6.Nätavtal"}=Q589,1,0))&gt;0,EDATE(AZ589,RANDBETWEEN(0,3)),"")</f>
        <v/>
      </c>
      <c r="BD589" s="20" t="str">
        <f ca="1" t="shared" si="625"/>
        <v/>
      </c>
    </row>
    <row r="590" spans="1:56">
      <c r="A590" s="32" t="s">
        <v>65</v>
      </c>
      <c r="B590" s="30">
        <f ca="1" t="shared" si="626"/>
        <v>43230</v>
      </c>
      <c r="C590" s="31">
        <f ca="1" t="shared" si="600"/>
        <v>45308</v>
      </c>
      <c r="D590" s="29" t="str">
        <f t="shared" si="601"/>
        <v>Project 4590</v>
      </c>
      <c r="E590" s="29" t="str">
        <f t="shared" si="602"/>
        <v>Company AB 5590</v>
      </c>
      <c r="F590" s="29" t="str">
        <f ca="1" t="shared" si="627"/>
        <v>Falun</v>
      </c>
      <c r="G590" s="36">
        <f ca="1" t="shared" si="628"/>
        <v>34</v>
      </c>
      <c r="H590" s="37" t="str">
        <f ca="1" t="shared" si="629"/>
        <v>Ja</v>
      </c>
      <c r="I590" s="29" t="str">
        <f ca="1" t="shared" si="630"/>
        <v>Utökning</v>
      </c>
      <c r="J590" s="29" t="s">
        <v>69</v>
      </c>
      <c r="K590" s="40">
        <f ca="1" t="shared" si="631"/>
        <v>360</v>
      </c>
      <c r="L590" s="40">
        <f ca="1" t="shared" si="608"/>
        <v>13</v>
      </c>
      <c r="N590" s="29" t="str">
        <f ca="1" t="shared" si="609"/>
        <v>Lars Johnson 590</v>
      </c>
      <c r="O590" s="29" t="str">
        <f ca="1" t="shared" si="610"/>
        <v>Sarah Anderson 590</v>
      </c>
      <c r="P590" s="29" t="str">
        <f ca="1" t="shared" si="611"/>
        <v>Lars Johnson 590</v>
      </c>
      <c r="Q590" s="29" t="str">
        <f ca="1" t="shared" si="632"/>
        <v>4.Projekteringsavtal</v>
      </c>
      <c r="R590" s="44" t="str">
        <f ca="1" t="shared" si="633"/>
        <v/>
      </c>
      <c r="S590" s="44" t="str">
        <f ca="1" t="shared" si="634"/>
        <v/>
      </c>
      <c r="T590" s="44" t="str">
        <f ca="1" t="shared" si="635"/>
        <v/>
      </c>
      <c r="V590" s="32"/>
      <c r="W590" s="48" t="str">
        <f ca="1" t="shared" si="636"/>
        <v>Länk</v>
      </c>
      <c r="X590" s="49" t="str">
        <f ca="1" t="shared" si="637"/>
        <v>Ja</v>
      </c>
      <c r="Y590" s="62">
        <f ca="1" t="shared" si="618"/>
        <v>45535</v>
      </c>
      <c r="Z590" s="62">
        <f ca="1" t="shared" si="619"/>
        <v>45461</v>
      </c>
      <c r="AA590" s="66"/>
      <c r="AB590" s="63" t="str">
        <f ca="1" t="shared" si="620"/>
        <v/>
      </c>
      <c r="AC590" s="72">
        <f ca="1">INDEX(Anslutningspunkt!$A$2:$A$180,RANDBETWEEN(2,180),1)</f>
        <v>303</v>
      </c>
      <c r="AD590" s="29"/>
      <c r="AE590" s="29" t="str">
        <f ca="1" t="shared" si="638"/>
        <v>Stamnät</v>
      </c>
      <c r="AF590" s="78"/>
      <c r="AG590" s="121"/>
      <c r="AH590" s="122"/>
      <c r="AI590" s="126"/>
      <c r="AL590" s="6"/>
      <c r="AM590" s="6">
        <f ca="1">VLOOKUP(AC590,Anslutningspunkt!A:B,2,0)+RANDBETWEEN(-10000,10000)</f>
        <v>6330434.937</v>
      </c>
      <c r="AN590" s="6">
        <f ca="1">VLOOKUP(AC590,Anslutningspunkt!A:C,3,0)+RANDBETWEEN(-10000,10000)</f>
        <v>439965.554</v>
      </c>
      <c r="AP590" s="6" t="str">
        <f ca="1" t="shared" si="622"/>
        <v>Utökning</v>
      </c>
      <c r="AQ590" s="6" t="str">
        <f t="shared" si="623"/>
        <v>Konsumtion/Produktion</v>
      </c>
      <c r="AX590" s="30">
        <f ca="1" t="shared" si="624"/>
        <v>45157.3527003633</v>
      </c>
      <c r="AZ590" s="30">
        <f ca="1">IF(SUM(IF({"4.Projekteringsavtal","5.Anslutningsavtal","6.Nätavtal"}=Q590,1,0))&gt;0,EDATE(AX590,RANDBETWEEN(0,6)),"")</f>
        <v>45249</v>
      </c>
      <c r="BB590" s="20" t="str">
        <f ca="1">IF(SUM(IF({"5.Anslutningsavtal","6.Nätavtal"}=Q590,1,0))&gt;0,EDATE(AZ590,RANDBETWEEN(0,3)),"")</f>
        <v/>
      </c>
      <c r="BD590" s="20" t="str">
        <f ca="1" t="shared" si="625"/>
        <v/>
      </c>
    </row>
    <row r="591" spans="1:56">
      <c r="A591" s="32" t="s">
        <v>65</v>
      </c>
      <c r="B591" s="30">
        <f ca="1" t="shared" si="626"/>
        <v>44187</v>
      </c>
      <c r="C591" s="31">
        <f ca="1" t="shared" si="600"/>
        <v>45450</v>
      </c>
      <c r="D591" s="29" t="str">
        <f t="shared" si="601"/>
        <v>Project 4591</v>
      </c>
      <c r="E591" s="29" t="str">
        <f t="shared" si="602"/>
        <v>Company AB 5591</v>
      </c>
      <c r="F591" s="29" t="str">
        <f ca="1" t="shared" si="627"/>
        <v>Solna</v>
      </c>
      <c r="G591" s="36">
        <f ca="1" t="shared" si="628"/>
        <v>34</v>
      </c>
      <c r="H591" s="37" t="str">
        <f ca="1" t="shared" si="629"/>
        <v>Nej</v>
      </c>
      <c r="I591" s="29" t="str">
        <f ca="1" t="shared" si="630"/>
        <v>Nyanslutning</v>
      </c>
      <c r="J591" s="29" t="s">
        <v>69</v>
      </c>
      <c r="K591" s="40">
        <f ca="1" t="shared" si="631"/>
        <v>130</v>
      </c>
      <c r="L591" s="40">
        <f ca="1" t="shared" si="608"/>
        <v>66</v>
      </c>
      <c r="N591" s="29" t="str">
        <f ca="1" t="shared" si="609"/>
        <v>Sarah Anderson 591</v>
      </c>
      <c r="O591" s="29" t="str">
        <f ca="1" t="shared" si="610"/>
        <v>Anders Erikson 591</v>
      </c>
      <c r="P591" s="29" t="str">
        <f ca="1" t="shared" si="611"/>
        <v>Lars Johnson 591</v>
      </c>
      <c r="Q591" s="29" t="str">
        <f ca="1" t="shared" si="632"/>
        <v>4.Projekteringsavtal</v>
      </c>
      <c r="R591" s="44" t="str">
        <f ca="1" t="shared" si="633"/>
        <v>n</v>
      </c>
      <c r="S591" s="44" t="str">
        <f ca="1" t="shared" si="634"/>
        <v/>
      </c>
      <c r="T591" s="44" t="str">
        <f ca="1" t="shared" si="635"/>
        <v/>
      </c>
      <c r="V591" s="32"/>
      <c r="W591" s="48" t="str">
        <f ca="1" t="shared" si="636"/>
        <v/>
      </c>
      <c r="X591" s="49" t="str">
        <f ca="1" t="shared" si="637"/>
        <v>Nej</v>
      </c>
      <c r="Y591" s="62" t="str">
        <f ca="1" t="shared" si="618"/>
        <v/>
      </c>
      <c r="Z591" s="62" t="str">
        <f ca="1" t="shared" si="619"/>
        <v/>
      </c>
      <c r="AA591" s="66"/>
      <c r="AB591" s="63" t="str">
        <f ca="1" t="shared" si="620"/>
        <v/>
      </c>
      <c r="AC591" s="72">
        <f ca="1">INDEX(Anslutningspunkt!$A$2:$A$180,RANDBETWEEN(2,180),1)</f>
        <v>147</v>
      </c>
      <c r="AD591" s="29"/>
      <c r="AE591" s="29" t="str">
        <f ca="1" t="shared" si="638"/>
        <v>Regionnät</v>
      </c>
      <c r="AF591" s="78"/>
      <c r="AG591" s="121"/>
      <c r="AH591" s="122"/>
      <c r="AI591" s="126"/>
      <c r="AL591" s="6"/>
      <c r="AM591" s="6">
        <f ca="1">VLOOKUP(AC591,Anslutningspunkt!A:B,2,0)+RANDBETWEEN(-10000,10000)</f>
        <v>7591273.698</v>
      </c>
      <c r="AN591" s="6">
        <f ca="1">VLOOKUP(AC591,Anslutningspunkt!A:C,3,0)+RANDBETWEEN(-10000,10000)</f>
        <v>808743.195</v>
      </c>
      <c r="AP591" s="6" t="str">
        <f ca="1" t="shared" si="622"/>
        <v>Nyanslutning</v>
      </c>
      <c r="AQ591" s="6" t="str">
        <f t="shared" si="623"/>
        <v>Konsumtion/Produktion</v>
      </c>
      <c r="AX591" s="30">
        <f ca="1" t="shared" si="624"/>
        <v>44962.8962404881</v>
      </c>
      <c r="AZ591" s="30">
        <f ca="1">IF(SUM(IF({"4.Projekteringsavtal","5.Anslutningsavtal","6.Nätavtal"}=Q591,1,0))&gt;0,EDATE(AX591,RANDBETWEEN(0,6)),"")</f>
        <v>44962</v>
      </c>
      <c r="BB591" s="20" t="str">
        <f ca="1">IF(SUM(IF({"5.Anslutningsavtal","6.Nätavtal"}=Q591,1,0))&gt;0,EDATE(AZ591,RANDBETWEEN(0,3)),"")</f>
        <v/>
      </c>
      <c r="BD591" s="20" t="str">
        <f ca="1" t="shared" si="625"/>
        <v/>
      </c>
    </row>
    <row r="592" spans="1:56">
      <c r="A592" s="32" t="s">
        <v>65</v>
      </c>
      <c r="B592" s="30">
        <f ca="1" t="shared" ref="B592:B601" si="639">RANDBETWEEN(DATE(2018,1,1),DATE(2022,10,20))</f>
        <v>44775</v>
      </c>
      <c r="C592" s="31">
        <f ca="1" t="shared" si="600"/>
        <v>45575</v>
      </c>
      <c r="D592" s="29" t="str">
        <f t="shared" si="601"/>
        <v>Project 4592</v>
      </c>
      <c r="E592" s="29" t="str">
        <f t="shared" si="602"/>
        <v>Company AB 5592</v>
      </c>
      <c r="F592" s="29" t="str">
        <f ca="1" t="shared" ref="F592:F601" si="640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Östhammar</v>
      </c>
      <c r="G592" s="36">
        <f ca="1" t="shared" ref="G592:G601" si="641">RANDBETWEEN(30,38)</f>
        <v>31</v>
      </c>
      <c r="H592" s="37" t="str">
        <f ca="1" t="shared" ref="H592:H601" si="642">CHOOSE(RANDBETWEEN(1,3),"Ja","Nej","")</f>
        <v/>
      </c>
      <c r="I592" s="29" t="str">
        <f ca="1" t="shared" ref="I592:I601" si="643">CHOOSE(RANDBETWEEN(1,3),"Nyanslutning","Utökning","Flytt")</f>
        <v>Nyanslutning</v>
      </c>
      <c r="J592" s="29" t="s">
        <v>69</v>
      </c>
      <c r="K592" s="40">
        <f ca="1" t="shared" ref="K592:K601" si="644">RANDBETWEEN(1,60)*10</f>
        <v>390</v>
      </c>
      <c r="L592" s="40">
        <f ca="1" t="shared" si="608"/>
        <v>92</v>
      </c>
      <c r="N592" s="29" t="str">
        <f ca="1" t="shared" si="609"/>
        <v>Sarah Anderson 592</v>
      </c>
      <c r="O592" s="29" t="str">
        <f ca="1" t="shared" si="610"/>
        <v>Sarah Anderson 592</v>
      </c>
      <c r="P592" s="29" t="str">
        <f ca="1" t="shared" si="611"/>
        <v>Lars Johnson 592</v>
      </c>
      <c r="Q592" s="29" t="str">
        <f ca="1" t="shared" ref="Q592:Q601" si="645">CHOOSE(RANDBETWEEN(1,5),"5.Anslutningsavtal","4.Projekteringsavtal","6.Nätavtal","2.Reservationsavtal","1.Anslutningsmöjlighet")</f>
        <v>2.Reservationsavtal</v>
      </c>
      <c r="R592" s="44" t="str">
        <f ca="1" t="shared" ref="R592:R601" si="646">CHOOSE(RANDBETWEEN(1,8),"Ja","","","","n","nej","?","N/A")</f>
        <v>N/A</v>
      </c>
      <c r="S592" s="44" t="str">
        <f ca="1" t="shared" ref="S592:S601" si="647">CHOOSE(RANDBETWEEN(1,3),"x","","")</f>
        <v/>
      </c>
      <c r="T592" s="44" t="str">
        <f ca="1" t="shared" ref="T592:T601" si="648">CHOOSE(RANDBETWEEN(1,4),"x","","","")</f>
        <v/>
      </c>
      <c r="V592" s="32"/>
      <c r="W592" s="48" t="str">
        <f ca="1" t="shared" ref="W592:W601" si="649">CHOOSE(RANDBETWEEN(1,7),"Länk","","","","","Ansluts till LN 20 kV","Reservationsavtal ska tecknas")</f>
        <v/>
      </c>
      <c r="X592" s="49" t="str">
        <f ca="1" t="shared" ref="X592:X601" si="650">CHOOSE(RANDBETWEEN(1,4),"Ja","Ja","Nej","")</f>
        <v>Ja</v>
      </c>
      <c r="Y592" s="62">
        <f ca="1" t="shared" si="618"/>
        <v>45584</v>
      </c>
      <c r="Z592" s="62">
        <f ca="1" t="shared" si="619"/>
        <v>45583</v>
      </c>
      <c r="AA592" s="66"/>
      <c r="AB592" s="63" t="str">
        <f ca="1" t="shared" si="620"/>
        <v/>
      </c>
      <c r="AC592" s="72">
        <f ca="1">INDEX(Anslutningspunkt!$A$2:$A$180,RANDBETWEEN(2,180),1)</f>
        <v>197</v>
      </c>
      <c r="AD592" s="29"/>
      <c r="AE592" s="29" t="str">
        <f ca="1" t="shared" ref="AE592:AE601" si="651">CHOOSE(RANDBETWEEN(1,4),"Regionnät","Stamnät Regionnät","Stamnät","")</f>
        <v>Stamnät</v>
      </c>
      <c r="AF592" s="78"/>
      <c r="AG592" s="121"/>
      <c r="AH592" s="122"/>
      <c r="AI592" s="126"/>
      <c r="AL592" s="6"/>
      <c r="AM592" s="6">
        <f ca="1">VLOOKUP(AC592,Anslutningspunkt!A:B,2,0)+RANDBETWEEN(-10000,10000)</f>
        <v>7643325.698</v>
      </c>
      <c r="AN592" s="6">
        <f ca="1">VLOOKUP(AC592,Anslutningspunkt!A:C,3,0)+RANDBETWEEN(-10000,10000)</f>
        <v>675223.195</v>
      </c>
      <c r="AP592" s="6" t="str">
        <f ca="1" t="shared" si="622"/>
        <v>Nyanslutning</v>
      </c>
      <c r="AQ592" s="6" t="str">
        <f t="shared" si="623"/>
        <v>Konsumtion/Produktion</v>
      </c>
      <c r="AX592" s="30">
        <f ca="1" t="shared" si="624"/>
        <v>44972.6423697982</v>
      </c>
      <c r="AZ592" s="30" t="str">
        <f ca="1">IF(SUM(IF({"4.Projekteringsavtal","5.Anslutningsavtal","6.Nätavtal"}=Q592,1,0))&gt;0,EDATE(AX592,RANDBETWEEN(0,6)),"")</f>
        <v/>
      </c>
      <c r="BB592" s="20" t="str">
        <f ca="1">IF(SUM(IF({"5.Anslutningsavtal","6.Nätavtal"}=Q592,1,0))&gt;0,EDATE(AZ592,RANDBETWEEN(0,3)),"")</f>
        <v/>
      </c>
      <c r="BD592" s="20" t="str">
        <f ca="1" t="shared" si="625"/>
        <v/>
      </c>
    </row>
    <row r="593" spans="1:56">
      <c r="A593" s="32" t="s">
        <v>65</v>
      </c>
      <c r="B593" s="30">
        <f ca="1" t="shared" si="639"/>
        <v>44029</v>
      </c>
      <c r="C593" s="31">
        <f ca="1" t="shared" si="600"/>
        <v>44871</v>
      </c>
      <c r="D593" s="29" t="str">
        <f t="shared" si="601"/>
        <v>Project 4593</v>
      </c>
      <c r="E593" s="29" t="str">
        <f t="shared" si="602"/>
        <v>Company AB 5593</v>
      </c>
      <c r="F593" s="29" t="str">
        <f ca="1" t="shared" si="640"/>
        <v>Ludvika</v>
      </c>
      <c r="G593" s="36">
        <f ca="1" t="shared" si="641"/>
        <v>32</v>
      </c>
      <c r="H593" s="37" t="str">
        <f ca="1" t="shared" si="642"/>
        <v>Nej</v>
      </c>
      <c r="I593" s="29" t="str">
        <f ca="1" t="shared" si="643"/>
        <v>Utökning</v>
      </c>
      <c r="J593" s="29" t="s">
        <v>69</v>
      </c>
      <c r="K593" s="40">
        <f ca="1" t="shared" si="644"/>
        <v>260</v>
      </c>
      <c r="L593" s="40">
        <f ca="1" t="shared" si="608"/>
        <v>21</v>
      </c>
      <c r="N593" s="29" t="str">
        <f ca="1" t="shared" si="609"/>
        <v>Sarah Anderson 593</v>
      </c>
      <c r="O593" s="29" t="str">
        <f ca="1" t="shared" si="610"/>
        <v>Sarah Anderson 593</v>
      </c>
      <c r="P593" s="29" t="str">
        <f ca="1" t="shared" si="611"/>
        <v>Lars Johnson 593</v>
      </c>
      <c r="Q593" s="29" t="str">
        <f ca="1" t="shared" si="645"/>
        <v>5.Anslutningsavtal</v>
      </c>
      <c r="R593" s="44" t="str">
        <f ca="1" t="shared" si="646"/>
        <v>n</v>
      </c>
      <c r="S593" s="44" t="str">
        <f ca="1" t="shared" si="647"/>
        <v/>
      </c>
      <c r="T593" s="44" t="str">
        <f ca="1" t="shared" si="648"/>
        <v/>
      </c>
      <c r="V593" s="32"/>
      <c r="W593" s="48" t="str">
        <f ca="1" t="shared" si="649"/>
        <v>Ansluts till LN 20 kV</v>
      </c>
      <c r="X593" s="49" t="str">
        <f ca="1" t="shared" si="650"/>
        <v>Ja</v>
      </c>
      <c r="Y593" s="62">
        <f ca="1" t="shared" si="618"/>
        <v>45256</v>
      </c>
      <c r="Z593" s="62">
        <f ca="1" t="shared" si="619"/>
        <v>45075</v>
      </c>
      <c r="AA593" s="66"/>
      <c r="AB593" s="63" t="str">
        <f ca="1" t="shared" si="620"/>
        <v/>
      </c>
      <c r="AC593" s="72">
        <f ca="1">INDEX(Anslutningspunkt!$A$2:$A$180,RANDBETWEEN(2,180),1)</f>
        <v>40</v>
      </c>
      <c r="AD593" s="29"/>
      <c r="AE593" s="29" t="str">
        <f ca="1" t="shared" si="651"/>
        <v>Stamnät Regionnät</v>
      </c>
      <c r="AF593" s="78"/>
      <c r="AG593" s="121"/>
      <c r="AH593" s="122"/>
      <c r="AI593" s="126"/>
      <c r="AL593" s="6"/>
      <c r="AM593" s="6">
        <f ca="1">VLOOKUP(AC593,Anslutningspunkt!A:B,2,0)+RANDBETWEEN(-10000,10000)</f>
        <v>7590547.698</v>
      </c>
      <c r="AN593" s="6">
        <f ca="1">VLOOKUP(AC593,Anslutningspunkt!A:C,3,0)+RANDBETWEEN(-10000,10000)</f>
        <v>841804.195</v>
      </c>
      <c r="AP593" s="6" t="str">
        <f ca="1" t="shared" si="622"/>
        <v>Utökning</v>
      </c>
      <c r="AQ593" s="6" t="str">
        <f t="shared" si="623"/>
        <v>Konsumtion/Produktion</v>
      </c>
      <c r="AX593" s="30">
        <f ca="1" t="shared" si="624"/>
        <v>44319.2443174567</v>
      </c>
      <c r="AZ593" s="30">
        <f ca="1">IF(SUM(IF({"4.Projekteringsavtal","5.Anslutningsavtal","6.Nätavtal"}=Q593,1,0))&gt;0,EDATE(AX593,RANDBETWEEN(0,6)),"")</f>
        <v>44472</v>
      </c>
      <c r="BB593" s="20">
        <f ca="1">IF(SUM(IF({"5.Anslutningsavtal","6.Nätavtal"}=Q593,1,0))&gt;0,EDATE(AZ593,RANDBETWEEN(0,3)),"")</f>
        <v>44533</v>
      </c>
      <c r="BD593" s="20" t="str">
        <f ca="1" t="shared" si="625"/>
        <v/>
      </c>
    </row>
    <row r="594" spans="1:56">
      <c r="A594" s="32" t="s">
        <v>65</v>
      </c>
      <c r="B594" s="30">
        <f ca="1" t="shared" si="639"/>
        <v>43655</v>
      </c>
      <c r="C594" s="31">
        <f ca="1" t="shared" si="600"/>
        <v>45310</v>
      </c>
      <c r="D594" s="29" t="str">
        <f t="shared" si="601"/>
        <v>Project 4594</v>
      </c>
      <c r="E594" s="29" t="str">
        <f t="shared" si="602"/>
        <v>Company AB 5594</v>
      </c>
      <c r="F594" s="29" t="str">
        <f ca="1" t="shared" si="640"/>
        <v>Sigtuna</v>
      </c>
      <c r="G594" s="36">
        <f ca="1" t="shared" si="641"/>
        <v>34</v>
      </c>
      <c r="H594" s="37" t="str">
        <f ca="1" t="shared" si="642"/>
        <v/>
      </c>
      <c r="I594" s="29" t="str">
        <f ca="1" t="shared" si="643"/>
        <v>Flytt</v>
      </c>
      <c r="J594" s="29" t="s">
        <v>69</v>
      </c>
      <c r="K594" s="40">
        <f ca="1" t="shared" si="644"/>
        <v>180</v>
      </c>
      <c r="L594" s="40">
        <f ca="1" t="shared" si="608"/>
        <v>11</v>
      </c>
      <c r="N594" s="29" t="str">
        <f ca="1" t="shared" si="609"/>
        <v>Anders Erikson 594</v>
      </c>
      <c r="O594" s="29" t="str">
        <f ca="1" t="shared" si="610"/>
        <v>Erik Johanson 594</v>
      </c>
      <c r="P594" s="29" t="str">
        <f ca="1" t="shared" si="611"/>
        <v>Sarah Anderson 594</v>
      </c>
      <c r="Q594" s="29" t="str">
        <f ca="1" t="shared" si="645"/>
        <v>2.Reservationsavtal</v>
      </c>
      <c r="R594" s="44" t="str">
        <f ca="1" t="shared" si="646"/>
        <v/>
      </c>
      <c r="S594" s="44" t="str">
        <f ca="1" t="shared" si="647"/>
        <v>x</v>
      </c>
      <c r="T594" s="44" t="str">
        <f ca="1" t="shared" si="648"/>
        <v/>
      </c>
      <c r="V594" s="32"/>
      <c r="W594" s="48" t="str">
        <f ca="1" t="shared" si="649"/>
        <v/>
      </c>
      <c r="X594" s="49" t="str">
        <f ca="1" t="shared" si="650"/>
        <v>Ja</v>
      </c>
      <c r="Y594" s="62">
        <f ca="1" t="shared" si="618"/>
        <v>45488</v>
      </c>
      <c r="Z594" s="62">
        <f ca="1" t="shared" si="619"/>
        <v>45322</v>
      </c>
      <c r="AA594" s="66"/>
      <c r="AB594" s="63" t="str">
        <f ca="1" t="shared" si="620"/>
        <v/>
      </c>
      <c r="AC594" s="72">
        <f ca="1">INDEX(Anslutningspunkt!$A$2:$A$180,RANDBETWEEN(2,180),1)</f>
        <v>44</v>
      </c>
      <c r="AD594" s="29"/>
      <c r="AE594" s="29" t="str">
        <f ca="1" t="shared" si="651"/>
        <v>Stamnät Regionnät</v>
      </c>
      <c r="AF594" s="78"/>
      <c r="AG594" s="121"/>
      <c r="AH594" s="122"/>
      <c r="AI594" s="126"/>
      <c r="AL594" s="6"/>
      <c r="AM594" s="6">
        <f ca="1">VLOOKUP(AC594,Anslutningspunkt!A:B,2,0)+RANDBETWEEN(-10000,10000)</f>
        <v>7689385.698</v>
      </c>
      <c r="AN594" s="6">
        <f ca="1">VLOOKUP(AC594,Anslutningspunkt!A:C,3,0)+RANDBETWEEN(-10000,10000)</f>
        <v>808528.195</v>
      </c>
      <c r="AP594" s="6" t="str">
        <f ca="1" t="shared" si="622"/>
        <v>Flytt</v>
      </c>
      <c r="AQ594" s="6" t="str">
        <f t="shared" si="623"/>
        <v>Konsumtion/Produktion</v>
      </c>
      <c r="AX594" s="30">
        <f ca="1" t="shared" si="624"/>
        <v>45125.0064342886</v>
      </c>
      <c r="AZ594" s="30" t="str">
        <f ca="1">IF(SUM(IF({"4.Projekteringsavtal","5.Anslutningsavtal","6.Nätavtal"}=Q594,1,0))&gt;0,EDATE(AX594,RANDBETWEEN(0,6)),"")</f>
        <v/>
      </c>
      <c r="BB594" s="20" t="str">
        <f ca="1">IF(SUM(IF({"5.Anslutningsavtal","6.Nätavtal"}=Q594,1,0))&gt;0,EDATE(AZ594,RANDBETWEEN(0,3)),"")</f>
        <v/>
      </c>
      <c r="BD594" s="20" t="str">
        <f ca="1" t="shared" si="625"/>
        <v/>
      </c>
    </row>
    <row r="595" spans="1:56">
      <c r="A595" s="32" t="s">
        <v>65</v>
      </c>
      <c r="B595" s="30">
        <f ca="1" t="shared" si="639"/>
        <v>43159</v>
      </c>
      <c r="C595" s="31">
        <f ca="1" t="shared" si="600"/>
        <v>44603</v>
      </c>
      <c r="D595" s="29" t="str">
        <f t="shared" si="601"/>
        <v>Project 4595</v>
      </c>
      <c r="E595" s="29" t="str">
        <f t="shared" si="602"/>
        <v>Company AB 5595</v>
      </c>
      <c r="F595" s="29" t="str">
        <f ca="1" t="shared" si="640"/>
        <v>Strängnäs</v>
      </c>
      <c r="G595" s="36">
        <f ca="1" t="shared" si="641"/>
        <v>31</v>
      </c>
      <c r="H595" s="37" t="str">
        <f ca="1" t="shared" si="642"/>
        <v>Ja</v>
      </c>
      <c r="I595" s="29" t="str">
        <f ca="1" t="shared" si="643"/>
        <v>Flytt</v>
      </c>
      <c r="J595" s="29" t="s">
        <v>69</v>
      </c>
      <c r="K595" s="40">
        <f ca="1" t="shared" si="644"/>
        <v>510</v>
      </c>
      <c r="L595" s="40">
        <f ca="1" t="shared" si="608"/>
        <v>143</v>
      </c>
      <c r="N595" s="29" t="str">
        <f ca="1" t="shared" si="609"/>
        <v>Erik Johanson 595</v>
      </c>
      <c r="O595" s="29" t="str">
        <f ca="1" t="shared" si="610"/>
        <v>Erik Johanson 595</v>
      </c>
      <c r="P595" s="29" t="str">
        <f ca="1" t="shared" si="611"/>
        <v>Erik Johanson 595</v>
      </c>
      <c r="Q595" s="29" t="str">
        <f ca="1" t="shared" si="645"/>
        <v>2.Reservationsavtal</v>
      </c>
      <c r="R595" s="44" t="str">
        <f ca="1" t="shared" si="646"/>
        <v/>
      </c>
      <c r="S595" s="44" t="str">
        <f ca="1" t="shared" si="647"/>
        <v>x</v>
      </c>
      <c r="T595" s="44" t="str">
        <f ca="1" t="shared" si="648"/>
        <v/>
      </c>
      <c r="V595" s="32"/>
      <c r="W595" s="48" t="str">
        <f ca="1" t="shared" si="649"/>
        <v/>
      </c>
      <c r="X595" s="49" t="str">
        <f ca="1" t="shared" si="650"/>
        <v>Ja</v>
      </c>
      <c r="Y595" s="62">
        <f ca="1" t="shared" si="618"/>
        <v>45455</v>
      </c>
      <c r="Z595" s="62">
        <f ca="1" t="shared" si="619"/>
        <v>45447</v>
      </c>
      <c r="AA595" s="66"/>
      <c r="AB595" s="63" t="str">
        <f ca="1" t="shared" si="620"/>
        <v/>
      </c>
      <c r="AC595" s="72">
        <f ca="1">INDEX(Anslutningspunkt!$A$2:$A$180,RANDBETWEEN(2,180),1)</f>
        <v>74</v>
      </c>
      <c r="AD595" s="29"/>
      <c r="AE595" s="29" t="str">
        <f ca="1" t="shared" si="651"/>
        <v>Regionnät</v>
      </c>
      <c r="AF595" s="78"/>
      <c r="AG595" s="121"/>
      <c r="AH595" s="122"/>
      <c r="AI595" s="126"/>
      <c r="AL595" s="6"/>
      <c r="AM595" s="6">
        <f ca="1">VLOOKUP(AC595,Anslutningspunkt!A:B,2,0)+RANDBETWEEN(-10000,10000)</f>
        <v>6936642.048</v>
      </c>
      <c r="AN595" s="6">
        <f ca="1">VLOOKUP(AC595,Anslutningspunkt!A:C,3,0)+RANDBETWEEN(-10000,10000)</f>
        <v>383853.148</v>
      </c>
      <c r="AP595" s="6" t="str">
        <f ca="1" t="shared" si="622"/>
        <v>Flytt</v>
      </c>
      <c r="AQ595" s="6" t="str">
        <f t="shared" si="623"/>
        <v>Konsumtion/Produktion</v>
      </c>
      <c r="AX595" s="30">
        <f ca="1" t="shared" si="624"/>
        <v>43883.2943775569</v>
      </c>
      <c r="AZ595" s="30" t="str">
        <f ca="1">IF(SUM(IF({"4.Projekteringsavtal","5.Anslutningsavtal","6.Nätavtal"}=Q595,1,0))&gt;0,EDATE(AX595,RANDBETWEEN(0,6)),"")</f>
        <v/>
      </c>
      <c r="BB595" s="20" t="str">
        <f ca="1">IF(SUM(IF({"5.Anslutningsavtal","6.Nätavtal"}=Q595,1,0))&gt;0,EDATE(AZ595,RANDBETWEEN(0,3)),"")</f>
        <v/>
      </c>
      <c r="BD595" s="20" t="str">
        <f ca="1" t="shared" si="625"/>
        <v/>
      </c>
    </row>
    <row r="596" spans="1:56">
      <c r="A596" s="32" t="s">
        <v>65</v>
      </c>
      <c r="B596" s="30">
        <f ca="1" t="shared" si="639"/>
        <v>44114</v>
      </c>
      <c r="C596" s="31">
        <f ca="1" t="shared" si="600"/>
        <v>44444</v>
      </c>
      <c r="D596" s="29" t="str">
        <f t="shared" si="601"/>
        <v>Project 4596</v>
      </c>
      <c r="E596" s="29" t="str">
        <f t="shared" si="602"/>
        <v>Company AB 5596</v>
      </c>
      <c r="F596" s="29" t="str">
        <f ca="1" t="shared" si="640"/>
        <v>Nykvarn</v>
      </c>
      <c r="G596" s="36">
        <f ca="1" t="shared" si="641"/>
        <v>38</v>
      </c>
      <c r="H596" s="37" t="str">
        <f ca="1" t="shared" si="642"/>
        <v>Ja</v>
      </c>
      <c r="I596" s="29" t="str">
        <f ca="1" t="shared" si="643"/>
        <v>Nyanslutning</v>
      </c>
      <c r="J596" s="29" t="s">
        <v>69</v>
      </c>
      <c r="K596" s="40">
        <f ca="1" t="shared" si="644"/>
        <v>270</v>
      </c>
      <c r="L596" s="40">
        <f ca="1" t="shared" si="608"/>
        <v>166</v>
      </c>
      <c r="N596" s="29" t="str">
        <f ca="1" t="shared" si="609"/>
        <v>Erik Johanson 596</v>
      </c>
      <c r="O596" s="29" t="str">
        <f ca="1" t="shared" si="610"/>
        <v>Sarah Anderson 596</v>
      </c>
      <c r="P596" s="29" t="str">
        <f ca="1" t="shared" si="611"/>
        <v>Sarah Anderson 596</v>
      </c>
      <c r="Q596" s="29" t="str">
        <f ca="1" t="shared" si="645"/>
        <v>4.Projekteringsavtal</v>
      </c>
      <c r="R596" s="44" t="str">
        <f ca="1" t="shared" si="646"/>
        <v>nej</v>
      </c>
      <c r="S596" s="44" t="str">
        <f ca="1" t="shared" si="647"/>
        <v>x</v>
      </c>
      <c r="T596" s="44" t="str">
        <f ca="1" t="shared" si="648"/>
        <v/>
      </c>
      <c r="V596" s="32"/>
      <c r="W596" s="48" t="str">
        <f ca="1" t="shared" si="649"/>
        <v/>
      </c>
      <c r="X596" s="49" t="str">
        <f ca="1" t="shared" si="650"/>
        <v>Nej</v>
      </c>
      <c r="Y596" s="62" t="str">
        <f ca="1" t="shared" si="618"/>
        <v/>
      </c>
      <c r="Z596" s="62" t="str">
        <f ca="1" t="shared" si="619"/>
        <v/>
      </c>
      <c r="AA596" s="66"/>
      <c r="AB596" s="63" t="str">
        <f ca="1" t="shared" si="620"/>
        <v/>
      </c>
      <c r="AC596" s="72">
        <f ca="1">INDEX(Anslutningspunkt!$A$2:$A$180,RANDBETWEEN(2,180),1)</f>
        <v>248</v>
      </c>
      <c r="AD596" s="29"/>
      <c r="AE596" s="29" t="str">
        <f ca="1" t="shared" si="651"/>
        <v/>
      </c>
      <c r="AF596" s="78"/>
      <c r="AG596" s="121"/>
      <c r="AH596" s="122"/>
      <c r="AI596" s="126"/>
      <c r="AL596" s="6"/>
      <c r="AM596" s="6">
        <f ca="1">VLOOKUP(AC596,Anslutningspunkt!A:B,2,0)+RANDBETWEEN(-10000,10000)</f>
        <v>7681922.698</v>
      </c>
      <c r="AN596" s="6">
        <f ca="1">VLOOKUP(AC596,Anslutningspunkt!A:C,3,0)+RANDBETWEEN(-10000,10000)</f>
        <v>803726.195</v>
      </c>
      <c r="AP596" s="6" t="str">
        <f ca="1" t="shared" si="622"/>
        <v>Nyanslutning</v>
      </c>
      <c r="AQ596" s="6" t="str">
        <f t="shared" si="623"/>
        <v>Konsumtion/Produktion</v>
      </c>
      <c r="AX596" s="30">
        <f ca="1" t="shared" si="624"/>
        <v>44353.5689898414</v>
      </c>
      <c r="AZ596" s="30">
        <f ca="1">IF(SUM(IF({"4.Projekteringsavtal","5.Anslutningsavtal","6.Nätavtal"}=Q596,1,0))&gt;0,EDATE(AX596,RANDBETWEEN(0,6)),"")</f>
        <v>44536</v>
      </c>
      <c r="BB596" s="20" t="str">
        <f ca="1">IF(SUM(IF({"5.Anslutningsavtal","6.Nätavtal"}=Q596,1,0))&gt;0,EDATE(AZ596,RANDBETWEEN(0,3)),"")</f>
        <v/>
      </c>
      <c r="BD596" s="20" t="str">
        <f ca="1" t="shared" si="625"/>
        <v/>
      </c>
    </row>
    <row r="597" spans="1:56">
      <c r="A597" s="32" t="s">
        <v>65</v>
      </c>
      <c r="B597" s="30">
        <f ca="1" t="shared" si="639"/>
        <v>44688</v>
      </c>
      <c r="C597" s="31">
        <f ca="1" t="shared" si="600"/>
        <v>44739</v>
      </c>
      <c r="D597" s="29" t="str">
        <f t="shared" si="601"/>
        <v>Project 4597</v>
      </c>
      <c r="E597" s="29" t="str">
        <f t="shared" si="602"/>
        <v>Company AB 5597</v>
      </c>
      <c r="F597" s="29" t="str">
        <f ca="1" t="shared" si="640"/>
        <v>Smedjebacken</v>
      </c>
      <c r="G597" s="36">
        <f ca="1" t="shared" si="641"/>
        <v>38</v>
      </c>
      <c r="H597" s="37" t="str">
        <f ca="1" t="shared" si="642"/>
        <v>Ja</v>
      </c>
      <c r="I597" s="29" t="str">
        <f ca="1" t="shared" si="643"/>
        <v>Nyanslutning</v>
      </c>
      <c r="J597" s="29" t="s">
        <v>69</v>
      </c>
      <c r="K597" s="40">
        <f ca="1" t="shared" si="644"/>
        <v>230</v>
      </c>
      <c r="L597" s="40">
        <f ca="1" t="shared" si="608"/>
        <v>88</v>
      </c>
      <c r="N597" s="29" t="str">
        <f ca="1" t="shared" si="609"/>
        <v>Sarah Anderson 597</v>
      </c>
      <c r="O597" s="29" t="str">
        <f ca="1" t="shared" si="610"/>
        <v>Lars Johnson 597</v>
      </c>
      <c r="P597" s="29" t="str">
        <f ca="1" t="shared" si="611"/>
        <v>Sarah Anderson 597</v>
      </c>
      <c r="Q597" s="29" t="str">
        <f ca="1" t="shared" si="645"/>
        <v>4.Projekteringsavtal</v>
      </c>
      <c r="R597" s="44" t="str">
        <f ca="1" t="shared" si="646"/>
        <v>Ja</v>
      </c>
      <c r="S597" s="44" t="str">
        <f ca="1" t="shared" si="647"/>
        <v/>
      </c>
      <c r="T597" s="44" t="str">
        <f ca="1" t="shared" si="648"/>
        <v/>
      </c>
      <c r="V597" s="32"/>
      <c r="W597" s="48" t="str">
        <f ca="1" t="shared" si="649"/>
        <v/>
      </c>
      <c r="X597" s="49" t="str">
        <f ca="1" t="shared" si="650"/>
        <v>Ja</v>
      </c>
      <c r="Y597" s="62">
        <f ca="1" t="shared" si="618"/>
        <v>45389</v>
      </c>
      <c r="Z597" s="62">
        <f ca="1" t="shared" si="619"/>
        <v>45374</v>
      </c>
      <c r="AA597" s="66"/>
      <c r="AB597" s="63" t="str">
        <f ca="1" t="shared" si="620"/>
        <v/>
      </c>
      <c r="AC597" s="72">
        <f ca="1">INDEX(Anslutningspunkt!$A$2:$A$180,RANDBETWEEN(2,180),1)</f>
        <v>242</v>
      </c>
      <c r="AD597" s="29"/>
      <c r="AE597" s="29" t="str">
        <f ca="1" t="shared" si="651"/>
        <v>Stamnät Regionnät</v>
      </c>
      <c r="AF597" s="78"/>
      <c r="AG597" s="121"/>
      <c r="AH597" s="122"/>
      <c r="AI597" s="126"/>
      <c r="AL597" s="6"/>
      <c r="AM597" s="6">
        <f ca="1">VLOOKUP(AC597,Anslutningspunkt!A:B,2,0)+RANDBETWEEN(-10000,10000)</f>
        <v>7707725.698</v>
      </c>
      <c r="AN597" s="6">
        <f ca="1">VLOOKUP(AC597,Anslutningspunkt!A:C,3,0)+RANDBETWEEN(-10000,10000)</f>
        <v>727871.195</v>
      </c>
      <c r="AP597" s="6" t="str">
        <f ca="1" t="shared" si="622"/>
        <v>Nyanslutning</v>
      </c>
      <c r="AQ597" s="6" t="str">
        <f t="shared" si="623"/>
        <v>Konsumtion/Produktion</v>
      </c>
      <c r="AX597" s="30">
        <f ca="1" t="shared" si="624"/>
        <v>44752.7334081766</v>
      </c>
      <c r="AZ597" s="30">
        <f ca="1">IF(SUM(IF({"4.Projekteringsavtal","5.Anslutningsavtal","6.Nätavtal"}=Q597,1,0))&gt;0,EDATE(AX597,RANDBETWEEN(0,6)),"")</f>
        <v>44875</v>
      </c>
      <c r="BB597" s="20" t="str">
        <f ca="1">IF(SUM(IF({"5.Anslutningsavtal","6.Nätavtal"}=Q597,1,0))&gt;0,EDATE(AZ597,RANDBETWEEN(0,3)),"")</f>
        <v/>
      </c>
      <c r="BD597" s="20" t="str">
        <f ca="1" t="shared" si="625"/>
        <v/>
      </c>
    </row>
    <row r="598" spans="1:56">
      <c r="A598" s="32" t="s">
        <v>65</v>
      </c>
      <c r="B598" s="30">
        <f ca="1" t="shared" si="639"/>
        <v>44066</v>
      </c>
      <c r="C598" s="31">
        <f ca="1" t="shared" si="600"/>
        <v>45441</v>
      </c>
      <c r="D598" s="29" t="str">
        <f t="shared" si="601"/>
        <v>Project 4598</v>
      </c>
      <c r="E598" s="29" t="str">
        <f t="shared" si="602"/>
        <v>Company AB 5598</v>
      </c>
      <c r="F598" s="29" t="str">
        <f ca="1" t="shared" si="640"/>
        <v>Åker</v>
      </c>
      <c r="G598" s="36">
        <f ca="1" t="shared" si="641"/>
        <v>38</v>
      </c>
      <c r="H598" s="37" t="str">
        <f ca="1" t="shared" si="642"/>
        <v>Ja</v>
      </c>
      <c r="I598" s="29" t="str">
        <f ca="1" t="shared" si="643"/>
        <v>Nyanslutning</v>
      </c>
      <c r="J598" s="29" t="s">
        <v>69</v>
      </c>
      <c r="K598" s="40">
        <f ca="1" t="shared" si="644"/>
        <v>210</v>
      </c>
      <c r="L598" s="40">
        <f ca="1" t="shared" si="608"/>
        <v>84</v>
      </c>
      <c r="N598" s="29" t="str">
        <f ca="1" t="shared" si="609"/>
        <v>Lars Johnson 598</v>
      </c>
      <c r="O598" s="29" t="str">
        <f ca="1" t="shared" si="610"/>
        <v>Lars Johnson 598</v>
      </c>
      <c r="P598" s="29" t="str">
        <f ca="1" t="shared" si="611"/>
        <v>Erik Johanson 598</v>
      </c>
      <c r="Q598" s="29" t="str">
        <f ca="1" t="shared" si="645"/>
        <v>1.Anslutningsmöjlighet</v>
      </c>
      <c r="R598" s="44" t="str">
        <f ca="1" t="shared" si="646"/>
        <v/>
      </c>
      <c r="S598" s="44" t="str">
        <f ca="1" t="shared" si="647"/>
        <v/>
      </c>
      <c r="T598" s="44" t="str">
        <f ca="1" t="shared" si="648"/>
        <v/>
      </c>
      <c r="V598" s="32"/>
      <c r="W598" s="48" t="str">
        <f ca="1" t="shared" si="649"/>
        <v>Ansluts till LN 20 kV</v>
      </c>
      <c r="X598" s="49" t="str">
        <f ca="1" t="shared" si="650"/>
        <v>Ja</v>
      </c>
      <c r="Y598" s="62">
        <f ca="1" t="shared" si="618"/>
        <v>45578</v>
      </c>
      <c r="Z598" s="62">
        <f ca="1" t="shared" si="619"/>
        <v>45574</v>
      </c>
      <c r="AA598" s="66"/>
      <c r="AB598" s="63">
        <f ca="1" t="shared" si="620"/>
        <v>45157.9723629025</v>
      </c>
      <c r="AC598" s="72">
        <f ca="1">INDEX(Anslutningspunkt!$A$2:$A$180,RANDBETWEEN(2,180),1)</f>
        <v>281</v>
      </c>
      <c r="AD598" s="29"/>
      <c r="AE598" s="29" t="str">
        <f ca="1" t="shared" si="651"/>
        <v>Stamnät</v>
      </c>
      <c r="AF598" s="78"/>
      <c r="AG598" s="121"/>
      <c r="AH598" s="122"/>
      <c r="AI598" s="126"/>
      <c r="AL598" s="6"/>
      <c r="AM598" s="6">
        <f ca="1">VLOOKUP(AC598,Anslutningspunkt!A:B,2,0)+RANDBETWEEN(-10000,10000)</f>
        <v>7622835.698</v>
      </c>
      <c r="AN598" s="6">
        <f ca="1">VLOOKUP(AC598,Anslutningspunkt!A:C,3,0)+RANDBETWEEN(-10000,10000)</f>
        <v>824723.195</v>
      </c>
      <c r="AP598" s="6" t="str">
        <f ca="1" t="shared" si="622"/>
        <v>Nyanslutning</v>
      </c>
      <c r="AQ598" s="6" t="str">
        <f t="shared" si="623"/>
        <v>Konsumtion/Produktion</v>
      </c>
      <c r="AX598" s="30" t="str">
        <f ca="1" t="shared" si="624"/>
        <v/>
      </c>
      <c r="AZ598" s="30" t="str">
        <f ca="1">IF(SUM(IF({"4.Projekteringsavtal","5.Anslutningsavtal","6.Nätavtal"}=Q598,1,0))&gt;0,EDATE(AX598,RANDBETWEEN(0,6)),"")</f>
        <v/>
      </c>
      <c r="BB598" s="20" t="str">
        <f ca="1">IF(SUM(IF({"5.Anslutningsavtal","6.Nätavtal"}=Q598,1,0))&gt;0,EDATE(AZ598,RANDBETWEEN(0,3)),"")</f>
        <v/>
      </c>
      <c r="BD598" s="20" t="str">
        <f ca="1" t="shared" si="625"/>
        <v/>
      </c>
    </row>
    <row r="599" spans="1:56">
      <c r="A599" s="32" t="s">
        <v>65</v>
      </c>
      <c r="B599" s="30">
        <f ca="1" t="shared" si="639"/>
        <v>43716</v>
      </c>
      <c r="C599" s="31">
        <f ca="1" t="shared" si="600"/>
        <v>44451</v>
      </c>
      <c r="D599" s="29" t="str">
        <f t="shared" si="601"/>
        <v>Project 4599</v>
      </c>
      <c r="E599" s="29" t="str">
        <f t="shared" si="602"/>
        <v>Company AB 5599</v>
      </c>
      <c r="F599" s="29" t="str">
        <f ca="1" t="shared" si="640"/>
        <v>Hofors</v>
      </c>
      <c r="G599" s="36">
        <f ca="1" t="shared" si="641"/>
        <v>37</v>
      </c>
      <c r="H599" s="37" t="str">
        <f ca="1" t="shared" si="642"/>
        <v>Ja</v>
      </c>
      <c r="I599" s="29" t="str">
        <f ca="1" t="shared" si="643"/>
        <v>Nyanslutning</v>
      </c>
      <c r="J599" s="29" t="s">
        <v>69</v>
      </c>
      <c r="K599" s="40">
        <f ca="1" t="shared" si="644"/>
        <v>280</v>
      </c>
      <c r="L599" s="40">
        <f ca="1" t="shared" si="608"/>
        <v>200</v>
      </c>
      <c r="N599" s="29" t="str">
        <f ca="1" t="shared" si="609"/>
        <v>Erik Johanson 599</v>
      </c>
      <c r="O599" s="29" t="str">
        <f ca="1" t="shared" si="610"/>
        <v>Erik Johanson 599</v>
      </c>
      <c r="P599" s="29" t="str">
        <f ca="1" t="shared" si="611"/>
        <v>Anders Erikson 599</v>
      </c>
      <c r="Q599" s="29" t="str">
        <f ca="1" t="shared" si="645"/>
        <v>2.Reservationsavtal</v>
      </c>
      <c r="R599" s="44" t="str">
        <f ca="1" t="shared" si="646"/>
        <v>nej</v>
      </c>
      <c r="S599" s="44" t="str">
        <f ca="1" t="shared" si="647"/>
        <v/>
      </c>
      <c r="T599" s="44" t="str">
        <f ca="1" t="shared" si="648"/>
        <v/>
      </c>
      <c r="V599" s="32"/>
      <c r="W599" s="48" t="str">
        <f ca="1" t="shared" si="649"/>
        <v/>
      </c>
      <c r="X599" s="49" t="str">
        <f ca="1" t="shared" si="650"/>
        <v>Nej</v>
      </c>
      <c r="Y599" s="62" t="str">
        <f ca="1" t="shared" si="618"/>
        <v/>
      </c>
      <c r="Z599" s="62" t="str">
        <f ca="1" t="shared" si="619"/>
        <v/>
      </c>
      <c r="AA599" s="66"/>
      <c r="AB599" s="63" t="str">
        <f ca="1" t="shared" si="620"/>
        <v/>
      </c>
      <c r="AC599" s="72">
        <f ca="1">INDEX(Anslutningspunkt!$A$2:$A$180,RANDBETWEEN(2,180),1)</f>
        <v>29</v>
      </c>
      <c r="AD599" s="29"/>
      <c r="AE599" s="29" t="str">
        <f ca="1" t="shared" si="651"/>
        <v/>
      </c>
      <c r="AF599" s="78"/>
      <c r="AG599" s="121"/>
      <c r="AH599" s="122"/>
      <c r="AI599" s="126"/>
      <c r="AL599" s="6"/>
      <c r="AM599" s="6">
        <f ca="1">VLOOKUP(AC599,Anslutningspunkt!A:B,2,0)+RANDBETWEEN(-10000,10000)</f>
        <v>7752306.698</v>
      </c>
      <c r="AN599" s="6">
        <f ca="1">VLOOKUP(AC599,Anslutningspunkt!A:C,3,0)+RANDBETWEEN(-10000,10000)</f>
        <v>732480.195</v>
      </c>
      <c r="AP599" s="6" t="str">
        <f ca="1" t="shared" si="622"/>
        <v>Nyanslutning</v>
      </c>
      <c r="AQ599" s="6" t="str">
        <f t="shared" si="623"/>
        <v>Konsumtion/Produktion</v>
      </c>
      <c r="AX599" s="30">
        <f ca="1" t="shared" si="624"/>
        <v>44327.3673004011</v>
      </c>
      <c r="AZ599" s="30" t="str">
        <f ca="1">IF(SUM(IF({"4.Projekteringsavtal","5.Anslutningsavtal","6.Nätavtal"}=Q599,1,0))&gt;0,EDATE(AX599,RANDBETWEEN(0,6)),"")</f>
        <v/>
      </c>
      <c r="BB599" s="20" t="str">
        <f ca="1">IF(SUM(IF({"5.Anslutningsavtal","6.Nätavtal"}=Q599,1,0))&gt;0,EDATE(AZ599,RANDBETWEEN(0,3)),"")</f>
        <v/>
      </c>
      <c r="BD599" s="20" t="str">
        <f ca="1" t="shared" si="625"/>
        <v/>
      </c>
    </row>
    <row r="600" spans="1:56">
      <c r="A600" s="32" t="s">
        <v>65</v>
      </c>
      <c r="B600" s="30">
        <f ca="1" t="shared" si="639"/>
        <v>43450</v>
      </c>
      <c r="C600" s="31">
        <f ca="1" t="shared" si="600"/>
        <v>44301</v>
      </c>
      <c r="D600" s="29" t="str">
        <f t="shared" si="601"/>
        <v>Project 4600</v>
      </c>
      <c r="E600" s="29" t="str">
        <f t="shared" si="602"/>
        <v>Company AB 5600</v>
      </c>
      <c r="F600" s="29" t="str">
        <f ca="1" t="shared" si="640"/>
        <v>Österåker</v>
      </c>
      <c r="G600" s="36">
        <f ca="1" t="shared" si="641"/>
        <v>37</v>
      </c>
      <c r="H600" s="37" t="str">
        <f ca="1" t="shared" si="642"/>
        <v/>
      </c>
      <c r="I600" s="29" t="str">
        <f ca="1" t="shared" si="643"/>
        <v>Utökning</v>
      </c>
      <c r="J600" s="29" t="s">
        <v>69</v>
      </c>
      <c r="K600" s="40">
        <f ca="1" t="shared" si="644"/>
        <v>580</v>
      </c>
      <c r="L600" s="40">
        <f ca="1" t="shared" si="608"/>
        <v>256</v>
      </c>
      <c r="N600" s="29" t="str">
        <f ca="1" t="shared" si="609"/>
        <v>Anders Erikson 600</v>
      </c>
      <c r="O600" s="29" t="str">
        <f ca="1" t="shared" si="610"/>
        <v>Anders Erikson 600</v>
      </c>
      <c r="P600" s="29" t="str">
        <f ca="1" t="shared" si="611"/>
        <v>Anders Erikson 600</v>
      </c>
      <c r="Q600" s="29" t="str">
        <f ca="1" t="shared" si="645"/>
        <v>6.Nätavtal</v>
      </c>
      <c r="R600" s="44" t="str">
        <f ca="1" t="shared" si="646"/>
        <v>?</v>
      </c>
      <c r="S600" s="44" t="str">
        <f ca="1" t="shared" si="647"/>
        <v>x</v>
      </c>
      <c r="T600" s="44" t="str">
        <f ca="1" t="shared" si="648"/>
        <v/>
      </c>
      <c r="V600" s="32"/>
      <c r="W600" s="48" t="str">
        <f ca="1" t="shared" si="649"/>
        <v>Ansluts till LN 20 kV</v>
      </c>
      <c r="X600" s="49" t="str">
        <f ca="1" t="shared" si="650"/>
        <v>Ja</v>
      </c>
      <c r="Y600" s="62">
        <f ca="1" t="shared" si="618"/>
        <v>45368</v>
      </c>
      <c r="Z600" s="62">
        <f ca="1" t="shared" si="619"/>
        <v>44716</v>
      </c>
      <c r="AA600" s="66"/>
      <c r="AB600" s="63" t="str">
        <f ca="1" t="shared" si="620"/>
        <v/>
      </c>
      <c r="AC600" s="72">
        <f ca="1">INDEX(Anslutningspunkt!$A$2:$A$180,RANDBETWEEN(2,180),1)</f>
        <v>44</v>
      </c>
      <c r="AD600" s="29"/>
      <c r="AE600" s="29" t="str">
        <f ca="1" t="shared" si="651"/>
        <v>Stamnät Regionnät</v>
      </c>
      <c r="AF600" s="78"/>
      <c r="AG600" s="121"/>
      <c r="AH600" s="122"/>
      <c r="AI600" s="126"/>
      <c r="AL600" s="6"/>
      <c r="AM600" s="6">
        <f ca="1">VLOOKUP(AC600,Anslutningspunkt!A:B,2,0)+RANDBETWEEN(-10000,10000)</f>
        <v>7689568.698</v>
      </c>
      <c r="AN600" s="6">
        <f ca="1">VLOOKUP(AC600,Anslutningspunkt!A:C,3,0)+RANDBETWEEN(-10000,10000)</f>
        <v>810791.195</v>
      </c>
      <c r="AP600" s="6" t="str">
        <f ca="1" t="shared" si="622"/>
        <v>Utökning</v>
      </c>
      <c r="AQ600" s="6" t="str">
        <f t="shared" si="623"/>
        <v>Konsumtion/Produktion</v>
      </c>
      <c r="AX600" s="30">
        <f ca="1" t="shared" si="624"/>
        <v>43523.5288775405</v>
      </c>
      <c r="AZ600" s="30">
        <f ca="1">IF(SUM(IF({"4.Projekteringsavtal","5.Anslutningsavtal","6.Nätavtal"}=Q600,1,0))&gt;0,EDATE(AX600,RANDBETWEEN(0,6)),"")</f>
        <v>43612</v>
      </c>
      <c r="BB600" s="20">
        <f ca="1">IF(SUM(IF({"5.Anslutningsavtal","6.Nätavtal"}=Q600,1,0))&gt;0,EDATE(AZ600,RANDBETWEEN(0,3)),"")</f>
        <v>43612</v>
      </c>
      <c r="BD600" s="20">
        <f ca="1" t="shared" si="625"/>
        <v>43704</v>
      </c>
    </row>
    <row r="601" spans="1:56">
      <c r="A601" s="32" t="s">
        <v>65</v>
      </c>
      <c r="B601" s="30">
        <f ca="1" t="shared" si="639"/>
        <v>43838</v>
      </c>
      <c r="C601" s="31">
        <f ca="1" t="shared" si="600"/>
        <v>44815</v>
      </c>
      <c r="D601" s="29" t="str">
        <f t="shared" si="601"/>
        <v>Project 4601</v>
      </c>
      <c r="E601" s="29" t="str">
        <f t="shared" si="602"/>
        <v>Company AB 5601</v>
      </c>
      <c r="F601" s="29" t="str">
        <f ca="1" t="shared" si="640"/>
        <v>Upplans Bro</v>
      </c>
      <c r="G601" s="36">
        <f ca="1" t="shared" si="641"/>
        <v>38</v>
      </c>
      <c r="H601" s="37" t="str">
        <f ca="1" t="shared" si="642"/>
        <v/>
      </c>
      <c r="I601" s="29" t="str">
        <f ca="1" t="shared" si="643"/>
        <v>Nyanslutning</v>
      </c>
      <c r="J601" s="29" t="s">
        <v>69</v>
      </c>
      <c r="K601" s="40">
        <f ca="1" t="shared" si="644"/>
        <v>190</v>
      </c>
      <c r="L601" s="40">
        <f ca="1" t="shared" si="608"/>
        <v>56</v>
      </c>
      <c r="N601" s="29" t="str">
        <f ca="1" t="shared" si="609"/>
        <v>Sarah Anderson 601</v>
      </c>
      <c r="O601" s="29" t="str">
        <f ca="1" t="shared" si="610"/>
        <v>Erik Johanson 601</v>
      </c>
      <c r="P601" s="29" t="str">
        <f ca="1" t="shared" si="611"/>
        <v>Sarah Anderson 601</v>
      </c>
      <c r="Q601" s="29" t="str">
        <f ca="1" t="shared" si="645"/>
        <v>1.Anslutningsmöjlighet</v>
      </c>
      <c r="R601" s="44" t="str">
        <f ca="1" t="shared" si="646"/>
        <v>nej</v>
      </c>
      <c r="S601" s="44" t="str">
        <f ca="1" t="shared" si="647"/>
        <v>x</v>
      </c>
      <c r="T601" s="44" t="str">
        <f ca="1" t="shared" si="648"/>
        <v/>
      </c>
      <c r="V601" s="32"/>
      <c r="W601" s="48" t="str">
        <f ca="1" t="shared" si="649"/>
        <v/>
      </c>
      <c r="X601" s="49" t="str">
        <f ca="1" t="shared" si="650"/>
        <v>Ja</v>
      </c>
      <c r="Y601" s="62">
        <f ca="1" t="shared" si="618"/>
        <v>45191</v>
      </c>
      <c r="Z601" s="62">
        <f ca="1" t="shared" si="619"/>
        <v>45012</v>
      </c>
      <c r="AA601" s="66"/>
      <c r="AB601" s="63">
        <f ca="1" t="shared" si="620"/>
        <v>44524.1339829277</v>
      </c>
      <c r="AC601" s="72">
        <f ca="1">INDEX(Anslutningspunkt!$A$2:$A$180,RANDBETWEEN(2,180),1)</f>
        <v>71</v>
      </c>
      <c r="AD601" s="29"/>
      <c r="AE601" s="29" t="str">
        <f ca="1" t="shared" si="651"/>
        <v>Stamnät Regionnät</v>
      </c>
      <c r="AF601" s="78"/>
      <c r="AG601" s="121"/>
      <c r="AH601" s="122"/>
      <c r="AI601" s="126"/>
      <c r="AL601" s="6"/>
      <c r="AM601" s="6">
        <f ca="1">VLOOKUP(AC601,Anslutningspunkt!A:B,2,0)+RANDBETWEEN(-10000,10000)</f>
        <v>7584909.698</v>
      </c>
      <c r="AN601" s="6">
        <f ca="1">VLOOKUP(AC601,Anslutningspunkt!A:C,3,0)+RANDBETWEEN(-10000,10000)</f>
        <v>828921.195</v>
      </c>
      <c r="AP601" s="6" t="str">
        <f ca="1" t="shared" si="622"/>
        <v>Nyanslutning</v>
      </c>
      <c r="AQ601" s="6" t="str">
        <f t="shared" si="623"/>
        <v>Konsumtion/Produktion</v>
      </c>
      <c r="AX601" s="30" t="str">
        <f ca="1" t="shared" si="624"/>
        <v/>
      </c>
      <c r="AZ601" s="30" t="str">
        <f ca="1">IF(SUM(IF({"4.Projekteringsavtal","5.Anslutningsavtal","6.Nätavtal"}=Q601,1,0))&gt;0,EDATE(AX601,RANDBETWEEN(0,6)),"")</f>
        <v/>
      </c>
      <c r="BB601" s="20" t="str">
        <f ca="1">IF(SUM(IF({"5.Anslutningsavtal","6.Nätavtal"}=Q601,1,0))&gt;0,EDATE(AZ601,RANDBETWEEN(0,3)),"")</f>
        <v/>
      </c>
      <c r="BD601" s="20" t="str">
        <f ca="1" t="shared" si="625"/>
        <v/>
      </c>
    </row>
    <row r="602" spans="1:56">
      <c r="A602" s="32" t="s">
        <v>65</v>
      </c>
      <c r="B602" s="30">
        <f ca="1" t="shared" ref="B602:B611" si="652">RANDBETWEEN(DATE(2018,1,1),DATE(2022,10,20))</f>
        <v>43923</v>
      </c>
      <c r="C602" s="31">
        <f ca="1" t="shared" si="600"/>
        <v>44715</v>
      </c>
      <c r="D602" s="29" t="str">
        <f t="shared" si="601"/>
        <v>Project 4602</v>
      </c>
      <c r="E602" s="29" t="str">
        <f t="shared" si="602"/>
        <v>Company AB 5602</v>
      </c>
      <c r="F602" s="29" t="str">
        <f ca="1" t="shared" ref="F602:F611" si="653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Vingåker</v>
      </c>
      <c r="G602" s="36">
        <f ca="1" t="shared" ref="G602:G611" si="654">RANDBETWEEN(30,38)</f>
        <v>36</v>
      </c>
      <c r="H602" s="37" t="str">
        <f ca="1" t="shared" ref="H602:H611" si="655">CHOOSE(RANDBETWEEN(1,3),"Ja","Nej","")</f>
        <v>Ja</v>
      </c>
      <c r="I602" s="29" t="str">
        <f ca="1" t="shared" ref="I602:I611" si="656">CHOOSE(RANDBETWEEN(1,3),"Nyanslutning","Utökning","Flytt")</f>
        <v>Flytt</v>
      </c>
      <c r="J602" s="29" t="s">
        <v>69</v>
      </c>
      <c r="K602" s="40">
        <f ca="1" t="shared" ref="K602:K611" si="657">RANDBETWEEN(1,60)*10</f>
        <v>310</v>
      </c>
      <c r="L602" s="40">
        <f ca="1" t="shared" si="608"/>
        <v>89</v>
      </c>
      <c r="N602" s="29" t="str">
        <f ca="1" t="shared" si="609"/>
        <v>Erik Johanson 602</v>
      </c>
      <c r="O602" s="29" t="str">
        <f ca="1" t="shared" si="610"/>
        <v>Sarah Anderson 602</v>
      </c>
      <c r="P602" s="29" t="str">
        <f ca="1" t="shared" si="611"/>
        <v>Lars Johnson 602</v>
      </c>
      <c r="Q602" s="29" t="str">
        <f ca="1" t="shared" ref="Q602:Q611" si="658">CHOOSE(RANDBETWEEN(1,5),"5.Anslutningsavtal","4.Projekteringsavtal","6.Nätavtal","2.Reservationsavtal","1.Anslutningsmöjlighet")</f>
        <v>5.Anslutningsavtal</v>
      </c>
      <c r="R602" s="44" t="str">
        <f ca="1" t="shared" ref="R602:R611" si="659">CHOOSE(RANDBETWEEN(1,8),"Ja","","","","n","nej","?","N/A")</f>
        <v>N/A</v>
      </c>
      <c r="S602" s="44" t="str">
        <f ca="1" t="shared" ref="S602:S611" si="660">CHOOSE(RANDBETWEEN(1,3),"x","","")</f>
        <v/>
      </c>
      <c r="T602" s="44" t="str">
        <f ca="1" t="shared" ref="T602:T611" si="661">CHOOSE(RANDBETWEEN(1,4),"x","","","")</f>
        <v/>
      </c>
      <c r="V602" s="32"/>
      <c r="W602" s="48" t="str">
        <f ca="1" t="shared" ref="W602:W611" si="662">CHOOSE(RANDBETWEEN(1,7),"Länk","","","","","Ansluts till LN 20 kV","Reservationsavtal ska tecknas")</f>
        <v>Reservationsavtal ska tecknas</v>
      </c>
      <c r="X602" s="49" t="str">
        <f ca="1" t="shared" ref="X602:X611" si="663">CHOOSE(RANDBETWEEN(1,4),"Ja","Ja","Nej","")</f>
        <v>Ja</v>
      </c>
      <c r="Y602" s="62">
        <f ca="1" t="shared" si="618"/>
        <v>45585</v>
      </c>
      <c r="Z602" s="62">
        <f ca="1" t="shared" si="619"/>
        <v>45546</v>
      </c>
      <c r="AA602" s="66"/>
      <c r="AB602" s="63" t="str">
        <f ca="1" t="shared" si="620"/>
        <v/>
      </c>
      <c r="AC602" s="72">
        <f ca="1">INDEX(Anslutningspunkt!$A$2:$A$180,RANDBETWEEN(2,180),1)</f>
        <v>171</v>
      </c>
      <c r="AD602" s="29"/>
      <c r="AE602" s="29" t="str">
        <f ca="1" t="shared" ref="AE602:AE611" si="664">CHOOSE(RANDBETWEEN(1,4),"Regionnät","Stamnät Regionnät","Stamnät","")</f>
        <v/>
      </c>
      <c r="AF602" s="78"/>
      <c r="AG602" s="121"/>
      <c r="AH602" s="122"/>
      <c r="AI602" s="126"/>
      <c r="AL602" s="6"/>
      <c r="AM602" s="6">
        <f ca="1">VLOOKUP(AC602,Anslutningspunkt!A:B,2,0)+RANDBETWEEN(-10000,10000)</f>
        <v>7565582.698</v>
      </c>
      <c r="AN602" s="6">
        <f ca="1">VLOOKUP(AC602,Anslutningspunkt!A:C,3,0)+RANDBETWEEN(-10000,10000)</f>
        <v>663204.195</v>
      </c>
      <c r="AP602" s="6" t="str">
        <f ca="1" t="shared" si="622"/>
        <v>Flytt</v>
      </c>
      <c r="AQ602" s="6" t="str">
        <f t="shared" si="623"/>
        <v>Konsumtion/Produktion</v>
      </c>
      <c r="AX602" s="30">
        <f ca="1" t="shared" si="624"/>
        <v>44537.7437668909</v>
      </c>
      <c r="AZ602" s="30">
        <f ca="1">IF(SUM(IF({"4.Projekteringsavtal","5.Anslutningsavtal","6.Nätavtal"}=Q602,1,0))&gt;0,EDATE(AX602,RANDBETWEEN(0,6)),"")</f>
        <v>44537</v>
      </c>
      <c r="BB602" s="20">
        <f ca="1">IF(SUM(IF({"5.Anslutningsavtal","6.Nätavtal"}=Q602,1,0))&gt;0,EDATE(AZ602,RANDBETWEEN(0,3)),"")</f>
        <v>44537</v>
      </c>
      <c r="BD602" s="20" t="str">
        <f ca="1" t="shared" si="625"/>
        <v/>
      </c>
    </row>
    <row r="603" spans="1:56">
      <c r="A603" s="32" t="s">
        <v>65</v>
      </c>
      <c r="B603" s="30">
        <f ca="1" t="shared" si="652"/>
        <v>43206</v>
      </c>
      <c r="C603" s="31">
        <f ca="1" t="shared" si="600"/>
        <v>44945</v>
      </c>
      <c r="D603" s="29" t="str">
        <f t="shared" si="601"/>
        <v>Project 4603</v>
      </c>
      <c r="E603" s="29" t="str">
        <f t="shared" si="602"/>
        <v>Company AB 5603</v>
      </c>
      <c r="F603" s="29" t="str">
        <f ca="1" t="shared" si="653"/>
        <v>Horndal</v>
      </c>
      <c r="G603" s="36">
        <f ca="1" t="shared" si="654"/>
        <v>35</v>
      </c>
      <c r="H603" s="37" t="str">
        <f ca="1" t="shared" si="655"/>
        <v>Nej</v>
      </c>
      <c r="I603" s="29" t="str">
        <f ca="1" t="shared" si="656"/>
        <v>Flytt</v>
      </c>
      <c r="J603" s="29" t="s">
        <v>69</v>
      </c>
      <c r="K603" s="40">
        <f ca="1" t="shared" si="657"/>
        <v>70</v>
      </c>
      <c r="L603" s="40">
        <f ca="1" t="shared" si="608"/>
        <v>35</v>
      </c>
      <c r="N603" s="29" t="str">
        <f ca="1" t="shared" si="609"/>
        <v>Anders Erikson 603</v>
      </c>
      <c r="O603" s="29" t="str">
        <f ca="1" t="shared" si="610"/>
        <v>Lars Johnson 603</v>
      </c>
      <c r="P603" s="29" t="str">
        <f ca="1" t="shared" si="611"/>
        <v>Lars Johnson 603</v>
      </c>
      <c r="Q603" s="29" t="str">
        <f ca="1" t="shared" si="658"/>
        <v>2.Reservationsavtal</v>
      </c>
      <c r="R603" s="44" t="str">
        <f ca="1" t="shared" si="659"/>
        <v/>
      </c>
      <c r="S603" s="44" t="str">
        <f ca="1" t="shared" si="660"/>
        <v>x</v>
      </c>
      <c r="T603" s="44" t="str">
        <f ca="1" t="shared" si="661"/>
        <v/>
      </c>
      <c r="V603" s="32"/>
      <c r="W603" s="48" t="str">
        <f ca="1" t="shared" si="662"/>
        <v/>
      </c>
      <c r="X603" s="49" t="str">
        <f ca="1" t="shared" si="663"/>
        <v>Nej</v>
      </c>
      <c r="Y603" s="62" t="str">
        <f ca="1" t="shared" si="618"/>
        <v/>
      </c>
      <c r="Z603" s="62" t="str">
        <f ca="1" t="shared" si="619"/>
        <v/>
      </c>
      <c r="AA603" s="66"/>
      <c r="AB603" s="63" t="str">
        <f ca="1" t="shared" si="620"/>
        <v/>
      </c>
      <c r="AC603" s="72">
        <f ca="1">INDEX(Anslutningspunkt!$A$2:$A$180,RANDBETWEEN(2,180),1)</f>
        <v>281</v>
      </c>
      <c r="AD603" s="29"/>
      <c r="AE603" s="29" t="str">
        <f ca="1" t="shared" si="664"/>
        <v>Stamnät</v>
      </c>
      <c r="AF603" s="78"/>
      <c r="AG603" s="121"/>
      <c r="AH603" s="122"/>
      <c r="AI603" s="126"/>
      <c r="AL603" s="6"/>
      <c r="AM603" s="6">
        <f ca="1">VLOOKUP(AC603,Anslutningspunkt!A:B,2,0)+RANDBETWEEN(-10000,10000)</f>
        <v>7607361.698</v>
      </c>
      <c r="AN603" s="6">
        <f ca="1">VLOOKUP(AC603,Anslutningspunkt!A:C,3,0)+RANDBETWEEN(-10000,10000)</f>
        <v>838859.195</v>
      </c>
      <c r="AP603" s="6" t="str">
        <f ca="1" t="shared" si="622"/>
        <v>Flytt</v>
      </c>
      <c r="AQ603" s="6" t="str">
        <f t="shared" si="623"/>
        <v>Konsumtion/Produktion</v>
      </c>
      <c r="AX603" s="30">
        <f ca="1" t="shared" si="624"/>
        <v>44832.5510376575</v>
      </c>
      <c r="AZ603" s="30" t="str">
        <f ca="1">IF(SUM(IF({"4.Projekteringsavtal","5.Anslutningsavtal","6.Nätavtal"}=Q603,1,0))&gt;0,EDATE(AX603,RANDBETWEEN(0,6)),"")</f>
        <v/>
      </c>
      <c r="BB603" s="20" t="str">
        <f ca="1">IF(SUM(IF({"5.Anslutningsavtal","6.Nätavtal"}=Q603,1,0))&gt;0,EDATE(AZ603,RANDBETWEEN(0,3)),"")</f>
        <v/>
      </c>
      <c r="BD603" s="20" t="str">
        <f ca="1" t="shared" si="625"/>
        <v/>
      </c>
    </row>
    <row r="604" spans="1:56">
      <c r="A604" s="32" t="s">
        <v>65</v>
      </c>
      <c r="B604" s="30">
        <f ca="1" t="shared" si="652"/>
        <v>44297</v>
      </c>
      <c r="C604" s="31">
        <f ca="1" t="shared" si="600"/>
        <v>45169</v>
      </c>
      <c r="D604" s="29" t="str">
        <f t="shared" si="601"/>
        <v>Project 4604</v>
      </c>
      <c r="E604" s="29" t="str">
        <f t="shared" si="602"/>
        <v>Company AB 5604</v>
      </c>
      <c r="F604" s="29" t="str">
        <f ca="1" t="shared" si="653"/>
        <v>Lindesberg</v>
      </c>
      <c r="G604" s="36">
        <f ca="1" t="shared" si="654"/>
        <v>30</v>
      </c>
      <c r="H604" s="37" t="str">
        <f ca="1" t="shared" si="655"/>
        <v>Ja</v>
      </c>
      <c r="I604" s="29" t="str">
        <f ca="1" t="shared" si="656"/>
        <v>Nyanslutning</v>
      </c>
      <c r="J604" s="29" t="s">
        <v>69</v>
      </c>
      <c r="K604" s="40">
        <f ca="1" t="shared" si="657"/>
        <v>500</v>
      </c>
      <c r="L604" s="40">
        <f ca="1" t="shared" si="608"/>
        <v>171</v>
      </c>
      <c r="N604" s="29" t="str">
        <f ca="1" t="shared" si="609"/>
        <v>Anders Erikson 604</v>
      </c>
      <c r="O604" s="29" t="str">
        <f ca="1" t="shared" si="610"/>
        <v>Sarah Anderson 604</v>
      </c>
      <c r="P604" s="29" t="str">
        <f ca="1" t="shared" si="611"/>
        <v>Erik Johanson 604</v>
      </c>
      <c r="Q604" s="29" t="str">
        <f ca="1" t="shared" si="658"/>
        <v>5.Anslutningsavtal</v>
      </c>
      <c r="R604" s="44" t="str">
        <f ca="1" t="shared" si="659"/>
        <v>n</v>
      </c>
      <c r="S604" s="44" t="str">
        <f ca="1" t="shared" si="660"/>
        <v/>
      </c>
      <c r="T604" s="44" t="str">
        <f ca="1" t="shared" si="661"/>
        <v>x</v>
      </c>
      <c r="V604" s="32"/>
      <c r="W604" s="48" t="str">
        <f ca="1" t="shared" si="662"/>
        <v>Länk</v>
      </c>
      <c r="X604" s="49" t="str">
        <f ca="1" t="shared" si="663"/>
        <v/>
      </c>
      <c r="Y604" s="62" t="str">
        <f ca="1" t="shared" si="618"/>
        <v/>
      </c>
      <c r="Z604" s="62" t="str">
        <f ca="1" t="shared" si="619"/>
        <v/>
      </c>
      <c r="AA604" s="66"/>
      <c r="AB604" s="63" t="str">
        <f ca="1" t="shared" si="620"/>
        <v/>
      </c>
      <c r="AC604" s="72">
        <f ca="1">INDEX(Anslutningspunkt!$A$2:$A$180,RANDBETWEEN(2,180),1)</f>
        <v>58</v>
      </c>
      <c r="AD604" s="29"/>
      <c r="AE604" s="29" t="str">
        <f ca="1" t="shared" si="664"/>
        <v>Regionnät</v>
      </c>
      <c r="AF604" s="78"/>
      <c r="AG604" s="121"/>
      <c r="AH604" s="122"/>
      <c r="AI604" s="126"/>
      <c r="AL604" s="6"/>
      <c r="AM604" s="6">
        <f ca="1">VLOOKUP(AC604,Anslutningspunkt!A:B,2,0)+RANDBETWEEN(-10000,10000)</f>
        <v>7602120.698</v>
      </c>
      <c r="AN604" s="6">
        <f ca="1">VLOOKUP(AC604,Anslutningspunkt!A:C,3,0)+RANDBETWEEN(-10000,10000)</f>
        <v>777525.195</v>
      </c>
      <c r="AP604" s="6" t="str">
        <f ca="1" t="shared" si="622"/>
        <v>Nyanslutning</v>
      </c>
      <c r="AQ604" s="6" t="str">
        <f t="shared" si="623"/>
        <v>Konsumtion/Produktion</v>
      </c>
      <c r="AX604" s="30">
        <f ca="1" t="shared" si="624"/>
        <v>44500.1786523759</v>
      </c>
      <c r="AZ604" s="30">
        <f ca="1">IF(SUM(IF({"4.Projekteringsavtal","5.Anslutningsavtal","6.Nätavtal"}=Q604,1,0))&gt;0,EDATE(AX604,RANDBETWEEN(0,6)),"")</f>
        <v>44530</v>
      </c>
      <c r="BB604" s="20">
        <f ca="1">IF(SUM(IF({"5.Anslutningsavtal","6.Nätavtal"}=Q604,1,0))&gt;0,EDATE(AZ604,RANDBETWEEN(0,3)),"")</f>
        <v>44591</v>
      </c>
      <c r="BD604" s="20" t="str">
        <f ca="1" t="shared" si="625"/>
        <v/>
      </c>
    </row>
    <row r="605" spans="1:56">
      <c r="A605" s="32" t="s">
        <v>65</v>
      </c>
      <c r="B605" s="30">
        <f ca="1" t="shared" si="652"/>
        <v>44400</v>
      </c>
      <c r="C605" s="31">
        <f ca="1" t="shared" si="600"/>
        <v>45578</v>
      </c>
      <c r="D605" s="29" t="str">
        <f t="shared" si="601"/>
        <v>Project 4605</v>
      </c>
      <c r="E605" s="29" t="str">
        <f t="shared" si="602"/>
        <v>Company AB 5605</v>
      </c>
      <c r="F605" s="29" t="str">
        <f ca="1" t="shared" si="653"/>
        <v>Strängnäs</v>
      </c>
      <c r="G605" s="36">
        <f ca="1" t="shared" si="654"/>
        <v>33</v>
      </c>
      <c r="H605" s="37" t="str">
        <f ca="1" t="shared" si="655"/>
        <v/>
      </c>
      <c r="I605" s="29" t="str">
        <f ca="1" t="shared" si="656"/>
        <v>Nyanslutning</v>
      </c>
      <c r="J605" s="29" t="s">
        <v>69</v>
      </c>
      <c r="K605" s="40">
        <f ca="1" t="shared" si="657"/>
        <v>130</v>
      </c>
      <c r="L605" s="40">
        <f ca="1" t="shared" si="608"/>
        <v>48</v>
      </c>
      <c r="N605" s="29" t="str">
        <f ca="1" t="shared" si="609"/>
        <v>Erik Johanson 605</v>
      </c>
      <c r="O605" s="29" t="str">
        <f ca="1" t="shared" si="610"/>
        <v>Erik Johanson 605</v>
      </c>
      <c r="P605" s="29" t="str">
        <f ca="1" t="shared" si="611"/>
        <v>Erik Johanson 605</v>
      </c>
      <c r="Q605" s="29" t="str">
        <f ca="1" t="shared" si="658"/>
        <v>2.Reservationsavtal</v>
      </c>
      <c r="R605" s="44" t="str">
        <f ca="1" t="shared" si="659"/>
        <v>n</v>
      </c>
      <c r="S605" s="44" t="str">
        <f ca="1" t="shared" si="660"/>
        <v>x</v>
      </c>
      <c r="T605" s="44" t="str">
        <f ca="1" t="shared" si="661"/>
        <v/>
      </c>
      <c r="V605" s="32"/>
      <c r="W605" s="48" t="str">
        <f ca="1" t="shared" si="662"/>
        <v/>
      </c>
      <c r="X605" s="49" t="str">
        <f ca="1" t="shared" si="663"/>
        <v/>
      </c>
      <c r="Y605" s="62" t="str">
        <f ca="1" t="shared" si="618"/>
        <v/>
      </c>
      <c r="Z605" s="62" t="str">
        <f ca="1" t="shared" si="619"/>
        <v/>
      </c>
      <c r="AA605" s="66"/>
      <c r="AB605" s="63" t="str">
        <f ca="1" t="shared" si="620"/>
        <v/>
      </c>
      <c r="AC605" s="72">
        <f ca="1">INDEX(Anslutningspunkt!$A$2:$A$180,RANDBETWEEN(2,180),1)</f>
        <v>43</v>
      </c>
      <c r="AD605" s="29"/>
      <c r="AE605" s="29" t="str">
        <f ca="1" t="shared" si="664"/>
        <v>Stamnät Regionnät</v>
      </c>
      <c r="AF605" s="78"/>
      <c r="AG605" s="121"/>
      <c r="AH605" s="122"/>
      <c r="AI605" s="126"/>
      <c r="AL605" s="6"/>
      <c r="AM605" s="6">
        <f ca="1">VLOOKUP(AC605,Anslutningspunkt!A:B,2,0)+RANDBETWEEN(-10000,10000)</f>
        <v>7603915.698</v>
      </c>
      <c r="AN605" s="6">
        <f ca="1">VLOOKUP(AC605,Anslutningspunkt!A:C,3,0)+RANDBETWEEN(-10000,10000)</f>
        <v>821557.195</v>
      </c>
      <c r="AP605" s="6" t="str">
        <f ca="1" t="shared" si="622"/>
        <v>Nyanslutning</v>
      </c>
      <c r="AQ605" s="6" t="str">
        <f t="shared" si="623"/>
        <v>Konsumtion/Produktion</v>
      </c>
      <c r="AX605" s="30">
        <f ca="1" t="shared" si="624"/>
        <v>44638.9740285237</v>
      </c>
      <c r="AZ605" s="30" t="str">
        <f ca="1">IF(SUM(IF({"4.Projekteringsavtal","5.Anslutningsavtal","6.Nätavtal"}=Q605,1,0))&gt;0,EDATE(AX605,RANDBETWEEN(0,6)),"")</f>
        <v/>
      </c>
      <c r="BB605" s="20" t="str">
        <f ca="1">IF(SUM(IF({"5.Anslutningsavtal","6.Nätavtal"}=Q605,1,0))&gt;0,EDATE(AZ605,RANDBETWEEN(0,3)),"")</f>
        <v/>
      </c>
      <c r="BD605" s="20" t="str">
        <f ca="1" t="shared" si="625"/>
        <v/>
      </c>
    </row>
    <row r="606" spans="1:56">
      <c r="A606" s="32" t="s">
        <v>65</v>
      </c>
      <c r="B606" s="30">
        <f ca="1" t="shared" si="652"/>
        <v>44224</v>
      </c>
      <c r="C606" s="31">
        <f ca="1" t="shared" si="600"/>
        <v>44542</v>
      </c>
      <c r="D606" s="29" t="str">
        <f t="shared" si="601"/>
        <v>Project 4606</v>
      </c>
      <c r="E606" s="29" t="str">
        <f t="shared" si="602"/>
        <v>Company AB 5606</v>
      </c>
      <c r="F606" s="29" t="str">
        <f ca="1" t="shared" si="653"/>
        <v>Åker</v>
      </c>
      <c r="G606" s="36">
        <f ca="1" t="shared" si="654"/>
        <v>30</v>
      </c>
      <c r="H606" s="37" t="str">
        <f ca="1" t="shared" si="655"/>
        <v>Ja</v>
      </c>
      <c r="I606" s="29" t="str">
        <f ca="1" t="shared" si="656"/>
        <v>Nyanslutning</v>
      </c>
      <c r="J606" s="29" t="s">
        <v>69</v>
      </c>
      <c r="K606" s="40">
        <f ca="1" t="shared" si="657"/>
        <v>350</v>
      </c>
      <c r="L606" s="40">
        <f ca="1" t="shared" si="608"/>
        <v>74</v>
      </c>
      <c r="N606" s="29" t="str">
        <f ca="1" t="shared" si="609"/>
        <v>Sarah Anderson 606</v>
      </c>
      <c r="O606" s="29" t="str">
        <f ca="1" t="shared" si="610"/>
        <v>Sarah Anderson 606</v>
      </c>
      <c r="P606" s="29" t="str">
        <f ca="1" t="shared" si="611"/>
        <v>Sarah Anderson 606</v>
      </c>
      <c r="Q606" s="29" t="str">
        <f ca="1" t="shared" si="658"/>
        <v>1.Anslutningsmöjlighet</v>
      </c>
      <c r="R606" s="44" t="str">
        <f ca="1" t="shared" si="659"/>
        <v/>
      </c>
      <c r="S606" s="44" t="str">
        <f ca="1" t="shared" si="660"/>
        <v>x</v>
      </c>
      <c r="T606" s="44" t="str">
        <f ca="1" t="shared" si="661"/>
        <v/>
      </c>
      <c r="V606" s="32"/>
      <c r="W606" s="48" t="str">
        <f ca="1" t="shared" si="662"/>
        <v>Reservationsavtal ska tecknas</v>
      </c>
      <c r="X606" s="49" t="str">
        <f ca="1" t="shared" si="663"/>
        <v>Ja</v>
      </c>
      <c r="Y606" s="62">
        <f ca="1" t="shared" si="618"/>
        <v>45506</v>
      </c>
      <c r="Z606" s="62">
        <f ca="1" t="shared" si="619"/>
        <v>44939</v>
      </c>
      <c r="AA606" s="66"/>
      <c r="AB606" s="63">
        <f ca="1" t="shared" si="620"/>
        <v>44332.9613279258</v>
      </c>
      <c r="AC606" s="72">
        <f ca="1">INDEX(Anslutningspunkt!$A$2:$A$180,RANDBETWEEN(2,180),1)</f>
        <v>103</v>
      </c>
      <c r="AD606" s="29"/>
      <c r="AE606" s="29" t="str">
        <f ca="1" t="shared" si="664"/>
        <v/>
      </c>
      <c r="AF606" s="78"/>
      <c r="AG606" s="121"/>
      <c r="AH606" s="122"/>
      <c r="AI606" s="126"/>
      <c r="AL606" s="6"/>
      <c r="AM606" s="6">
        <f ca="1">VLOOKUP(AC606,Anslutningspunkt!A:B,2,0)+RANDBETWEEN(-10000,10000)</f>
        <v>7699307.698</v>
      </c>
      <c r="AN606" s="6">
        <f ca="1">VLOOKUP(AC606,Anslutningspunkt!A:C,3,0)+RANDBETWEEN(-10000,10000)</f>
        <v>716024.195</v>
      </c>
      <c r="AP606" s="6" t="str">
        <f ca="1" t="shared" si="622"/>
        <v>Nyanslutning</v>
      </c>
      <c r="AQ606" s="6" t="str">
        <f t="shared" si="623"/>
        <v>Konsumtion/Produktion</v>
      </c>
      <c r="AX606" s="30" t="str">
        <f ca="1" t="shared" si="624"/>
        <v/>
      </c>
      <c r="AZ606" s="30" t="str">
        <f ca="1">IF(SUM(IF({"4.Projekteringsavtal","5.Anslutningsavtal","6.Nätavtal"}=Q606,1,0))&gt;0,EDATE(AX606,RANDBETWEEN(0,6)),"")</f>
        <v/>
      </c>
      <c r="BB606" s="20" t="str">
        <f ca="1">IF(SUM(IF({"5.Anslutningsavtal","6.Nätavtal"}=Q606,1,0))&gt;0,EDATE(AZ606,RANDBETWEEN(0,3)),"")</f>
        <v/>
      </c>
      <c r="BD606" s="20" t="str">
        <f ca="1" t="shared" si="625"/>
        <v/>
      </c>
    </row>
    <row r="607" spans="1:56">
      <c r="A607" s="32" t="s">
        <v>65</v>
      </c>
      <c r="B607" s="30">
        <f ca="1" t="shared" si="652"/>
        <v>43911</v>
      </c>
      <c r="C607" s="31">
        <f ca="1" t="shared" si="600"/>
        <v>45463</v>
      </c>
      <c r="D607" s="29" t="str">
        <f t="shared" si="601"/>
        <v>Project 4607</v>
      </c>
      <c r="E607" s="29" t="str">
        <f t="shared" si="602"/>
        <v>Company AB 5607</v>
      </c>
      <c r="F607" s="29" t="str">
        <f ca="1" t="shared" si="653"/>
        <v>Uppsala</v>
      </c>
      <c r="G607" s="36">
        <f ca="1" t="shared" si="654"/>
        <v>37</v>
      </c>
      <c r="H607" s="37" t="str">
        <f ca="1" t="shared" si="655"/>
        <v>Ja</v>
      </c>
      <c r="I607" s="29" t="str">
        <f ca="1" t="shared" si="656"/>
        <v>Flytt</v>
      </c>
      <c r="J607" s="29" t="s">
        <v>69</v>
      </c>
      <c r="K607" s="40">
        <f ca="1" t="shared" si="657"/>
        <v>420</v>
      </c>
      <c r="L607" s="40">
        <f ca="1" t="shared" si="608"/>
        <v>159</v>
      </c>
      <c r="N607" s="29" t="str">
        <f ca="1" t="shared" si="609"/>
        <v>Lars Johnson 607</v>
      </c>
      <c r="O607" s="29" t="str">
        <f ca="1" t="shared" si="610"/>
        <v>Lars Johnson 607</v>
      </c>
      <c r="P607" s="29" t="str">
        <f ca="1" t="shared" si="611"/>
        <v>Lars Johnson 607</v>
      </c>
      <c r="Q607" s="29" t="str">
        <f ca="1" t="shared" si="658"/>
        <v>4.Projekteringsavtal</v>
      </c>
      <c r="R607" s="44" t="str">
        <f ca="1" t="shared" si="659"/>
        <v>Ja</v>
      </c>
      <c r="S607" s="44" t="str">
        <f ca="1" t="shared" si="660"/>
        <v/>
      </c>
      <c r="T607" s="44" t="str">
        <f ca="1" t="shared" si="661"/>
        <v/>
      </c>
      <c r="V607" s="32"/>
      <c r="W607" s="48" t="str">
        <f ca="1" t="shared" si="662"/>
        <v/>
      </c>
      <c r="X607" s="49" t="str">
        <f ca="1" t="shared" si="663"/>
        <v>Ja</v>
      </c>
      <c r="Y607" s="62">
        <f ca="1" t="shared" si="618"/>
        <v>45577</v>
      </c>
      <c r="Z607" s="62">
        <f ca="1" t="shared" si="619"/>
        <v>45554</v>
      </c>
      <c r="AA607" s="66"/>
      <c r="AB607" s="63" t="str">
        <f ca="1" t="shared" si="620"/>
        <v/>
      </c>
      <c r="AC607" s="72">
        <f ca="1">INDEX(Anslutningspunkt!$A$2:$A$180,RANDBETWEEN(2,180),1)</f>
        <v>161</v>
      </c>
      <c r="AD607" s="29"/>
      <c r="AE607" s="29" t="str">
        <f ca="1" t="shared" si="664"/>
        <v>Regionnät</v>
      </c>
      <c r="AF607" s="78"/>
      <c r="AG607" s="121"/>
      <c r="AH607" s="122"/>
      <c r="AI607" s="126"/>
      <c r="AL607" s="6"/>
      <c r="AM607" s="6">
        <f ca="1">VLOOKUP(AC607,Anslutningspunkt!A:B,2,0)+RANDBETWEEN(-10000,10000)</f>
        <v>7733152.698</v>
      </c>
      <c r="AN607" s="6">
        <f ca="1">VLOOKUP(AC607,Anslutningspunkt!A:C,3,0)+RANDBETWEEN(-10000,10000)</f>
        <v>766226.195</v>
      </c>
      <c r="AP607" s="6" t="str">
        <f ca="1" t="shared" si="622"/>
        <v>Flytt</v>
      </c>
      <c r="AQ607" s="6" t="str">
        <f t="shared" si="623"/>
        <v>Konsumtion/Produktion</v>
      </c>
      <c r="AX607" s="30">
        <f ca="1" t="shared" si="624"/>
        <v>43922.0517865776</v>
      </c>
      <c r="AZ607" s="30">
        <f ca="1">IF(SUM(IF({"4.Projekteringsavtal","5.Anslutningsavtal","6.Nätavtal"}=Q607,1,0))&gt;0,EDATE(AX607,RANDBETWEEN(0,6)),"")</f>
        <v>44013</v>
      </c>
      <c r="BB607" s="20" t="str">
        <f ca="1">IF(SUM(IF({"5.Anslutningsavtal","6.Nätavtal"}=Q607,1,0))&gt;0,EDATE(AZ607,RANDBETWEEN(0,3)),"")</f>
        <v/>
      </c>
      <c r="BD607" s="20" t="str">
        <f ca="1" t="shared" si="625"/>
        <v/>
      </c>
    </row>
    <row r="608" spans="1:56">
      <c r="A608" s="32" t="s">
        <v>65</v>
      </c>
      <c r="B608" s="30">
        <f ca="1" t="shared" si="652"/>
        <v>43355</v>
      </c>
      <c r="C608" s="31">
        <f ca="1" t="shared" si="600"/>
        <v>45256</v>
      </c>
      <c r="D608" s="29" t="str">
        <f t="shared" si="601"/>
        <v>Project 4608</v>
      </c>
      <c r="E608" s="29" t="str">
        <f t="shared" si="602"/>
        <v>Company AB 5608</v>
      </c>
      <c r="F608" s="29" t="str">
        <f ca="1" t="shared" si="653"/>
        <v>Heby</v>
      </c>
      <c r="G608" s="36">
        <f ca="1" t="shared" si="654"/>
        <v>34</v>
      </c>
      <c r="H608" s="37" t="str">
        <f ca="1" t="shared" si="655"/>
        <v>Ja</v>
      </c>
      <c r="I608" s="29" t="str">
        <f ca="1" t="shared" si="656"/>
        <v>Nyanslutning</v>
      </c>
      <c r="J608" s="29" t="s">
        <v>69</v>
      </c>
      <c r="K608" s="40">
        <f ca="1" t="shared" si="657"/>
        <v>450</v>
      </c>
      <c r="L608" s="40">
        <f ca="1" t="shared" si="608"/>
        <v>57</v>
      </c>
      <c r="N608" s="29" t="str">
        <f ca="1" t="shared" si="609"/>
        <v>Sarah Anderson 608</v>
      </c>
      <c r="O608" s="29" t="str">
        <f ca="1" t="shared" si="610"/>
        <v>Anders Erikson 608</v>
      </c>
      <c r="P608" s="29" t="str">
        <f ca="1" t="shared" si="611"/>
        <v>Erik Johanson 608</v>
      </c>
      <c r="Q608" s="29" t="str">
        <f ca="1" t="shared" si="658"/>
        <v>5.Anslutningsavtal</v>
      </c>
      <c r="R608" s="44" t="str">
        <f ca="1" t="shared" si="659"/>
        <v>n</v>
      </c>
      <c r="S608" s="44" t="str">
        <f ca="1" t="shared" si="660"/>
        <v>x</v>
      </c>
      <c r="T608" s="44" t="str">
        <f ca="1" t="shared" si="661"/>
        <v/>
      </c>
      <c r="V608" s="32"/>
      <c r="W608" s="48" t="str">
        <f ca="1" t="shared" si="662"/>
        <v>Länk</v>
      </c>
      <c r="X608" s="49" t="str">
        <f ca="1" t="shared" si="663"/>
        <v>Nej</v>
      </c>
      <c r="Y608" s="62" t="str">
        <f ca="1" t="shared" si="618"/>
        <v/>
      </c>
      <c r="Z608" s="62" t="str">
        <f ca="1" t="shared" si="619"/>
        <v/>
      </c>
      <c r="AA608" s="66"/>
      <c r="AB608" s="63" t="str">
        <f ca="1" t="shared" si="620"/>
        <v/>
      </c>
      <c r="AC608" s="72">
        <f ca="1">INDEX(Anslutningspunkt!$A$2:$A$180,RANDBETWEEN(2,180),1)</f>
        <v>161</v>
      </c>
      <c r="AD608" s="29"/>
      <c r="AE608" s="29" t="str">
        <f ca="1" t="shared" si="664"/>
        <v>Stamnät</v>
      </c>
      <c r="AF608" s="78"/>
      <c r="AG608" s="121"/>
      <c r="AH608" s="122"/>
      <c r="AI608" s="126"/>
      <c r="AL608" s="6"/>
      <c r="AM608" s="6">
        <f ca="1">VLOOKUP(AC608,Anslutningspunkt!A:B,2,0)+RANDBETWEEN(-10000,10000)</f>
        <v>7729945.698</v>
      </c>
      <c r="AN608" s="6">
        <f ca="1">VLOOKUP(AC608,Anslutningspunkt!A:C,3,0)+RANDBETWEEN(-10000,10000)</f>
        <v>776736.195</v>
      </c>
      <c r="AP608" s="6" t="str">
        <f ca="1" t="shared" si="622"/>
        <v>Nyanslutning</v>
      </c>
      <c r="AQ608" s="6" t="str">
        <f t="shared" si="623"/>
        <v>Konsumtion/Produktion</v>
      </c>
      <c r="AX608" s="30">
        <f ca="1" t="shared" si="624"/>
        <v>45113.912441824</v>
      </c>
      <c r="AZ608" s="30">
        <f ca="1">IF(SUM(IF({"4.Projekteringsavtal","5.Anslutningsavtal","6.Nätavtal"}=Q608,1,0))&gt;0,EDATE(AX608,RANDBETWEEN(0,6)),"")</f>
        <v>45175</v>
      </c>
      <c r="BB608" s="20">
        <f ca="1">IF(SUM(IF({"5.Anslutningsavtal","6.Nätavtal"}=Q608,1,0))&gt;0,EDATE(AZ608,RANDBETWEEN(0,3)),"")</f>
        <v>45236</v>
      </c>
      <c r="BD608" s="20" t="str">
        <f ca="1" t="shared" si="625"/>
        <v/>
      </c>
    </row>
    <row r="609" spans="1:56">
      <c r="A609" s="32" t="s">
        <v>65</v>
      </c>
      <c r="B609" s="30">
        <f ca="1" t="shared" si="652"/>
        <v>43302</v>
      </c>
      <c r="C609" s="31">
        <f ca="1" t="shared" si="600"/>
        <v>44072</v>
      </c>
      <c r="D609" s="29" t="str">
        <f t="shared" si="601"/>
        <v>Project 4609</v>
      </c>
      <c r="E609" s="29" t="str">
        <f t="shared" si="602"/>
        <v>Company AB 5609</v>
      </c>
      <c r="F609" s="29" t="str">
        <f ca="1" t="shared" si="653"/>
        <v>Ludvika</v>
      </c>
      <c r="G609" s="36">
        <f ca="1" t="shared" si="654"/>
        <v>34</v>
      </c>
      <c r="H609" s="37" t="str">
        <f ca="1" t="shared" si="655"/>
        <v>Nej</v>
      </c>
      <c r="I609" s="29" t="str">
        <f ca="1" t="shared" si="656"/>
        <v>Flytt</v>
      </c>
      <c r="J609" s="29" t="s">
        <v>69</v>
      </c>
      <c r="K609" s="40">
        <f ca="1" t="shared" si="657"/>
        <v>450</v>
      </c>
      <c r="L609" s="40">
        <f ca="1" t="shared" si="608"/>
        <v>121</v>
      </c>
      <c r="N609" s="29" t="str">
        <f ca="1" t="shared" si="609"/>
        <v>Sarah Anderson 609</v>
      </c>
      <c r="O609" s="29" t="str">
        <f ca="1" t="shared" si="610"/>
        <v>Erik Johanson 609</v>
      </c>
      <c r="P609" s="29" t="str">
        <f ca="1" t="shared" si="611"/>
        <v>Sarah Anderson 609</v>
      </c>
      <c r="Q609" s="29" t="str">
        <f ca="1" t="shared" si="658"/>
        <v>1.Anslutningsmöjlighet</v>
      </c>
      <c r="R609" s="44" t="str">
        <f ca="1" t="shared" si="659"/>
        <v>?</v>
      </c>
      <c r="S609" s="44" t="str">
        <f ca="1" t="shared" si="660"/>
        <v/>
      </c>
      <c r="T609" s="44" t="str">
        <f ca="1" t="shared" si="661"/>
        <v>x</v>
      </c>
      <c r="V609" s="32"/>
      <c r="W609" s="48" t="str">
        <f ca="1" t="shared" si="662"/>
        <v/>
      </c>
      <c r="X609" s="49" t="str">
        <f ca="1" t="shared" si="663"/>
        <v>Ja</v>
      </c>
      <c r="Y609" s="62">
        <f ca="1" t="shared" si="618"/>
        <v>45449</v>
      </c>
      <c r="Z609" s="62">
        <f ca="1" t="shared" si="619"/>
        <v>45405</v>
      </c>
      <c r="AA609" s="66"/>
      <c r="AB609" s="63">
        <f ca="1" t="shared" si="620"/>
        <v>43806.3702062832</v>
      </c>
      <c r="AC609" s="72">
        <f ca="1">INDEX(Anslutningspunkt!$A$2:$A$180,RANDBETWEEN(2,180),1)</f>
        <v>253</v>
      </c>
      <c r="AD609" s="29"/>
      <c r="AE609" s="29" t="str">
        <f ca="1" t="shared" si="664"/>
        <v/>
      </c>
      <c r="AF609" s="78"/>
      <c r="AG609" s="121"/>
      <c r="AH609" s="122"/>
      <c r="AI609" s="126"/>
      <c r="AL609" s="6"/>
      <c r="AM609" s="6">
        <f ca="1">VLOOKUP(AC609,Anslutningspunkt!A:B,2,0)+RANDBETWEEN(-10000,10000)</f>
        <v>7766899.698</v>
      </c>
      <c r="AN609" s="6">
        <f ca="1">VLOOKUP(AC609,Anslutningspunkt!A:C,3,0)+RANDBETWEEN(-10000,10000)</f>
        <v>782446.195</v>
      </c>
      <c r="AP609" s="6" t="str">
        <f ca="1" t="shared" si="622"/>
        <v>Flytt</v>
      </c>
      <c r="AQ609" s="6" t="str">
        <f t="shared" si="623"/>
        <v>Konsumtion/Produktion</v>
      </c>
      <c r="AX609" s="30" t="str">
        <f ca="1" t="shared" si="624"/>
        <v/>
      </c>
      <c r="AZ609" s="30" t="str">
        <f ca="1">IF(SUM(IF({"4.Projekteringsavtal","5.Anslutningsavtal","6.Nätavtal"}=Q609,1,0))&gt;0,EDATE(AX609,RANDBETWEEN(0,6)),"")</f>
        <v/>
      </c>
      <c r="BB609" s="20" t="str">
        <f ca="1">IF(SUM(IF({"5.Anslutningsavtal","6.Nätavtal"}=Q609,1,0))&gt;0,EDATE(AZ609,RANDBETWEEN(0,3)),"")</f>
        <v/>
      </c>
      <c r="BD609" s="20" t="str">
        <f ca="1" t="shared" si="625"/>
        <v/>
      </c>
    </row>
    <row r="610" spans="1:56">
      <c r="A610" s="32" t="s">
        <v>65</v>
      </c>
      <c r="B610" s="30">
        <f ca="1" t="shared" si="652"/>
        <v>43514</v>
      </c>
      <c r="C610" s="31">
        <f ca="1" t="shared" si="600"/>
        <v>44596</v>
      </c>
      <c r="D610" s="29" t="str">
        <f t="shared" si="601"/>
        <v>Project 4610</v>
      </c>
      <c r="E610" s="29" t="str">
        <f t="shared" si="602"/>
        <v>Company AB 5610</v>
      </c>
      <c r="F610" s="29" t="str">
        <f ca="1" t="shared" si="653"/>
        <v>Uppsala</v>
      </c>
      <c r="G610" s="36">
        <f ca="1" t="shared" si="654"/>
        <v>36</v>
      </c>
      <c r="H610" s="37" t="str">
        <f ca="1" t="shared" si="655"/>
        <v>Ja</v>
      </c>
      <c r="I610" s="29" t="str">
        <f ca="1" t="shared" si="656"/>
        <v>Flytt</v>
      </c>
      <c r="J610" s="29" t="s">
        <v>69</v>
      </c>
      <c r="K610" s="40">
        <f ca="1" t="shared" si="657"/>
        <v>10</v>
      </c>
      <c r="L610" s="40">
        <f ca="1" t="shared" si="608"/>
        <v>7</v>
      </c>
      <c r="N610" s="29" t="str">
        <f ca="1" t="shared" si="609"/>
        <v>Erik Johanson 610</v>
      </c>
      <c r="O610" s="29" t="str">
        <f ca="1" t="shared" si="610"/>
        <v>Anders Erikson 610</v>
      </c>
      <c r="P610" s="29" t="str">
        <f ca="1" t="shared" si="611"/>
        <v>Lars Johnson 610</v>
      </c>
      <c r="Q610" s="29" t="str">
        <f ca="1" t="shared" si="658"/>
        <v>2.Reservationsavtal</v>
      </c>
      <c r="R610" s="44" t="str">
        <f ca="1" t="shared" si="659"/>
        <v>Ja</v>
      </c>
      <c r="S610" s="44" t="str">
        <f ca="1" t="shared" si="660"/>
        <v/>
      </c>
      <c r="T610" s="44" t="str">
        <f ca="1" t="shared" si="661"/>
        <v/>
      </c>
      <c r="V610" s="32"/>
      <c r="W610" s="48" t="str">
        <f ca="1" t="shared" si="662"/>
        <v/>
      </c>
      <c r="X610" s="49" t="str">
        <f ca="1" t="shared" si="663"/>
        <v>Nej</v>
      </c>
      <c r="Y610" s="62" t="str">
        <f ca="1" t="shared" si="618"/>
        <v/>
      </c>
      <c r="Z610" s="62" t="str">
        <f ca="1" t="shared" si="619"/>
        <v/>
      </c>
      <c r="AA610" s="66"/>
      <c r="AB610" s="63" t="str">
        <f ca="1" t="shared" si="620"/>
        <v/>
      </c>
      <c r="AC610" s="72">
        <f ca="1">INDEX(Anslutningspunkt!$A$2:$A$180,RANDBETWEEN(2,180),1)</f>
        <v>43</v>
      </c>
      <c r="AD610" s="29"/>
      <c r="AE610" s="29" t="str">
        <f ca="1" t="shared" si="664"/>
        <v/>
      </c>
      <c r="AF610" s="78"/>
      <c r="AG610" s="121"/>
      <c r="AH610" s="122"/>
      <c r="AI610" s="126"/>
      <c r="AL610" s="6"/>
      <c r="AM610" s="6">
        <f ca="1">VLOOKUP(AC610,Anslutningspunkt!A:B,2,0)+RANDBETWEEN(-10000,10000)</f>
        <v>7604316.698</v>
      </c>
      <c r="AN610" s="6">
        <f ca="1">VLOOKUP(AC610,Anslutningspunkt!A:C,3,0)+RANDBETWEEN(-10000,10000)</f>
        <v>821273.195</v>
      </c>
      <c r="AP610" s="6" t="str">
        <f ca="1" t="shared" si="622"/>
        <v>Flytt</v>
      </c>
      <c r="AQ610" s="6" t="str">
        <f t="shared" si="623"/>
        <v>Konsumtion/Produktion</v>
      </c>
      <c r="AX610" s="30">
        <f ca="1" t="shared" si="624"/>
        <v>44292.433336712</v>
      </c>
      <c r="AZ610" s="30" t="str">
        <f ca="1">IF(SUM(IF({"4.Projekteringsavtal","5.Anslutningsavtal","6.Nätavtal"}=Q610,1,0))&gt;0,EDATE(AX610,RANDBETWEEN(0,6)),"")</f>
        <v/>
      </c>
      <c r="BB610" s="20" t="str">
        <f ca="1">IF(SUM(IF({"5.Anslutningsavtal","6.Nätavtal"}=Q610,1,0))&gt;0,EDATE(AZ610,RANDBETWEEN(0,3)),"")</f>
        <v/>
      </c>
      <c r="BD610" s="20" t="str">
        <f ca="1" t="shared" si="625"/>
        <v/>
      </c>
    </row>
    <row r="611" spans="1:56">
      <c r="A611" s="32" t="s">
        <v>65</v>
      </c>
      <c r="B611" s="30">
        <f ca="1" t="shared" si="652"/>
        <v>43897</v>
      </c>
      <c r="C611" s="31">
        <f ca="1" t="shared" si="600"/>
        <v>44422</v>
      </c>
      <c r="D611" s="29" t="str">
        <f t="shared" si="601"/>
        <v>Project 4611</v>
      </c>
      <c r="E611" s="29" t="str">
        <f t="shared" si="602"/>
        <v>Company AB 5611</v>
      </c>
      <c r="F611" s="29" t="str">
        <f ca="1" t="shared" si="653"/>
        <v>Östhammar</v>
      </c>
      <c r="G611" s="36">
        <f ca="1" t="shared" si="654"/>
        <v>36</v>
      </c>
      <c r="H611" s="37" t="str">
        <f ca="1" t="shared" si="655"/>
        <v>Nej</v>
      </c>
      <c r="I611" s="29" t="str">
        <f ca="1" t="shared" si="656"/>
        <v>Flytt</v>
      </c>
      <c r="J611" s="29" t="s">
        <v>69</v>
      </c>
      <c r="K611" s="40">
        <f ca="1" t="shared" si="657"/>
        <v>380</v>
      </c>
      <c r="L611" s="40">
        <f ca="1" t="shared" si="608"/>
        <v>77</v>
      </c>
      <c r="N611" s="29" t="str">
        <f ca="1" t="shared" si="609"/>
        <v>Lars Johnson 611</v>
      </c>
      <c r="O611" s="29" t="str">
        <f ca="1" t="shared" si="610"/>
        <v>Anders Erikson 611</v>
      </c>
      <c r="P611" s="29" t="str">
        <f ca="1" t="shared" si="611"/>
        <v>Erik Johanson 611</v>
      </c>
      <c r="Q611" s="29" t="str">
        <f ca="1" t="shared" si="658"/>
        <v>4.Projekteringsavtal</v>
      </c>
      <c r="R611" s="44" t="str">
        <f ca="1" t="shared" si="659"/>
        <v>nej</v>
      </c>
      <c r="S611" s="44" t="str">
        <f ca="1" t="shared" si="660"/>
        <v/>
      </c>
      <c r="T611" s="44" t="str">
        <f ca="1" t="shared" si="661"/>
        <v/>
      </c>
      <c r="V611" s="32"/>
      <c r="W611" s="48" t="str">
        <f ca="1" t="shared" si="662"/>
        <v/>
      </c>
      <c r="X611" s="49" t="str">
        <f ca="1" t="shared" si="663"/>
        <v/>
      </c>
      <c r="Y611" s="62" t="str">
        <f ca="1" t="shared" si="618"/>
        <v/>
      </c>
      <c r="Z611" s="62" t="str">
        <f ca="1" t="shared" si="619"/>
        <v/>
      </c>
      <c r="AA611" s="66"/>
      <c r="AB611" s="63" t="str">
        <f ca="1" t="shared" si="620"/>
        <v/>
      </c>
      <c r="AC611" s="72">
        <f ca="1">INDEX(Anslutningspunkt!$A$2:$A$180,RANDBETWEEN(2,180),1)</f>
        <v>0</v>
      </c>
      <c r="AD611" s="29"/>
      <c r="AE611" s="29" t="str">
        <f ca="1" t="shared" si="664"/>
        <v>Stamnät Regionnät</v>
      </c>
      <c r="AF611" s="78"/>
      <c r="AG611" s="121"/>
      <c r="AH611" s="122"/>
      <c r="AI611" s="126"/>
      <c r="AL611" s="6"/>
      <c r="AM611" s="6">
        <f ca="1">VLOOKUP(AC611,Anslutningspunkt!A:B,2,0)+RANDBETWEEN(-10000,10000)</f>
        <v>7735712.698</v>
      </c>
      <c r="AN611" s="6">
        <f ca="1">VLOOKUP(AC611,Anslutningspunkt!A:C,3,0)+RANDBETWEEN(-10000,10000)</f>
        <v>689073.195</v>
      </c>
      <c r="AP611" s="6" t="str">
        <f ca="1" t="shared" si="622"/>
        <v>Flytt</v>
      </c>
      <c r="AQ611" s="6" t="str">
        <f t="shared" si="623"/>
        <v>Konsumtion/Produktion</v>
      </c>
      <c r="AX611" s="30">
        <f ca="1" t="shared" si="624"/>
        <v>44399.6418172373</v>
      </c>
      <c r="AZ611" s="30">
        <f ca="1">IF(SUM(IF({"4.Projekteringsavtal","5.Anslutningsavtal","6.Nätavtal"}=Q611,1,0))&gt;0,EDATE(AX611,RANDBETWEEN(0,6)),"")</f>
        <v>44399</v>
      </c>
      <c r="BB611" s="20" t="str">
        <f ca="1">IF(SUM(IF({"5.Anslutningsavtal","6.Nätavtal"}=Q611,1,0))&gt;0,EDATE(AZ611,RANDBETWEEN(0,3)),"")</f>
        <v/>
      </c>
      <c r="BD611" s="20" t="str">
        <f ca="1" t="shared" si="625"/>
        <v/>
      </c>
    </row>
    <row r="612" spans="1:56">
      <c r="A612" s="32" t="s">
        <v>65</v>
      </c>
      <c r="B612" s="30">
        <f ca="1" t="shared" ref="B612:B621" si="665">RANDBETWEEN(DATE(2018,1,1),DATE(2022,10,20))</f>
        <v>44652</v>
      </c>
      <c r="C612" s="31">
        <f ca="1" t="shared" si="600"/>
        <v>44896</v>
      </c>
      <c r="D612" s="29" t="str">
        <f t="shared" si="601"/>
        <v>Project 4612</v>
      </c>
      <c r="E612" s="29" t="str">
        <f t="shared" si="602"/>
        <v>Company AB 5612</v>
      </c>
      <c r="F612" s="29" t="str">
        <f ca="1" t="shared" ref="F612:F621" si="666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Nykvarn</v>
      </c>
      <c r="G612" s="36">
        <f ca="1" t="shared" ref="G612:G621" si="667">RANDBETWEEN(30,38)</f>
        <v>38</v>
      </c>
      <c r="H612" s="37" t="str">
        <f ca="1" t="shared" ref="H612:H621" si="668">CHOOSE(RANDBETWEEN(1,3),"Ja","Nej","")</f>
        <v>Ja</v>
      </c>
      <c r="I612" s="29" t="str">
        <f ca="1" t="shared" ref="I612:I621" si="669">CHOOSE(RANDBETWEEN(1,3),"Nyanslutning","Utökning","Flytt")</f>
        <v>Flytt</v>
      </c>
      <c r="J612" s="29" t="s">
        <v>69</v>
      </c>
      <c r="K612" s="40">
        <f ca="1" t="shared" ref="K612:K621" si="670">RANDBETWEEN(1,60)*10</f>
        <v>410</v>
      </c>
      <c r="L612" s="40">
        <f ca="1" t="shared" si="608"/>
        <v>125</v>
      </c>
      <c r="N612" s="29" t="str">
        <f ca="1" t="shared" si="609"/>
        <v>Erik Johanson 612</v>
      </c>
      <c r="O612" s="29" t="str">
        <f ca="1" t="shared" si="610"/>
        <v>Sarah Anderson 612</v>
      </c>
      <c r="P612" s="29" t="str">
        <f ca="1" t="shared" si="611"/>
        <v>Sarah Anderson 612</v>
      </c>
      <c r="Q612" s="29" t="str">
        <f ca="1" t="shared" ref="Q612:Q621" si="671">CHOOSE(RANDBETWEEN(1,5),"5.Anslutningsavtal","4.Projekteringsavtal","6.Nätavtal","2.Reservationsavtal","1.Anslutningsmöjlighet")</f>
        <v>2.Reservationsavtal</v>
      </c>
      <c r="R612" s="44" t="str">
        <f ca="1" t="shared" ref="R612:R621" si="672">CHOOSE(RANDBETWEEN(1,8),"Ja","","","","n","nej","?","N/A")</f>
        <v/>
      </c>
      <c r="S612" s="44" t="str">
        <f ca="1" t="shared" ref="S612:S621" si="673">CHOOSE(RANDBETWEEN(1,3),"x","","")</f>
        <v/>
      </c>
      <c r="T612" s="44" t="str">
        <f ca="1" t="shared" ref="T612:T621" si="674">CHOOSE(RANDBETWEEN(1,4),"x","","","")</f>
        <v/>
      </c>
      <c r="V612" s="32"/>
      <c r="W612" s="48" t="str">
        <f ca="1" t="shared" ref="W612:W621" si="675">CHOOSE(RANDBETWEEN(1,7),"Länk","","","","","Ansluts till LN 20 kV","Reservationsavtal ska tecknas")</f>
        <v/>
      </c>
      <c r="X612" s="49" t="str">
        <f ca="1" t="shared" ref="X612:X621" si="676">CHOOSE(RANDBETWEEN(1,4),"Ja","Ja","Nej","")</f>
        <v>Ja</v>
      </c>
      <c r="Y612" s="62">
        <f ca="1" t="shared" si="618"/>
        <v>45285</v>
      </c>
      <c r="Z612" s="62">
        <f ca="1" t="shared" si="619"/>
        <v>44972</v>
      </c>
      <c r="AA612" s="66"/>
      <c r="AB612" s="63" t="str">
        <f ca="1" t="shared" si="620"/>
        <v/>
      </c>
      <c r="AC612" s="72">
        <f ca="1">INDEX(Anslutningspunkt!$A$2:$A$180,RANDBETWEEN(2,180),1)</f>
        <v>275</v>
      </c>
      <c r="AD612" s="29"/>
      <c r="AE612" s="29" t="str">
        <f ca="1" t="shared" ref="AE612:AE621" si="677">CHOOSE(RANDBETWEEN(1,4),"Regionnät","Stamnät Regionnät","Stamnät","")</f>
        <v>Regionnät</v>
      </c>
      <c r="AF612" s="78"/>
      <c r="AG612" s="121"/>
      <c r="AH612" s="122"/>
      <c r="AI612" s="126"/>
      <c r="AL612" s="6"/>
      <c r="AM612" s="6">
        <f ca="1">VLOOKUP(AC612,Anslutningspunkt!A:B,2,0)+RANDBETWEEN(-10000,10000)</f>
        <v>7622505.698</v>
      </c>
      <c r="AN612" s="6">
        <f ca="1">VLOOKUP(AC612,Anslutningspunkt!A:C,3,0)+RANDBETWEEN(-10000,10000)</f>
        <v>648415.195</v>
      </c>
      <c r="AP612" s="6" t="str">
        <f ca="1" t="shared" si="622"/>
        <v>Flytt</v>
      </c>
      <c r="AQ612" s="6" t="str">
        <f t="shared" si="623"/>
        <v>Konsumtion/Produktion</v>
      </c>
      <c r="AX612" s="30">
        <f ca="1" t="shared" si="624"/>
        <v>44786.0280713738</v>
      </c>
      <c r="AZ612" s="30" t="str">
        <f ca="1">IF(SUM(IF({"4.Projekteringsavtal","5.Anslutningsavtal","6.Nätavtal"}=Q612,1,0))&gt;0,EDATE(AX612,RANDBETWEEN(0,6)),"")</f>
        <v/>
      </c>
      <c r="BB612" s="20" t="str">
        <f ca="1">IF(SUM(IF({"5.Anslutningsavtal","6.Nätavtal"}=Q612,1,0))&gt;0,EDATE(AZ612,RANDBETWEEN(0,3)),"")</f>
        <v/>
      </c>
      <c r="BD612" s="20" t="str">
        <f ca="1" t="shared" si="625"/>
        <v/>
      </c>
    </row>
    <row r="613" spans="1:56">
      <c r="A613" s="32" t="s">
        <v>65</v>
      </c>
      <c r="B613" s="30">
        <f ca="1" t="shared" si="665"/>
        <v>43126</v>
      </c>
      <c r="C613" s="31">
        <f ca="1" t="shared" si="600"/>
        <v>45379</v>
      </c>
      <c r="D613" s="29" t="str">
        <f t="shared" si="601"/>
        <v>Project 4613</v>
      </c>
      <c r="E613" s="29" t="str">
        <f t="shared" si="602"/>
        <v>Company AB 5613</v>
      </c>
      <c r="F613" s="29" t="str">
        <f ca="1" t="shared" si="666"/>
        <v>Eskiltuna</v>
      </c>
      <c r="G613" s="36">
        <f ca="1" t="shared" si="667"/>
        <v>38</v>
      </c>
      <c r="H613" s="37" t="str">
        <f ca="1" t="shared" si="668"/>
        <v>Ja</v>
      </c>
      <c r="I613" s="29" t="str">
        <f ca="1" t="shared" si="669"/>
        <v>Utökning</v>
      </c>
      <c r="J613" s="29" t="s">
        <v>69</v>
      </c>
      <c r="K613" s="40">
        <f ca="1" t="shared" si="670"/>
        <v>160</v>
      </c>
      <c r="L613" s="40">
        <f ca="1" t="shared" si="608"/>
        <v>90</v>
      </c>
      <c r="N613" s="29" t="str">
        <f ca="1" t="shared" si="609"/>
        <v>Lars Johnson 613</v>
      </c>
      <c r="O613" s="29" t="str">
        <f ca="1" t="shared" si="610"/>
        <v>Anders Erikson 613</v>
      </c>
      <c r="P613" s="29" t="str">
        <f ca="1" t="shared" si="611"/>
        <v>Erik Johanson 613</v>
      </c>
      <c r="Q613" s="29" t="str">
        <f ca="1" t="shared" si="671"/>
        <v>6.Nätavtal</v>
      </c>
      <c r="R613" s="44" t="str">
        <f ca="1" t="shared" si="672"/>
        <v>nej</v>
      </c>
      <c r="S613" s="44" t="str">
        <f ca="1" t="shared" si="673"/>
        <v>x</v>
      </c>
      <c r="T613" s="44" t="str">
        <f ca="1" t="shared" si="674"/>
        <v/>
      </c>
      <c r="V613" s="32"/>
      <c r="W613" s="48" t="str">
        <f ca="1" t="shared" si="675"/>
        <v/>
      </c>
      <c r="X613" s="49" t="str">
        <f ca="1" t="shared" si="676"/>
        <v>Ja</v>
      </c>
      <c r="Y613" s="62">
        <f ca="1" t="shared" si="618"/>
        <v>45437</v>
      </c>
      <c r="Z613" s="62">
        <f ca="1" t="shared" si="619"/>
        <v>45413</v>
      </c>
      <c r="AA613" s="66"/>
      <c r="AB613" s="63" t="str">
        <f ca="1" t="shared" si="620"/>
        <v/>
      </c>
      <c r="AC613" s="72">
        <f ca="1">INDEX(Anslutningspunkt!$A$2:$A$180,RANDBETWEEN(2,180),1)</f>
        <v>42</v>
      </c>
      <c r="AD613" s="29"/>
      <c r="AE613" s="29" t="str">
        <f ca="1" t="shared" si="677"/>
        <v/>
      </c>
      <c r="AF613" s="78"/>
      <c r="AG613" s="121"/>
      <c r="AH613" s="122"/>
      <c r="AI613" s="126"/>
      <c r="AL613" s="6"/>
      <c r="AM613" s="6">
        <f ca="1">VLOOKUP(AC613,Anslutningspunkt!A:B,2,0)+RANDBETWEEN(-10000,10000)</f>
        <v>7630131.698</v>
      </c>
      <c r="AN613" s="6">
        <f ca="1">VLOOKUP(AC613,Anslutningspunkt!A:C,3,0)+RANDBETWEEN(-10000,10000)</f>
        <v>739361.195</v>
      </c>
      <c r="AP613" s="6" t="str">
        <f ca="1" t="shared" si="622"/>
        <v>Utökning</v>
      </c>
      <c r="AQ613" s="6" t="str">
        <f t="shared" si="623"/>
        <v>Konsumtion/Produktion</v>
      </c>
      <c r="AX613" s="30">
        <f ca="1" t="shared" si="624"/>
        <v>44709.424105177</v>
      </c>
      <c r="AZ613" s="30">
        <f ca="1">IF(SUM(IF({"4.Projekteringsavtal","5.Anslutningsavtal","6.Nätavtal"}=Q613,1,0))&gt;0,EDATE(AX613,RANDBETWEEN(0,6)),"")</f>
        <v>44893</v>
      </c>
      <c r="BB613" s="20">
        <f ca="1">IF(SUM(IF({"5.Anslutningsavtal","6.Nätavtal"}=Q613,1,0))&gt;0,EDATE(AZ613,RANDBETWEEN(0,3)),"")</f>
        <v>44923</v>
      </c>
      <c r="BD613" s="20">
        <f ca="1" t="shared" si="625"/>
        <v>44954</v>
      </c>
    </row>
    <row r="614" spans="1:56">
      <c r="A614" s="32" t="s">
        <v>65</v>
      </c>
      <c r="B614" s="30">
        <f ca="1" t="shared" si="665"/>
        <v>44775</v>
      </c>
      <c r="C614" s="31">
        <f ca="1" t="shared" si="600"/>
        <v>44987</v>
      </c>
      <c r="D614" s="29" t="str">
        <f t="shared" si="601"/>
        <v>Project 4614</v>
      </c>
      <c r="E614" s="29" t="str">
        <f t="shared" si="602"/>
        <v>Company AB 5614</v>
      </c>
      <c r="F614" s="29" t="str">
        <f ca="1" t="shared" si="666"/>
        <v>Gävle/Sandviken</v>
      </c>
      <c r="G614" s="36">
        <f ca="1" t="shared" si="667"/>
        <v>32</v>
      </c>
      <c r="H614" s="37" t="str">
        <f ca="1" t="shared" si="668"/>
        <v>Nej</v>
      </c>
      <c r="I614" s="29" t="str">
        <f ca="1" t="shared" si="669"/>
        <v>Utökning</v>
      </c>
      <c r="J614" s="29" t="s">
        <v>69</v>
      </c>
      <c r="K614" s="40">
        <f ca="1" t="shared" si="670"/>
        <v>160</v>
      </c>
      <c r="L614" s="40">
        <f ca="1" t="shared" si="608"/>
        <v>32</v>
      </c>
      <c r="N614" s="29" t="str">
        <f ca="1" t="shared" si="609"/>
        <v>Anders Erikson 614</v>
      </c>
      <c r="O614" s="29" t="str">
        <f ca="1" t="shared" si="610"/>
        <v>Anders Erikson 614</v>
      </c>
      <c r="P614" s="29" t="str">
        <f ca="1" t="shared" si="611"/>
        <v>Anders Erikson 614</v>
      </c>
      <c r="Q614" s="29" t="str">
        <f ca="1" t="shared" si="671"/>
        <v>5.Anslutningsavtal</v>
      </c>
      <c r="R614" s="44" t="str">
        <f ca="1" t="shared" si="672"/>
        <v/>
      </c>
      <c r="S614" s="44" t="str">
        <f ca="1" t="shared" si="673"/>
        <v>x</v>
      </c>
      <c r="T614" s="44" t="str">
        <f ca="1" t="shared" si="674"/>
        <v/>
      </c>
      <c r="V614" s="32"/>
      <c r="W614" s="48" t="str">
        <f ca="1" t="shared" si="675"/>
        <v>Ansluts till LN 20 kV</v>
      </c>
      <c r="X614" s="49" t="str">
        <f ca="1" t="shared" si="676"/>
        <v>Ja</v>
      </c>
      <c r="Y614" s="62">
        <f ca="1" t="shared" si="618"/>
        <v>45417</v>
      </c>
      <c r="Z614" s="62">
        <f ca="1" t="shared" si="619"/>
        <v>45398</v>
      </c>
      <c r="AA614" s="66"/>
      <c r="AB614" s="63" t="str">
        <f ca="1" t="shared" si="620"/>
        <v/>
      </c>
      <c r="AC614" s="72">
        <f ca="1">INDEX(Anslutningspunkt!$A$2:$A$180,RANDBETWEEN(2,180),1)</f>
        <v>131</v>
      </c>
      <c r="AD614" s="29"/>
      <c r="AE614" s="29" t="str">
        <f ca="1" t="shared" si="677"/>
        <v>Regionnät</v>
      </c>
      <c r="AF614" s="78"/>
      <c r="AG614" s="121"/>
      <c r="AH614" s="122"/>
      <c r="AI614" s="126"/>
      <c r="AL614" s="6"/>
      <c r="AM614" s="6">
        <f ca="1">VLOOKUP(AC614,Anslutningspunkt!A:B,2,0)+RANDBETWEEN(-10000,10000)</f>
        <v>7589274.698</v>
      </c>
      <c r="AN614" s="6">
        <f ca="1">VLOOKUP(AC614,Anslutningspunkt!A:C,3,0)+RANDBETWEEN(-10000,10000)</f>
        <v>671140.195</v>
      </c>
      <c r="AP614" s="6" t="str">
        <f ca="1" t="shared" si="622"/>
        <v>Utökning</v>
      </c>
      <c r="AQ614" s="6" t="str">
        <f t="shared" si="623"/>
        <v>Konsumtion/Produktion</v>
      </c>
      <c r="AX614" s="30">
        <f ca="1" t="shared" si="624"/>
        <v>44930.055455879</v>
      </c>
      <c r="AZ614" s="30">
        <f ca="1">IF(SUM(IF({"4.Projekteringsavtal","5.Anslutningsavtal","6.Nätavtal"}=Q614,1,0))&gt;0,EDATE(AX614,RANDBETWEEN(0,6)),"")</f>
        <v>45081</v>
      </c>
      <c r="BB614" s="20">
        <f ca="1">IF(SUM(IF({"5.Anslutningsavtal","6.Nätavtal"}=Q614,1,0))&gt;0,EDATE(AZ614,RANDBETWEEN(0,3)),"")</f>
        <v>45081</v>
      </c>
      <c r="BD614" s="20" t="str">
        <f ca="1" t="shared" si="625"/>
        <v/>
      </c>
    </row>
    <row r="615" spans="1:56">
      <c r="A615" s="32" t="s">
        <v>65</v>
      </c>
      <c r="B615" s="30">
        <f ca="1" t="shared" si="665"/>
        <v>43521</v>
      </c>
      <c r="C615" s="31">
        <f ca="1" t="shared" si="600"/>
        <v>44510</v>
      </c>
      <c r="D615" s="29" t="str">
        <f t="shared" si="601"/>
        <v>Project 4615</v>
      </c>
      <c r="E615" s="29" t="str">
        <f t="shared" si="602"/>
        <v>Company AB 5615</v>
      </c>
      <c r="F615" s="29" t="str">
        <f ca="1" t="shared" si="666"/>
        <v>Vingåker</v>
      </c>
      <c r="G615" s="36">
        <f ca="1" t="shared" si="667"/>
        <v>38</v>
      </c>
      <c r="H615" s="37" t="str">
        <f ca="1" t="shared" si="668"/>
        <v>Ja</v>
      </c>
      <c r="I615" s="29" t="str">
        <f ca="1" t="shared" si="669"/>
        <v>Utökning</v>
      </c>
      <c r="J615" s="29" t="s">
        <v>69</v>
      </c>
      <c r="K615" s="40">
        <f ca="1" t="shared" si="670"/>
        <v>480</v>
      </c>
      <c r="L615" s="40">
        <f ca="1" t="shared" si="608"/>
        <v>348</v>
      </c>
      <c r="N615" s="29" t="str">
        <f ca="1" t="shared" si="609"/>
        <v>Lars Johnson 615</v>
      </c>
      <c r="O615" s="29" t="str">
        <f ca="1" t="shared" si="610"/>
        <v>Anders Erikson 615</v>
      </c>
      <c r="P615" s="29" t="str">
        <f ca="1" t="shared" si="611"/>
        <v>Erik Johanson 615</v>
      </c>
      <c r="Q615" s="29" t="str">
        <f ca="1" t="shared" si="671"/>
        <v>2.Reservationsavtal</v>
      </c>
      <c r="R615" s="44" t="str">
        <f ca="1" t="shared" si="672"/>
        <v/>
      </c>
      <c r="S615" s="44" t="str">
        <f ca="1" t="shared" si="673"/>
        <v/>
      </c>
      <c r="T615" s="44" t="str">
        <f ca="1" t="shared" si="674"/>
        <v/>
      </c>
      <c r="V615" s="32"/>
      <c r="W615" s="48" t="str">
        <f ca="1" t="shared" si="675"/>
        <v/>
      </c>
      <c r="X615" s="49" t="str">
        <f ca="1" t="shared" si="676"/>
        <v>Nej</v>
      </c>
      <c r="Y615" s="62" t="str">
        <f ca="1" t="shared" si="618"/>
        <v/>
      </c>
      <c r="Z615" s="62" t="str">
        <f ca="1" t="shared" si="619"/>
        <v/>
      </c>
      <c r="AA615" s="66"/>
      <c r="AB615" s="63" t="str">
        <f ca="1" t="shared" si="620"/>
        <v/>
      </c>
      <c r="AC615" s="72">
        <f ca="1">INDEX(Anslutningspunkt!$A$2:$A$180,RANDBETWEEN(2,180),1)</f>
        <v>57</v>
      </c>
      <c r="AD615" s="29"/>
      <c r="AE615" s="29" t="str">
        <f ca="1" t="shared" si="677"/>
        <v>Stamnät</v>
      </c>
      <c r="AF615" s="78"/>
      <c r="AG615" s="121"/>
      <c r="AH615" s="122"/>
      <c r="AI615" s="126"/>
      <c r="AL615" s="6"/>
      <c r="AM615" s="6">
        <f ca="1">VLOOKUP(AC615,Anslutningspunkt!A:B,2,0)+RANDBETWEEN(-10000,10000)</f>
        <v>7710931.698</v>
      </c>
      <c r="AN615" s="6">
        <f ca="1">VLOOKUP(AC615,Anslutningspunkt!A:C,3,0)+RANDBETWEEN(-10000,10000)</f>
        <v>660564.195</v>
      </c>
      <c r="AP615" s="6" t="str">
        <f ca="1" t="shared" si="622"/>
        <v>Utökning</v>
      </c>
      <c r="AQ615" s="6" t="str">
        <f t="shared" si="623"/>
        <v>Konsumtion/Produktion</v>
      </c>
      <c r="AX615" s="30">
        <f ca="1" t="shared" si="624"/>
        <v>43951.5912727857</v>
      </c>
      <c r="AZ615" s="30" t="str">
        <f ca="1">IF(SUM(IF({"4.Projekteringsavtal","5.Anslutningsavtal","6.Nätavtal"}=Q615,1,0))&gt;0,EDATE(AX615,RANDBETWEEN(0,6)),"")</f>
        <v/>
      </c>
      <c r="BB615" s="20" t="str">
        <f ca="1">IF(SUM(IF({"5.Anslutningsavtal","6.Nätavtal"}=Q615,1,0))&gt;0,EDATE(AZ615,RANDBETWEEN(0,3)),"")</f>
        <v/>
      </c>
      <c r="BD615" s="20" t="str">
        <f ca="1" t="shared" si="625"/>
        <v/>
      </c>
    </row>
    <row r="616" spans="1:56">
      <c r="A616" s="32" t="s">
        <v>65</v>
      </c>
      <c r="B616" s="30">
        <f ca="1" t="shared" si="665"/>
        <v>44287</v>
      </c>
      <c r="C616" s="31">
        <f ca="1" t="shared" si="600"/>
        <v>45352</v>
      </c>
      <c r="D616" s="29" t="str">
        <f t="shared" si="601"/>
        <v>Project 4616</v>
      </c>
      <c r="E616" s="29" t="str">
        <f t="shared" si="602"/>
        <v>Company AB 5616</v>
      </c>
      <c r="F616" s="29" t="str">
        <f ca="1" t="shared" si="666"/>
        <v>Älvkarleby</v>
      </c>
      <c r="G616" s="36">
        <f ca="1" t="shared" si="667"/>
        <v>35</v>
      </c>
      <c r="H616" s="37" t="str">
        <f ca="1" t="shared" si="668"/>
        <v/>
      </c>
      <c r="I616" s="29" t="str">
        <f ca="1" t="shared" si="669"/>
        <v>Nyanslutning</v>
      </c>
      <c r="J616" s="29" t="s">
        <v>69</v>
      </c>
      <c r="K616" s="40">
        <f ca="1" t="shared" si="670"/>
        <v>460</v>
      </c>
      <c r="L616" s="40">
        <f ca="1" t="shared" si="608"/>
        <v>114</v>
      </c>
      <c r="N616" s="29" t="str">
        <f ca="1" t="shared" si="609"/>
        <v>Anders Erikson 616</v>
      </c>
      <c r="O616" s="29" t="str">
        <f ca="1" t="shared" si="610"/>
        <v>Anders Erikson 616</v>
      </c>
      <c r="P616" s="29" t="str">
        <f ca="1" t="shared" si="611"/>
        <v>Lars Johnson 616</v>
      </c>
      <c r="Q616" s="29" t="str">
        <f ca="1" t="shared" si="671"/>
        <v>4.Projekteringsavtal</v>
      </c>
      <c r="R616" s="44" t="str">
        <f ca="1" t="shared" si="672"/>
        <v>?</v>
      </c>
      <c r="S616" s="44" t="str">
        <f ca="1" t="shared" si="673"/>
        <v/>
      </c>
      <c r="T616" s="44" t="str">
        <f ca="1" t="shared" si="674"/>
        <v>x</v>
      </c>
      <c r="V616" s="32"/>
      <c r="W616" s="48" t="str">
        <f ca="1" t="shared" si="675"/>
        <v/>
      </c>
      <c r="X616" s="49" t="str">
        <f ca="1" t="shared" si="676"/>
        <v/>
      </c>
      <c r="Y616" s="62" t="str">
        <f ca="1" t="shared" si="618"/>
        <v/>
      </c>
      <c r="Z616" s="62" t="str">
        <f ca="1" t="shared" si="619"/>
        <v/>
      </c>
      <c r="AA616" s="66"/>
      <c r="AB616" s="63" t="str">
        <f ca="1" t="shared" si="620"/>
        <v/>
      </c>
      <c r="AC616" s="72">
        <f ca="1">INDEX(Anslutningspunkt!$A$2:$A$180,RANDBETWEEN(2,180),1)</f>
        <v>109</v>
      </c>
      <c r="AD616" s="29"/>
      <c r="AE616" s="29" t="str">
        <f ca="1" t="shared" si="677"/>
        <v>Regionnät</v>
      </c>
      <c r="AF616" s="78"/>
      <c r="AG616" s="121"/>
      <c r="AH616" s="122"/>
      <c r="AI616" s="126"/>
      <c r="AL616" s="6"/>
      <c r="AM616" s="6">
        <f ca="1">VLOOKUP(AC616,Anslutningspunkt!A:B,2,0)+RANDBETWEEN(-10000,10000)</f>
        <v>7735334.698</v>
      </c>
      <c r="AN616" s="6">
        <f ca="1">VLOOKUP(AC616,Anslutningspunkt!A:C,3,0)+RANDBETWEEN(-10000,10000)</f>
        <v>705034.195</v>
      </c>
      <c r="AP616" s="6" t="str">
        <f ca="1" t="shared" si="622"/>
        <v>Nyanslutning</v>
      </c>
      <c r="AQ616" s="6" t="str">
        <f t="shared" si="623"/>
        <v>Konsumtion/Produktion</v>
      </c>
      <c r="AX616" s="30">
        <f ca="1" t="shared" si="624"/>
        <v>45200.8129272351</v>
      </c>
      <c r="AZ616" s="30">
        <f ca="1">IF(SUM(IF({"4.Projekteringsavtal","5.Anslutningsavtal","6.Nätavtal"}=Q616,1,0))&gt;0,EDATE(AX616,RANDBETWEEN(0,6)),"")</f>
        <v>45200</v>
      </c>
      <c r="BB616" s="20" t="str">
        <f ca="1">IF(SUM(IF({"5.Anslutningsavtal","6.Nätavtal"}=Q616,1,0))&gt;0,EDATE(AZ616,RANDBETWEEN(0,3)),"")</f>
        <v/>
      </c>
      <c r="BD616" s="20" t="str">
        <f ca="1" t="shared" si="625"/>
        <v/>
      </c>
    </row>
    <row r="617" spans="1:56">
      <c r="A617" s="32" t="s">
        <v>65</v>
      </c>
      <c r="B617" s="30">
        <f ca="1" t="shared" si="665"/>
        <v>44814</v>
      </c>
      <c r="C617" s="31">
        <f ca="1" t="shared" si="600"/>
        <v>44858</v>
      </c>
      <c r="D617" s="29" t="str">
        <f t="shared" si="601"/>
        <v>Project 4617</v>
      </c>
      <c r="E617" s="29" t="str">
        <f t="shared" si="602"/>
        <v>Company AB 5617</v>
      </c>
      <c r="F617" s="29" t="str">
        <f ca="1" t="shared" si="666"/>
        <v>Södertälje</v>
      </c>
      <c r="G617" s="36">
        <f ca="1" t="shared" si="667"/>
        <v>30</v>
      </c>
      <c r="H617" s="37" t="str">
        <f ca="1" t="shared" si="668"/>
        <v/>
      </c>
      <c r="I617" s="29" t="str">
        <f ca="1" t="shared" si="669"/>
        <v>Flytt</v>
      </c>
      <c r="J617" s="29" t="s">
        <v>69</v>
      </c>
      <c r="K617" s="40">
        <f ca="1" t="shared" si="670"/>
        <v>40</v>
      </c>
      <c r="L617" s="40">
        <f ca="1" t="shared" si="608"/>
        <v>30</v>
      </c>
      <c r="N617" s="29" t="str">
        <f ca="1" t="shared" si="609"/>
        <v>Lars Johnson 617</v>
      </c>
      <c r="O617" s="29" t="str">
        <f ca="1" t="shared" si="610"/>
        <v>Anders Erikson 617</v>
      </c>
      <c r="P617" s="29" t="str">
        <f ca="1" t="shared" si="611"/>
        <v>Lars Johnson 617</v>
      </c>
      <c r="Q617" s="29" t="str">
        <f ca="1" t="shared" si="671"/>
        <v>5.Anslutningsavtal</v>
      </c>
      <c r="R617" s="44" t="str">
        <f ca="1" t="shared" si="672"/>
        <v/>
      </c>
      <c r="S617" s="44" t="str">
        <f ca="1" t="shared" si="673"/>
        <v/>
      </c>
      <c r="T617" s="44" t="str">
        <f ca="1" t="shared" si="674"/>
        <v/>
      </c>
      <c r="V617" s="32"/>
      <c r="W617" s="48" t="str">
        <f ca="1" t="shared" si="675"/>
        <v/>
      </c>
      <c r="X617" s="49" t="str">
        <f ca="1" t="shared" si="676"/>
        <v/>
      </c>
      <c r="Y617" s="62" t="str">
        <f ca="1" t="shared" si="618"/>
        <v/>
      </c>
      <c r="Z617" s="62" t="str">
        <f ca="1" t="shared" si="619"/>
        <v/>
      </c>
      <c r="AA617" s="66"/>
      <c r="AB617" s="63" t="str">
        <f ca="1" t="shared" si="620"/>
        <v/>
      </c>
      <c r="AC617" s="72">
        <f ca="1">INDEX(Anslutningspunkt!$A$2:$A$180,RANDBETWEEN(2,180),1)</f>
        <v>78</v>
      </c>
      <c r="AD617" s="29"/>
      <c r="AE617" s="29" t="str">
        <f ca="1" t="shared" si="677"/>
        <v>Stamnät</v>
      </c>
      <c r="AF617" s="78"/>
      <c r="AG617" s="121"/>
      <c r="AH617" s="122"/>
      <c r="AI617" s="126"/>
      <c r="AL617" s="6"/>
      <c r="AM617" s="6">
        <f ca="1">VLOOKUP(AC617,Anslutningspunkt!A:B,2,0)+RANDBETWEEN(-10000,10000)</f>
        <v>7700049.698</v>
      </c>
      <c r="AN617" s="6">
        <f ca="1">VLOOKUP(AC617,Anslutningspunkt!A:C,3,0)+RANDBETWEEN(-10000,10000)</f>
        <v>732869.195</v>
      </c>
      <c r="AP617" s="6" t="str">
        <f ca="1" t="shared" si="622"/>
        <v>Flytt</v>
      </c>
      <c r="AQ617" s="6" t="str">
        <f t="shared" si="623"/>
        <v>Konsumtion/Produktion</v>
      </c>
      <c r="AX617" s="30">
        <f ca="1" t="shared" si="624"/>
        <v>44864.8866253379</v>
      </c>
      <c r="AZ617" s="30">
        <f ca="1">IF(SUM(IF({"4.Projekteringsavtal","5.Anslutningsavtal","6.Nätavtal"}=Q617,1,0))&gt;0,EDATE(AX617,RANDBETWEEN(0,6)),"")</f>
        <v>44864</v>
      </c>
      <c r="BB617" s="20">
        <f ca="1">IF(SUM(IF({"5.Anslutningsavtal","6.Nätavtal"}=Q617,1,0))&gt;0,EDATE(AZ617,RANDBETWEEN(0,3)),"")</f>
        <v>44895</v>
      </c>
      <c r="BD617" s="20" t="str">
        <f ca="1" t="shared" si="625"/>
        <v/>
      </c>
    </row>
    <row r="618" spans="1:56">
      <c r="A618" s="32" t="s">
        <v>65</v>
      </c>
      <c r="B618" s="30">
        <f ca="1" t="shared" si="665"/>
        <v>44596</v>
      </c>
      <c r="C618" s="31">
        <f ca="1" t="shared" si="600"/>
        <v>45140</v>
      </c>
      <c r="D618" s="29" t="str">
        <f t="shared" si="601"/>
        <v>Project 4618</v>
      </c>
      <c r="E618" s="29" t="str">
        <f t="shared" si="602"/>
        <v>Company AB 5618</v>
      </c>
      <c r="F618" s="29" t="str">
        <f ca="1" t="shared" si="666"/>
        <v>Eskilstuna</v>
      </c>
      <c r="G618" s="36">
        <f ca="1" t="shared" si="667"/>
        <v>33</v>
      </c>
      <c r="H618" s="37" t="str">
        <f ca="1" t="shared" si="668"/>
        <v>Ja</v>
      </c>
      <c r="I618" s="29" t="str">
        <f ca="1" t="shared" si="669"/>
        <v>Flytt</v>
      </c>
      <c r="J618" s="29" t="s">
        <v>69</v>
      </c>
      <c r="K618" s="40">
        <f ca="1" t="shared" si="670"/>
        <v>200</v>
      </c>
      <c r="L618" s="40">
        <f ca="1" t="shared" si="608"/>
        <v>76</v>
      </c>
      <c r="N618" s="29" t="str">
        <f ca="1" t="shared" si="609"/>
        <v>Anders Erikson 618</v>
      </c>
      <c r="O618" s="29" t="str">
        <f ca="1" t="shared" si="610"/>
        <v>Anders Erikson 618</v>
      </c>
      <c r="P618" s="29" t="str">
        <f ca="1" t="shared" si="611"/>
        <v>Sarah Anderson 618</v>
      </c>
      <c r="Q618" s="29" t="str">
        <f ca="1" t="shared" si="671"/>
        <v>2.Reservationsavtal</v>
      </c>
      <c r="R618" s="44" t="str">
        <f ca="1" t="shared" si="672"/>
        <v>n</v>
      </c>
      <c r="S618" s="44" t="str">
        <f ca="1" t="shared" si="673"/>
        <v/>
      </c>
      <c r="T618" s="44" t="str">
        <f ca="1" t="shared" si="674"/>
        <v>x</v>
      </c>
      <c r="V618" s="32"/>
      <c r="W618" s="48" t="str">
        <f ca="1" t="shared" si="675"/>
        <v>Länk</v>
      </c>
      <c r="X618" s="49" t="str">
        <f ca="1" t="shared" si="676"/>
        <v>Ja</v>
      </c>
      <c r="Y618" s="62">
        <f ca="1" t="shared" si="618"/>
        <v>45495</v>
      </c>
      <c r="Z618" s="62">
        <f ca="1" t="shared" si="619"/>
        <v>45454</v>
      </c>
      <c r="AA618" s="66"/>
      <c r="AB618" s="63" t="str">
        <f ca="1" t="shared" si="620"/>
        <v/>
      </c>
      <c r="AC618" s="72">
        <f ca="1">INDEX(Anslutningspunkt!$A$2:$A$180,RANDBETWEEN(2,180),1)</f>
        <v>244</v>
      </c>
      <c r="AD618" s="29"/>
      <c r="AE618" s="29" t="str">
        <f ca="1" t="shared" si="677"/>
        <v>Stamnät</v>
      </c>
      <c r="AF618" s="78"/>
      <c r="AG618" s="121"/>
      <c r="AH618" s="122"/>
      <c r="AI618" s="126"/>
      <c r="AL618" s="6"/>
      <c r="AM618" s="6">
        <f ca="1">VLOOKUP(AC618,Anslutningspunkt!A:B,2,0)+RANDBETWEEN(-10000,10000)</f>
        <v>7571671.698</v>
      </c>
      <c r="AN618" s="6">
        <f ca="1">VLOOKUP(AC618,Anslutningspunkt!A:C,3,0)+RANDBETWEEN(-10000,10000)</f>
        <v>683452.195</v>
      </c>
      <c r="AP618" s="6" t="str">
        <f ca="1" t="shared" si="622"/>
        <v>Flytt</v>
      </c>
      <c r="AQ618" s="6" t="str">
        <f t="shared" si="623"/>
        <v>Konsumtion/Produktion</v>
      </c>
      <c r="AX618" s="30">
        <f ca="1" t="shared" si="624"/>
        <v>45130.0950594352</v>
      </c>
      <c r="AZ618" s="30" t="str">
        <f ca="1">IF(SUM(IF({"4.Projekteringsavtal","5.Anslutningsavtal","6.Nätavtal"}=Q618,1,0))&gt;0,EDATE(AX618,RANDBETWEEN(0,6)),"")</f>
        <v/>
      </c>
      <c r="BB618" s="20" t="str">
        <f ca="1">IF(SUM(IF({"5.Anslutningsavtal","6.Nätavtal"}=Q618,1,0))&gt;0,EDATE(AZ618,RANDBETWEEN(0,3)),"")</f>
        <v/>
      </c>
      <c r="BD618" s="20" t="str">
        <f ca="1" t="shared" si="625"/>
        <v/>
      </c>
    </row>
    <row r="619" spans="1:56">
      <c r="A619" s="32" t="s">
        <v>65</v>
      </c>
      <c r="B619" s="30">
        <f ca="1" t="shared" si="665"/>
        <v>44703</v>
      </c>
      <c r="C619" s="31">
        <f ca="1" t="shared" si="600"/>
        <v>45134</v>
      </c>
      <c r="D619" s="29" t="str">
        <f t="shared" si="601"/>
        <v>Project 4619</v>
      </c>
      <c r="E619" s="29" t="str">
        <f t="shared" si="602"/>
        <v>Company AB 5619</v>
      </c>
      <c r="F619" s="29" t="str">
        <f ca="1" t="shared" si="666"/>
        <v>Litslunda</v>
      </c>
      <c r="G619" s="36">
        <f ca="1" t="shared" si="667"/>
        <v>38</v>
      </c>
      <c r="H619" s="37" t="str">
        <f ca="1" t="shared" si="668"/>
        <v>Ja</v>
      </c>
      <c r="I619" s="29" t="str">
        <f ca="1" t="shared" si="669"/>
        <v>Nyanslutning</v>
      </c>
      <c r="J619" s="29" t="s">
        <v>69</v>
      </c>
      <c r="K619" s="40">
        <f ca="1" t="shared" si="670"/>
        <v>210</v>
      </c>
      <c r="L619" s="40">
        <f ca="1" t="shared" si="608"/>
        <v>117</v>
      </c>
      <c r="N619" s="29" t="str">
        <f ca="1" t="shared" si="609"/>
        <v>Sarah Anderson 619</v>
      </c>
      <c r="O619" s="29" t="str">
        <f ca="1" t="shared" si="610"/>
        <v>Erik Johanson 619</v>
      </c>
      <c r="P619" s="29" t="str">
        <f ca="1" t="shared" si="611"/>
        <v>Anders Erikson 619</v>
      </c>
      <c r="Q619" s="29" t="str">
        <f ca="1" t="shared" si="671"/>
        <v>2.Reservationsavtal</v>
      </c>
      <c r="R619" s="44" t="str">
        <f ca="1" t="shared" si="672"/>
        <v/>
      </c>
      <c r="S619" s="44" t="str">
        <f ca="1" t="shared" si="673"/>
        <v>x</v>
      </c>
      <c r="T619" s="44" t="str">
        <f ca="1" t="shared" si="674"/>
        <v/>
      </c>
      <c r="V619" s="32"/>
      <c r="W619" s="48" t="str">
        <f ca="1" t="shared" si="675"/>
        <v/>
      </c>
      <c r="X619" s="49" t="str">
        <f ca="1" t="shared" si="676"/>
        <v>Ja</v>
      </c>
      <c r="Y619" s="62">
        <f ca="1" t="shared" si="618"/>
        <v>45546</v>
      </c>
      <c r="Z619" s="62">
        <f ca="1" t="shared" si="619"/>
        <v>45393</v>
      </c>
      <c r="AA619" s="66"/>
      <c r="AB619" s="63" t="str">
        <f ca="1" t="shared" si="620"/>
        <v/>
      </c>
      <c r="AC619" s="72">
        <f ca="1">INDEX(Anslutningspunkt!$A$2:$A$180,RANDBETWEEN(2,180),1)</f>
        <v>213</v>
      </c>
      <c r="AD619" s="29"/>
      <c r="AE619" s="29" t="str">
        <f ca="1" t="shared" si="677"/>
        <v>Stamnät</v>
      </c>
      <c r="AF619" s="78"/>
      <c r="AG619" s="121"/>
      <c r="AH619" s="122"/>
      <c r="AI619" s="126"/>
      <c r="AL619" s="6"/>
      <c r="AM619" s="6">
        <f ca="1">VLOOKUP(AC619,Anslutningspunkt!A:B,2,0)+RANDBETWEEN(-10000,10000)</f>
        <v>7676723.698</v>
      </c>
      <c r="AN619" s="6">
        <f ca="1">VLOOKUP(AC619,Anslutningspunkt!A:C,3,0)+RANDBETWEEN(-10000,10000)</f>
        <v>812508.195</v>
      </c>
      <c r="AP619" s="6" t="str">
        <f ca="1" t="shared" si="622"/>
        <v>Nyanslutning</v>
      </c>
      <c r="AQ619" s="6" t="str">
        <f t="shared" si="623"/>
        <v>Konsumtion/Produktion</v>
      </c>
      <c r="AX619" s="30">
        <f ca="1" t="shared" si="624"/>
        <v>44950.9277352002</v>
      </c>
      <c r="AZ619" s="30" t="str">
        <f ca="1">IF(SUM(IF({"4.Projekteringsavtal","5.Anslutningsavtal","6.Nätavtal"}=Q619,1,0))&gt;0,EDATE(AX619,RANDBETWEEN(0,6)),"")</f>
        <v/>
      </c>
      <c r="BB619" s="20" t="str">
        <f ca="1">IF(SUM(IF({"5.Anslutningsavtal","6.Nätavtal"}=Q619,1,0))&gt;0,EDATE(AZ619,RANDBETWEEN(0,3)),"")</f>
        <v/>
      </c>
      <c r="BD619" s="20" t="str">
        <f ca="1" t="shared" si="625"/>
        <v/>
      </c>
    </row>
    <row r="620" spans="1:56">
      <c r="A620" s="32" t="s">
        <v>65</v>
      </c>
      <c r="B620" s="30">
        <f ca="1" t="shared" si="665"/>
        <v>44212</v>
      </c>
      <c r="C620" s="31">
        <f ca="1" t="shared" si="600"/>
        <v>44411</v>
      </c>
      <c r="D620" s="29" t="str">
        <f t="shared" si="601"/>
        <v>Project 4620</v>
      </c>
      <c r="E620" s="29" t="str">
        <f t="shared" si="602"/>
        <v>Company AB 5620</v>
      </c>
      <c r="F620" s="29" t="str">
        <f ca="1" t="shared" si="666"/>
        <v>Norberg</v>
      </c>
      <c r="G620" s="36">
        <f ca="1" t="shared" si="667"/>
        <v>36</v>
      </c>
      <c r="H620" s="37" t="str">
        <f ca="1" t="shared" si="668"/>
        <v>Nej</v>
      </c>
      <c r="I620" s="29" t="str">
        <f ca="1" t="shared" si="669"/>
        <v>Utökning</v>
      </c>
      <c r="J620" s="29" t="s">
        <v>69</v>
      </c>
      <c r="K620" s="40">
        <f ca="1" t="shared" si="670"/>
        <v>390</v>
      </c>
      <c r="L620" s="40">
        <f ca="1" t="shared" si="608"/>
        <v>180</v>
      </c>
      <c r="N620" s="29" t="str">
        <f ca="1" t="shared" si="609"/>
        <v>Erik Johanson 620</v>
      </c>
      <c r="O620" s="29" t="str">
        <f ca="1" t="shared" si="610"/>
        <v>Anders Erikson 620</v>
      </c>
      <c r="P620" s="29" t="str">
        <f ca="1" t="shared" si="611"/>
        <v>Sarah Anderson 620</v>
      </c>
      <c r="Q620" s="29" t="str">
        <f ca="1" t="shared" si="671"/>
        <v>1.Anslutningsmöjlighet</v>
      </c>
      <c r="R620" s="44" t="str">
        <f ca="1" t="shared" si="672"/>
        <v/>
      </c>
      <c r="S620" s="44" t="str">
        <f ca="1" t="shared" si="673"/>
        <v/>
      </c>
      <c r="T620" s="44" t="str">
        <f ca="1" t="shared" si="674"/>
        <v/>
      </c>
      <c r="V620" s="32"/>
      <c r="W620" s="48" t="str">
        <f ca="1" t="shared" si="675"/>
        <v/>
      </c>
      <c r="X620" s="49" t="str">
        <f ca="1" t="shared" si="676"/>
        <v>Ja</v>
      </c>
      <c r="Y620" s="62">
        <f ca="1" t="shared" si="618"/>
        <v>44984</v>
      </c>
      <c r="Z620" s="62">
        <f ca="1" t="shared" si="619"/>
        <v>44712</v>
      </c>
      <c r="AA620" s="66"/>
      <c r="AB620" s="63">
        <f ca="1" t="shared" si="620"/>
        <v>44408.526650348</v>
      </c>
      <c r="AC620" s="72">
        <f ca="1">INDEX(Anslutningspunkt!$A$2:$A$180,RANDBETWEEN(2,180),1)</f>
        <v>137</v>
      </c>
      <c r="AD620" s="29"/>
      <c r="AE620" s="29" t="str">
        <f ca="1" t="shared" si="677"/>
        <v>Stamnät</v>
      </c>
      <c r="AF620" s="78"/>
      <c r="AG620" s="121"/>
      <c r="AH620" s="122"/>
      <c r="AI620" s="126"/>
      <c r="AL620" s="6"/>
      <c r="AM620" s="6">
        <f ca="1">VLOOKUP(AC620,Anslutningspunkt!A:B,2,0)+RANDBETWEEN(-10000,10000)</f>
        <v>7588554.698</v>
      </c>
      <c r="AN620" s="6">
        <f ca="1">VLOOKUP(AC620,Anslutningspunkt!A:C,3,0)+RANDBETWEEN(-10000,10000)</f>
        <v>767623.195</v>
      </c>
      <c r="AP620" s="6" t="str">
        <f ca="1" t="shared" si="622"/>
        <v>Utökning</v>
      </c>
      <c r="AQ620" s="6" t="str">
        <f t="shared" si="623"/>
        <v>Konsumtion/Produktion</v>
      </c>
      <c r="AX620" s="30" t="str">
        <f ca="1" t="shared" si="624"/>
        <v/>
      </c>
      <c r="AZ620" s="30" t="str">
        <f ca="1">IF(SUM(IF({"4.Projekteringsavtal","5.Anslutningsavtal","6.Nätavtal"}=Q620,1,0))&gt;0,EDATE(AX620,RANDBETWEEN(0,6)),"")</f>
        <v/>
      </c>
      <c r="BB620" s="20" t="str">
        <f ca="1">IF(SUM(IF({"5.Anslutningsavtal","6.Nätavtal"}=Q620,1,0))&gt;0,EDATE(AZ620,RANDBETWEEN(0,3)),"")</f>
        <v/>
      </c>
      <c r="BD620" s="20" t="str">
        <f ca="1" t="shared" si="625"/>
        <v/>
      </c>
    </row>
    <row r="621" spans="1:56">
      <c r="A621" s="32" t="s">
        <v>65</v>
      </c>
      <c r="B621" s="30">
        <f ca="1" t="shared" si="665"/>
        <v>44201</v>
      </c>
      <c r="C621" s="31">
        <f ca="1" t="shared" si="600"/>
        <v>45285</v>
      </c>
      <c r="D621" s="29" t="str">
        <f t="shared" si="601"/>
        <v>Project 4621</v>
      </c>
      <c r="E621" s="29" t="str">
        <f t="shared" si="602"/>
        <v>Company AB 5621</v>
      </c>
      <c r="F621" s="29" t="str">
        <f ca="1" t="shared" si="666"/>
        <v>Nynäshamn</v>
      </c>
      <c r="G621" s="36">
        <f ca="1" t="shared" si="667"/>
        <v>38</v>
      </c>
      <c r="H621" s="37" t="str">
        <f ca="1" t="shared" si="668"/>
        <v>Nej</v>
      </c>
      <c r="I621" s="29" t="str">
        <f ca="1" t="shared" si="669"/>
        <v>Flytt</v>
      </c>
      <c r="J621" s="29" t="s">
        <v>69</v>
      </c>
      <c r="K621" s="40">
        <f ca="1" t="shared" si="670"/>
        <v>170</v>
      </c>
      <c r="L621" s="40">
        <f ca="1" t="shared" si="608"/>
        <v>27</v>
      </c>
      <c r="N621" s="29" t="str">
        <f ca="1" t="shared" si="609"/>
        <v>Anders Erikson 621</v>
      </c>
      <c r="O621" s="29" t="str">
        <f ca="1" t="shared" si="610"/>
        <v>Sarah Anderson 621</v>
      </c>
      <c r="P621" s="29" t="str">
        <f ca="1" t="shared" si="611"/>
        <v>Anders Erikson 621</v>
      </c>
      <c r="Q621" s="29" t="str">
        <f ca="1" t="shared" si="671"/>
        <v>6.Nätavtal</v>
      </c>
      <c r="R621" s="44" t="str">
        <f ca="1" t="shared" si="672"/>
        <v/>
      </c>
      <c r="S621" s="44" t="str">
        <f ca="1" t="shared" si="673"/>
        <v/>
      </c>
      <c r="T621" s="44" t="str">
        <f ca="1" t="shared" si="674"/>
        <v/>
      </c>
      <c r="V621" s="32"/>
      <c r="W621" s="48" t="str">
        <f ca="1" t="shared" si="675"/>
        <v>Ansluts till LN 20 kV</v>
      </c>
      <c r="X621" s="49" t="str">
        <f ca="1" t="shared" si="676"/>
        <v/>
      </c>
      <c r="Y621" s="62" t="str">
        <f ca="1" t="shared" si="618"/>
        <v/>
      </c>
      <c r="Z621" s="62" t="str">
        <f ca="1" t="shared" si="619"/>
        <v/>
      </c>
      <c r="AA621" s="66"/>
      <c r="AB621" s="63" t="str">
        <f ca="1" t="shared" si="620"/>
        <v/>
      </c>
      <c r="AC621" s="72">
        <f ca="1">INDEX(Anslutningspunkt!$A$2:$A$180,RANDBETWEEN(2,180),1)</f>
        <v>116</v>
      </c>
      <c r="AD621" s="29"/>
      <c r="AE621" s="29" t="str">
        <f ca="1" t="shared" si="677"/>
        <v/>
      </c>
      <c r="AF621" s="78"/>
      <c r="AG621" s="121"/>
      <c r="AH621" s="122"/>
      <c r="AI621" s="126"/>
      <c r="AL621" s="6"/>
      <c r="AM621" s="6">
        <f ca="1">VLOOKUP(AC621,Anslutningspunkt!A:B,2,0)+RANDBETWEEN(-10000,10000)</f>
        <v>7607033.698</v>
      </c>
      <c r="AN621" s="6">
        <f ca="1">VLOOKUP(AC621,Anslutningspunkt!A:C,3,0)+RANDBETWEEN(-10000,10000)</f>
        <v>811890.195</v>
      </c>
      <c r="AP621" s="6" t="str">
        <f ca="1" t="shared" si="622"/>
        <v>Flytt</v>
      </c>
      <c r="AQ621" s="6" t="str">
        <f t="shared" si="623"/>
        <v>Konsumtion/Produktion</v>
      </c>
      <c r="AX621" s="30">
        <f ca="1" t="shared" si="624"/>
        <v>44622.6202675512</v>
      </c>
      <c r="AZ621" s="30">
        <f ca="1">IF(SUM(IF({"4.Projekteringsavtal","5.Anslutningsavtal","6.Nätavtal"}=Q621,1,0))&gt;0,EDATE(AX621,RANDBETWEEN(0,6)),"")</f>
        <v>44806</v>
      </c>
      <c r="BB621" s="20">
        <f ca="1">IF(SUM(IF({"5.Anslutningsavtal","6.Nätavtal"}=Q621,1,0))&gt;0,EDATE(AZ621,RANDBETWEEN(0,3)),"")</f>
        <v>44897</v>
      </c>
      <c r="BD621" s="20">
        <f ca="1" t="shared" si="625"/>
        <v>44928</v>
      </c>
    </row>
    <row r="622" spans="1:56">
      <c r="A622" s="32" t="s">
        <v>65</v>
      </c>
      <c r="B622" s="30">
        <f ca="1" t="shared" ref="B622:B631" si="678">RANDBETWEEN(DATE(2018,1,1),DATE(2022,10,20))</f>
        <v>43865</v>
      </c>
      <c r="C622" s="31">
        <f ca="1" t="shared" si="600"/>
        <v>44769</v>
      </c>
      <c r="D622" s="29" t="str">
        <f t="shared" si="601"/>
        <v>Project 4622</v>
      </c>
      <c r="E622" s="29" t="str">
        <f t="shared" si="602"/>
        <v>Company AB 5622</v>
      </c>
      <c r="F622" s="29" t="str">
        <f ca="1" t="shared" ref="F622:F631" si="679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Uppsala</v>
      </c>
      <c r="G622" s="36">
        <f ca="1" t="shared" ref="G622:G631" si="680">RANDBETWEEN(30,38)</f>
        <v>37</v>
      </c>
      <c r="H622" s="37" t="str">
        <f ca="1" t="shared" ref="H622:H631" si="681">CHOOSE(RANDBETWEEN(1,3),"Ja","Nej","")</f>
        <v>Nej</v>
      </c>
      <c r="I622" s="29" t="str">
        <f ca="1" t="shared" ref="I622:I631" si="682">CHOOSE(RANDBETWEEN(1,3),"Nyanslutning","Utökning","Flytt")</f>
        <v>Nyanslutning</v>
      </c>
      <c r="J622" s="29" t="s">
        <v>69</v>
      </c>
      <c r="K622" s="40">
        <f ca="1" t="shared" ref="K622:K631" si="683">RANDBETWEEN(1,60)*10</f>
        <v>360</v>
      </c>
      <c r="L622" s="40">
        <f ca="1" t="shared" si="608"/>
        <v>184</v>
      </c>
      <c r="N622" s="29" t="str">
        <f ca="1" t="shared" si="609"/>
        <v>Sarah Anderson 622</v>
      </c>
      <c r="O622" s="29" t="str">
        <f ca="1" t="shared" si="610"/>
        <v>Erik Johanson 622</v>
      </c>
      <c r="P622" s="29" t="str">
        <f ca="1" t="shared" si="611"/>
        <v>Erik Johanson 622</v>
      </c>
      <c r="Q622" s="29" t="str">
        <f ca="1" t="shared" ref="Q622:Q631" si="684">CHOOSE(RANDBETWEEN(1,5),"5.Anslutningsavtal","4.Projekteringsavtal","6.Nätavtal","2.Reservationsavtal","1.Anslutningsmöjlighet")</f>
        <v>1.Anslutningsmöjlighet</v>
      </c>
      <c r="R622" s="44" t="str">
        <f ca="1" t="shared" ref="R622:R631" si="685">CHOOSE(RANDBETWEEN(1,8),"Ja","","","","n","nej","?","N/A")</f>
        <v>N/A</v>
      </c>
      <c r="S622" s="44" t="str">
        <f ca="1" t="shared" ref="S622:S631" si="686">CHOOSE(RANDBETWEEN(1,3),"x","","")</f>
        <v/>
      </c>
      <c r="T622" s="44" t="str">
        <f ca="1" t="shared" ref="T622:T631" si="687">CHOOSE(RANDBETWEEN(1,4),"x","","","")</f>
        <v/>
      </c>
      <c r="V622" s="32"/>
      <c r="W622" s="48" t="str">
        <f ca="1" t="shared" ref="W622:W631" si="688">CHOOSE(RANDBETWEEN(1,7),"Länk","","","","","Ansluts till LN 20 kV","Reservationsavtal ska tecknas")</f>
        <v>Reservationsavtal ska tecknas</v>
      </c>
      <c r="X622" s="49" t="str">
        <f ca="1" t="shared" ref="X622:X631" si="689">CHOOSE(RANDBETWEEN(1,4),"Ja","Ja","Nej","")</f>
        <v>Nej</v>
      </c>
      <c r="Y622" s="62" t="str">
        <f ca="1" t="shared" si="618"/>
        <v/>
      </c>
      <c r="Z622" s="62" t="str">
        <f ca="1" t="shared" si="619"/>
        <v/>
      </c>
      <c r="AA622" s="66"/>
      <c r="AB622" s="63" t="str">
        <f ca="1" t="shared" si="620"/>
        <v/>
      </c>
      <c r="AC622" s="72">
        <f ca="1">INDEX(Anslutningspunkt!$A$2:$A$180,RANDBETWEEN(2,180),1)</f>
        <v>304</v>
      </c>
      <c r="AD622" s="29"/>
      <c r="AE622" s="29" t="str">
        <f ca="1" t="shared" ref="AE622:AE631" si="690">CHOOSE(RANDBETWEEN(1,4),"Regionnät","Stamnät Regionnät","Stamnät","")</f>
        <v>Regionnät</v>
      </c>
      <c r="AF622" s="78"/>
      <c r="AG622" s="121"/>
      <c r="AH622" s="122"/>
      <c r="AI622" s="126"/>
      <c r="AL622" s="6"/>
      <c r="AM622" s="6">
        <f ca="1">VLOOKUP(AC622,Anslutningspunkt!A:B,2,0)+RANDBETWEEN(-10000,10000)</f>
        <v>7235018.753</v>
      </c>
      <c r="AN622" s="6">
        <f ca="1">VLOOKUP(AC622,Anslutningspunkt!A:C,3,0)+RANDBETWEEN(-10000,10000)</f>
        <v>336853.201</v>
      </c>
      <c r="AP622" s="6" t="str">
        <f ca="1" t="shared" si="622"/>
        <v>Nyanslutning</v>
      </c>
      <c r="AQ622" s="6" t="str">
        <f t="shared" si="623"/>
        <v>Konsumtion/Produktion</v>
      </c>
      <c r="AX622" s="30" t="str">
        <f ca="1" t="shared" si="624"/>
        <v/>
      </c>
      <c r="AZ622" s="30" t="str">
        <f ca="1">IF(SUM(IF({"4.Projekteringsavtal","5.Anslutningsavtal","6.Nätavtal"}=Q622,1,0))&gt;0,EDATE(AX622,RANDBETWEEN(0,6)),"")</f>
        <v/>
      </c>
      <c r="BB622" s="20" t="str">
        <f ca="1">IF(SUM(IF({"5.Anslutningsavtal","6.Nätavtal"}=Q622,1,0))&gt;0,EDATE(AZ622,RANDBETWEEN(0,3)),"")</f>
        <v/>
      </c>
      <c r="BD622" s="20" t="str">
        <f ca="1" t="shared" si="625"/>
        <v/>
      </c>
    </row>
    <row r="623" spans="1:56">
      <c r="A623" s="32" t="s">
        <v>65</v>
      </c>
      <c r="B623" s="30">
        <f ca="1" t="shared" si="678"/>
        <v>44688</v>
      </c>
      <c r="C623" s="31">
        <f ca="1" t="shared" si="600"/>
        <v>44739</v>
      </c>
      <c r="D623" s="29" t="str">
        <f t="shared" si="601"/>
        <v>Project 4623</v>
      </c>
      <c r="E623" s="29" t="str">
        <f t="shared" si="602"/>
        <v>Company AB 5623</v>
      </c>
      <c r="F623" s="29" t="str">
        <f ca="1" t="shared" si="679"/>
        <v>Ludvika</v>
      </c>
      <c r="G623" s="36">
        <f ca="1" t="shared" si="680"/>
        <v>36</v>
      </c>
      <c r="H623" s="37" t="str">
        <f ca="1" t="shared" si="681"/>
        <v/>
      </c>
      <c r="I623" s="29" t="str">
        <f ca="1" t="shared" si="682"/>
        <v>Nyanslutning</v>
      </c>
      <c r="J623" s="29" t="s">
        <v>69</v>
      </c>
      <c r="K623" s="40">
        <f ca="1" t="shared" si="683"/>
        <v>350</v>
      </c>
      <c r="L623" s="40">
        <f ca="1" t="shared" si="608"/>
        <v>94</v>
      </c>
      <c r="N623" s="29" t="str">
        <f ca="1" t="shared" si="609"/>
        <v>Lars Johnson 623</v>
      </c>
      <c r="O623" s="29" t="str">
        <f ca="1" t="shared" si="610"/>
        <v>Anders Erikson 623</v>
      </c>
      <c r="P623" s="29" t="str">
        <f ca="1" t="shared" si="611"/>
        <v>Anders Erikson 623</v>
      </c>
      <c r="Q623" s="29" t="str">
        <f ca="1" t="shared" si="684"/>
        <v>6.Nätavtal</v>
      </c>
      <c r="R623" s="44" t="str">
        <f ca="1" t="shared" si="685"/>
        <v/>
      </c>
      <c r="S623" s="44" t="str">
        <f ca="1" t="shared" si="686"/>
        <v/>
      </c>
      <c r="T623" s="44" t="str">
        <f ca="1" t="shared" si="687"/>
        <v/>
      </c>
      <c r="V623" s="32"/>
      <c r="W623" s="48" t="str">
        <f ca="1" t="shared" si="688"/>
        <v/>
      </c>
      <c r="X623" s="49" t="str">
        <f ca="1" t="shared" si="689"/>
        <v>Ja</v>
      </c>
      <c r="Y623" s="62">
        <f ca="1" t="shared" si="618"/>
        <v>45439</v>
      </c>
      <c r="Z623" s="62">
        <f ca="1" t="shared" si="619"/>
        <v>45321</v>
      </c>
      <c r="AA623" s="66"/>
      <c r="AB623" s="63" t="str">
        <f ca="1" t="shared" si="620"/>
        <v/>
      </c>
      <c r="AC623" s="72">
        <f ca="1">INDEX(Anslutningspunkt!$A$2:$A$180,RANDBETWEEN(2,180),1)</f>
        <v>75</v>
      </c>
      <c r="AD623" s="29"/>
      <c r="AE623" s="29" t="str">
        <f ca="1" t="shared" si="690"/>
        <v>Regionnät</v>
      </c>
      <c r="AF623" s="78"/>
      <c r="AG623" s="121"/>
      <c r="AH623" s="122"/>
      <c r="AI623" s="126"/>
      <c r="AL623" s="6"/>
      <c r="AM623" s="6">
        <f ca="1">VLOOKUP(AC623,Anslutningspunkt!A:B,2,0)+RANDBETWEEN(-10000,10000)</f>
        <v>6296820.707</v>
      </c>
      <c r="AN623" s="6">
        <f ca="1">VLOOKUP(AC623,Anslutningspunkt!A:C,3,0)+RANDBETWEEN(-10000,10000)</f>
        <v>726838.054</v>
      </c>
      <c r="AP623" s="6" t="str">
        <f ca="1" t="shared" si="622"/>
        <v>Nyanslutning</v>
      </c>
      <c r="AQ623" s="6" t="str">
        <f t="shared" si="623"/>
        <v>Konsumtion/Produktion</v>
      </c>
      <c r="AX623" s="30">
        <f ca="1" t="shared" si="624"/>
        <v>44753.390090584</v>
      </c>
      <c r="AZ623" s="30">
        <f ca="1">IF(SUM(IF({"4.Projekteringsavtal","5.Anslutningsavtal","6.Nätavtal"}=Q623,1,0))&gt;0,EDATE(AX623,RANDBETWEEN(0,6)),"")</f>
        <v>44753</v>
      </c>
      <c r="BB623" s="20">
        <f ca="1">IF(SUM(IF({"5.Anslutningsavtal","6.Nätavtal"}=Q623,1,0))&gt;0,EDATE(AZ623,RANDBETWEEN(0,3)),"")</f>
        <v>44845</v>
      </c>
      <c r="BD623" s="20">
        <f ca="1" t="shared" si="625"/>
        <v>44906</v>
      </c>
    </row>
    <row r="624" spans="1:56">
      <c r="A624" s="32" t="s">
        <v>65</v>
      </c>
      <c r="B624" s="30">
        <f ca="1" t="shared" si="678"/>
        <v>44769</v>
      </c>
      <c r="C624" s="31">
        <f ca="1" t="shared" si="600"/>
        <v>44887</v>
      </c>
      <c r="D624" s="29" t="str">
        <f t="shared" si="601"/>
        <v>Project 4624</v>
      </c>
      <c r="E624" s="29" t="str">
        <f t="shared" si="602"/>
        <v>Company AB 5624</v>
      </c>
      <c r="F624" s="29" t="str">
        <f ca="1" t="shared" si="679"/>
        <v>Vingåker</v>
      </c>
      <c r="G624" s="36">
        <f ca="1" t="shared" si="680"/>
        <v>35</v>
      </c>
      <c r="H624" s="37" t="str">
        <f ca="1" t="shared" si="681"/>
        <v/>
      </c>
      <c r="I624" s="29" t="str">
        <f ca="1" t="shared" si="682"/>
        <v>Utökning</v>
      </c>
      <c r="J624" s="29" t="s">
        <v>69</v>
      </c>
      <c r="K624" s="40">
        <f ca="1" t="shared" si="683"/>
        <v>180</v>
      </c>
      <c r="L624" s="40">
        <f ca="1" t="shared" si="608"/>
        <v>40</v>
      </c>
      <c r="N624" s="29" t="str">
        <f ca="1" t="shared" si="609"/>
        <v>Lars Johnson 624</v>
      </c>
      <c r="O624" s="29" t="str">
        <f ca="1" t="shared" si="610"/>
        <v>Sarah Anderson 624</v>
      </c>
      <c r="P624" s="29" t="str">
        <f ca="1" t="shared" si="611"/>
        <v>Sarah Anderson 624</v>
      </c>
      <c r="Q624" s="29" t="str">
        <f ca="1" t="shared" si="684"/>
        <v>1.Anslutningsmöjlighet</v>
      </c>
      <c r="R624" s="44" t="str">
        <f ca="1" t="shared" si="685"/>
        <v/>
      </c>
      <c r="S624" s="44" t="str">
        <f ca="1" t="shared" si="686"/>
        <v/>
      </c>
      <c r="T624" s="44" t="str">
        <f ca="1" t="shared" si="687"/>
        <v>x</v>
      </c>
      <c r="V624" s="32"/>
      <c r="W624" s="48" t="str">
        <f ca="1" t="shared" si="688"/>
        <v/>
      </c>
      <c r="X624" s="49" t="str">
        <f ca="1" t="shared" si="689"/>
        <v>Nej</v>
      </c>
      <c r="Y624" s="62" t="str">
        <f ca="1" t="shared" si="618"/>
        <v/>
      </c>
      <c r="Z624" s="62" t="str">
        <f ca="1" t="shared" si="619"/>
        <v/>
      </c>
      <c r="AA624" s="66"/>
      <c r="AB624" s="63">
        <f ca="1" t="shared" si="620"/>
        <v>44860.0012892123</v>
      </c>
      <c r="AC624" s="72">
        <f ca="1">INDEX(Anslutningspunkt!$A$2:$A$180,RANDBETWEEN(2,180),1)</f>
        <v>298</v>
      </c>
      <c r="AD624" s="29"/>
      <c r="AE624" s="29" t="str">
        <f ca="1" t="shared" si="690"/>
        <v>Stamnät</v>
      </c>
      <c r="AF624" s="78"/>
      <c r="AG624" s="121"/>
      <c r="AH624" s="122"/>
      <c r="AI624" s="126"/>
      <c r="AL624" s="6"/>
      <c r="AM624" s="6">
        <f ca="1">VLOOKUP(AC624,Anslutningspunkt!A:B,2,0)+RANDBETWEEN(-10000,10000)</f>
        <v>7605692.698</v>
      </c>
      <c r="AN624" s="6">
        <f ca="1">VLOOKUP(AC624,Anslutningspunkt!A:C,3,0)+RANDBETWEEN(-10000,10000)</f>
        <v>830855.195</v>
      </c>
      <c r="AP624" s="6" t="str">
        <f ca="1" t="shared" si="622"/>
        <v>Utökning</v>
      </c>
      <c r="AQ624" s="6" t="str">
        <f t="shared" si="623"/>
        <v>Konsumtion/Produktion</v>
      </c>
      <c r="AX624" s="30" t="str">
        <f ca="1" t="shared" si="624"/>
        <v/>
      </c>
      <c r="AZ624" s="30" t="str">
        <f ca="1">IF(SUM(IF({"4.Projekteringsavtal","5.Anslutningsavtal","6.Nätavtal"}=Q624,1,0))&gt;0,EDATE(AX624,RANDBETWEEN(0,6)),"")</f>
        <v/>
      </c>
      <c r="BB624" s="20" t="str">
        <f ca="1">IF(SUM(IF({"5.Anslutningsavtal","6.Nätavtal"}=Q624,1,0))&gt;0,EDATE(AZ624,RANDBETWEEN(0,3)),"")</f>
        <v/>
      </c>
      <c r="BD624" s="20" t="str">
        <f ca="1" t="shared" si="625"/>
        <v/>
      </c>
    </row>
    <row r="625" spans="1:56">
      <c r="A625" s="32" t="s">
        <v>65</v>
      </c>
      <c r="B625" s="30">
        <f ca="1" t="shared" si="678"/>
        <v>44369</v>
      </c>
      <c r="C625" s="31">
        <f ca="1" t="shared" si="600"/>
        <v>44976</v>
      </c>
      <c r="D625" s="29" t="str">
        <f t="shared" si="601"/>
        <v>Project 4625</v>
      </c>
      <c r="E625" s="29" t="str">
        <f t="shared" si="602"/>
        <v>Company AB 5625</v>
      </c>
      <c r="F625" s="29" t="str">
        <f ca="1" t="shared" si="679"/>
        <v>Vallentuna</v>
      </c>
      <c r="G625" s="36">
        <f ca="1" t="shared" si="680"/>
        <v>35</v>
      </c>
      <c r="H625" s="37" t="str">
        <f ca="1" t="shared" si="681"/>
        <v>Ja</v>
      </c>
      <c r="I625" s="29" t="str">
        <f ca="1" t="shared" si="682"/>
        <v>Utökning</v>
      </c>
      <c r="J625" s="29" t="s">
        <v>69</v>
      </c>
      <c r="K625" s="40">
        <f ca="1" t="shared" si="683"/>
        <v>230</v>
      </c>
      <c r="L625" s="40">
        <f ca="1" t="shared" si="608"/>
        <v>14</v>
      </c>
      <c r="N625" s="29" t="str">
        <f ca="1" t="shared" si="609"/>
        <v>Sarah Anderson 625</v>
      </c>
      <c r="O625" s="29" t="str">
        <f ca="1" t="shared" si="610"/>
        <v>Anders Erikson 625</v>
      </c>
      <c r="P625" s="29" t="str">
        <f ca="1" t="shared" si="611"/>
        <v>Lars Johnson 625</v>
      </c>
      <c r="Q625" s="29" t="str">
        <f ca="1" t="shared" si="684"/>
        <v>6.Nätavtal</v>
      </c>
      <c r="R625" s="44" t="str">
        <f ca="1" t="shared" si="685"/>
        <v>nej</v>
      </c>
      <c r="S625" s="44" t="str">
        <f ca="1" t="shared" si="686"/>
        <v/>
      </c>
      <c r="T625" s="44" t="str">
        <f ca="1" t="shared" si="687"/>
        <v/>
      </c>
      <c r="V625" s="32"/>
      <c r="W625" s="48" t="str">
        <f ca="1" t="shared" si="688"/>
        <v>Länk</v>
      </c>
      <c r="X625" s="49" t="str">
        <f ca="1" t="shared" si="689"/>
        <v/>
      </c>
      <c r="Y625" s="62" t="str">
        <f ca="1" t="shared" si="618"/>
        <v/>
      </c>
      <c r="Z625" s="62" t="str">
        <f ca="1" t="shared" si="619"/>
        <v/>
      </c>
      <c r="AA625" s="66"/>
      <c r="AB625" s="63" t="str">
        <f ca="1" t="shared" si="620"/>
        <v/>
      </c>
      <c r="AC625" s="72">
        <f ca="1">INDEX(Anslutningspunkt!$A$2:$A$180,RANDBETWEEN(2,180),1)</f>
        <v>102</v>
      </c>
      <c r="AD625" s="29"/>
      <c r="AE625" s="29" t="str">
        <f ca="1" t="shared" si="690"/>
        <v>Stamnät Regionnät</v>
      </c>
      <c r="AF625" s="78"/>
      <c r="AG625" s="121"/>
      <c r="AH625" s="122"/>
      <c r="AI625" s="126"/>
      <c r="AL625" s="6"/>
      <c r="AM625" s="6">
        <f ca="1">VLOOKUP(AC625,Anslutningspunkt!A:B,2,0)+RANDBETWEEN(-10000,10000)</f>
        <v>7727533.698</v>
      </c>
      <c r="AN625" s="6">
        <f ca="1">VLOOKUP(AC625,Anslutningspunkt!A:C,3,0)+RANDBETWEEN(-10000,10000)</f>
        <v>767583.195</v>
      </c>
      <c r="AP625" s="6" t="str">
        <f ca="1" t="shared" si="622"/>
        <v>Utökning</v>
      </c>
      <c r="AQ625" s="6" t="str">
        <f t="shared" si="623"/>
        <v>Konsumtion/Produktion</v>
      </c>
      <c r="AX625" s="30">
        <f ca="1" t="shared" si="624"/>
        <v>44396.1116137131</v>
      </c>
      <c r="AZ625" s="30">
        <f ca="1">IF(SUM(IF({"4.Projekteringsavtal","5.Anslutningsavtal","6.Nätavtal"}=Q625,1,0))&gt;0,EDATE(AX625,RANDBETWEEN(0,6)),"")</f>
        <v>44519</v>
      </c>
      <c r="BB625" s="20">
        <f ca="1">IF(SUM(IF({"5.Anslutningsavtal","6.Nätavtal"}=Q625,1,0))&gt;0,EDATE(AZ625,RANDBETWEEN(0,3)),"")</f>
        <v>44611</v>
      </c>
      <c r="BD625" s="20">
        <f ca="1" t="shared" si="625"/>
        <v>44700</v>
      </c>
    </row>
    <row r="626" spans="1:56">
      <c r="A626" s="32" t="s">
        <v>65</v>
      </c>
      <c r="B626" s="30">
        <f ca="1" t="shared" si="678"/>
        <v>44050</v>
      </c>
      <c r="C626" s="31">
        <f ca="1" t="shared" si="600"/>
        <v>44762</v>
      </c>
      <c r="D626" s="29" t="str">
        <f t="shared" si="601"/>
        <v>Project 4626</v>
      </c>
      <c r="E626" s="29" t="str">
        <f t="shared" si="602"/>
        <v>Company AB 5626</v>
      </c>
      <c r="F626" s="29" t="str">
        <f ca="1" t="shared" si="679"/>
        <v>Västerås</v>
      </c>
      <c r="G626" s="36">
        <f ca="1" t="shared" si="680"/>
        <v>36</v>
      </c>
      <c r="H626" s="37" t="str">
        <f ca="1" t="shared" si="681"/>
        <v>Ja</v>
      </c>
      <c r="I626" s="29" t="str">
        <f ca="1" t="shared" si="682"/>
        <v>Utökning</v>
      </c>
      <c r="J626" s="29" t="s">
        <v>69</v>
      </c>
      <c r="K626" s="40">
        <f ca="1" t="shared" si="683"/>
        <v>460</v>
      </c>
      <c r="L626" s="40">
        <f ca="1" t="shared" si="608"/>
        <v>443</v>
      </c>
      <c r="N626" s="29" t="str">
        <f ca="1" t="shared" si="609"/>
        <v>Sarah Anderson 626</v>
      </c>
      <c r="O626" s="29" t="str">
        <f ca="1" t="shared" si="610"/>
        <v>Erik Johanson 626</v>
      </c>
      <c r="P626" s="29" t="str">
        <f ca="1" t="shared" si="611"/>
        <v>Anders Erikson 626</v>
      </c>
      <c r="Q626" s="29" t="str">
        <f ca="1" t="shared" si="684"/>
        <v>2.Reservationsavtal</v>
      </c>
      <c r="R626" s="44" t="str">
        <f ca="1" t="shared" si="685"/>
        <v/>
      </c>
      <c r="S626" s="44" t="str">
        <f ca="1" t="shared" si="686"/>
        <v>x</v>
      </c>
      <c r="T626" s="44" t="str">
        <f ca="1" t="shared" si="687"/>
        <v/>
      </c>
      <c r="V626" s="32"/>
      <c r="W626" s="48" t="str">
        <f ca="1" t="shared" si="688"/>
        <v/>
      </c>
      <c r="X626" s="49" t="str">
        <f ca="1" t="shared" si="689"/>
        <v/>
      </c>
      <c r="Y626" s="62" t="str">
        <f ca="1" t="shared" si="618"/>
        <v/>
      </c>
      <c r="Z626" s="62" t="str">
        <f ca="1" t="shared" si="619"/>
        <v/>
      </c>
      <c r="AA626" s="66"/>
      <c r="AB626" s="63" t="str">
        <f ca="1" t="shared" si="620"/>
        <v/>
      </c>
      <c r="AC626" s="72">
        <f ca="1">INDEX(Anslutningspunkt!$A$2:$A$180,RANDBETWEEN(2,180),1)</f>
        <v>35</v>
      </c>
      <c r="AD626" s="29"/>
      <c r="AE626" s="29" t="str">
        <f ca="1" t="shared" si="690"/>
        <v>Regionnät</v>
      </c>
      <c r="AF626" s="78"/>
      <c r="AG626" s="121"/>
      <c r="AH626" s="122"/>
      <c r="AI626" s="126"/>
      <c r="AL626" s="6"/>
      <c r="AM626" s="6">
        <f ca="1">VLOOKUP(AC626,Anslutningspunkt!A:B,2,0)+RANDBETWEEN(-10000,10000)</f>
        <v>7678888.698</v>
      </c>
      <c r="AN626" s="6">
        <f ca="1">VLOOKUP(AC626,Anslutningspunkt!A:C,3,0)+RANDBETWEEN(-10000,10000)</f>
        <v>770770.195</v>
      </c>
      <c r="AP626" s="6" t="str">
        <f ca="1" t="shared" si="622"/>
        <v>Utökning</v>
      </c>
      <c r="AQ626" s="6" t="str">
        <f t="shared" si="623"/>
        <v>Konsumtion/Produktion</v>
      </c>
      <c r="AX626" s="30">
        <f ca="1" t="shared" si="624"/>
        <v>44160.0782762499</v>
      </c>
      <c r="AZ626" s="30" t="str">
        <f ca="1">IF(SUM(IF({"4.Projekteringsavtal","5.Anslutningsavtal","6.Nätavtal"}=Q626,1,0))&gt;0,EDATE(AX626,RANDBETWEEN(0,6)),"")</f>
        <v/>
      </c>
      <c r="BB626" s="20" t="str">
        <f ca="1">IF(SUM(IF({"5.Anslutningsavtal","6.Nätavtal"}=Q626,1,0))&gt;0,EDATE(AZ626,RANDBETWEEN(0,3)),"")</f>
        <v/>
      </c>
      <c r="BD626" s="20" t="str">
        <f ca="1" t="shared" si="625"/>
        <v/>
      </c>
    </row>
    <row r="627" spans="1:56">
      <c r="A627" s="32" t="s">
        <v>65</v>
      </c>
      <c r="B627" s="30">
        <f ca="1" t="shared" si="678"/>
        <v>44596</v>
      </c>
      <c r="C627" s="31">
        <f ca="1" t="shared" si="600"/>
        <v>45140</v>
      </c>
      <c r="D627" s="29" t="str">
        <f t="shared" si="601"/>
        <v>Project 4627</v>
      </c>
      <c r="E627" s="29" t="str">
        <f t="shared" si="602"/>
        <v>Company AB 5627</v>
      </c>
      <c r="F627" s="29" t="str">
        <f ca="1" t="shared" si="679"/>
        <v>Tierp</v>
      </c>
      <c r="G627" s="36">
        <f ca="1" t="shared" si="680"/>
        <v>31</v>
      </c>
      <c r="H627" s="37" t="str">
        <f ca="1" t="shared" si="681"/>
        <v>Nej</v>
      </c>
      <c r="I627" s="29" t="str">
        <f ca="1" t="shared" si="682"/>
        <v>Flytt</v>
      </c>
      <c r="J627" s="29" t="s">
        <v>69</v>
      </c>
      <c r="K627" s="40">
        <f ca="1" t="shared" si="683"/>
        <v>290</v>
      </c>
      <c r="L627" s="40">
        <f ca="1" t="shared" si="608"/>
        <v>263</v>
      </c>
      <c r="N627" s="29" t="str">
        <f ca="1" t="shared" si="609"/>
        <v>Erik Johanson 627</v>
      </c>
      <c r="O627" s="29" t="str">
        <f ca="1" t="shared" si="610"/>
        <v>Sarah Anderson 627</v>
      </c>
      <c r="P627" s="29" t="str">
        <f ca="1" t="shared" si="611"/>
        <v>Erik Johanson 627</v>
      </c>
      <c r="Q627" s="29" t="str">
        <f ca="1" t="shared" si="684"/>
        <v>6.Nätavtal</v>
      </c>
      <c r="R627" s="44" t="str">
        <f ca="1" t="shared" si="685"/>
        <v/>
      </c>
      <c r="S627" s="44" t="str">
        <f ca="1" t="shared" si="686"/>
        <v>x</v>
      </c>
      <c r="T627" s="44" t="str">
        <f ca="1" t="shared" si="687"/>
        <v/>
      </c>
      <c r="V627" s="32"/>
      <c r="W627" s="48" t="str">
        <f ca="1" t="shared" si="688"/>
        <v/>
      </c>
      <c r="X627" s="49" t="str">
        <f ca="1" t="shared" si="689"/>
        <v>Nej</v>
      </c>
      <c r="Y627" s="62" t="str">
        <f ca="1" t="shared" si="618"/>
        <v/>
      </c>
      <c r="Z627" s="62" t="str">
        <f ca="1" t="shared" si="619"/>
        <v/>
      </c>
      <c r="AA627" s="66"/>
      <c r="AB627" s="63" t="str">
        <f ca="1" t="shared" si="620"/>
        <v/>
      </c>
      <c r="AC627" s="72">
        <f ca="1">INDEX(Anslutningspunkt!$A$2:$A$180,RANDBETWEEN(2,180),1)</f>
        <v>215</v>
      </c>
      <c r="AD627" s="29"/>
      <c r="AE627" s="29" t="str">
        <f ca="1" t="shared" si="690"/>
        <v>Regionnät</v>
      </c>
      <c r="AF627" s="78"/>
      <c r="AG627" s="121"/>
      <c r="AH627" s="122"/>
      <c r="AI627" s="126"/>
      <c r="AL627" s="6"/>
      <c r="AM627" s="6">
        <f ca="1">VLOOKUP(AC627,Anslutningspunkt!A:B,2,0)+RANDBETWEEN(-10000,10000)</f>
        <v>7592423.698</v>
      </c>
      <c r="AN627" s="6">
        <f ca="1">VLOOKUP(AC627,Anslutningspunkt!A:C,3,0)+RANDBETWEEN(-10000,10000)</f>
        <v>662433.195</v>
      </c>
      <c r="AP627" s="6" t="str">
        <f ca="1" t="shared" si="622"/>
        <v>Flytt</v>
      </c>
      <c r="AQ627" s="6" t="str">
        <f t="shared" si="623"/>
        <v>Konsumtion/Produktion</v>
      </c>
      <c r="AX627" s="30">
        <f ca="1" t="shared" si="624"/>
        <v>45024.4768134332</v>
      </c>
      <c r="AZ627" s="30">
        <f ca="1">IF(SUM(IF({"4.Projekteringsavtal","5.Anslutningsavtal","6.Nätavtal"}=Q627,1,0))&gt;0,EDATE(AX627,RANDBETWEEN(0,6)),"")</f>
        <v>45146</v>
      </c>
      <c r="BB627" s="20">
        <f ca="1">IF(SUM(IF({"5.Anslutningsavtal","6.Nätavtal"}=Q627,1,0))&gt;0,EDATE(AZ627,RANDBETWEEN(0,3)),"")</f>
        <v>45238</v>
      </c>
      <c r="BD627" s="20">
        <f ca="1" t="shared" si="625"/>
        <v>45330</v>
      </c>
    </row>
    <row r="628" spans="1:56">
      <c r="A628" s="32" t="s">
        <v>65</v>
      </c>
      <c r="B628" s="30">
        <f ca="1" t="shared" si="678"/>
        <v>44022</v>
      </c>
      <c r="C628" s="31">
        <f ca="1" t="shared" si="600"/>
        <v>45572</v>
      </c>
      <c r="D628" s="29" t="str">
        <f t="shared" si="601"/>
        <v>Project 4628</v>
      </c>
      <c r="E628" s="29" t="str">
        <f t="shared" si="602"/>
        <v>Company AB 5628</v>
      </c>
      <c r="F628" s="29" t="str">
        <f ca="1" t="shared" si="679"/>
        <v>Hallstahammar</v>
      </c>
      <c r="G628" s="36">
        <f ca="1" t="shared" si="680"/>
        <v>30</v>
      </c>
      <c r="H628" s="37" t="str">
        <f ca="1" t="shared" si="681"/>
        <v>Ja</v>
      </c>
      <c r="I628" s="29" t="str">
        <f ca="1" t="shared" si="682"/>
        <v>Nyanslutning</v>
      </c>
      <c r="J628" s="29" t="s">
        <v>69</v>
      </c>
      <c r="K628" s="40">
        <f ca="1" t="shared" si="683"/>
        <v>600</v>
      </c>
      <c r="L628" s="40">
        <f ca="1" t="shared" si="608"/>
        <v>405</v>
      </c>
      <c r="N628" s="29" t="str">
        <f ca="1" t="shared" si="609"/>
        <v>Lars Johnson 628</v>
      </c>
      <c r="O628" s="29" t="str">
        <f ca="1" t="shared" si="610"/>
        <v>Lars Johnson 628</v>
      </c>
      <c r="P628" s="29" t="str">
        <f ca="1" t="shared" si="611"/>
        <v>Sarah Anderson 628</v>
      </c>
      <c r="Q628" s="29" t="str">
        <f ca="1" t="shared" si="684"/>
        <v>1.Anslutningsmöjlighet</v>
      </c>
      <c r="R628" s="44" t="str">
        <f ca="1" t="shared" si="685"/>
        <v/>
      </c>
      <c r="S628" s="44" t="str">
        <f ca="1" t="shared" si="686"/>
        <v/>
      </c>
      <c r="T628" s="44" t="str">
        <f ca="1" t="shared" si="687"/>
        <v/>
      </c>
      <c r="V628" s="32"/>
      <c r="W628" s="48" t="str">
        <f ca="1" t="shared" si="688"/>
        <v/>
      </c>
      <c r="X628" s="49" t="str">
        <f ca="1" t="shared" si="689"/>
        <v>Ja</v>
      </c>
      <c r="Y628" s="62">
        <f ca="1" t="shared" si="618"/>
        <v>45584</v>
      </c>
      <c r="Z628" s="62">
        <f ca="1" t="shared" si="619"/>
        <v>45584</v>
      </c>
      <c r="AA628" s="66"/>
      <c r="AB628" s="63" t="str">
        <f ca="1" t="shared" si="620"/>
        <v/>
      </c>
      <c r="AC628" s="72">
        <f ca="1">INDEX(Anslutningspunkt!$A$2:$A$180,RANDBETWEEN(2,180),1)</f>
        <v>71</v>
      </c>
      <c r="AD628" s="29"/>
      <c r="AE628" s="29" t="str">
        <f ca="1" t="shared" si="690"/>
        <v>Stamnät</v>
      </c>
      <c r="AF628" s="78"/>
      <c r="AG628" s="121"/>
      <c r="AH628" s="122"/>
      <c r="AI628" s="126"/>
      <c r="AL628" s="6"/>
      <c r="AM628" s="6">
        <f ca="1">VLOOKUP(AC628,Anslutningspunkt!A:B,2,0)+RANDBETWEEN(-10000,10000)</f>
        <v>7579045.698</v>
      </c>
      <c r="AN628" s="6">
        <f ca="1">VLOOKUP(AC628,Anslutningspunkt!A:C,3,0)+RANDBETWEEN(-10000,10000)</f>
        <v>830369.195</v>
      </c>
      <c r="AP628" s="6" t="str">
        <f ca="1" t="shared" si="622"/>
        <v>Nyanslutning</v>
      </c>
      <c r="AQ628" s="6" t="str">
        <f t="shared" si="623"/>
        <v>Konsumtion/Produktion</v>
      </c>
      <c r="AX628" s="30" t="str">
        <f ca="1" t="shared" si="624"/>
        <v/>
      </c>
      <c r="AZ628" s="30" t="str">
        <f ca="1">IF(SUM(IF({"4.Projekteringsavtal","5.Anslutningsavtal","6.Nätavtal"}=Q628,1,0))&gt;0,EDATE(AX628,RANDBETWEEN(0,6)),"")</f>
        <v/>
      </c>
      <c r="BB628" s="20" t="str">
        <f ca="1">IF(SUM(IF({"5.Anslutningsavtal","6.Nätavtal"}=Q628,1,0))&gt;0,EDATE(AZ628,RANDBETWEEN(0,3)),"")</f>
        <v/>
      </c>
      <c r="BD628" s="20" t="str">
        <f ca="1" t="shared" si="625"/>
        <v/>
      </c>
    </row>
    <row r="629" spans="1:56">
      <c r="A629" s="32" t="s">
        <v>65</v>
      </c>
      <c r="B629" s="30">
        <f ca="1" t="shared" si="678"/>
        <v>43454</v>
      </c>
      <c r="C629" s="31">
        <f ca="1" t="shared" si="600"/>
        <v>44379</v>
      </c>
      <c r="D629" s="29" t="str">
        <f t="shared" si="601"/>
        <v>Project 4629</v>
      </c>
      <c r="E629" s="29" t="str">
        <f t="shared" si="602"/>
        <v>Company AB 5629</v>
      </c>
      <c r="F629" s="29" t="str">
        <f ca="1" t="shared" si="679"/>
        <v>Östhammar</v>
      </c>
      <c r="G629" s="36">
        <f ca="1" t="shared" si="680"/>
        <v>35</v>
      </c>
      <c r="H629" s="37" t="str">
        <f ca="1" t="shared" si="681"/>
        <v>Ja</v>
      </c>
      <c r="I629" s="29" t="str">
        <f ca="1" t="shared" si="682"/>
        <v>Utökning</v>
      </c>
      <c r="J629" s="29" t="s">
        <v>69</v>
      </c>
      <c r="K629" s="40">
        <f ca="1" t="shared" si="683"/>
        <v>340</v>
      </c>
      <c r="L629" s="40">
        <f ca="1" t="shared" si="608"/>
        <v>3</v>
      </c>
      <c r="N629" s="29" t="str">
        <f ca="1" t="shared" si="609"/>
        <v>Sarah Anderson 629</v>
      </c>
      <c r="O629" s="29" t="str">
        <f ca="1" t="shared" si="610"/>
        <v>Lars Johnson 629</v>
      </c>
      <c r="P629" s="29" t="str">
        <f ca="1" t="shared" si="611"/>
        <v>Erik Johanson 629</v>
      </c>
      <c r="Q629" s="29" t="str">
        <f ca="1" t="shared" si="684"/>
        <v>1.Anslutningsmöjlighet</v>
      </c>
      <c r="R629" s="44" t="str">
        <f ca="1" t="shared" si="685"/>
        <v/>
      </c>
      <c r="S629" s="44" t="str">
        <f ca="1" t="shared" si="686"/>
        <v/>
      </c>
      <c r="T629" s="44" t="str">
        <f ca="1" t="shared" si="687"/>
        <v/>
      </c>
      <c r="V629" s="32"/>
      <c r="W629" s="48" t="str">
        <f ca="1" t="shared" si="688"/>
        <v/>
      </c>
      <c r="X629" s="49" t="str">
        <f ca="1" t="shared" si="689"/>
        <v>Nej</v>
      </c>
      <c r="Y629" s="62" t="str">
        <f ca="1" t="shared" si="618"/>
        <v/>
      </c>
      <c r="Z629" s="62" t="str">
        <f ca="1" t="shared" si="619"/>
        <v/>
      </c>
      <c r="AA629" s="66"/>
      <c r="AB629" s="63">
        <f ca="1" t="shared" si="620"/>
        <v>43938.0412075414</v>
      </c>
      <c r="AC629" s="72">
        <f ca="1">INDEX(Anslutningspunkt!$A$2:$A$180,RANDBETWEEN(2,180),1)</f>
        <v>298</v>
      </c>
      <c r="AD629" s="29"/>
      <c r="AE629" s="29" t="str">
        <f ca="1" t="shared" si="690"/>
        <v>Stamnät Regionnät</v>
      </c>
      <c r="AF629" s="78"/>
      <c r="AG629" s="121"/>
      <c r="AH629" s="122"/>
      <c r="AI629" s="126"/>
      <c r="AL629" s="6"/>
      <c r="AM629" s="6">
        <f ca="1">VLOOKUP(AC629,Anslutningspunkt!A:B,2,0)+RANDBETWEEN(-10000,10000)</f>
        <v>7590737.698</v>
      </c>
      <c r="AN629" s="6">
        <f ca="1">VLOOKUP(AC629,Anslutningspunkt!A:C,3,0)+RANDBETWEEN(-10000,10000)</f>
        <v>839378.195</v>
      </c>
      <c r="AP629" s="6" t="str">
        <f ca="1" t="shared" si="622"/>
        <v>Utökning</v>
      </c>
      <c r="AQ629" s="6" t="str">
        <f t="shared" si="623"/>
        <v>Konsumtion/Produktion</v>
      </c>
      <c r="AX629" s="30" t="str">
        <f ca="1" t="shared" si="624"/>
        <v/>
      </c>
      <c r="AZ629" s="30" t="str">
        <f ca="1">IF(SUM(IF({"4.Projekteringsavtal","5.Anslutningsavtal","6.Nätavtal"}=Q629,1,0))&gt;0,EDATE(AX629,RANDBETWEEN(0,6)),"")</f>
        <v/>
      </c>
      <c r="BB629" s="20" t="str">
        <f ca="1">IF(SUM(IF({"5.Anslutningsavtal","6.Nätavtal"}=Q629,1,0))&gt;0,EDATE(AZ629,RANDBETWEEN(0,3)),"")</f>
        <v/>
      </c>
      <c r="BD629" s="20" t="str">
        <f ca="1" t="shared" si="625"/>
        <v/>
      </c>
    </row>
    <row r="630" spans="1:56">
      <c r="A630" s="32" t="s">
        <v>65</v>
      </c>
      <c r="B630" s="30">
        <f ca="1" t="shared" si="678"/>
        <v>43732</v>
      </c>
      <c r="C630" s="31">
        <f ca="1" t="shared" si="600"/>
        <v>44336</v>
      </c>
      <c r="D630" s="29" t="str">
        <f t="shared" si="601"/>
        <v>Project 4630</v>
      </c>
      <c r="E630" s="29" t="str">
        <f t="shared" si="602"/>
        <v>Company AB 5630</v>
      </c>
      <c r="F630" s="29" t="str">
        <f ca="1" t="shared" si="679"/>
        <v>Hofors</v>
      </c>
      <c r="G630" s="36">
        <f ca="1" t="shared" si="680"/>
        <v>37</v>
      </c>
      <c r="H630" s="37" t="str">
        <f ca="1" t="shared" si="681"/>
        <v>Ja</v>
      </c>
      <c r="I630" s="29" t="str">
        <f ca="1" t="shared" si="682"/>
        <v>Nyanslutning</v>
      </c>
      <c r="J630" s="29" t="s">
        <v>69</v>
      </c>
      <c r="K630" s="40">
        <f ca="1" t="shared" si="683"/>
        <v>320</v>
      </c>
      <c r="L630" s="40">
        <f ca="1" t="shared" si="608"/>
        <v>73</v>
      </c>
      <c r="N630" s="29" t="str">
        <f ca="1" t="shared" si="609"/>
        <v>Anders Erikson 630</v>
      </c>
      <c r="O630" s="29" t="str">
        <f ca="1" t="shared" si="610"/>
        <v>Lars Johnson 630</v>
      </c>
      <c r="P630" s="29" t="str">
        <f ca="1" t="shared" si="611"/>
        <v>Erik Johanson 630</v>
      </c>
      <c r="Q630" s="29" t="str">
        <f ca="1" t="shared" si="684"/>
        <v>1.Anslutningsmöjlighet</v>
      </c>
      <c r="R630" s="44" t="str">
        <f ca="1" t="shared" si="685"/>
        <v>n</v>
      </c>
      <c r="S630" s="44" t="str">
        <f ca="1" t="shared" si="686"/>
        <v>x</v>
      </c>
      <c r="T630" s="44" t="str">
        <f ca="1" t="shared" si="687"/>
        <v/>
      </c>
      <c r="V630" s="32"/>
      <c r="W630" s="48" t="str">
        <f ca="1" t="shared" si="688"/>
        <v>Länk</v>
      </c>
      <c r="X630" s="49" t="str">
        <f ca="1" t="shared" si="689"/>
        <v>Nej</v>
      </c>
      <c r="Y630" s="62" t="str">
        <f ca="1" t="shared" si="618"/>
        <v/>
      </c>
      <c r="Z630" s="62" t="str">
        <f ca="1" t="shared" si="619"/>
        <v/>
      </c>
      <c r="AA630" s="66"/>
      <c r="AB630" s="63">
        <f ca="1" t="shared" si="620"/>
        <v>44239.9429872196</v>
      </c>
      <c r="AC630" s="72">
        <f ca="1">INDEX(Anslutningspunkt!$A$2:$A$180,RANDBETWEEN(2,180),1)</f>
        <v>133</v>
      </c>
      <c r="AD630" s="29"/>
      <c r="AE630" s="29" t="str">
        <f ca="1" t="shared" si="690"/>
        <v>Regionnät</v>
      </c>
      <c r="AF630" s="78"/>
      <c r="AG630" s="121"/>
      <c r="AH630" s="122"/>
      <c r="AI630" s="126"/>
      <c r="AL630" s="6"/>
      <c r="AM630" s="6">
        <f ca="1">VLOOKUP(AC630,Anslutningspunkt!A:B,2,0)+RANDBETWEEN(-10000,10000)</f>
        <v>7395946.672</v>
      </c>
      <c r="AN630" s="6">
        <f ca="1">VLOOKUP(AC630,Anslutningspunkt!A:C,3,0)+RANDBETWEEN(-10000,10000)</f>
        <v>895450.142</v>
      </c>
      <c r="AP630" s="6" t="str">
        <f ca="1" t="shared" si="622"/>
        <v>Nyanslutning</v>
      </c>
      <c r="AQ630" s="6" t="str">
        <f t="shared" si="623"/>
        <v>Konsumtion/Produktion</v>
      </c>
      <c r="AX630" s="30" t="str">
        <f ca="1" t="shared" si="624"/>
        <v/>
      </c>
      <c r="AZ630" s="30" t="str">
        <f ca="1">IF(SUM(IF({"4.Projekteringsavtal","5.Anslutningsavtal","6.Nätavtal"}=Q630,1,0))&gt;0,EDATE(AX630,RANDBETWEEN(0,6)),"")</f>
        <v/>
      </c>
      <c r="BB630" s="20" t="str">
        <f ca="1">IF(SUM(IF({"5.Anslutningsavtal","6.Nätavtal"}=Q630,1,0))&gt;0,EDATE(AZ630,RANDBETWEEN(0,3)),"")</f>
        <v/>
      </c>
      <c r="BD630" s="20" t="str">
        <f ca="1" t="shared" si="625"/>
        <v/>
      </c>
    </row>
    <row r="631" spans="1:56">
      <c r="A631" s="32" t="s">
        <v>65</v>
      </c>
      <c r="B631" s="30">
        <f ca="1" t="shared" si="678"/>
        <v>44605</v>
      </c>
      <c r="C631" s="31">
        <f ca="1" t="shared" si="600"/>
        <v>45143</v>
      </c>
      <c r="D631" s="29" t="str">
        <f t="shared" si="601"/>
        <v>Project 4631</v>
      </c>
      <c r="E631" s="29" t="str">
        <f t="shared" si="602"/>
        <v>Company AB 5631</v>
      </c>
      <c r="F631" s="29" t="str">
        <f ca="1" t="shared" si="679"/>
        <v>Långshyttan</v>
      </c>
      <c r="G631" s="36">
        <f ca="1" t="shared" si="680"/>
        <v>30</v>
      </c>
      <c r="H631" s="37" t="str">
        <f ca="1" t="shared" si="681"/>
        <v>Nej</v>
      </c>
      <c r="I631" s="29" t="str">
        <f ca="1" t="shared" si="682"/>
        <v>Flytt</v>
      </c>
      <c r="J631" s="29" t="s">
        <v>69</v>
      </c>
      <c r="K631" s="40">
        <f ca="1" t="shared" si="683"/>
        <v>100</v>
      </c>
      <c r="L631" s="40">
        <f ca="1" t="shared" si="608"/>
        <v>29</v>
      </c>
      <c r="N631" s="29" t="str">
        <f ca="1" t="shared" si="609"/>
        <v>Erik Johanson 631</v>
      </c>
      <c r="O631" s="29" t="str">
        <f ca="1" t="shared" si="610"/>
        <v>Sarah Anderson 631</v>
      </c>
      <c r="P631" s="29" t="str">
        <f ca="1" t="shared" si="611"/>
        <v>Anders Erikson 631</v>
      </c>
      <c r="Q631" s="29" t="str">
        <f ca="1" t="shared" si="684"/>
        <v>1.Anslutningsmöjlighet</v>
      </c>
      <c r="R631" s="44" t="str">
        <f ca="1" t="shared" si="685"/>
        <v>N/A</v>
      </c>
      <c r="S631" s="44" t="str">
        <f ca="1" t="shared" si="686"/>
        <v/>
      </c>
      <c r="T631" s="44" t="str">
        <f ca="1" t="shared" si="687"/>
        <v/>
      </c>
      <c r="V631" s="32"/>
      <c r="W631" s="48" t="str">
        <f ca="1" t="shared" si="688"/>
        <v/>
      </c>
      <c r="X631" s="49" t="str">
        <f ca="1" t="shared" si="689"/>
        <v/>
      </c>
      <c r="Y631" s="62" t="str">
        <f ca="1" t="shared" si="618"/>
        <v/>
      </c>
      <c r="Z631" s="62" t="str">
        <f ca="1" t="shared" si="619"/>
        <v/>
      </c>
      <c r="AA631" s="66"/>
      <c r="AB631" s="63" t="str">
        <f ca="1" t="shared" si="620"/>
        <v/>
      </c>
      <c r="AC631" s="72">
        <f ca="1">INDEX(Anslutningspunkt!$A$2:$A$180,RANDBETWEEN(2,180),1)</f>
        <v>77</v>
      </c>
      <c r="AD631" s="29"/>
      <c r="AE631" s="29" t="str">
        <f ca="1" t="shared" si="690"/>
        <v>Stamnät Regionnät</v>
      </c>
      <c r="AF631" s="78"/>
      <c r="AG631" s="121"/>
      <c r="AH631" s="122"/>
      <c r="AI631" s="126"/>
      <c r="AL631" s="6"/>
      <c r="AM631" s="6">
        <f ca="1">VLOOKUP(AC631,Anslutningspunkt!A:B,2,0)+RANDBETWEEN(-10000,10000)</f>
        <v>7753590.698</v>
      </c>
      <c r="AN631" s="6">
        <f ca="1">VLOOKUP(AC631,Anslutningspunkt!A:C,3,0)+RANDBETWEEN(-10000,10000)</f>
        <v>732825.195</v>
      </c>
      <c r="AP631" s="6" t="str">
        <f ca="1" t="shared" si="622"/>
        <v>Flytt</v>
      </c>
      <c r="AQ631" s="6" t="str">
        <f t="shared" si="623"/>
        <v>Konsumtion/Produktion</v>
      </c>
      <c r="AX631" s="30" t="str">
        <f ca="1" t="shared" si="624"/>
        <v/>
      </c>
      <c r="AZ631" s="30" t="str">
        <f ca="1">IF(SUM(IF({"4.Projekteringsavtal","5.Anslutningsavtal","6.Nätavtal"}=Q631,1,0))&gt;0,EDATE(AX631,RANDBETWEEN(0,6)),"")</f>
        <v/>
      </c>
      <c r="BB631" s="20" t="str">
        <f ca="1">IF(SUM(IF({"5.Anslutningsavtal","6.Nätavtal"}=Q631,1,0))&gt;0,EDATE(AZ631,RANDBETWEEN(0,3)),"")</f>
        <v/>
      </c>
      <c r="BD631" s="20" t="str">
        <f ca="1" t="shared" si="625"/>
        <v/>
      </c>
    </row>
    <row r="632" spans="1:56">
      <c r="A632" s="32" t="s">
        <v>65</v>
      </c>
      <c r="B632" s="30">
        <f ca="1" t="shared" ref="B632:B641" si="691">RANDBETWEEN(DATE(2018,1,1),DATE(2022,10,20))</f>
        <v>43551</v>
      </c>
      <c r="C632" s="31">
        <f ca="1" t="shared" si="600"/>
        <v>43946</v>
      </c>
      <c r="D632" s="29" t="str">
        <f t="shared" si="601"/>
        <v>Project 4632</v>
      </c>
      <c r="E632" s="29" t="str">
        <f t="shared" si="602"/>
        <v>Company AB 5632</v>
      </c>
      <c r="F632" s="29" t="str">
        <f ca="1" t="shared" ref="F632:F641" si="692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Sigtuna</v>
      </c>
      <c r="G632" s="36">
        <f ca="1" t="shared" ref="G632:G641" si="693">RANDBETWEEN(30,38)</f>
        <v>35</v>
      </c>
      <c r="H632" s="37" t="str">
        <f ca="1" t="shared" ref="H632:H641" si="694">CHOOSE(RANDBETWEEN(1,3),"Ja","Nej","")</f>
        <v/>
      </c>
      <c r="I632" s="29" t="str">
        <f ca="1" t="shared" ref="I632:I641" si="695">CHOOSE(RANDBETWEEN(1,3),"Nyanslutning","Utökning","Flytt")</f>
        <v>Flytt</v>
      </c>
      <c r="J632" s="29" t="s">
        <v>69</v>
      </c>
      <c r="K632" s="40">
        <f ca="1" t="shared" ref="K632:K641" si="696">RANDBETWEEN(1,60)*10</f>
        <v>150</v>
      </c>
      <c r="L632" s="40">
        <f ca="1" t="shared" si="608"/>
        <v>140</v>
      </c>
      <c r="N632" s="29" t="str">
        <f ca="1" t="shared" si="609"/>
        <v>Anders Erikson 632</v>
      </c>
      <c r="O632" s="29" t="str">
        <f ca="1" t="shared" si="610"/>
        <v>Sarah Anderson 632</v>
      </c>
      <c r="P632" s="29" t="str">
        <f ca="1" t="shared" si="611"/>
        <v>Erik Johanson 632</v>
      </c>
      <c r="Q632" s="29" t="str">
        <f ca="1" t="shared" ref="Q632:Q641" si="697">CHOOSE(RANDBETWEEN(1,5),"5.Anslutningsavtal","4.Projekteringsavtal","6.Nätavtal","2.Reservationsavtal","1.Anslutningsmöjlighet")</f>
        <v>4.Projekteringsavtal</v>
      </c>
      <c r="R632" s="44" t="str">
        <f ca="1" t="shared" ref="R632:R641" si="698">CHOOSE(RANDBETWEEN(1,8),"Ja","","","","n","nej","?","N/A")</f>
        <v>nej</v>
      </c>
      <c r="S632" s="44" t="str">
        <f ca="1" t="shared" ref="S632:S641" si="699">CHOOSE(RANDBETWEEN(1,3),"x","","")</f>
        <v>x</v>
      </c>
      <c r="T632" s="44" t="str">
        <f ca="1" t="shared" ref="T632:T641" si="700">CHOOSE(RANDBETWEEN(1,4),"x","","","")</f>
        <v/>
      </c>
      <c r="V632" s="32"/>
      <c r="W632" s="48" t="str">
        <f ca="1" t="shared" ref="W632:W641" si="701">CHOOSE(RANDBETWEEN(1,7),"Länk","","","","","Ansluts till LN 20 kV","Reservationsavtal ska tecknas")</f>
        <v/>
      </c>
      <c r="X632" s="49" t="str">
        <f ca="1" t="shared" ref="X632:X641" si="702">CHOOSE(RANDBETWEEN(1,4),"Ja","Ja","Nej","")</f>
        <v>Ja</v>
      </c>
      <c r="Y632" s="62">
        <f ca="1" t="shared" si="618"/>
        <v>45040</v>
      </c>
      <c r="Z632" s="62">
        <f ca="1" t="shared" si="619"/>
        <v>44188</v>
      </c>
      <c r="AA632" s="66"/>
      <c r="AB632" s="63" t="str">
        <f ca="1" t="shared" si="620"/>
        <v/>
      </c>
      <c r="AC632" s="72">
        <f ca="1">INDEX(Anslutningspunkt!$A$2:$A$180,RANDBETWEEN(2,180),1)</f>
        <v>71</v>
      </c>
      <c r="AD632" s="29"/>
      <c r="AE632" s="29" t="str">
        <f ca="1" t="shared" ref="AE632:AE641" si="703">CHOOSE(RANDBETWEEN(1,4),"Regionnät","Stamnät Regionnät","Stamnät","")</f>
        <v>Stamnät</v>
      </c>
      <c r="AF632" s="78"/>
      <c r="AG632" s="121"/>
      <c r="AH632" s="122"/>
      <c r="AI632" s="126"/>
      <c r="AL632" s="6"/>
      <c r="AM632" s="6">
        <f ca="1">VLOOKUP(AC632,Anslutningspunkt!A:B,2,0)+RANDBETWEEN(-10000,10000)</f>
        <v>7581463.698</v>
      </c>
      <c r="AN632" s="6">
        <f ca="1">VLOOKUP(AC632,Anslutningspunkt!A:C,3,0)+RANDBETWEEN(-10000,10000)</f>
        <v>836620.195</v>
      </c>
      <c r="AP632" s="6" t="str">
        <f ca="1" t="shared" si="622"/>
        <v>Flytt</v>
      </c>
      <c r="AQ632" s="6" t="str">
        <f t="shared" si="623"/>
        <v>Konsumtion/Produktion</v>
      </c>
      <c r="AX632" s="30">
        <f ca="1" t="shared" si="624"/>
        <v>43749.2108762099</v>
      </c>
      <c r="AZ632" s="30">
        <f ca="1">IF(SUM(IF({"4.Projekteringsavtal","5.Anslutningsavtal","6.Nätavtal"}=Q632,1,0))&gt;0,EDATE(AX632,RANDBETWEEN(0,6)),"")</f>
        <v>43810</v>
      </c>
      <c r="BB632" s="20" t="str">
        <f ca="1">IF(SUM(IF({"5.Anslutningsavtal","6.Nätavtal"}=Q632,1,0))&gt;0,EDATE(AZ632,RANDBETWEEN(0,3)),"")</f>
        <v/>
      </c>
      <c r="BD632" s="20" t="str">
        <f ca="1" t="shared" si="625"/>
        <v/>
      </c>
    </row>
    <row r="633" spans="1:56">
      <c r="A633" s="32" t="s">
        <v>65</v>
      </c>
      <c r="B633" s="30">
        <f ca="1" t="shared" si="691"/>
        <v>43283</v>
      </c>
      <c r="C633" s="31">
        <f ca="1" t="shared" si="600"/>
        <v>43625</v>
      </c>
      <c r="D633" s="29" t="str">
        <f t="shared" si="601"/>
        <v>Project 4633</v>
      </c>
      <c r="E633" s="29" t="str">
        <f t="shared" si="602"/>
        <v>Company AB 5633</v>
      </c>
      <c r="F633" s="29" t="str">
        <f ca="1" t="shared" si="692"/>
        <v>Falun</v>
      </c>
      <c r="G633" s="36">
        <f ca="1" t="shared" si="693"/>
        <v>33</v>
      </c>
      <c r="H633" s="37" t="str">
        <f ca="1" t="shared" si="694"/>
        <v>Ja</v>
      </c>
      <c r="I633" s="29" t="str">
        <f ca="1" t="shared" si="695"/>
        <v>Flytt</v>
      </c>
      <c r="J633" s="29" t="s">
        <v>69</v>
      </c>
      <c r="K633" s="40">
        <f ca="1" t="shared" si="696"/>
        <v>140</v>
      </c>
      <c r="L633" s="40">
        <f ca="1" t="shared" si="608"/>
        <v>33</v>
      </c>
      <c r="N633" s="29" t="str">
        <f ca="1" t="shared" si="609"/>
        <v>Sarah Anderson 633</v>
      </c>
      <c r="O633" s="29" t="str">
        <f ca="1" t="shared" si="610"/>
        <v>Lars Johnson 633</v>
      </c>
      <c r="P633" s="29" t="str">
        <f ca="1" t="shared" si="611"/>
        <v>Lars Johnson 633</v>
      </c>
      <c r="Q633" s="29" t="str">
        <f ca="1" t="shared" si="697"/>
        <v>1.Anslutningsmöjlighet</v>
      </c>
      <c r="R633" s="44" t="str">
        <f ca="1" t="shared" si="698"/>
        <v/>
      </c>
      <c r="S633" s="44" t="str">
        <f ca="1" t="shared" si="699"/>
        <v/>
      </c>
      <c r="T633" s="44" t="str">
        <f ca="1" t="shared" si="700"/>
        <v/>
      </c>
      <c r="V633" s="32"/>
      <c r="W633" s="48" t="str">
        <f ca="1" t="shared" si="701"/>
        <v>Reservationsavtal ska tecknas</v>
      </c>
      <c r="X633" s="49" t="str">
        <f ca="1" t="shared" si="702"/>
        <v/>
      </c>
      <c r="Y633" s="62" t="str">
        <f ca="1" t="shared" si="618"/>
        <v/>
      </c>
      <c r="Z633" s="62" t="str">
        <f ca="1" t="shared" si="619"/>
        <v/>
      </c>
      <c r="AA633" s="66"/>
      <c r="AB633" s="63" t="str">
        <f ca="1" t="shared" si="620"/>
        <v/>
      </c>
      <c r="AC633" s="72">
        <f ca="1">INDEX(Anslutningspunkt!$A$2:$A$180,RANDBETWEEN(2,180),1)</f>
        <v>45</v>
      </c>
      <c r="AD633" s="29"/>
      <c r="AE633" s="29" t="str">
        <f ca="1" t="shared" si="703"/>
        <v>Stamnät Regionnät</v>
      </c>
      <c r="AF633" s="78"/>
      <c r="AG633" s="121"/>
      <c r="AH633" s="122"/>
      <c r="AI633" s="126"/>
      <c r="AL633" s="6"/>
      <c r="AM633" s="6">
        <f ca="1">VLOOKUP(AC633,Anslutningspunkt!A:B,2,0)+RANDBETWEEN(-10000,10000)</f>
        <v>7655077.698</v>
      </c>
      <c r="AN633" s="6">
        <f ca="1">VLOOKUP(AC633,Anslutningspunkt!A:C,3,0)+RANDBETWEEN(-10000,10000)</f>
        <v>831548.195</v>
      </c>
      <c r="AP633" s="6" t="str">
        <f ca="1" t="shared" si="622"/>
        <v>Flytt</v>
      </c>
      <c r="AQ633" s="6" t="str">
        <f t="shared" si="623"/>
        <v>Konsumtion/Produktion</v>
      </c>
      <c r="AX633" s="30" t="str">
        <f ca="1" t="shared" si="624"/>
        <v/>
      </c>
      <c r="AZ633" s="30" t="str">
        <f ca="1">IF(SUM(IF({"4.Projekteringsavtal","5.Anslutningsavtal","6.Nätavtal"}=Q633,1,0))&gt;0,EDATE(AX633,RANDBETWEEN(0,6)),"")</f>
        <v/>
      </c>
      <c r="BB633" s="20" t="str">
        <f ca="1">IF(SUM(IF({"5.Anslutningsavtal","6.Nätavtal"}=Q633,1,0))&gt;0,EDATE(AZ633,RANDBETWEEN(0,3)),"")</f>
        <v/>
      </c>
      <c r="BD633" s="20" t="str">
        <f ca="1" t="shared" si="625"/>
        <v/>
      </c>
    </row>
    <row r="634" spans="1:56">
      <c r="A634" s="32" t="s">
        <v>65</v>
      </c>
      <c r="B634" s="30">
        <f ca="1" t="shared" si="691"/>
        <v>44814</v>
      </c>
      <c r="C634" s="31">
        <f ca="1" t="shared" si="600"/>
        <v>45360</v>
      </c>
      <c r="D634" s="29" t="str">
        <f t="shared" si="601"/>
        <v>Project 4634</v>
      </c>
      <c r="E634" s="29" t="str">
        <f t="shared" si="602"/>
        <v>Company AB 5634</v>
      </c>
      <c r="F634" s="29" t="str">
        <f ca="1" t="shared" si="692"/>
        <v>Gnesta</v>
      </c>
      <c r="G634" s="36">
        <f ca="1" t="shared" si="693"/>
        <v>37</v>
      </c>
      <c r="H634" s="37" t="str">
        <f ca="1" t="shared" si="694"/>
        <v/>
      </c>
      <c r="I634" s="29" t="str">
        <f ca="1" t="shared" si="695"/>
        <v>Flytt</v>
      </c>
      <c r="J634" s="29" t="s">
        <v>69</v>
      </c>
      <c r="K634" s="40">
        <f ca="1" t="shared" si="696"/>
        <v>70</v>
      </c>
      <c r="L634" s="40">
        <f ca="1" t="shared" si="608"/>
        <v>55</v>
      </c>
      <c r="N634" s="29" t="str">
        <f ca="1" t="shared" si="609"/>
        <v>Lars Johnson 634</v>
      </c>
      <c r="O634" s="29" t="str">
        <f ca="1" t="shared" si="610"/>
        <v>Anders Erikson 634</v>
      </c>
      <c r="P634" s="29" t="str">
        <f ca="1" t="shared" si="611"/>
        <v>Sarah Anderson 634</v>
      </c>
      <c r="Q634" s="29" t="str">
        <f ca="1" t="shared" si="697"/>
        <v>6.Nätavtal</v>
      </c>
      <c r="R634" s="44" t="str">
        <f ca="1" t="shared" si="698"/>
        <v>Ja</v>
      </c>
      <c r="S634" s="44" t="str">
        <f ca="1" t="shared" si="699"/>
        <v/>
      </c>
      <c r="T634" s="44" t="str">
        <f ca="1" t="shared" si="700"/>
        <v>x</v>
      </c>
      <c r="V634" s="32"/>
      <c r="W634" s="48" t="str">
        <f ca="1" t="shared" si="701"/>
        <v>Ansluts till LN 20 kV</v>
      </c>
      <c r="X634" s="49" t="str">
        <f ca="1" t="shared" si="702"/>
        <v>Nej</v>
      </c>
      <c r="Y634" s="62" t="str">
        <f ca="1" t="shared" si="618"/>
        <v/>
      </c>
      <c r="Z634" s="62" t="str">
        <f ca="1" t="shared" si="619"/>
        <v/>
      </c>
      <c r="AA634" s="66"/>
      <c r="AB634" s="63" t="str">
        <f ca="1" t="shared" si="620"/>
        <v/>
      </c>
      <c r="AC634" s="72">
        <f ca="1">INDEX(Anslutningspunkt!$A$2:$A$180,RANDBETWEEN(2,180),1)</f>
        <v>172</v>
      </c>
      <c r="AD634" s="29"/>
      <c r="AE634" s="29" t="str">
        <f ca="1" t="shared" si="703"/>
        <v/>
      </c>
      <c r="AF634" s="78"/>
      <c r="AG634" s="121"/>
      <c r="AH634" s="122"/>
      <c r="AI634" s="126"/>
      <c r="AL634" s="6"/>
      <c r="AM634" s="6">
        <f ca="1">VLOOKUP(AC634,Anslutningspunkt!A:B,2,0)+RANDBETWEEN(-10000,10000)</f>
        <v>7592569.698</v>
      </c>
      <c r="AN634" s="6">
        <f ca="1">VLOOKUP(AC634,Anslutningspunkt!A:C,3,0)+RANDBETWEEN(-10000,10000)</f>
        <v>806973.195</v>
      </c>
      <c r="AP634" s="6" t="str">
        <f ca="1" t="shared" si="622"/>
        <v>Flytt</v>
      </c>
      <c r="AQ634" s="6" t="str">
        <f t="shared" si="623"/>
        <v>Konsumtion/Produktion</v>
      </c>
      <c r="AX634" s="30">
        <f ca="1" t="shared" si="624"/>
        <v>44996.2661623698</v>
      </c>
      <c r="AZ634" s="30">
        <f ca="1">IF(SUM(IF({"4.Projekteringsavtal","5.Anslutningsavtal","6.Nätavtal"}=Q634,1,0))&gt;0,EDATE(AX634,RANDBETWEEN(0,6)),"")</f>
        <v>45180</v>
      </c>
      <c r="BB634" s="20">
        <f ca="1">IF(SUM(IF({"5.Anslutningsavtal","6.Nätavtal"}=Q634,1,0))&gt;0,EDATE(AZ634,RANDBETWEEN(0,3)),"")</f>
        <v>45210</v>
      </c>
      <c r="BD634" s="20">
        <f ca="1" t="shared" si="625"/>
        <v>45210</v>
      </c>
    </row>
    <row r="635" spans="1:56">
      <c r="A635" s="32" t="s">
        <v>65</v>
      </c>
      <c r="B635" s="30">
        <f ca="1" t="shared" si="691"/>
        <v>44769</v>
      </c>
      <c r="C635" s="31">
        <f ca="1" t="shared" si="600"/>
        <v>44887</v>
      </c>
      <c r="D635" s="29" t="str">
        <f t="shared" si="601"/>
        <v>Project 4635</v>
      </c>
      <c r="E635" s="29" t="str">
        <f t="shared" si="602"/>
        <v>Company AB 5635</v>
      </c>
      <c r="F635" s="29" t="str">
        <f ca="1" t="shared" si="692"/>
        <v>Tierp</v>
      </c>
      <c r="G635" s="36">
        <f ca="1" t="shared" si="693"/>
        <v>30</v>
      </c>
      <c r="H635" s="37" t="str">
        <f ca="1" t="shared" si="694"/>
        <v/>
      </c>
      <c r="I635" s="29" t="str">
        <f ca="1" t="shared" si="695"/>
        <v>Flytt</v>
      </c>
      <c r="J635" s="29" t="s">
        <v>69</v>
      </c>
      <c r="K635" s="40">
        <f ca="1" t="shared" si="696"/>
        <v>340</v>
      </c>
      <c r="L635" s="40">
        <f ca="1" t="shared" si="608"/>
        <v>29</v>
      </c>
      <c r="N635" s="29" t="str">
        <f ca="1" t="shared" si="609"/>
        <v>Anders Erikson 635</v>
      </c>
      <c r="O635" s="29" t="str">
        <f ca="1" t="shared" si="610"/>
        <v>Anders Erikson 635</v>
      </c>
      <c r="P635" s="29" t="str">
        <f ca="1" t="shared" si="611"/>
        <v>Lars Johnson 635</v>
      </c>
      <c r="Q635" s="29" t="str">
        <f ca="1" t="shared" si="697"/>
        <v>5.Anslutningsavtal</v>
      </c>
      <c r="R635" s="44" t="str">
        <f ca="1" t="shared" si="698"/>
        <v/>
      </c>
      <c r="S635" s="44" t="str">
        <f ca="1" t="shared" si="699"/>
        <v/>
      </c>
      <c r="T635" s="44" t="str">
        <f ca="1" t="shared" si="700"/>
        <v/>
      </c>
      <c r="V635" s="32"/>
      <c r="W635" s="48" t="str">
        <f ca="1" t="shared" si="701"/>
        <v>Ansluts till LN 20 kV</v>
      </c>
      <c r="X635" s="49" t="str">
        <f ca="1" t="shared" si="702"/>
        <v>Nej</v>
      </c>
      <c r="Y635" s="62" t="str">
        <f ca="1" t="shared" si="618"/>
        <v/>
      </c>
      <c r="Z635" s="62" t="str">
        <f ca="1" t="shared" si="619"/>
        <v/>
      </c>
      <c r="AA635" s="66"/>
      <c r="AB635" s="63" t="str">
        <f ca="1" t="shared" si="620"/>
        <v/>
      </c>
      <c r="AC635" s="72">
        <f ca="1">INDEX(Anslutningspunkt!$A$2:$A$180,RANDBETWEEN(2,180),1)</f>
        <v>31</v>
      </c>
      <c r="AD635" s="29"/>
      <c r="AE635" s="29" t="str">
        <f ca="1" t="shared" si="703"/>
        <v>Stamnät</v>
      </c>
      <c r="AF635" s="78"/>
      <c r="AG635" s="121"/>
      <c r="AH635" s="122"/>
      <c r="AI635" s="126"/>
      <c r="AL635" s="6"/>
      <c r="AM635" s="6">
        <f ca="1">VLOOKUP(AC635,Anslutningspunkt!A:B,2,0)+RANDBETWEEN(-10000,10000)</f>
        <v>7652782.698</v>
      </c>
      <c r="AN635" s="6">
        <f ca="1">VLOOKUP(AC635,Anslutningspunkt!A:C,3,0)+RANDBETWEEN(-10000,10000)</f>
        <v>691300.195</v>
      </c>
      <c r="AP635" s="6" t="str">
        <f ca="1" t="shared" si="622"/>
        <v>Flytt</v>
      </c>
      <c r="AQ635" s="6" t="str">
        <f t="shared" si="623"/>
        <v>Konsumtion/Produktion</v>
      </c>
      <c r="AX635" s="30">
        <f ca="1" t="shared" si="624"/>
        <v>44809.9061095052</v>
      </c>
      <c r="AZ635" s="30">
        <f ca="1">IF(SUM(IF({"4.Projekteringsavtal","5.Anslutningsavtal","6.Nätavtal"}=Q635,1,0))&gt;0,EDATE(AX635,RANDBETWEEN(0,6)),"")</f>
        <v>44900</v>
      </c>
      <c r="BB635" s="20">
        <f ca="1">IF(SUM(IF({"5.Anslutningsavtal","6.Nätavtal"}=Q635,1,0))&gt;0,EDATE(AZ635,RANDBETWEEN(0,3)),"")</f>
        <v>44900</v>
      </c>
      <c r="BD635" s="20" t="str">
        <f ca="1" t="shared" si="625"/>
        <v/>
      </c>
    </row>
    <row r="636" spans="1:56">
      <c r="A636" s="32" t="s">
        <v>65</v>
      </c>
      <c r="B636" s="30">
        <f ca="1" t="shared" si="691"/>
        <v>44763</v>
      </c>
      <c r="C636" s="31">
        <f ca="1" t="shared" ref="C636:C699" si="704">RANDBETWEEN(B636,DATE(2024,10,20))</f>
        <v>45521</v>
      </c>
      <c r="D636" s="29" t="str">
        <f t="shared" ref="D636:D699" si="705">_xlfn.CONCAT("Project ",COLUMN(D636),ROW(D636))</f>
        <v>Project 4636</v>
      </c>
      <c r="E636" s="29" t="str">
        <f t="shared" ref="E636:E699" si="706">_xlfn.CONCAT("Company AB ",COLUMN(E636),ROW(E636))</f>
        <v>Company AB 5636</v>
      </c>
      <c r="F636" s="29" t="str">
        <f ca="1" t="shared" si="692"/>
        <v>Österåker</v>
      </c>
      <c r="G636" s="36">
        <f ca="1" t="shared" si="693"/>
        <v>37</v>
      </c>
      <c r="H636" s="37" t="str">
        <f ca="1" t="shared" si="694"/>
        <v>Ja</v>
      </c>
      <c r="I636" s="29" t="str">
        <f ca="1" t="shared" si="695"/>
        <v>Flytt</v>
      </c>
      <c r="J636" s="29" t="s">
        <v>69</v>
      </c>
      <c r="K636" s="40">
        <f ca="1" t="shared" si="696"/>
        <v>220</v>
      </c>
      <c r="L636" s="40">
        <f ca="1" t="shared" ref="L636:L699" si="707">RANDBETWEEN(1,K636)</f>
        <v>72</v>
      </c>
      <c r="N636" s="29" t="str">
        <f ca="1" t="shared" ref="N636:N699" si="708">_xlfn.CONCAT(CHOOSE(RANDBETWEEN(1,4),"Anders Erikson","Erik Johanson","Sarah Anderson","Lars Johnson")," ",ROW(N636))</f>
        <v>Sarah Anderson 636</v>
      </c>
      <c r="O636" s="29" t="str">
        <f ca="1" t="shared" ref="O636:O699" si="709">_xlfn.CONCAT(CHOOSE(RANDBETWEEN(1,4),"Anders Erikson","Erik Johanson","Sarah Anderson","Lars Johnson")," ",ROW(O636))</f>
        <v>Erik Johanson 636</v>
      </c>
      <c r="P636" s="29" t="str">
        <f ca="1" t="shared" ref="P636:P699" si="710">_xlfn.CONCAT(CHOOSE(RANDBETWEEN(1,4),"Anders Erikson","Erik Johanson","Sarah Anderson","Lars Johnson")," ",ROW(P636))</f>
        <v>Erik Johanson 636</v>
      </c>
      <c r="Q636" s="29" t="str">
        <f ca="1" t="shared" si="697"/>
        <v>4.Projekteringsavtal</v>
      </c>
      <c r="R636" s="44" t="str">
        <f ca="1" t="shared" si="698"/>
        <v>n</v>
      </c>
      <c r="S636" s="44" t="str">
        <f ca="1" t="shared" si="699"/>
        <v/>
      </c>
      <c r="T636" s="44" t="str">
        <f ca="1" t="shared" si="700"/>
        <v/>
      </c>
      <c r="V636" s="32"/>
      <c r="W636" s="48" t="str">
        <f ca="1" t="shared" si="701"/>
        <v>Reservationsavtal ska tecknas</v>
      </c>
      <c r="X636" s="49" t="str">
        <f ca="1" t="shared" si="702"/>
        <v>Ja</v>
      </c>
      <c r="Y636" s="62">
        <f ca="1" t="shared" ref="Y636:Y699" si="711">IF(Z636&lt;&gt;"",RANDBETWEEN(Z636,DATE(2024,10,20)),"")</f>
        <v>45558</v>
      </c>
      <c r="Z636" s="62">
        <f ca="1" t="shared" ref="Z636:Z699" si="712">IF(X636="Ja",RANDBETWEEN(C636,DATE(2024,10,20)),"")</f>
        <v>45531</v>
      </c>
      <c r="AA636" s="66"/>
      <c r="AB636" s="63" t="str">
        <f ca="1" t="shared" ref="AB636:AB699" si="713">IF(Q636="1.Anslutningsmöjlighet",IF(RAND()*10&lt;3,B636+RAND()*(EDATE(C636,1)-B636),""),"")</f>
        <v/>
      </c>
      <c r="AC636" s="72">
        <f ca="1">INDEX(Anslutningspunkt!$A$2:$A$180,RANDBETWEEN(2,180),1)</f>
        <v>144</v>
      </c>
      <c r="AD636" s="29"/>
      <c r="AE636" s="29" t="str">
        <f ca="1" t="shared" si="703"/>
        <v>Stamnät</v>
      </c>
      <c r="AF636" s="78"/>
      <c r="AG636" s="121"/>
      <c r="AH636" s="122"/>
      <c r="AI636" s="126"/>
      <c r="AL636" s="6"/>
      <c r="AM636" s="6">
        <f ca="1">VLOOKUP(AC636,Anslutningspunkt!A:B,2,0)+RANDBETWEEN(-10000,10000)</f>
        <v>7634418.698</v>
      </c>
      <c r="AN636" s="6">
        <f ca="1">VLOOKUP(AC636,Anslutningspunkt!A:C,3,0)+RANDBETWEEN(-10000,10000)</f>
        <v>675424.195</v>
      </c>
      <c r="AP636" s="6" t="str">
        <f ca="1" t="shared" ref="AP636:AP699" si="714">I636</f>
        <v>Flytt</v>
      </c>
      <c r="AQ636" s="6" t="str">
        <f t="shared" ref="AQ636:AQ699" si="715">J636</f>
        <v>Konsumtion/Produktion</v>
      </c>
      <c r="AX636" s="30">
        <f ca="1" t="shared" ref="AX636:AX699" si="716">IF(Q636&lt;&gt;"1.Anslutningsmöjlighet",B636+RAND()*(EDATE(C636,1)-B636),"")</f>
        <v>45508.2050748821</v>
      </c>
      <c r="AZ636" s="30">
        <f ca="1">IF(SUM(IF({"4.Projekteringsavtal","5.Anslutningsavtal","6.Nätavtal"}=Q636,1,0))&gt;0,EDATE(AX636,RANDBETWEEN(0,6)),"")</f>
        <v>45600</v>
      </c>
      <c r="BB636" s="20" t="str">
        <f ca="1">IF(SUM(IF({"5.Anslutningsavtal","6.Nätavtal"}=Q636,1,0))&gt;0,EDATE(AZ636,RANDBETWEEN(0,3)),"")</f>
        <v/>
      </c>
      <c r="BD636" s="20" t="str">
        <f ca="1" t="shared" ref="BD636:BD699" si="717">IF("6.Nätavtal"=Q636,EDATE(BB636,RANDBETWEEN(0,3)),"")</f>
        <v/>
      </c>
    </row>
    <row r="637" spans="1:56">
      <c r="A637" s="32" t="s">
        <v>65</v>
      </c>
      <c r="B637" s="30">
        <f ca="1" t="shared" si="691"/>
        <v>43805</v>
      </c>
      <c r="C637" s="31">
        <f ca="1" t="shared" si="704"/>
        <v>44730</v>
      </c>
      <c r="D637" s="29" t="str">
        <f t="shared" si="705"/>
        <v>Project 4637</v>
      </c>
      <c r="E637" s="29" t="str">
        <f t="shared" si="706"/>
        <v>Company AB 5637</v>
      </c>
      <c r="F637" s="29" t="str">
        <f ca="1" t="shared" si="692"/>
        <v>Österåker</v>
      </c>
      <c r="G637" s="36">
        <f ca="1" t="shared" si="693"/>
        <v>36</v>
      </c>
      <c r="H637" s="37" t="str">
        <f ca="1" t="shared" si="694"/>
        <v>Nej</v>
      </c>
      <c r="I637" s="29" t="str">
        <f ca="1" t="shared" si="695"/>
        <v>Nyanslutning</v>
      </c>
      <c r="J637" s="29" t="s">
        <v>69</v>
      </c>
      <c r="K637" s="40">
        <f ca="1" t="shared" si="696"/>
        <v>520</v>
      </c>
      <c r="L637" s="40">
        <f ca="1" t="shared" si="707"/>
        <v>52</v>
      </c>
      <c r="N637" s="29" t="str">
        <f ca="1" t="shared" si="708"/>
        <v>Sarah Anderson 637</v>
      </c>
      <c r="O637" s="29" t="str">
        <f ca="1" t="shared" si="709"/>
        <v>Erik Johanson 637</v>
      </c>
      <c r="P637" s="29" t="str">
        <f ca="1" t="shared" si="710"/>
        <v>Sarah Anderson 637</v>
      </c>
      <c r="Q637" s="29" t="str">
        <f ca="1" t="shared" si="697"/>
        <v>4.Projekteringsavtal</v>
      </c>
      <c r="R637" s="44" t="str">
        <f ca="1" t="shared" si="698"/>
        <v>nej</v>
      </c>
      <c r="S637" s="44" t="str">
        <f ca="1" t="shared" si="699"/>
        <v/>
      </c>
      <c r="T637" s="44" t="str">
        <f ca="1" t="shared" si="700"/>
        <v/>
      </c>
      <c r="V637" s="32"/>
      <c r="W637" s="48" t="str">
        <f ca="1" t="shared" si="701"/>
        <v>Reservationsavtal ska tecknas</v>
      </c>
      <c r="X637" s="49" t="str">
        <f ca="1" t="shared" si="702"/>
        <v>Ja</v>
      </c>
      <c r="Y637" s="62">
        <f ca="1" t="shared" si="711"/>
        <v>45503</v>
      </c>
      <c r="Z637" s="62">
        <f ca="1" t="shared" si="712"/>
        <v>45469</v>
      </c>
      <c r="AA637" s="66"/>
      <c r="AB637" s="63" t="str">
        <f ca="1" t="shared" si="713"/>
        <v/>
      </c>
      <c r="AC637" s="72">
        <f ca="1">INDEX(Anslutningspunkt!$A$2:$A$180,RANDBETWEEN(2,180),1)</f>
        <v>50</v>
      </c>
      <c r="AD637" s="29"/>
      <c r="AE637" s="29" t="str">
        <f ca="1" t="shared" si="703"/>
        <v>Stamnät</v>
      </c>
      <c r="AF637" s="78"/>
      <c r="AG637" s="121"/>
      <c r="AH637" s="122"/>
      <c r="AI637" s="126"/>
      <c r="AL637" s="6"/>
      <c r="AM637" s="6">
        <f ca="1">VLOOKUP(AC637,Anslutningspunkt!A:B,2,0)+RANDBETWEEN(-10000,10000)</f>
        <v>7231552.115</v>
      </c>
      <c r="AN637" s="6">
        <f ca="1">VLOOKUP(AC637,Anslutningspunkt!A:C,3,0)+RANDBETWEEN(-10000,10000)</f>
        <v>779712.405</v>
      </c>
      <c r="AP637" s="6" t="str">
        <f ca="1" t="shared" si="714"/>
        <v>Nyanslutning</v>
      </c>
      <c r="AQ637" s="6" t="str">
        <f t="shared" si="715"/>
        <v>Konsumtion/Produktion</v>
      </c>
      <c r="AX637" s="30">
        <f ca="1" t="shared" si="716"/>
        <v>44245.5438265581</v>
      </c>
      <c r="AZ637" s="30">
        <f ca="1">IF(SUM(IF({"4.Projekteringsavtal","5.Anslutningsavtal","6.Nätavtal"}=Q637,1,0))&gt;0,EDATE(AX637,RANDBETWEEN(0,6)),"")</f>
        <v>44395</v>
      </c>
      <c r="BB637" s="20" t="str">
        <f ca="1">IF(SUM(IF({"5.Anslutningsavtal","6.Nätavtal"}=Q637,1,0))&gt;0,EDATE(AZ637,RANDBETWEEN(0,3)),"")</f>
        <v/>
      </c>
      <c r="BD637" s="20" t="str">
        <f ca="1" t="shared" si="717"/>
        <v/>
      </c>
    </row>
    <row r="638" spans="1:56">
      <c r="A638" s="32" t="s">
        <v>65</v>
      </c>
      <c r="B638" s="30">
        <f ca="1" t="shared" si="691"/>
        <v>44105</v>
      </c>
      <c r="C638" s="31">
        <f ca="1" t="shared" si="704"/>
        <v>44417</v>
      </c>
      <c r="D638" s="29" t="str">
        <f t="shared" si="705"/>
        <v>Project 4638</v>
      </c>
      <c r="E638" s="29" t="str">
        <f t="shared" si="706"/>
        <v>Company AB 5638</v>
      </c>
      <c r="F638" s="29" t="str">
        <f ca="1" t="shared" si="692"/>
        <v>Upplans Bro</v>
      </c>
      <c r="G638" s="36">
        <f ca="1" t="shared" si="693"/>
        <v>35</v>
      </c>
      <c r="H638" s="37" t="str">
        <f ca="1" t="shared" si="694"/>
        <v>Ja</v>
      </c>
      <c r="I638" s="29" t="str">
        <f ca="1" t="shared" si="695"/>
        <v>Nyanslutning</v>
      </c>
      <c r="J638" s="29" t="s">
        <v>69</v>
      </c>
      <c r="K638" s="40">
        <f ca="1" t="shared" si="696"/>
        <v>40</v>
      </c>
      <c r="L638" s="40">
        <f ca="1" t="shared" si="707"/>
        <v>3</v>
      </c>
      <c r="N638" s="29" t="str">
        <f ca="1" t="shared" si="708"/>
        <v>Lars Johnson 638</v>
      </c>
      <c r="O638" s="29" t="str">
        <f ca="1" t="shared" si="709"/>
        <v>Erik Johanson 638</v>
      </c>
      <c r="P638" s="29" t="str">
        <f ca="1" t="shared" si="710"/>
        <v>Lars Johnson 638</v>
      </c>
      <c r="Q638" s="29" t="str">
        <f ca="1" t="shared" si="697"/>
        <v>1.Anslutningsmöjlighet</v>
      </c>
      <c r="R638" s="44" t="str">
        <f ca="1" t="shared" si="698"/>
        <v/>
      </c>
      <c r="S638" s="44" t="str">
        <f ca="1" t="shared" si="699"/>
        <v>x</v>
      </c>
      <c r="T638" s="44" t="str">
        <f ca="1" t="shared" si="700"/>
        <v/>
      </c>
      <c r="V638" s="32"/>
      <c r="W638" s="48" t="str">
        <f ca="1" t="shared" si="701"/>
        <v>Reservationsavtal ska tecknas</v>
      </c>
      <c r="X638" s="49" t="str">
        <f ca="1" t="shared" si="702"/>
        <v>Nej</v>
      </c>
      <c r="Y638" s="62" t="str">
        <f ca="1" t="shared" si="711"/>
        <v/>
      </c>
      <c r="Z638" s="62" t="str">
        <f ca="1" t="shared" si="712"/>
        <v/>
      </c>
      <c r="AA638" s="66"/>
      <c r="AB638" s="63" t="str">
        <f ca="1" t="shared" si="713"/>
        <v/>
      </c>
      <c r="AC638" s="72">
        <f ca="1">INDEX(Anslutningspunkt!$A$2:$A$180,RANDBETWEEN(2,180),1)</f>
        <v>46</v>
      </c>
      <c r="AD638" s="29"/>
      <c r="AE638" s="29" t="str">
        <f ca="1" t="shared" si="703"/>
        <v>Stamnät Regionnät</v>
      </c>
      <c r="AF638" s="78"/>
      <c r="AG638" s="121"/>
      <c r="AH638" s="122"/>
      <c r="AI638" s="126"/>
      <c r="AL638" s="6"/>
      <c r="AM638" s="6">
        <f ca="1">VLOOKUP(AC638,Anslutningspunkt!A:B,2,0)+RANDBETWEEN(-10000,10000)</f>
        <v>7765707.698</v>
      </c>
      <c r="AN638" s="6">
        <f ca="1">VLOOKUP(AC638,Anslutningspunkt!A:C,3,0)+RANDBETWEEN(-10000,10000)</f>
        <v>756960.195</v>
      </c>
      <c r="AP638" s="6" t="str">
        <f ca="1" t="shared" si="714"/>
        <v>Nyanslutning</v>
      </c>
      <c r="AQ638" s="6" t="str">
        <f t="shared" si="715"/>
        <v>Konsumtion/Produktion</v>
      </c>
      <c r="AX638" s="30" t="str">
        <f ca="1" t="shared" si="716"/>
        <v/>
      </c>
      <c r="AZ638" s="30" t="str">
        <f ca="1">IF(SUM(IF({"4.Projekteringsavtal","5.Anslutningsavtal","6.Nätavtal"}=Q638,1,0))&gt;0,EDATE(AX638,RANDBETWEEN(0,6)),"")</f>
        <v/>
      </c>
      <c r="BB638" s="20" t="str">
        <f ca="1">IF(SUM(IF({"5.Anslutningsavtal","6.Nätavtal"}=Q638,1,0))&gt;0,EDATE(AZ638,RANDBETWEEN(0,3)),"")</f>
        <v/>
      </c>
      <c r="BD638" s="20" t="str">
        <f ca="1" t="shared" si="717"/>
        <v/>
      </c>
    </row>
    <row r="639" spans="1:56">
      <c r="A639" s="32" t="s">
        <v>65</v>
      </c>
      <c r="B639" s="30">
        <f ca="1" t="shared" si="691"/>
        <v>43370</v>
      </c>
      <c r="C639" s="31">
        <f ca="1" t="shared" si="704"/>
        <v>45127</v>
      </c>
      <c r="D639" s="29" t="str">
        <f t="shared" si="705"/>
        <v>Project 4639</v>
      </c>
      <c r="E639" s="29" t="str">
        <f t="shared" si="706"/>
        <v>Company AB 5639</v>
      </c>
      <c r="F639" s="29" t="str">
        <f ca="1" t="shared" si="692"/>
        <v>Ludvika</v>
      </c>
      <c r="G639" s="36">
        <f ca="1" t="shared" si="693"/>
        <v>33</v>
      </c>
      <c r="H639" s="37" t="str">
        <f ca="1" t="shared" si="694"/>
        <v>Nej</v>
      </c>
      <c r="I639" s="29" t="str">
        <f ca="1" t="shared" si="695"/>
        <v>Utökning</v>
      </c>
      <c r="J639" s="29" t="s">
        <v>69</v>
      </c>
      <c r="K639" s="40">
        <f ca="1" t="shared" si="696"/>
        <v>430</v>
      </c>
      <c r="L639" s="40">
        <f ca="1" t="shared" si="707"/>
        <v>372</v>
      </c>
      <c r="N639" s="29" t="str">
        <f ca="1" t="shared" si="708"/>
        <v>Sarah Anderson 639</v>
      </c>
      <c r="O639" s="29" t="str">
        <f ca="1" t="shared" si="709"/>
        <v>Erik Johanson 639</v>
      </c>
      <c r="P639" s="29" t="str">
        <f ca="1" t="shared" si="710"/>
        <v>Sarah Anderson 639</v>
      </c>
      <c r="Q639" s="29" t="str">
        <f ca="1" t="shared" si="697"/>
        <v>5.Anslutningsavtal</v>
      </c>
      <c r="R639" s="44" t="str">
        <f ca="1" t="shared" si="698"/>
        <v>?</v>
      </c>
      <c r="S639" s="44" t="str">
        <f ca="1" t="shared" si="699"/>
        <v/>
      </c>
      <c r="T639" s="44" t="str">
        <f ca="1" t="shared" si="700"/>
        <v>x</v>
      </c>
      <c r="V639" s="32"/>
      <c r="W639" s="48" t="str">
        <f ca="1" t="shared" si="701"/>
        <v/>
      </c>
      <c r="X639" s="49" t="str">
        <f ca="1" t="shared" si="702"/>
        <v>Ja</v>
      </c>
      <c r="Y639" s="62">
        <f ca="1" t="shared" si="711"/>
        <v>45570</v>
      </c>
      <c r="Z639" s="62">
        <f ca="1" t="shared" si="712"/>
        <v>45547</v>
      </c>
      <c r="AA639" s="66"/>
      <c r="AB639" s="63" t="str">
        <f ca="1" t="shared" si="713"/>
        <v/>
      </c>
      <c r="AC639" s="72">
        <f ca="1">INDEX(Anslutningspunkt!$A$2:$A$180,RANDBETWEEN(2,180),1)</f>
        <v>107</v>
      </c>
      <c r="AD639" s="29"/>
      <c r="AE639" s="29" t="str">
        <f ca="1" t="shared" si="703"/>
        <v/>
      </c>
      <c r="AF639" s="78"/>
      <c r="AG639" s="121"/>
      <c r="AH639" s="122"/>
      <c r="AI639" s="126"/>
      <c r="AL639" s="6"/>
      <c r="AM639" s="6">
        <f ca="1">VLOOKUP(AC639,Anslutningspunkt!A:B,2,0)+RANDBETWEEN(-10000,10000)</f>
        <v>7636473.698</v>
      </c>
      <c r="AN639" s="6">
        <f ca="1">VLOOKUP(AC639,Anslutningspunkt!A:C,3,0)+RANDBETWEEN(-10000,10000)</f>
        <v>730599.195</v>
      </c>
      <c r="AP639" s="6" t="str">
        <f ca="1" t="shared" si="714"/>
        <v>Utökning</v>
      </c>
      <c r="AQ639" s="6" t="str">
        <f t="shared" si="715"/>
        <v>Konsumtion/Produktion</v>
      </c>
      <c r="AX639" s="30">
        <f ca="1" t="shared" si="716"/>
        <v>44609.6073416518</v>
      </c>
      <c r="AZ639" s="30">
        <f ca="1">IF(SUM(IF({"4.Projekteringsavtal","5.Anslutningsavtal","6.Nätavtal"}=Q639,1,0))&gt;0,EDATE(AX639,RANDBETWEEN(0,6)),"")</f>
        <v>44790</v>
      </c>
      <c r="BB639" s="20">
        <f ca="1">IF(SUM(IF({"5.Anslutningsavtal","6.Nätavtal"}=Q639,1,0))&gt;0,EDATE(AZ639,RANDBETWEEN(0,3)),"")</f>
        <v>44821</v>
      </c>
      <c r="BD639" s="20" t="str">
        <f ca="1" t="shared" si="717"/>
        <v/>
      </c>
    </row>
    <row r="640" spans="1:56">
      <c r="A640" s="32" t="s">
        <v>65</v>
      </c>
      <c r="B640" s="30">
        <f ca="1" t="shared" si="691"/>
        <v>43144</v>
      </c>
      <c r="C640" s="31">
        <f ca="1" t="shared" si="704"/>
        <v>43923</v>
      </c>
      <c r="D640" s="29" t="str">
        <f t="shared" si="705"/>
        <v>Project 4640</v>
      </c>
      <c r="E640" s="29" t="str">
        <f t="shared" si="706"/>
        <v>Company AB 5640</v>
      </c>
      <c r="F640" s="29" t="str">
        <f ca="1" t="shared" si="692"/>
        <v>Västerås</v>
      </c>
      <c r="G640" s="36">
        <f ca="1" t="shared" si="693"/>
        <v>32</v>
      </c>
      <c r="H640" s="37" t="str">
        <f ca="1" t="shared" si="694"/>
        <v/>
      </c>
      <c r="I640" s="29" t="str">
        <f ca="1" t="shared" si="695"/>
        <v>Flytt</v>
      </c>
      <c r="J640" s="29" t="s">
        <v>69</v>
      </c>
      <c r="K640" s="40">
        <f ca="1" t="shared" si="696"/>
        <v>220</v>
      </c>
      <c r="L640" s="40">
        <f ca="1" t="shared" si="707"/>
        <v>143</v>
      </c>
      <c r="N640" s="29" t="str">
        <f ca="1" t="shared" si="708"/>
        <v>Sarah Anderson 640</v>
      </c>
      <c r="O640" s="29" t="str">
        <f ca="1" t="shared" si="709"/>
        <v>Sarah Anderson 640</v>
      </c>
      <c r="P640" s="29" t="str">
        <f ca="1" t="shared" si="710"/>
        <v>Sarah Anderson 640</v>
      </c>
      <c r="Q640" s="29" t="str">
        <f ca="1" t="shared" si="697"/>
        <v>6.Nätavtal</v>
      </c>
      <c r="R640" s="44" t="str">
        <f ca="1" t="shared" si="698"/>
        <v>?</v>
      </c>
      <c r="S640" s="44" t="str">
        <f ca="1" t="shared" si="699"/>
        <v>x</v>
      </c>
      <c r="T640" s="44" t="str">
        <f ca="1" t="shared" si="700"/>
        <v/>
      </c>
      <c r="V640" s="32"/>
      <c r="W640" s="48" t="str">
        <f ca="1" t="shared" si="701"/>
        <v>Länk</v>
      </c>
      <c r="X640" s="49" t="str">
        <f ca="1" t="shared" si="702"/>
        <v>Nej</v>
      </c>
      <c r="Y640" s="62" t="str">
        <f ca="1" t="shared" si="711"/>
        <v/>
      </c>
      <c r="Z640" s="62" t="str">
        <f ca="1" t="shared" si="712"/>
        <v/>
      </c>
      <c r="AA640" s="66"/>
      <c r="AB640" s="63" t="str">
        <f ca="1" t="shared" si="713"/>
        <v/>
      </c>
      <c r="AC640" s="72">
        <f ca="1">INDEX(Anslutningspunkt!$A$2:$A$180,RANDBETWEEN(2,180),1)</f>
        <v>198</v>
      </c>
      <c r="AD640" s="29"/>
      <c r="AE640" s="29" t="str">
        <f ca="1" t="shared" si="703"/>
        <v>Regionnät</v>
      </c>
      <c r="AF640" s="78"/>
      <c r="AG640" s="121"/>
      <c r="AH640" s="122"/>
      <c r="AI640" s="126"/>
      <c r="AL640" s="6"/>
      <c r="AM640" s="6">
        <f ca="1">VLOOKUP(AC640,Anslutningspunkt!A:B,2,0)+RANDBETWEEN(-10000,10000)</f>
        <v>7591460.698</v>
      </c>
      <c r="AN640" s="6">
        <f ca="1">VLOOKUP(AC640,Anslutningspunkt!A:C,3,0)+RANDBETWEEN(-10000,10000)</f>
        <v>833622.195</v>
      </c>
      <c r="AP640" s="6" t="str">
        <f ca="1" t="shared" si="714"/>
        <v>Flytt</v>
      </c>
      <c r="AQ640" s="6" t="str">
        <f t="shared" si="715"/>
        <v>Konsumtion/Produktion</v>
      </c>
      <c r="AX640" s="30">
        <f ca="1" t="shared" si="716"/>
        <v>43338.9761238905</v>
      </c>
      <c r="AZ640" s="30">
        <f ca="1">IF(SUM(IF({"4.Projekteringsavtal","5.Anslutningsavtal","6.Nätavtal"}=Q640,1,0))&gt;0,EDATE(AX640,RANDBETWEEN(0,6)),"")</f>
        <v>43460</v>
      </c>
      <c r="BB640" s="20">
        <f ca="1">IF(SUM(IF({"5.Anslutningsavtal","6.Nätavtal"}=Q640,1,0))&gt;0,EDATE(AZ640,RANDBETWEEN(0,3)),"")</f>
        <v>43460</v>
      </c>
      <c r="BD640" s="20">
        <f ca="1" t="shared" si="717"/>
        <v>43522</v>
      </c>
    </row>
    <row r="641" spans="1:56">
      <c r="A641" s="32" t="s">
        <v>65</v>
      </c>
      <c r="B641" s="30">
        <f ca="1" t="shared" si="691"/>
        <v>44146</v>
      </c>
      <c r="C641" s="31">
        <f ca="1" t="shared" si="704"/>
        <v>44611</v>
      </c>
      <c r="D641" s="29" t="str">
        <f t="shared" si="705"/>
        <v>Project 4641</v>
      </c>
      <c r="E641" s="29" t="str">
        <f t="shared" si="706"/>
        <v>Company AB 5641</v>
      </c>
      <c r="F641" s="29" t="str">
        <f ca="1" t="shared" si="692"/>
        <v>Surahammar</v>
      </c>
      <c r="G641" s="36">
        <f ca="1" t="shared" si="693"/>
        <v>31</v>
      </c>
      <c r="H641" s="37" t="str">
        <f ca="1" t="shared" si="694"/>
        <v>Ja</v>
      </c>
      <c r="I641" s="29" t="str">
        <f ca="1" t="shared" si="695"/>
        <v>Utökning</v>
      </c>
      <c r="J641" s="29" t="s">
        <v>69</v>
      </c>
      <c r="K641" s="40">
        <f ca="1" t="shared" si="696"/>
        <v>300</v>
      </c>
      <c r="L641" s="40">
        <f ca="1" t="shared" si="707"/>
        <v>34</v>
      </c>
      <c r="N641" s="29" t="str">
        <f ca="1" t="shared" si="708"/>
        <v>Anders Erikson 641</v>
      </c>
      <c r="O641" s="29" t="str">
        <f ca="1" t="shared" si="709"/>
        <v>Erik Johanson 641</v>
      </c>
      <c r="P641" s="29" t="str">
        <f ca="1" t="shared" si="710"/>
        <v>Anders Erikson 641</v>
      </c>
      <c r="Q641" s="29" t="str">
        <f ca="1" t="shared" si="697"/>
        <v>6.Nätavtal</v>
      </c>
      <c r="R641" s="44" t="str">
        <f ca="1" t="shared" si="698"/>
        <v>nej</v>
      </c>
      <c r="S641" s="44" t="str">
        <f ca="1" t="shared" si="699"/>
        <v/>
      </c>
      <c r="T641" s="44" t="str">
        <f ca="1" t="shared" si="700"/>
        <v/>
      </c>
      <c r="V641" s="32"/>
      <c r="W641" s="48" t="str">
        <f ca="1" t="shared" si="701"/>
        <v/>
      </c>
      <c r="X641" s="49" t="str">
        <f ca="1" t="shared" si="702"/>
        <v>Ja</v>
      </c>
      <c r="Y641" s="62">
        <f ca="1" t="shared" si="711"/>
        <v>45521</v>
      </c>
      <c r="Z641" s="62">
        <f ca="1" t="shared" si="712"/>
        <v>44881</v>
      </c>
      <c r="AA641" s="66"/>
      <c r="AB641" s="63" t="str">
        <f ca="1" t="shared" si="713"/>
        <v/>
      </c>
      <c r="AC641" s="72">
        <f ca="1">INDEX(Anslutningspunkt!$A$2:$A$180,RANDBETWEEN(2,180),1)</f>
        <v>169</v>
      </c>
      <c r="AD641" s="29"/>
      <c r="AE641" s="29" t="str">
        <f ca="1" t="shared" si="703"/>
        <v>Regionnät</v>
      </c>
      <c r="AF641" s="78"/>
      <c r="AG641" s="121"/>
      <c r="AH641" s="122"/>
      <c r="AI641" s="126"/>
      <c r="AL641" s="6"/>
      <c r="AM641" s="6">
        <f ca="1">VLOOKUP(AC641,Anslutningspunkt!A:B,2,0)+RANDBETWEEN(-10000,10000)</f>
        <v>7705675.698</v>
      </c>
      <c r="AN641" s="6">
        <f ca="1">VLOOKUP(AC641,Anslutningspunkt!A:C,3,0)+RANDBETWEEN(-10000,10000)</f>
        <v>677635.195</v>
      </c>
      <c r="AP641" s="6" t="str">
        <f ca="1" t="shared" si="714"/>
        <v>Utökning</v>
      </c>
      <c r="AQ641" s="6" t="str">
        <f t="shared" si="715"/>
        <v>Konsumtion/Produktion</v>
      </c>
      <c r="AX641" s="30">
        <f ca="1" t="shared" si="716"/>
        <v>44481.9102723595</v>
      </c>
      <c r="AZ641" s="30">
        <f ca="1">IF(SUM(IF({"4.Projekteringsavtal","5.Anslutningsavtal","6.Nätavtal"}=Q641,1,0))&gt;0,EDATE(AX641,RANDBETWEEN(0,6)),"")</f>
        <v>44512</v>
      </c>
      <c r="BB641" s="20">
        <f ca="1">IF(SUM(IF({"5.Anslutningsavtal","6.Nätavtal"}=Q641,1,0))&gt;0,EDATE(AZ641,RANDBETWEEN(0,3)),"")</f>
        <v>44542</v>
      </c>
      <c r="BD641" s="20">
        <f ca="1" t="shared" si="717"/>
        <v>44542</v>
      </c>
    </row>
    <row r="642" spans="1:56">
      <c r="A642" s="32" t="s">
        <v>65</v>
      </c>
      <c r="B642" s="30">
        <f ca="1" t="shared" ref="B642:B651" si="718">RANDBETWEEN(DATE(2018,1,1),DATE(2022,10,20))</f>
        <v>44615</v>
      </c>
      <c r="C642" s="31">
        <f ca="1" t="shared" si="704"/>
        <v>45364</v>
      </c>
      <c r="D642" s="29" t="str">
        <f t="shared" si="705"/>
        <v>Project 4642</v>
      </c>
      <c r="E642" s="29" t="str">
        <f t="shared" si="706"/>
        <v>Company AB 5642</v>
      </c>
      <c r="F642" s="29" t="str">
        <f ca="1" t="shared" ref="F642:F651" si="719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Strängnäs</v>
      </c>
      <c r="G642" s="36">
        <f ca="1" t="shared" ref="G642:G651" si="720">RANDBETWEEN(30,38)</f>
        <v>35</v>
      </c>
      <c r="H642" s="37" t="str">
        <f ca="1" t="shared" ref="H642:H651" si="721">CHOOSE(RANDBETWEEN(1,3),"Ja","Nej","")</f>
        <v>Ja</v>
      </c>
      <c r="I642" s="29" t="str">
        <f ca="1" t="shared" ref="I642:I651" si="722">CHOOSE(RANDBETWEEN(1,3),"Nyanslutning","Utökning","Flytt")</f>
        <v>Flytt</v>
      </c>
      <c r="J642" s="29" t="s">
        <v>69</v>
      </c>
      <c r="K642" s="40">
        <f ca="1" t="shared" ref="K642:K651" si="723">RANDBETWEEN(1,60)*10</f>
        <v>550</v>
      </c>
      <c r="L642" s="40">
        <f ca="1" t="shared" si="707"/>
        <v>91</v>
      </c>
      <c r="N642" s="29" t="str">
        <f ca="1" t="shared" si="708"/>
        <v>Lars Johnson 642</v>
      </c>
      <c r="O642" s="29" t="str">
        <f ca="1" t="shared" si="709"/>
        <v>Sarah Anderson 642</v>
      </c>
      <c r="P642" s="29" t="str">
        <f ca="1" t="shared" si="710"/>
        <v>Lars Johnson 642</v>
      </c>
      <c r="Q642" s="29" t="str">
        <f ca="1" t="shared" ref="Q642:Q651" si="724">CHOOSE(RANDBETWEEN(1,5),"5.Anslutningsavtal","4.Projekteringsavtal","6.Nätavtal","2.Reservationsavtal","1.Anslutningsmöjlighet")</f>
        <v>2.Reservationsavtal</v>
      </c>
      <c r="R642" s="44" t="str">
        <f ca="1" t="shared" ref="R642:R651" si="725">CHOOSE(RANDBETWEEN(1,8),"Ja","","","","n","nej","?","N/A")</f>
        <v>N/A</v>
      </c>
      <c r="S642" s="44" t="str">
        <f ca="1" t="shared" ref="S642:S651" si="726">CHOOSE(RANDBETWEEN(1,3),"x","","")</f>
        <v>x</v>
      </c>
      <c r="T642" s="44" t="str">
        <f ca="1" t="shared" ref="T642:T651" si="727">CHOOSE(RANDBETWEEN(1,4),"x","","","")</f>
        <v>x</v>
      </c>
      <c r="V642" s="32"/>
      <c r="W642" s="48" t="str">
        <f ca="1" t="shared" ref="W642:W651" si="728">CHOOSE(RANDBETWEEN(1,7),"Länk","","","","","Ansluts till LN 20 kV","Reservationsavtal ska tecknas")</f>
        <v/>
      </c>
      <c r="X642" s="49" t="str">
        <f ca="1" t="shared" ref="X642:X651" si="729">CHOOSE(RANDBETWEEN(1,4),"Ja","Ja","Nej","")</f>
        <v>Ja</v>
      </c>
      <c r="Y642" s="62">
        <f ca="1" t="shared" si="711"/>
        <v>45516</v>
      </c>
      <c r="Z642" s="62">
        <f ca="1" t="shared" si="712"/>
        <v>45431</v>
      </c>
      <c r="AA642" s="66"/>
      <c r="AB642" s="63" t="str">
        <f ca="1" t="shared" si="713"/>
        <v/>
      </c>
      <c r="AC642" s="72">
        <f ca="1">INDEX(Anslutningspunkt!$A$2:$A$180,RANDBETWEEN(2,180),1)</f>
        <v>1</v>
      </c>
      <c r="AD642" s="29"/>
      <c r="AE642" s="29" t="str">
        <f ca="1" t="shared" ref="AE642:AE651" si="730">CHOOSE(RANDBETWEEN(1,4),"Regionnät","Stamnät Regionnät","Stamnät","")</f>
        <v>Regionnät</v>
      </c>
      <c r="AF642" s="78"/>
      <c r="AG642" s="121"/>
      <c r="AH642" s="122"/>
      <c r="AI642" s="126"/>
      <c r="AL642" s="6"/>
      <c r="AM642" s="6">
        <f ca="1">VLOOKUP(AC642,Anslutningspunkt!A:B,2,0)+RANDBETWEEN(-10000,10000)</f>
        <v>7590742.698</v>
      </c>
      <c r="AN642" s="6">
        <f ca="1">VLOOKUP(AC642,Anslutningspunkt!A:C,3,0)+RANDBETWEEN(-10000,10000)</f>
        <v>745691.195</v>
      </c>
      <c r="AP642" s="6" t="str">
        <f ca="1" t="shared" si="714"/>
        <v>Flytt</v>
      </c>
      <c r="AQ642" s="6" t="str">
        <f t="shared" si="715"/>
        <v>Konsumtion/Produktion</v>
      </c>
      <c r="AX642" s="30">
        <f ca="1" t="shared" si="716"/>
        <v>45208.793140865</v>
      </c>
      <c r="AZ642" s="30" t="str">
        <f ca="1">IF(SUM(IF({"4.Projekteringsavtal","5.Anslutningsavtal","6.Nätavtal"}=Q642,1,0))&gt;0,EDATE(AX642,RANDBETWEEN(0,6)),"")</f>
        <v/>
      </c>
      <c r="BB642" s="20" t="str">
        <f ca="1">IF(SUM(IF({"5.Anslutningsavtal","6.Nätavtal"}=Q642,1,0))&gt;0,EDATE(AZ642,RANDBETWEEN(0,3)),"")</f>
        <v/>
      </c>
      <c r="BD642" s="20" t="str">
        <f ca="1" t="shared" si="717"/>
        <v/>
      </c>
    </row>
    <row r="643" spans="1:56">
      <c r="A643" s="32" t="s">
        <v>65</v>
      </c>
      <c r="B643" s="30">
        <f ca="1" t="shared" si="718"/>
        <v>44543</v>
      </c>
      <c r="C643" s="31">
        <f ca="1" t="shared" si="704"/>
        <v>45467</v>
      </c>
      <c r="D643" s="29" t="str">
        <f t="shared" si="705"/>
        <v>Project 4643</v>
      </c>
      <c r="E643" s="29" t="str">
        <f t="shared" si="706"/>
        <v>Company AB 5643</v>
      </c>
      <c r="F643" s="29" t="str">
        <f ca="1" t="shared" si="719"/>
        <v>Sandviken</v>
      </c>
      <c r="G643" s="36">
        <f ca="1" t="shared" si="720"/>
        <v>34</v>
      </c>
      <c r="H643" s="37" t="str">
        <f ca="1" t="shared" si="721"/>
        <v>Nej</v>
      </c>
      <c r="I643" s="29" t="str">
        <f ca="1" t="shared" si="722"/>
        <v>Utökning</v>
      </c>
      <c r="J643" s="29" t="s">
        <v>69</v>
      </c>
      <c r="K643" s="40">
        <f ca="1" t="shared" si="723"/>
        <v>310</v>
      </c>
      <c r="L643" s="40">
        <f ca="1" t="shared" si="707"/>
        <v>78</v>
      </c>
      <c r="N643" s="29" t="str">
        <f ca="1" t="shared" si="708"/>
        <v>Erik Johanson 643</v>
      </c>
      <c r="O643" s="29" t="str">
        <f ca="1" t="shared" si="709"/>
        <v>Erik Johanson 643</v>
      </c>
      <c r="P643" s="29" t="str">
        <f ca="1" t="shared" si="710"/>
        <v>Lars Johnson 643</v>
      </c>
      <c r="Q643" s="29" t="str">
        <f ca="1" t="shared" si="724"/>
        <v>5.Anslutningsavtal</v>
      </c>
      <c r="R643" s="44" t="str">
        <f ca="1" t="shared" si="725"/>
        <v/>
      </c>
      <c r="S643" s="44" t="str">
        <f ca="1" t="shared" si="726"/>
        <v>x</v>
      </c>
      <c r="T643" s="44" t="str">
        <f ca="1" t="shared" si="727"/>
        <v/>
      </c>
      <c r="V643" s="32"/>
      <c r="W643" s="48" t="str">
        <f ca="1" t="shared" si="728"/>
        <v/>
      </c>
      <c r="X643" s="49" t="str">
        <f ca="1" t="shared" si="729"/>
        <v>Ja</v>
      </c>
      <c r="Y643" s="62">
        <f ca="1" t="shared" si="711"/>
        <v>45585</v>
      </c>
      <c r="Z643" s="62">
        <f ca="1" t="shared" si="712"/>
        <v>45585</v>
      </c>
      <c r="AA643" s="66"/>
      <c r="AB643" s="63" t="str">
        <f ca="1" t="shared" si="713"/>
        <v/>
      </c>
      <c r="AC643" s="72">
        <f ca="1">INDEX(Anslutningspunkt!$A$2:$A$180,RANDBETWEEN(2,180),1)</f>
        <v>100</v>
      </c>
      <c r="AD643" s="29"/>
      <c r="AE643" s="29" t="str">
        <f ca="1" t="shared" si="730"/>
        <v/>
      </c>
      <c r="AF643" s="78"/>
      <c r="AG643" s="121"/>
      <c r="AH643" s="122"/>
      <c r="AI643" s="126"/>
      <c r="AL643" s="6"/>
      <c r="AM643" s="6">
        <f ca="1">VLOOKUP(AC643,Anslutningspunkt!A:B,2,0)+RANDBETWEEN(-10000,10000)</f>
        <v>7736603.698</v>
      </c>
      <c r="AN643" s="6">
        <f ca="1">VLOOKUP(AC643,Anslutningspunkt!A:C,3,0)+RANDBETWEEN(-10000,10000)</f>
        <v>838046.195</v>
      </c>
      <c r="AP643" s="6" t="str">
        <f ca="1" t="shared" si="714"/>
        <v>Utökning</v>
      </c>
      <c r="AQ643" s="6" t="str">
        <f t="shared" si="715"/>
        <v>Konsumtion/Produktion</v>
      </c>
      <c r="AX643" s="30">
        <f ca="1" t="shared" si="716"/>
        <v>45177.8758700804</v>
      </c>
      <c r="AZ643" s="30">
        <f ca="1">IF(SUM(IF({"4.Projekteringsavtal","5.Anslutningsavtal","6.Nätavtal"}=Q643,1,0))&gt;0,EDATE(AX643,RANDBETWEEN(0,6)),"")</f>
        <v>45359</v>
      </c>
      <c r="BB643" s="20">
        <f ca="1">IF(SUM(IF({"5.Anslutningsavtal","6.Nätavtal"}=Q643,1,0))&gt;0,EDATE(AZ643,RANDBETWEEN(0,3)),"")</f>
        <v>45451</v>
      </c>
      <c r="BD643" s="20" t="str">
        <f ca="1" t="shared" si="717"/>
        <v/>
      </c>
    </row>
    <row r="644" spans="1:56">
      <c r="A644" s="32" t="s">
        <v>65</v>
      </c>
      <c r="B644" s="30">
        <f ca="1" t="shared" si="718"/>
        <v>43230</v>
      </c>
      <c r="C644" s="31">
        <f ca="1" t="shared" si="704"/>
        <v>45308</v>
      </c>
      <c r="D644" s="29" t="str">
        <f t="shared" si="705"/>
        <v>Project 4644</v>
      </c>
      <c r="E644" s="29" t="str">
        <f t="shared" si="706"/>
        <v>Company AB 5644</v>
      </c>
      <c r="F644" s="29" t="str">
        <f ca="1" t="shared" si="719"/>
        <v>Tierp</v>
      </c>
      <c r="G644" s="36">
        <f ca="1" t="shared" si="720"/>
        <v>30</v>
      </c>
      <c r="H644" s="37" t="str">
        <f ca="1" t="shared" si="721"/>
        <v>Nej</v>
      </c>
      <c r="I644" s="29" t="str">
        <f ca="1" t="shared" si="722"/>
        <v>Flytt</v>
      </c>
      <c r="J644" s="29" t="s">
        <v>69</v>
      </c>
      <c r="K644" s="40">
        <f ca="1" t="shared" si="723"/>
        <v>360</v>
      </c>
      <c r="L644" s="40">
        <f ca="1" t="shared" si="707"/>
        <v>117</v>
      </c>
      <c r="N644" s="29" t="str">
        <f ca="1" t="shared" si="708"/>
        <v>Sarah Anderson 644</v>
      </c>
      <c r="O644" s="29" t="str">
        <f ca="1" t="shared" si="709"/>
        <v>Lars Johnson 644</v>
      </c>
      <c r="P644" s="29" t="str">
        <f ca="1" t="shared" si="710"/>
        <v>Sarah Anderson 644</v>
      </c>
      <c r="Q644" s="29" t="str">
        <f ca="1" t="shared" si="724"/>
        <v>4.Projekteringsavtal</v>
      </c>
      <c r="R644" s="44" t="str">
        <f ca="1" t="shared" si="725"/>
        <v/>
      </c>
      <c r="S644" s="44" t="str">
        <f ca="1" t="shared" si="726"/>
        <v/>
      </c>
      <c r="T644" s="44" t="str">
        <f ca="1" t="shared" si="727"/>
        <v/>
      </c>
      <c r="V644" s="32"/>
      <c r="W644" s="48" t="str">
        <f ca="1" t="shared" si="728"/>
        <v/>
      </c>
      <c r="X644" s="49" t="str">
        <f ca="1" t="shared" si="729"/>
        <v>Ja</v>
      </c>
      <c r="Y644" s="62">
        <f ca="1" t="shared" si="711"/>
        <v>45508</v>
      </c>
      <c r="Z644" s="62">
        <f ca="1" t="shared" si="712"/>
        <v>45438</v>
      </c>
      <c r="AA644" s="66"/>
      <c r="AB644" s="63" t="str">
        <f ca="1" t="shared" si="713"/>
        <v/>
      </c>
      <c r="AC644" s="72">
        <f ca="1">INDEX(Anslutningspunkt!$A$2:$A$180,RANDBETWEEN(2,180),1)</f>
        <v>273</v>
      </c>
      <c r="AD644" s="29"/>
      <c r="AE644" s="29" t="str">
        <f ca="1" t="shared" si="730"/>
        <v>Stamnät</v>
      </c>
      <c r="AF644" s="78"/>
      <c r="AG644" s="121"/>
      <c r="AH644" s="122"/>
      <c r="AI644" s="126"/>
      <c r="AL644" s="6"/>
      <c r="AM644" s="6">
        <f ca="1">VLOOKUP(AC644,Anslutningspunkt!A:B,2,0)+RANDBETWEEN(-10000,10000)</f>
        <v>7647433.698</v>
      </c>
      <c r="AN644" s="6">
        <f ca="1">VLOOKUP(AC644,Anslutningspunkt!A:C,3,0)+RANDBETWEEN(-10000,10000)</f>
        <v>713620.195</v>
      </c>
      <c r="AP644" s="6" t="str">
        <f ca="1" t="shared" si="714"/>
        <v>Flytt</v>
      </c>
      <c r="AQ644" s="6" t="str">
        <f t="shared" si="715"/>
        <v>Konsumtion/Produktion</v>
      </c>
      <c r="AX644" s="30">
        <f ca="1" t="shared" si="716"/>
        <v>43386.4998793117</v>
      </c>
      <c r="AZ644" s="30">
        <f ca="1">IF(SUM(IF({"4.Projekteringsavtal","5.Anslutningsavtal","6.Nätavtal"}=Q644,1,0))&gt;0,EDATE(AX644,RANDBETWEEN(0,6)),"")</f>
        <v>43568</v>
      </c>
      <c r="BB644" s="20" t="str">
        <f ca="1">IF(SUM(IF({"5.Anslutningsavtal","6.Nätavtal"}=Q644,1,0))&gt;0,EDATE(AZ644,RANDBETWEEN(0,3)),"")</f>
        <v/>
      </c>
      <c r="BD644" s="20" t="str">
        <f ca="1" t="shared" si="717"/>
        <v/>
      </c>
    </row>
    <row r="645" spans="1:56">
      <c r="A645" s="32" t="s">
        <v>65</v>
      </c>
      <c r="B645" s="30">
        <f ca="1" t="shared" si="718"/>
        <v>44703</v>
      </c>
      <c r="C645" s="31">
        <f ca="1" t="shared" si="704"/>
        <v>44754</v>
      </c>
      <c r="D645" s="29" t="str">
        <f t="shared" si="705"/>
        <v>Project 4645</v>
      </c>
      <c r="E645" s="29" t="str">
        <f t="shared" si="706"/>
        <v>Company AB 5645</v>
      </c>
      <c r="F645" s="29" t="str">
        <f ca="1" t="shared" si="719"/>
        <v>Kungsör</v>
      </c>
      <c r="G645" s="36">
        <f ca="1" t="shared" si="720"/>
        <v>36</v>
      </c>
      <c r="H645" s="37" t="str">
        <f ca="1" t="shared" si="721"/>
        <v/>
      </c>
      <c r="I645" s="29" t="str">
        <f ca="1" t="shared" si="722"/>
        <v>Nyanslutning</v>
      </c>
      <c r="J645" s="29" t="s">
        <v>69</v>
      </c>
      <c r="K645" s="40">
        <f ca="1" t="shared" si="723"/>
        <v>600</v>
      </c>
      <c r="L645" s="40">
        <f ca="1" t="shared" si="707"/>
        <v>428</v>
      </c>
      <c r="N645" s="29" t="str">
        <f ca="1" t="shared" si="708"/>
        <v>Anders Erikson 645</v>
      </c>
      <c r="O645" s="29" t="str">
        <f ca="1" t="shared" si="709"/>
        <v>Sarah Anderson 645</v>
      </c>
      <c r="P645" s="29" t="str">
        <f ca="1" t="shared" si="710"/>
        <v>Sarah Anderson 645</v>
      </c>
      <c r="Q645" s="29" t="str">
        <f ca="1" t="shared" si="724"/>
        <v>2.Reservationsavtal</v>
      </c>
      <c r="R645" s="44" t="str">
        <f ca="1" t="shared" si="725"/>
        <v>nej</v>
      </c>
      <c r="S645" s="44" t="str">
        <f ca="1" t="shared" si="726"/>
        <v/>
      </c>
      <c r="T645" s="44" t="str">
        <f ca="1" t="shared" si="727"/>
        <v>x</v>
      </c>
      <c r="V645" s="32"/>
      <c r="W645" s="48" t="str">
        <f ca="1" t="shared" si="728"/>
        <v/>
      </c>
      <c r="X645" s="49" t="str">
        <f ca="1" t="shared" si="729"/>
        <v/>
      </c>
      <c r="Y645" s="62" t="str">
        <f ca="1" t="shared" si="711"/>
        <v/>
      </c>
      <c r="Z645" s="62" t="str">
        <f ca="1" t="shared" si="712"/>
        <v/>
      </c>
      <c r="AA645" s="66"/>
      <c r="AB645" s="63" t="str">
        <f ca="1" t="shared" si="713"/>
        <v/>
      </c>
      <c r="AC645" s="72">
        <f ca="1">INDEX(Anslutningspunkt!$A$2:$A$180,RANDBETWEEN(2,180),1)</f>
        <v>271</v>
      </c>
      <c r="AD645" s="29"/>
      <c r="AE645" s="29" t="str">
        <f ca="1" t="shared" si="730"/>
        <v>Stamnät Regionnät</v>
      </c>
      <c r="AF645" s="78"/>
      <c r="AG645" s="121"/>
      <c r="AH645" s="122"/>
      <c r="AI645" s="126"/>
      <c r="AL645" s="6"/>
      <c r="AM645" s="6">
        <f ca="1">VLOOKUP(AC645,Anslutningspunkt!A:B,2,0)+RANDBETWEEN(-10000,10000)</f>
        <v>7664347.698</v>
      </c>
      <c r="AN645" s="6">
        <f ca="1">VLOOKUP(AC645,Anslutningspunkt!A:C,3,0)+RANDBETWEEN(-10000,10000)</f>
        <v>710874.195</v>
      </c>
      <c r="AP645" s="6" t="str">
        <f ca="1" t="shared" si="714"/>
        <v>Nyanslutning</v>
      </c>
      <c r="AQ645" s="6" t="str">
        <f t="shared" si="715"/>
        <v>Konsumtion/Produktion</v>
      </c>
      <c r="AX645" s="30">
        <f ca="1" t="shared" si="716"/>
        <v>44709.1435072878</v>
      </c>
      <c r="AZ645" s="30" t="str">
        <f ca="1">IF(SUM(IF({"4.Projekteringsavtal","5.Anslutningsavtal","6.Nätavtal"}=Q645,1,0))&gt;0,EDATE(AX645,RANDBETWEEN(0,6)),"")</f>
        <v/>
      </c>
      <c r="BB645" s="20" t="str">
        <f ca="1">IF(SUM(IF({"5.Anslutningsavtal","6.Nätavtal"}=Q645,1,0))&gt;0,EDATE(AZ645,RANDBETWEEN(0,3)),"")</f>
        <v/>
      </c>
      <c r="BD645" s="20" t="str">
        <f ca="1" t="shared" si="717"/>
        <v/>
      </c>
    </row>
    <row r="646" spans="1:56">
      <c r="A646" s="32" t="s">
        <v>65</v>
      </c>
      <c r="B646" s="30">
        <f ca="1" t="shared" si="718"/>
        <v>44181</v>
      </c>
      <c r="C646" s="31">
        <f ca="1" t="shared" si="704"/>
        <v>44339</v>
      </c>
      <c r="D646" s="29" t="str">
        <f t="shared" si="705"/>
        <v>Project 4646</v>
      </c>
      <c r="E646" s="29" t="str">
        <f t="shared" si="706"/>
        <v>Company AB 5646</v>
      </c>
      <c r="F646" s="29" t="str">
        <f ca="1" t="shared" si="719"/>
        <v>Tierp</v>
      </c>
      <c r="G646" s="36">
        <f ca="1" t="shared" si="720"/>
        <v>34</v>
      </c>
      <c r="H646" s="37" t="str">
        <f ca="1" t="shared" si="721"/>
        <v/>
      </c>
      <c r="I646" s="29" t="str">
        <f ca="1" t="shared" si="722"/>
        <v>Flytt</v>
      </c>
      <c r="J646" s="29" t="s">
        <v>69</v>
      </c>
      <c r="K646" s="40">
        <f ca="1" t="shared" si="723"/>
        <v>30</v>
      </c>
      <c r="L646" s="40">
        <f ca="1" t="shared" si="707"/>
        <v>17</v>
      </c>
      <c r="N646" s="29" t="str">
        <f ca="1" t="shared" si="708"/>
        <v>Sarah Anderson 646</v>
      </c>
      <c r="O646" s="29" t="str">
        <f ca="1" t="shared" si="709"/>
        <v>Sarah Anderson 646</v>
      </c>
      <c r="P646" s="29" t="str">
        <f ca="1" t="shared" si="710"/>
        <v>Anders Erikson 646</v>
      </c>
      <c r="Q646" s="29" t="str">
        <f ca="1" t="shared" si="724"/>
        <v>4.Projekteringsavtal</v>
      </c>
      <c r="R646" s="44" t="str">
        <f ca="1" t="shared" si="725"/>
        <v>Ja</v>
      </c>
      <c r="S646" s="44" t="str">
        <f ca="1" t="shared" si="726"/>
        <v/>
      </c>
      <c r="T646" s="44" t="str">
        <f ca="1" t="shared" si="727"/>
        <v/>
      </c>
      <c r="V646" s="32"/>
      <c r="W646" s="48" t="str">
        <f ca="1" t="shared" si="728"/>
        <v/>
      </c>
      <c r="X646" s="49" t="str">
        <f ca="1" t="shared" si="729"/>
        <v>Nej</v>
      </c>
      <c r="Y646" s="62" t="str">
        <f ca="1" t="shared" si="711"/>
        <v/>
      </c>
      <c r="Z646" s="62" t="str">
        <f ca="1" t="shared" si="712"/>
        <v/>
      </c>
      <c r="AA646" s="66"/>
      <c r="AB646" s="63" t="str">
        <f ca="1" t="shared" si="713"/>
        <v/>
      </c>
      <c r="AC646" s="72">
        <f ca="1">INDEX(Anslutningspunkt!$A$2:$A$180,RANDBETWEEN(2,180),1)</f>
        <v>159</v>
      </c>
      <c r="AD646" s="29"/>
      <c r="AE646" s="29" t="str">
        <f ca="1" t="shared" si="730"/>
        <v>Regionnät</v>
      </c>
      <c r="AF646" s="78"/>
      <c r="AG646" s="121"/>
      <c r="AH646" s="122"/>
      <c r="AI646" s="126"/>
      <c r="AL646" s="6"/>
      <c r="AM646" s="6">
        <f ca="1">VLOOKUP(AC646,Anslutningspunkt!A:B,2,0)+RANDBETWEEN(-10000,10000)</f>
        <v>7698985.698</v>
      </c>
      <c r="AN646" s="6">
        <f ca="1">VLOOKUP(AC646,Anslutningspunkt!A:C,3,0)+RANDBETWEEN(-10000,10000)</f>
        <v>792521.195</v>
      </c>
      <c r="AP646" s="6" t="str">
        <f ca="1" t="shared" si="714"/>
        <v>Flytt</v>
      </c>
      <c r="AQ646" s="6" t="str">
        <f t="shared" si="715"/>
        <v>Konsumtion/Produktion</v>
      </c>
      <c r="AX646" s="30">
        <f ca="1" t="shared" si="716"/>
        <v>44208.4529000022</v>
      </c>
      <c r="AZ646" s="30">
        <f ca="1">IF(SUM(IF({"4.Projekteringsavtal","5.Anslutningsavtal","6.Nätavtal"}=Q646,1,0))&gt;0,EDATE(AX646,RANDBETWEEN(0,6)),"")</f>
        <v>44328</v>
      </c>
      <c r="BB646" s="20" t="str">
        <f ca="1">IF(SUM(IF({"5.Anslutningsavtal","6.Nätavtal"}=Q646,1,0))&gt;0,EDATE(AZ646,RANDBETWEEN(0,3)),"")</f>
        <v/>
      </c>
      <c r="BD646" s="20" t="str">
        <f ca="1" t="shared" si="717"/>
        <v/>
      </c>
    </row>
    <row r="647" spans="1:56">
      <c r="A647" s="32" t="s">
        <v>65</v>
      </c>
      <c r="B647" s="30">
        <f ca="1" t="shared" si="718"/>
        <v>44022</v>
      </c>
      <c r="C647" s="31">
        <f ca="1" t="shared" si="704"/>
        <v>45089</v>
      </c>
      <c r="D647" s="29" t="str">
        <f t="shared" si="705"/>
        <v>Project 4647</v>
      </c>
      <c r="E647" s="29" t="str">
        <f t="shared" si="706"/>
        <v>Company AB 5647</v>
      </c>
      <c r="F647" s="29" t="str">
        <f ca="1" t="shared" si="719"/>
        <v>Norrtälje</v>
      </c>
      <c r="G647" s="36">
        <f ca="1" t="shared" si="720"/>
        <v>38</v>
      </c>
      <c r="H647" s="37" t="str">
        <f ca="1" t="shared" si="721"/>
        <v>Ja</v>
      </c>
      <c r="I647" s="29" t="str">
        <f ca="1" t="shared" si="722"/>
        <v>Flytt</v>
      </c>
      <c r="J647" s="29" t="s">
        <v>69</v>
      </c>
      <c r="K647" s="40">
        <f ca="1" t="shared" si="723"/>
        <v>360</v>
      </c>
      <c r="L647" s="40">
        <f ca="1" t="shared" si="707"/>
        <v>164</v>
      </c>
      <c r="N647" s="29" t="str">
        <f ca="1" t="shared" si="708"/>
        <v>Sarah Anderson 647</v>
      </c>
      <c r="O647" s="29" t="str">
        <f ca="1" t="shared" si="709"/>
        <v>Erik Johanson 647</v>
      </c>
      <c r="P647" s="29" t="str">
        <f ca="1" t="shared" si="710"/>
        <v>Lars Johnson 647</v>
      </c>
      <c r="Q647" s="29" t="str">
        <f ca="1" t="shared" si="724"/>
        <v>4.Projekteringsavtal</v>
      </c>
      <c r="R647" s="44" t="str">
        <f ca="1" t="shared" si="725"/>
        <v>nej</v>
      </c>
      <c r="S647" s="44" t="str">
        <f ca="1" t="shared" si="726"/>
        <v>x</v>
      </c>
      <c r="T647" s="44" t="str">
        <f ca="1" t="shared" si="727"/>
        <v/>
      </c>
      <c r="V647" s="32"/>
      <c r="W647" s="48" t="str">
        <f ca="1" t="shared" si="728"/>
        <v/>
      </c>
      <c r="X647" s="49" t="str">
        <f ca="1" t="shared" si="729"/>
        <v>Ja</v>
      </c>
      <c r="Y647" s="62">
        <f ca="1" t="shared" si="711"/>
        <v>45325</v>
      </c>
      <c r="Z647" s="62">
        <f ca="1" t="shared" si="712"/>
        <v>45141</v>
      </c>
      <c r="AA647" s="66"/>
      <c r="AB647" s="63" t="str">
        <f ca="1" t="shared" si="713"/>
        <v/>
      </c>
      <c r="AC647" s="72">
        <f ca="1">INDEX(Anslutningspunkt!$A$2:$A$180,RANDBETWEEN(2,180),1)</f>
        <v>235</v>
      </c>
      <c r="AD647" s="29"/>
      <c r="AE647" s="29" t="str">
        <f ca="1" t="shared" si="730"/>
        <v/>
      </c>
      <c r="AF647" s="78"/>
      <c r="AG647" s="121"/>
      <c r="AH647" s="122"/>
      <c r="AI647" s="126"/>
      <c r="AL647" s="6"/>
      <c r="AM647" s="6">
        <f ca="1">VLOOKUP(AC647,Anslutningspunkt!A:B,2,0)+RANDBETWEEN(-10000,10000)</f>
        <v>7697009.698</v>
      </c>
      <c r="AN647" s="6">
        <f ca="1">VLOOKUP(AC647,Anslutningspunkt!A:C,3,0)+RANDBETWEEN(-10000,10000)</f>
        <v>772742.195</v>
      </c>
      <c r="AP647" s="6" t="str">
        <f ca="1" t="shared" si="714"/>
        <v>Flytt</v>
      </c>
      <c r="AQ647" s="6" t="str">
        <f t="shared" si="715"/>
        <v>Konsumtion/Produktion</v>
      </c>
      <c r="AX647" s="30">
        <f ca="1" t="shared" si="716"/>
        <v>44581.7311775433</v>
      </c>
      <c r="AZ647" s="30">
        <f ca="1">IF(SUM(IF({"4.Projekteringsavtal","5.Anslutningsavtal","6.Nätavtal"}=Q647,1,0))&gt;0,EDATE(AX647,RANDBETWEEN(0,6)),"")</f>
        <v>44701</v>
      </c>
      <c r="BB647" s="20" t="str">
        <f ca="1">IF(SUM(IF({"5.Anslutningsavtal","6.Nätavtal"}=Q647,1,0))&gt;0,EDATE(AZ647,RANDBETWEEN(0,3)),"")</f>
        <v/>
      </c>
      <c r="BD647" s="20" t="str">
        <f ca="1" t="shared" si="717"/>
        <v/>
      </c>
    </row>
    <row r="648" spans="1:56">
      <c r="A648" s="32" t="s">
        <v>65</v>
      </c>
      <c r="B648" s="30">
        <f ca="1" t="shared" si="718"/>
        <v>43302</v>
      </c>
      <c r="C648" s="31">
        <f ca="1" t="shared" si="704"/>
        <v>43901</v>
      </c>
      <c r="D648" s="29" t="str">
        <f t="shared" si="705"/>
        <v>Project 4648</v>
      </c>
      <c r="E648" s="29" t="str">
        <f t="shared" si="706"/>
        <v>Company AB 5648</v>
      </c>
      <c r="F648" s="29" t="str">
        <f ca="1" t="shared" si="719"/>
        <v>Botkyrka</v>
      </c>
      <c r="G648" s="36">
        <f ca="1" t="shared" si="720"/>
        <v>34</v>
      </c>
      <c r="H648" s="37" t="str">
        <f ca="1" t="shared" si="721"/>
        <v>Ja</v>
      </c>
      <c r="I648" s="29" t="str">
        <f ca="1" t="shared" si="722"/>
        <v>Utökning</v>
      </c>
      <c r="J648" s="29" t="s">
        <v>69</v>
      </c>
      <c r="K648" s="40">
        <f ca="1" t="shared" si="723"/>
        <v>40</v>
      </c>
      <c r="L648" s="40">
        <f ca="1" t="shared" si="707"/>
        <v>7</v>
      </c>
      <c r="N648" s="29" t="str">
        <f ca="1" t="shared" si="708"/>
        <v>Lars Johnson 648</v>
      </c>
      <c r="O648" s="29" t="str">
        <f ca="1" t="shared" si="709"/>
        <v>Lars Johnson 648</v>
      </c>
      <c r="P648" s="29" t="str">
        <f ca="1" t="shared" si="710"/>
        <v>Erik Johanson 648</v>
      </c>
      <c r="Q648" s="29" t="str">
        <f ca="1" t="shared" si="724"/>
        <v>6.Nätavtal</v>
      </c>
      <c r="R648" s="44" t="str">
        <f ca="1" t="shared" si="725"/>
        <v>N/A</v>
      </c>
      <c r="S648" s="44" t="str">
        <f ca="1" t="shared" si="726"/>
        <v>x</v>
      </c>
      <c r="T648" s="44" t="str">
        <f ca="1" t="shared" si="727"/>
        <v/>
      </c>
      <c r="V648" s="32"/>
      <c r="W648" s="48" t="str">
        <f ca="1" t="shared" si="728"/>
        <v>Reservationsavtal ska tecknas</v>
      </c>
      <c r="X648" s="49" t="str">
        <f ca="1" t="shared" si="729"/>
        <v/>
      </c>
      <c r="Y648" s="62" t="str">
        <f ca="1" t="shared" si="711"/>
        <v/>
      </c>
      <c r="Z648" s="62" t="str">
        <f ca="1" t="shared" si="712"/>
        <v/>
      </c>
      <c r="AA648" s="66"/>
      <c r="AB648" s="63" t="str">
        <f ca="1" t="shared" si="713"/>
        <v/>
      </c>
      <c r="AC648" s="72">
        <f ca="1">INDEX(Anslutningspunkt!$A$2:$A$180,RANDBETWEEN(2,180),1)</f>
        <v>64</v>
      </c>
      <c r="AD648" s="29"/>
      <c r="AE648" s="29" t="str">
        <f ca="1" t="shared" si="730"/>
        <v>Stamnät Regionnät</v>
      </c>
      <c r="AF648" s="78"/>
      <c r="AG648" s="121"/>
      <c r="AH648" s="122"/>
      <c r="AI648" s="126"/>
      <c r="AL648" s="6"/>
      <c r="AM648" s="6">
        <f ca="1">VLOOKUP(AC648,Anslutningspunkt!A:B,2,0)+RANDBETWEEN(-10000,10000)</f>
        <v>7603958.698</v>
      </c>
      <c r="AN648" s="6">
        <f ca="1">VLOOKUP(AC648,Anslutningspunkt!A:C,3,0)+RANDBETWEEN(-10000,10000)</f>
        <v>746732.195</v>
      </c>
      <c r="AP648" s="6" t="str">
        <f ca="1" t="shared" si="714"/>
        <v>Utökning</v>
      </c>
      <c r="AQ648" s="6" t="str">
        <f t="shared" si="715"/>
        <v>Konsumtion/Produktion</v>
      </c>
      <c r="AX648" s="30">
        <f ca="1" t="shared" si="716"/>
        <v>43810.91777361</v>
      </c>
      <c r="AZ648" s="30">
        <f ca="1">IF(SUM(IF({"4.Projekteringsavtal","5.Anslutningsavtal","6.Nätavtal"}=Q648,1,0))&gt;0,EDATE(AX648,RANDBETWEEN(0,6)),"")</f>
        <v>43810</v>
      </c>
      <c r="BB648" s="20">
        <f ca="1">IF(SUM(IF({"5.Anslutningsavtal","6.Nätavtal"}=Q648,1,0))&gt;0,EDATE(AZ648,RANDBETWEEN(0,3)),"")</f>
        <v>43872</v>
      </c>
      <c r="BD648" s="20">
        <f ca="1" t="shared" si="717"/>
        <v>43962</v>
      </c>
    </row>
    <row r="649" spans="1:56">
      <c r="A649" s="32" t="s">
        <v>65</v>
      </c>
      <c r="B649" s="30">
        <f ca="1" t="shared" si="718"/>
        <v>43646</v>
      </c>
      <c r="C649" s="31">
        <f ca="1" t="shared" si="704"/>
        <v>44673</v>
      </c>
      <c r="D649" s="29" t="str">
        <f t="shared" si="705"/>
        <v>Project 4649</v>
      </c>
      <c r="E649" s="29" t="str">
        <f t="shared" si="706"/>
        <v>Company AB 5649</v>
      </c>
      <c r="F649" s="29" t="str">
        <f ca="1" t="shared" si="719"/>
        <v>Surahamar</v>
      </c>
      <c r="G649" s="36">
        <f ca="1" t="shared" si="720"/>
        <v>34</v>
      </c>
      <c r="H649" s="37" t="str">
        <f ca="1" t="shared" si="721"/>
        <v/>
      </c>
      <c r="I649" s="29" t="str">
        <f ca="1" t="shared" si="722"/>
        <v>Utökning</v>
      </c>
      <c r="J649" s="29" t="s">
        <v>69</v>
      </c>
      <c r="K649" s="40">
        <f ca="1" t="shared" si="723"/>
        <v>110</v>
      </c>
      <c r="L649" s="40">
        <f ca="1" t="shared" si="707"/>
        <v>17</v>
      </c>
      <c r="N649" s="29" t="str">
        <f ca="1" t="shared" si="708"/>
        <v>Anders Erikson 649</v>
      </c>
      <c r="O649" s="29" t="str">
        <f ca="1" t="shared" si="709"/>
        <v>Sarah Anderson 649</v>
      </c>
      <c r="P649" s="29" t="str">
        <f ca="1" t="shared" si="710"/>
        <v>Lars Johnson 649</v>
      </c>
      <c r="Q649" s="29" t="str">
        <f ca="1" t="shared" si="724"/>
        <v>1.Anslutningsmöjlighet</v>
      </c>
      <c r="R649" s="44" t="str">
        <f ca="1" t="shared" si="725"/>
        <v/>
      </c>
      <c r="S649" s="44" t="str">
        <f ca="1" t="shared" si="726"/>
        <v/>
      </c>
      <c r="T649" s="44" t="str">
        <f ca="1" t="shared" si="727"/>
        <v/>
      </c>
      <c r="V649" s="32"/>
      <c r="W649" s="48" t="str">
        <f ca="1" t="shared" si="728"/>
        <v/>
      </c>
      <c r="X649" s="49" t="str">
        <f ca="1" t="shared" si="729"/>
        <v>Ja</v>
      </c>
      <c r="Y649" s="62">
        <f ca="1" t="shared" si="711"/>
        <v>44942</v>
      </c>
      <c r="Z649" s="62">
        <f ca="1" t="shared" si="712"/>
        <v>44890</v>
      </c>
      <c r="AA649" s="66"/>
      <c r="AB649" s="63">
        <f ca="1" t="shared" si="713"/>
        <v>44133.5763121724</v>
      </c>
      <c r="AC649" s="72">
        <f ca="1">INDEX(Anslutningspunkt!$A$2:$A$180,RANDBETWEEN(2,180),1)</f>
        <v>29</v>
      </c>
      <c r="AD649" s="29"/>
      <c r="AE649" s="29" t="str">
        <f ca="1" t="shared" si="730"/>
        <v>Stamnät</v>
      </c>
      <c r="AF649" s="78"/>
      <c r="AG649" s="121"/>
      <c r="AH649" s="122"/>
      <c r="AI649" s="126"/>
      <c r="AL649" s="6"/>
      <c r="AM649" s="6">
        <f ca="1">VLOOKUP(AC649,Anslutningspunkt!A:B,2,0)+RANDBETWEEN(-10000,10000)</f>
        <v>7750343.698</v>
      </c>
      <c r="AN649" s="6">
        <f ca="1">VLOOKUP(AC649,Anslutningspunkt!A:C,3,0)+RANDBETWEEN(-10000,10000)</f>
        <v>731275.195</v>
      </c>
      <c r="AP649" s="6" t="str">
        <f ca="1" t="shared" si="714"/>
        <v>Utökning</v>
      </c>
      <c r="AQ649" s="6" t="str">
        <f t="shared" si="715"/>
        <v>Konsumtion/Produktion</v>
      </c>
      <c r="AX649" s="30" t="str">
        <f ca="1" t="shared" si="716"/>
        <v/>
      </c>
      <c r="AZ649" s="30" t="str">
        <f ca="1">IF(SUM(IF({"4.Projekteringsavtal","5.Anslutningsavtal","6.Nätavtal"}=Q649,1,0))&gt;0,EDATE(AX649,RANDBETWEEN(0,6)),"")</f>
        <v/>
      </c>
      <c r="BB649" s="20" t="str">
        <f ca="1">IF(SUM(IF({"5.Anslutningsavtal","6.Nätavtal"}=Q649,1,0))&gt;0,EDATE(AZ649,RANDBETWEEN(0,3)),"")</f>
        <v/>
      </c>
      <c r="BD649" s="20" t="str">
        <f ca="1" t="shared" si="717"/>
        <v/>
      </c>
    </row>
    <row r="650" spans="1:56">
      <c r="A650" s="32" t="s">
        <v>65</v>
      </c>
      <c r="B650" s="30">
        <f ca="1" t="shared" si="718"/>
        <v>44655</v>
      </c>
      <c r="C650" s="31">
        <f ca="1" t="shared" si="704"/>
        <v>45540</v>
      </c>
      <c r="D650" s="29" t="str">
        <f t="shared" si="705"/>
        <v>Project 4650</v>
      </c>
      <c r="E650" s="29" t="str">
        <f t="shared" si="706"/>
        <v>Company AB 5650</v>
      </c>
      <c r="F650" s="29" t="str">
        <f ca="1" t="shared" si="719"/>
        <v>Täby</v>
      </c>
      <c r="G650" s="36">
        <f ca="1" t="shared" si="720"/>
        <v>33</v>
      </c>
      <c r="H650" s="37" t="str">
        <f ca="1" t="shared" si="721"/>
        <v>Ja</v>
      </c>
      <c r="I650" s="29" t="str">
        <f ca="1" t="shared" si="722"/>
        <v>Flytt</v>
      </c>
      <c r="J650" s="29" t="s">
        <v>69</v>
      </c>
      <c r="K650" s="40">
        <f ca="1" t="shared" si="723"/>
        <v>380</v>
      </c>
      <c r="L650" s="40">
        <f ca="1" t="shared" si="707"/>
        <v>227</v>
      </c>
      <c r="N650" s="29" t="str">
        <f ca="1" t="shared" si="708"/>
        <v>Erik Johanson 650</v>
      </c>
      <c r="O650" s="29" t="str">
        <f ca="1" t="shared" si="709"/>
        <v>Lars Johnson 650</v>
      </c>
      <c r="P650" s="29" t="str">
        <f ca="1" t="shared" si="710"/>
        <v>Sarah Anderson 650</v>
      </c>
      <c r="Q650" s="29" t="str">
        <f ca="1" t="shared" si="724"/>
        <v>2.Reservationsavtal</v>
      </c>
      <c r="R650" s="44" t="str">
        <f ca="1" t="shared" si="725"/>
        <v>?</v>
      </c>
      <c r="S650" s="44" t="str">
        <f ca="1" t="shared" si="726"/>
        <v>x</v>
      </c>
      <c r="T650" s="44" t="str">
        <f ca="1" t="shared" si="727"/>
        <v/>
      </c>
      <c r="V650" s="32"/>
      <c r="W650" s="48" t="str">
        <f ca="1" t="shared" si="728"/>
        <v/>
      </c>
      <c r="X650" s="49" t="str">
        <f ca="1" t="shared" si="729"/>
        <v>Nej</v>
      </c>
      <c r="Y650" s="62" t="str">
        <f ca="1" t="shared" si="711"/>
        <v/>
      </c>
      <c r="Z650" s="62" t="str">
        <f ca="1" t="shared" si="712"/>
        <v/>
      </c>
      <c r="AA650" s="66"/>
      <c r="AB650" s="63" t="str">
        <f ca="1" t="shared" si="713"/>
        <v/>
      </c>
      <c r="AC650" s="72">
        <f ca="1">INDEX(Anslutningspunkt!$A$2:$A$180,RANDBETWEEN(2,180),1)</f>
        <v>169</v>
      </c>
      <c r="AD650" s="29"/>
      <c r="AE650" s="29" t="str">
        <f ca="1" t="shared" si="730"/>
        <v>Stamnät</v>
      </c>
      <c r="AF650" s="78"/>
      <c r="AG650" s="121"/>
      <c r="AH650" s="122"/>
      <c r="AI650" s="126"/>
      <c r="AL650" s="6"/>
      <c r="AM650" s="6">
        <f ca="1">VLOOKUP(AC650,Anslutningspunkt!A:B,2,0)+RANDBETWEEN(-10000,10000)</f>
        <v>7701683.698</v>
      </c>
      <c r="AN650" s="6">
        <f ca="1">VLOOKUP(AC650,Anslutningspunkt!A:C,3,0)+RANDBETWEEN(-10000,10000)</f>
        <v>669891.195</v>
      </c>
      <c r="AP650" s="6" t="str">
        <f ca="1" t="shared" si="714"/>
        <v>Flytt</v>
      </c>
      <c r="AQ650" s="6" t="str">
        <f t="shared" si="715"/>
        <v>Konsumtion/Produktion</v>
      </c>
      <c r="AX650" s="30">
        <f ca="1" t="shared" si="716"/>
        <v>45292.4924716121</v>
      </c>
      <c r="AZ650" s="30" t="str">
        <f ca="1">IF(SUM(IF({"4.Projekteringsavtal","5.Anslutningsavtal","6.Nätavtal"}=Q650,1,0))&gt;0,EDATE(AX650,RANDBETWEEN(0,6)),"")</f>
        <v/>
      </c>
      <c r="BB650" s="20" t="str">
        <f ca="1">IF(SUM(IF({"5.Anslutningsavtal","6.Nätavtal"}=Q650,1,0))&gt;0,EDATE(AZ650,RANDBETWEEN(0,3)),"")</f>
        <v/>
      </c>
      <c r="BD650" s="20" t="str">
        <f ca="1" t="shared" si="717"/>
        <v/>
      </c>
    </row>
    <row r="651" spans="1:56">
      <c r="A651" s="32" t="s">
        <v>65</v>
      </c>
      <c r="B651" s="30">
        <f ca="1" t="shared" si="718"/>
        <v>44730</v>
      </c>
      <c r="C651" s="31">
        <f ca="1" t="shared" si="704"/>
        <v>45006</v>
      </c>
      <c r="D651" s="29" t="str">
        <f t="shared" si="705"/>
        <v>Project 4651</v>
      </c>
      <c r="E651" s="29" t="str">
        <f t="shared" si="706"/>
        <v>Company AB 5651</v>
      </c>
      <c r="F651" s="29" t="str">
        <f ca="1" t="shared" si="719"/>
        <v>Gävle/Sandviken</v>
      </c>
      <c r="G651" s="36">
        <f ca="1" t="shared" si="720"/>
        <v>38</v>
      </c>
      <c r="H651" s="37" t="str">
        <f ca="1" t="shared" si="721"/>
        <v>Ja</v>
      </c>
      <c r="I651" s="29" t="str">
        <f ca="1" t="shared" si="722"/>
        <v>Flytt</v>
      </c>
      <c r="J651" s="29" t="s">
        <v>69</v>
      </c>
      <c r="K651" s="40">
        <f ca="1" t="shared" si="723"/>
        <v>440</v>
      </c>
      <c r="L651" s="40">
        <f ca="1" t="shared" si="707"/>
        <v>276</v>
      </c>
      <c r="N651" s="29" t="str">
        <f ca="1" t="shared" si="708"/>
        <v>Anders Erikson 651</v>
      </c>
      <c r="O651" s="29" t="str">
        <f ca="1" t="shared" si="709"/>
        <v>Anders Erikson 651</v>
      </c>
      <c r="P651" s="29" t="str">
        <f ca="1" t="shared" si="710"/>
        <v>Lars Johnson 651</v>
      </c>
      <c r="Q651" s="29" t="str">
        <f ca="1" t="shared" si="724"/>
        <v>4.Projekteringsavtal</v>
      </c>
      <c r="R651" s="44" t="str">
        <f ca="1" t="shared" si="725"/>
        <v>n</v>
      </c>
      <c r="S651" s="44" t="str">
        <f ca="1" t="shared" si="726"/>
        <v>x</v>
      </c>
      <c r="T651" s="44" t="str">
        <f ca="1" t="shared" si="727"/>
        <v/>
      </c>
      <c r="V651" s="32"/>
      <c r="W651" s="48" t="str">
        <f ca="1" t="shared" si="728"/>
        <v>Reservationsavtal ska tecknas</v>
      </c>
      <c r="X651" s="49" t="str">
        <f ca="1" t="shared" si="729"/>
        <v>Ja</v>
      </c>
      <c r="Y651" s="62">
        <f ca="1" t="shared" si="711"/>
        <v>45169</v>
      </c>
      <c r="Z651" s="62">
        <f ca="1" t="shared" si="712"/>
        <v>45102</v>
      </c>
      <c r="AA651" s="66"/>
      <c r="AB651" s="63" t="str">
        <f ca="1" t="shared" si="713"/>
        <v/>
      </c>
      <c r="AC651" s="72">
        <f ca="1">INDEX(Anslutningspunkt!$A$2:$A$180,RANDBETWEEN(2,180),1)</f>
        <v>236</v>
      </c>
      <c r="AD651" s="29"/>
      <c r="AE651" s="29" t="str">
        <f ca="1" t="shared" si="730"/>
        <v>Stamnät Regionnät</v>
      </c>
      <c r="AF651" s="78"/>
      <c r="AG651" s="121"/>
      <c r="AH651" s="122"/>
      <c r="AI651" s="126"/>
      <c r="AL651" s="6"/>
      <c r="AM651" s="6">
        <f ca="1">VLOOKUP(AC651,Anslutningspunkt!A:B,2,0)+RANDBETWEEN(-10000,10000)</f>
        <v>7644895.698</v>
      </c>
      <c r="AN651" s="6">
        <f ca="1">VLOOKUP(AC651,Anslutningspunkt!A:C,3,0)+RANDBETWEEN(-10000,10000)</f>
        <v>754498.195</v>
      </c>
      <c r="AP651" s="6" t="str">
        <f ca="1" t="shared" si="714"/>
        <v>Flytt</v>
      </c>
      <c r="AQ651" s="6" t="str">
        <f t="shared" si="715"/>
        <v>Konsumtion/Produktion</v>
      </c>
      <c r="AX651" s="30">
        <f ca="1" t="shared" si="716"/>
        <v>44957.14337323</v>
      </c>
      <c r="AZ651" s="30">
        <f ca="1">IF(SUM(IF({"4.Projekteringsavtal","5.Anslutningsavtal","6.Nätavtal"}=Q651,1,0))&gt;0,EDATE(AX651,RANDBETWEEN(0,6)),"")</f>
        <v>44957</v>
      </c>
      <c r="BB651" s="20" t="str">
        <f ca="1">IF(SUM(IF({"5.Anslutningsavtal","6.Nätavtal"}=Q651,1,0))&gt;0,EDATE(AZ651,RANDBETWEEN(0,3)),"")</f>
        <v/>
      </c>
      <c r="BD651" s="20" t="str">
        <f ca="1" t="shared" si="717"/>
        <v/>
      </c>
    </row>
    <row r="652" spans="1:56">
      <c r="A652" s="32" t="s">
        <v>65</v>
      </c>
      <c r="B652" s="30">
        <f ca="1" t="shared" ref="B652:B661" si="731">RANDBETWEEN(DATE(2018,1,1),DATE(2022,10,20))</f>
        <v>44236</v>
      </c>
      <c r="C652" s="31">
        <f ca="1" t="shared" si="704"/>
        <v>44855</v>
      </c>
      <c r="D652" s="29" t="str">
        <f t="shared" si="705"/>
        <v>Project 4652</v>
      </c>
      <c r="E652" s="29" t="str">
        <f t="shared" si="706"/>
        <v>Company AB 5652</v>
      </c>
      <c r="F652" s="29" t="str">
        <f ca="1" t="shared" ref="F652:F661" si="732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Surahammar</v>
      </c>
      <c r="G652" s="36">
        <f ca="1" t="shared" ref="G652:G661" si="733">RANDBETWEEN(30,38)</f>
        <v>34</v>
      </c>
      <c r="H652" s="37" t="str">
        <f ca="1" t="shared" ref="H652:H661" si="734">CHOOSE(RANDBETWEEN(1,3),"Ja","Nej","")</f>
        <v>Ja</v>
      </c>
      <c r="I652" s="29" t="str">
        <f ca="1" t="shared" ref="I652:I661" si="735">CHOOSE(RANDBETWEEN(1,3),"Nyanslutning","Utökning","Flytt")</f>
        <v>Utökning</v>
      </c>
      <c r="J652" s="29" t="s">
        <v>69</v>
      </c>
      <c r="K652" s="40">
        <f ca="1" t="shared" ref="K652:K661" si="736">RANDBETWEEN(1,60)*10</f>
        <v>270</v>
      </c>
      <c r="L652" s="40">
        <f ca="1" t="shared" si="707"/>
        <v>159</v>
      </c>
      <c r="N652" s="29" t="str">
        <f ca="1" t="shared" si="708"/>
        <v>Sarah Anderson 652</v>
      </c>
      <c r="O652" s="29" t="str">
        <f ca="1" t="shared" si="709"/>
        <v>Lars Johnson 652</v>
      </c>
      <c r="P652" s="29" t="str">
        <f ca="1" t="shared" si="710"/>
        <v>Sarah Anderson 652</v>
      </c>
      <c r="Q652" s="29" t="str">
        <f ca="1" t="shared" ref="Q652:Q661" si="737">CHOOSE(RANDBETWEEN(1,5),"5.Anslutningsavtal","4.Projekteringsavtal","6.Nätavtal","2.Reservationsavtal","1.Anslutningsmöjlighet")</f>
        <v>2.Reservationsavtal</v>
      </c>
      <c r="R652" s="44" t="str">
        <f ca="1" t="shared" ref="R652:R661" si="738">CHOOSE(RANDBETWEEN(1,8),"Ja","","","","n","nej","?","N/A")</f>
        <v/>
      </c>
      <c r="S652" s="44" t="str">
        <f ca="1" t="shared" ref="S652:S661" si="739">CHOOSE(RANDBETWEEN(1,3),"x","","")</f>
        <v/>
      </c>
      <c r="T652" s="44" t="str">
        <f ca="1" t="shared" ref="T652:T661" si="740">CHOOSE(RANDBETWEEN(1,4),"x","","","")</f>
        <v/>
      </c>
      <c r="V652" s="32"/>
      <c r="W652" s="48" t="str">
        <f ca="1" t="shared" ref="W652:W661" si="741">CHOOSE(RANDBETWEEN(1,7),"Länk","","","","","Ansluts till LN 20 kV","Reservationsavtal ska tecknas")</f>
        <v>Ansluts till LN 20 kV</v>
      </c>
      <c r="X652" s="49" t="str">
        <f ca="1" t="shared" ref="X652:X661" si="742">CHOOSE(RANDBETWEEN(1,4),"Ja","Ja","Nej","")</f>
        <v>Ja</v>
      </c>
      <c r="Y652" s="62">
        <f ca="1" t="shared" si="711"/>
        <v>45399</v>
      </c>
      <c r="Z652" s="62">
        <f ca="1" t="shared" si="712"/>
        <v>45395</v>
      </c>
      <c r="AA652" s="66"/>
      <c r="AB652" s="63" t="str">
        <f ca="1" t="shared" si="713"/>
        <v/>
      </c>
      <c r="AC652" s="72">
        <f ca="1">INDEX(Anslutningspunkt!$A$2:$A$180,RANDBETWEEN(2,180),1)</f>
        <v>221</v>
      </c>
      <c r="AD652" s="29"/>
      <c r="AE652" s="29" t="str">
        <f ca="1" t="shared" ref="AE652:AE661" si="743">CHOOSE(RANDBETWEEN(1,4),"Regionnät","Stamnät Regionnät","Stamnät","")</f>
        <v>Regionnät</v>
      </c>
      <c r="AF652" s="78"/>
      <c r="AG652" s="121"/>
      <c r="AH652" s="122"/>
      <c r="AI652" s="126"/>
      <c r="AL652" s="6"/>
      <c r="AM652" s="6">
        <f ca="1">VLOOKUP(AC652,Anslutningspunkt!A:B,2,0)+RANDBETWEEN(-10000,10000)</f>
        <v>7753377.698</v>
      </c>
      <c r="AN652" s="6">
        <f ca="1">VLOOKUP(AC652,Anslutningspunkt!A:C,3,0)+RANDBETWEEN(-10000,10000)</f>
        <v>805815.195</v>
      </c>
      <c r="AP652" s="6" t="str">
        <f ca="1" t="shared" si="714"/>
        <v>Utökning</v>
      </c>
      <c r="AQ652" s="6" t="str">
        <f t="shared" si="715"/>
        <v>Konsumtion/Produktion</v>
      </c>
      <c r="AX652" s="30">
        <f ca="1" t="shared" si="716"/>
        <v>44366.9252639437</v>
      </c>
      <c r="AZ652" s="30" t="str">
        <f ca="1">IF(SUM(IF({"4.Projekteringsavtal","5.Anslutningsavtal","6.Nätavtal"}=Q652,1,0))&gt;0,EDATE(AX652,RANDBETWEEN(0,6)),"")</f>
        <v/>
      </c>
      <c r="BB652" s="20" t="str">
        <f ca="1">IF(SUM(IF({"5.Anslutningsavtal","6.Nätavtal"}=Q652,1,0))&gt;0,EDATE(AZ652,RANDBETWEEN(0,3)),"")</f>
        <v/>
      </c>
      <c r="BD652" s="20" t="str">
        <f ca="1" t="shared" si="717"/>
        <v/>
      </c>
    </row>
    <row r="653" spans="1:56">
      <c r="A653" s="32" t="s">
        <v>65</v>
      </c>
      <c r="B653" s="30">
        <f ca="1" t="shared" si="731"/>
        <v>44224</v>
      </c>
      <c r="C653" s="31">
        <f ca="1" t="shared" si="704"/>
        <v>44542</v>
      </c>
      <c r="D653" s="29" t="str">
        <f t="shared" si="705"/>
        <v>Project 4653</v>
      </c>
      <c r="E653" s="29" t="str">
        <f t="shared" si="706"/>
        <v>Company AB 5653</v>
      </c>
      <c r="F653" s="29" t="str">
        <f ca="1" t="shared" si="732"/>
        <v>Ludvika</v>
      </c>
      <c r="G653" s="36">
        <f ca="1" t="shared" si="733"/>
        <v>35</v>
      </c>
      <c r="H653" s="37" t="str">
        <f ca="1" t="shared" si="734"/>
        <v/>
      </c>
      <c r="I653" s="29" t="str">
        <f ca="1" t="shared" si="735"/>
        <v>Nyanslutning</v>
      </c>
      <c r="J653" s="29" t="s">
        <v>69</v>
      </c>
      <c r="K653" s="40">
        <f ca="1" t="shared" si="736"/>
        <v>260</v>
      </c>
      <c r="L653" s="40">
        <f ca="1" t="shared" si="707"/>
        <v>224</v>
      </c>
      <c r="N653" s="29" t="str">
        <f ca="1" t="shared" si="708"/>
        <v>Anders Erikson 653</v>
      </c>
      <c r="O653" s="29" t="str">
        <f ca="1" t="shared" si="709"/>
        <v>Lars Johnson 653</v>
      </c>
      <c r="P653" s="29" t="str">
        <f ca="1" t="shared" si="710"/>
        <v>Erik Johanson 653</v>
      </c>
      <c r="Q653" s="29" t="str">
        <f ca="1" t="shared" si="737"/>
        <v>2.Reservationsavtal</v>
      </c>
      <c r="R653" s="44" t="str">
        <f ca="1" t="shared" si="738"/>
        <v>?</v>
      </c>
      <c r="S653" s="44" t="str">
        <f ca="1" t="shared" si="739"/>
        <v/>
      </c>
      <c r="T653" s="44" t="str">
        <f ca="1" t="shared" si="740"/>
        <v/>
      </c>
      <c r="V653" s="32"/>
      <c r="W653" s="48" t="str">
        <f ca="1" t="shared" si="741"/>
        <v>Ansluts till LN 20 kV</v>
      </c>
      <c r="X653" s="49" t="str">
        <f ca="1" t="shared" si="742"/>
        <v>Ja</v>
      </c>
      <c r="Y653" s="62">
        <f ca="1" t="shared" si="711"/>
        <v>45392</v>
      </c>
      <c r="Z653" s="62">
        <f ca="1" t="shared" si="712"/>
        <v>45268</v>
      </c>
      <c r="AA653" s="66"/>
      <c r="AB653" s="63" t="str">
        <f ca="1" t="shared" si="713"/>
        <v/>
      </c>
      <c r="AC653" s="72">
        <f ca="1">INDEX(Anslutningspunkt!$A$2:$A$180,RANDBETWEEN(2,180),1)</f>
        <v>241</v>
      </c>
      <c r="AD653" s="29"/>
      <c r="AE653" s="29" t="str">
        <f ca="1" t="shared" si="743"/>
        <v/>
      </c>
      <c r="AF653" s="78"/>
      <c r="AG653" s="121"/>
      <c r="AH653" s="122"/>
      <c r="AI653" s="126"/>
      <c r="AL653" s="6"/>
      <c r="AM653" s="6">
        <f ca="1">VLOOKUP(AC653,Anslutningspunkt!A:B,2,0)+RANDBETWEEN(-10000,10000)</f>
        <v>7596536.698</v>
      </c>
      <c r="AN653" s="6">
        <f ca="1">VLOOKUP(AC653,Anslutningspunkt!A:C,3,0)+RANDBETWEEN(-10000,10000)</f>
        <v>762977.195</v>
      </c>
      <c r="AP653" s="6" t="str">
        <f ca="1" t="shared" si="714"/>
        <v>Nyanslutning</v>
      </c>
      <c r="AQ653" s="6" t="str">
        <f t="shared" si="715"/>
        <v>Konsumtion/Produktion</v>
      </c>
      <c r="AX653" s="30">
        <f ca="1" t="shared" si="716"/>
        <v>44570.6678915197</v>
      </c>
      <c r="AZ653" s="30" t="str">
        <f ca="1">IF(SUM(IF({"4.Projekteringsavtal","5.Anslutningsavtal","6.Nätavtal"}=Q653,1,0))&gt;0,EDATE(AX653,RANDBETWEEN(0,6)),"")</f>
        <v/>
      </c>
      <c r="BB653" s="20" t="str">
        <f ca="1">IF(SUM(IF({"5.Anslutningsavtal","6.Nätavtal"}=Q653,1,0))&gt;0,EDATE(AZ653,RANDBETWEEN(0,3)),"")</f>
        <v/>
      </c>
      <c r="BD653" s="20" t="str">
        <f ca="1" t="shared" si="717"/>
        <v/>
      </c>
    </row>
    <row r="654" spans="1:56">
      <c r="A654" s="32" t="s">
        <v>65</v>
      </c>
      <c r="B654" s="30">
        <f ca="1" t="shared" si="731"/>
        <v>44543</v>
      </c>
      <c r="C654" s="31">
        <f ca="1" t="shared" si="704"/>
        <v>45467</v>
      </c>
      <c r="D654" s="29" t="str">
        <f t="shared" si="705"/>
        <v>Project 4654</v>
      </c>
      <c r="E654" s="29" t="str">
        <f t="shared" si="706"/>
        <v>Company AB 5654</v>
      </c>
      <c r="F654" s="29" t="str">
        <f ca="1" t="shared" si="732"/>
        <v>Täby</v>
      </c>
      <c r="G654" s="36">
        <f ca="1" t="shared" si="733"/>
        <v>38</v>
      </c>
      <c r="H654" s="37" t="str">
        <f ca="1" t="shared" si="734"/>
        <v>Ja</v>
      </c>
      <c r="I654" s="29" t="str">
        <f ca="1" t="shared" si="735"/>
        <v>Utökning</v>
      </c>
      <c r="J654" s="29" t="s">
        <v>69</v>
      </c>
      <c r="K654" s="40">
        <f ca="1" t="shared" si="736"/>
        <v>60</v>
      </c>
      <c r="L654" s="40">
        <f ca="1" t="shared" si="707"/>
        <v>44</v>
      </c>
      <c r="N654" s="29" t="str">
        <f ca="1" t="shared" si="708"/>
        <v>Sarah Anderson 654</v>
      </c>
      <c r="O654" s="29" t="str">
        <f ca="1" t="shared" si="709"/>
        <v>Anders Erikson 654</v>
      </c>
      <c r="P654" s="29" t="str">
        <f ca="1" t="shared" si="710"/>
        <v>Sarah Anderson 654</v>
      </c>
      <c r="Q654" s="29" t="str">
        <f ca="1" t="shared" si="737"/>
        <v>4.Projekteringsavtal</v>
      </c>
      <c r="R654" s="44" t="str">
        <f ca="1" t="shared" si="738"/>
        <v>N/A</v>
      </c>
      <c r="S654" s="44" t="str">
        <f ca="1" t="shared" si="739"/>
        <v/>
      </c>
      <c r="T654" s="44" t="str">
        <f ca="1" t="shared" si="740"/>
        <v/>
      </c>
      <c r="V654" s="32"/>
      <c r="W654" s="48" t="str">
        <f ca="1" t="shared" si="741"/>
        <v/>
      </c>
      <c r="X654" s="49" t="str">
        <f ca="1" t="shared" si="742"/>
        <v>Ja</v>
      </c>
      <c r="Y654" s="62">
        <f ca="1" t="shared" si="711"/>
        <v>45510</v>
      </c>
      <c r="Z654" s="62">
        <f ca="1" t="shared" si="712"/>
        <v>45496</v>
      </c>
      <c r="AA654" s="66"/>
      <c r="AB654" s="63" t="str">
        <f ca="1" t="shared" si="713"/>
        <v/>
      </c>
      <c r="AC654" s="72">
        <f ca="1">INDEX(Anslutningspunkt!$A$2:$A$180,RANDBETWEEN(2,180),1)</f>
        <v>57</v>
      </c>
      <c r="AD654" s="29"/>
      <c r="AE654" s="29" t="str">
        <f ca="1" t="shared" si="743"/>
        <v>Regionnät</v>
      </c>
      <c r="AF654" s="78"/>
      <c r="AG654" s="121"/>
      <c r="AH654" s="122"/>
      <c r="AI654" s="126"/>
      <c r="AL654" s="6"/>
      <c r="AM654" s="6">
        <f ca="1">VLOOKUP(AC654,Anslutningspunkt!A:B,2,0)+RANDBETWEEN(-10000,10000)</f>
        <v>7710448.698</v>
      </c>
      <c r="AN654" s="6">
        <f ca="1">VLOOKUP(AC654,Anslutningspunkt!A:C,3,0)+RANDBETWEEN(-10000,10000)</f>
        <v>656733.195</v>
      </c>
      <c r="AP654" s="6" t="str">
        <f ca="1" t="shared" si="714"/>
        <v>Utökning</v>
      </c>
      <c r="AQ654" s="6" t="str">
        <f t="shared" si="715"/>
        <v>Konsumtion/Produktion</v>
      </c>
      <c r="AX654" s="30">
        <f ca="1" t="shared" si="716"/>
        <v>44622.6220923958</v>
      </c>
      <c r="AZ654" s="30">
        <f ca="1">IF(SUM(IF({"4.Projekteringsavtal","5.Anslutningsavtal","6.Nätavtal"}=Q654,1,0))&gt;0,EDATE(AX654,RANDBETWEEN(0,6)),"")</f>
        <v>44714</v>
      </c>
      <c r="BB654" s="20" t="str">
        <f ca="1">IF(SUM(IF({"5.Anslutningsavtal","6.Nätavtal"}=Q654,1,0))&gt;0,EDATE(AZ654,RANDBETWEEN(0,3)),"")</f>
        <v/>
      </c>
      <c r="BD654" s="20" t="str">
        <f ca="1" t="shared" si="717"/>
        <v/>
      </c>
    </row>
    <row r="655" spans="1:56">
      <c r="A655" s="32" t="s">
        <v>65</v>
      </c>
      <c r="B655" s="30">
        <f ca="1" t="shared" si="731"/>
        <v>44496</v>
      </c>
      <c r="C655" s="31">
        <f ca="1" t="shared" si="704"/>
        <v>45503</v>
      </c>
      <c r="D655" s="29" t="str">
        <f t="shared" si="705"/>
        <v>Project 4655</v>
      </c>
      <c r="E655" s="29" t="str">
        <f t="shared" si="706"/>
        <v>Company AB 5655</v>
      </c>
      <c r="F655" s="29" t="str">
        <f ca="1" t="shared" si="732"/>
        <v>Västerås</v>
      </c>
      <c r="G655" s="36">
        <f ca="1" t="shared" si="733"/>
        <v>35</v>
      </c>
      <c r="H655" s="37" t="str">
        <f ca="1" t="shared" si="734"/>
        <v>Nej</v>
      </c>
      <c r="I655" s="29" t="str">
        <f ca="1" t="shared" si="735"/>
        <v>Nyanslutning</v>
      </c>
      <c r="J655" s="29" t="s">
        <v>69</v>
      </c>
      <c r="K655" s="40">
        <f ca="1" t="shared" si="736"/>
        <v>140</v>
      </c>
      <c r="L655" s="40">
        <f ca="1" t="shared" si="707"/>
        <v>97</v>
      </c>
      <c r="N655" s="29" t="str">
        <f ca="1" t="shared" si="708"/>
        <v>Sarah Anderson 655</v>
      </c>
      <c r="O655" s="29" t="str">
        <f ca="1" t="shared" si="709"/>
        <v>Erik Johanson 655</v>
      </c>
      <c r="P655" s="29" t="str">
        <f ca="1" t="shared" si="710"/>
        <v>Sarah Anderson 655</v>
      </c>
      <c r="Q655" s="29" t="str">
        <f ca="1" t="shared" si="737"/>
        <v>4.Projekteringsavtal</v>
      </c>
      <c r="R655" s="44" t="str">
        <f ca="1" t="shared" si="738"/>
        <v>N/A</v>
      </c>
      <c r="S655" s="44" t="str">
        <f ca="1" t="shared" si="739"/>
        <v/>
      </c>
      <c r="T655" s="44" t="str">
        <f ca="1" t="shared" si="740"/>
        <v>x</v>
      </c>
      <c r="V655" s="32"/>
      <c r="W655" s="48" t="str">
        <f ca="1" t="shared" si="741"/>
        <v>Reservationsavtal ska tecknas</v>
      </c>
      <c r="X655" s="49" t="str">
        <f ca="1" t="shared" si="742"/>
        <v>Nej</v>
      </c>
      <c r="Y655" s="62" t="str">
        <f ca="1" t="shared" si="711"/>
        <v/>
      </c>
      <c r="Z655" s="62" t="str">
        <f ca="1" t="shared" si="712"/>
        <v/>
      </c>
      <c r="AA655" s="66"/>
      <c r="AB655" s="63" t="str">
        <f ca="1" t="shared" si="713"/>
        <v/>
      </c>
      <c r="AC655" s="72">
        <f ca="1">INDEX(Anslutningspunkt!$A$2:$A$180,RANDBETWEEN(2,180),1)</f>
        <v>290</v>
      </c>
      <c r="AD655" s="29"/>
      <c r="AE655" s="29" t="str">
        <f ca="1" t="shared" si="743"/>
        <v>Stamnät Regionnät</v>
      </c>
      <c r="AF655" s="78"/>
      <c r="AG655" s="121"/>
      <c r="AH655" s="122"/>
      <c r="AI655" s="126"/>
      <c r="AL655" s="6"/>
      <c r="AM655" s="6">
        <f ca="1">VLOOKUP(AC655,Anslutningspunkt!A:B,2,0)+RANDBETWEEN(-10000,10000)</f>
        <v>7583143.698</v>
      </c>
      <c r="AN655" s="6">
        <f ca="1">VLOOKUP(AC655,Anslutningspunkt!A:C,3,0)+RANDBETWEEN(-10000,10000)</f>
        <v>751382.195</v>
      </c>
      <c r="AP655" s="6" t="str">
        <f ca="1" t="shared" si="714"/>
        <v>Nyanslutning</v>
      </c>
      <c r="AQ655" s="6" t="str">
        <f t="shared" si="715"/>
        <v>Konsumtion/Produktion</v>
      </c>
      <c r="AX655" s="30">
        <f ca="1" t="shared" si="716"/>
        <v>44938.1474020325</v>
      </c>
      <c r="AZ655" s="30">
        <f ca="1">IF(SUM(IF({"4.Projekteringsavtal","5.Anslutningsavtal","6.Nätavtal"}=Q655,1,0))&gt;0,EDATE(AX655,RANDBETWEEN(0,6)),"")</f>
        <v>45058</v>
      </c>
      <c r="BB655" s="20" t="str">
        <f ca="1">IF(SUM(IF({"5.Anslutningsavtal","6.Nätavtal"}=Q655,1,0))&gt;0,EDATE(AZ655,RANDBETWEEN(0,3)),"")</f>
        <v/>
      </c>
      <c r="BD655" s="20" t="str">
        <f ca="1" t="shared" si="717"/>
        <v/>
      </c>
    </row>
    <row r="656" spans="1:56">
      <c r="A656" s="32" t="s">
        <v>65</v>
      </c>
      <c r="B656" s="30">
        <f ca="1" t="shared" si="731"/>
        <v>44739</v>
      </c>
      <c r="C656" s="31">
        <f ca="1" t="shared" si="704"/>
        <v>45483</v>
      </c>
      <c r="D656" s="29" t="str">
        <f t="shared" si="705"/>
        <v>Project 4656</v>
      </c>
      <c r="E656" s="29" t="str">
        <f t="shared" si="706"/>
        <v>Company AB 5656</v>
      </c>
      <c r="F656" s="29" t="str">
        <f ca="1" t="shared" si="732"/>
        <v>Heby</v>
      </c>
      <c r="G656" s="36">
        <f ca="1" t="shared" si="733"/>
        <v>30</v>
      </c>
      <c r="H656" s="37" t="str">
        <f ca="1" t="shared" si="734"/>
        <v>Nej</v>
      </c>
      <c r="I656" s="29" t="str">
        <f ca="1" t="shared" si="735"/>
        <v>Flytt</v>
      </c>
      <c r="J656" s="29" t="s">
        <v>69</v>
      </c>
      <c r="K656" s="40">
        <f ca="1" t="shared" si="736"/>
        <v>530</v>
      </c>
      <c r="L656" s="40">
        <f ca="1" t="shared" si="707"/>
        <v>471</v>
      </c>
      <c r="N656" s="29" t="str">
        <f ca="1" t="shared" si="708"/>
        <v>Lars Johnson 656</v>
      </c>
      <c r="O656" s="29" t="str">
        <f ca="1" t="shared" si="709"/>
        <v>Sarah Anderson 656</v>
      </c>
      <c r="P656" s="29" t="str">
        <f ca="1" t="shared" si="710"/>
        <v>Erik Johanson 656</v>
      </c>
      <c r="Q656" s="29" t="str">
        <f ca="1" t="shared" si="737"/>
        <v>2.Reservationsavtal</v>
      </c>
      <c r="R656" s="44" t="str">
        <f ca="1" t="shared" si="738"/>
        <v>n</v>
      </c>
      <c r="S656" s="44" t="str">
        <f ca="1" t="shared" si="739"/>
        <v>x</v>
      </c>
      <c r="T656" s="44" t="str">
        <f ca="1" t="shared" si="740"/>
        <v/>
      </c>
      <c r="V656" s="32"/>
      <c r="W656" s="48" t="str">
        <f ca="1" t="shared" si="741"/>
        <v/>
      </c>
      <c r="X656" s="49" t="str">
        <f ca="1" t="shared" si="742"/>
        <v>Nej</v>
      </c>
      <c r="Y656" s="62" t="str">
        <f ca="1" t="shared" si="711"/>
        <v/>
      </c>
      <c r="Z656" s="62" t="str">
        <f ca="1" t="shared" si="712"/>
        <v/>
      </c>
      <c r="AA656" s="66"/>
      <c r="AB656" s="63" t="str">
        <f ca="1" t="shared" si="713"/>
        <v/>
      </c>
      <c r="AC656" s="72">
        <f ca="1">INDEX(Anslutningspunkt!$A$2:$A$180,RANDBETWEEN(2,180),1)</f>
        <v>305</v>
      </c>
      <c r="AD656" s="29"/>
      <c r="AE656" s="29" t="str">
        <f ca="1" t="shared" si="743"/>
        <v>Stamnät Regionnät</v>
      </c>
      <c r="AF656" s="78"/>
      <c r="AG656" s="121"/>
      <c r="AH656" s="122"/>
      <c r="AI656" s="126"/>
      <c r="AL656" s="6"/>
      <c r="AM656" s="6">
        <f ca="1">VLOOKUP(AC656,Anslutningspunkt!A:B,2,0)+RANDBETWEEN(-10000,10000)</f>
        <v>7653397.698</v>
      </c>
      <c r="AN656" s="6">
        <f ca="1">VLOOKUP(AC656,Anslutningspunkt!A:C,3,0)+RANDBETWEEN(-10000,10000)</f>
        <v>841198.195</v>
      </c>
      <c r="AP656" s="6" t="str">
        <f ca="1" t="shared" si="714"/>
        <v>Flytt</v>
      </c>
      <c r="AQ656" s="6" t="str">
        <f t="shared" si="715"/>
        <v>Konsumtion/Produktion</v>
      </c>
      <c r="AX656" s="30">
        <f ca="1" t="shared" si="716"/>
        <v>44832.6661155574</v>
      </c>
      <c r="AZ656" s="30" t="str">
        <f ca="1">IF(SUM(IF({"4.Projekteringsavtal","5.Anslutningsavtal","6.Nätavtal"}=Q656,1,0))&gt;0,EDATE(AX656,RANDBETWEEN(0,6)),"")</f>
        <v/>
      </c>
      <c r="BB656" s="20" t="str">
        <f ca="1">IF(SUM(IF({"5.Anslutningsavtal","6.Nätavtal"}=Q656,1,0))&gt;0,EDATE(AZ656,RANDBETWEEN(0,3)),"")</f>
        <v/>
      </c>
      <c r="BD656" s="20" t="str">
        <f ca="1" t="shared" si="717"/>
        <v/>
      </c>
    </row>
    <row r="657" spans="1:56">
      <c r="A657" s="32" t="s">
        <v>65</v>
      </c>
      <c r="B657" s="30">
        <f ca="1" t="shared" si="731"/>
        <v>43685</v>
      </c>
      <c r="C657" s="31">
        <f ca="1" t="shared" si="704"/>
        <v>43870</v>
      </c>
      <c r="D657" s="29" t="str">
        <f t="shared" si="705"/>
        <v>Project 4657</v>
      </c>
      <c r="E657" s="29" t="str">
        <f t="shared" si="706"/>
        <v>Company AB 5657</v>
      </c>
      <c r="F657" s="29" t="str">
        <f ca="1" t="shared" si="732"/>
        <v>Solna</v>
      </c>
      <c r="G657" s="36">
        <f ca="1" t="shared" si="733"/>
        <v>32</v>
      </c>
      <c r="H657" s="37" t="str">
        <f ca="1" t="shared" si="734"/>
        <v>Nej</v>
      </c>
      <c r="I657" s="29" t="str">
        <f ca="1" t="shared" si="735"/>
        <v>Utökning</v>
      </c>
      <c r="J657" s="29" t="s">
        <v>69</v>
      </c>
      <c r="K657" s="40">
        <f ca="1" t="shared" si="736"/>
        <v>200</v>
      </c>
      <c r="L657" s="40">
        <f ca="1" t="shared" si="707"/>
        <v>33</v>
      </c>
      <c r="N657" s="29" t="str">
        <f ca="1" t="shared" si="708"/>
        <v>Lars Johnson 657</v>
      </c>
      <c r="O657" s="29" t="str">
        <f ca="1" t="shared" si="709"/>
        <v>Anders Erikson 657</v>
      </c>
      <c r="P657" s="29" t="str">
        <f ca="1" t="shared" si="710"/>
        <v>Erik Johanson 657</v>
      </c>
      <c r="Q657" s="29" t="str">
        <f ca="1" t="shared" si="737"/>
        <v>6.Nätavtal</v>
      </c>
      <c r="R657" s="44" t="str">
        <f ca="1" t="shared" si="738"/>
        <v/>
      </c>
      <c r="S657" s="44" t="str">
        <f ca="1" t="shared" si="739"/>
        <v/>
      </c>
      <c r="T657" s="44" t="str">
        <f ca="1" t="shared" si="740"/>
        <v/>
      </c>
      <c r="V657" s="32"/>
      <c r="W657" s="48" t="str">
        <f ca="1" t="shared" si="741"/>
        <v/>
      </c>
      <c r="X657" s="49" t="str">
        <f ca="1" t="shared" si="742"/>
        <v>Ja</v>
      </c>
      <c r="Y657" s="62">
        <f ca="1" t="shared" si="711"/>
        <v>45407</v>
      </c>
      <c r="Z657" s="62">
        <f ca="1" t="shared" si="712"/>
        <v>44868</v>
      </c>
      <c r="AA657" s="66"/>
      <c r="AB657" s="63" t="str">
        <f ca="1" t="shared" si="713"/>
        <v/>
      </c>
      <c r="AC657" s="72">
        <f ca="1">INDEX(Anslutningspunkt!$A$2:$A$180,RANDBETWEEN(2,180),1)</f>
        <v>129</v>
      </c>
      <c r="AD657" s="29"/>
      <c r="AE657" s="29" t="str">
        <f ca="1" t="shared" si="743"/>
        <v>Stamnät</v>
      </c>
      <c r="AF657" s="78"/>
      <c r="AG657" s="121"/>
      <c r="AH657" s="122"/>
      <c r="AI657" s="126"/>
      <c r="AL657" s="6"/>
      <c r="AM657" s="6">
        <f ca="1">VLOOKUP(AC657,Anslutningspunkt!A:B,2,0)+RANDBETWEEN(-10000,10000)</f>
        <v>7638357.698</v>
      </c>
      <c r="AN657" s="6">
        <f ca="1">VLOOKUP(AC657,Anslutningspunkt!A:C,3,0)+RANDBETWEEN(-10000,10000)</f>
        <v>829313.195</v>
      </c>
      <c r="AP657" s="6" t="str">
        <f ca="1" t="shared" si="714"/>
        <v>Utökning</v>
      </c>
      <c r="AQ657" s="6" t="str">
        <f t="shared" si="715"/>
        <v>Konsumtion/Produktion</v>
      </c>
      <c r="AX657" s="30">
        <f ca="1" t="shared" si="716"/>
        <v>43697.9692070007</v>
      </c>
      <c r="AZ657" s="30">
        <f ca="1">IF(SUM(IF({"4.Projekteringsavtal","5.Anslutningsavtal","6.Nätavtal"}=Q657,1,0))&gt;0,EDATE(AX657,RANDBETWEEN(0,6)),"")</f>
        <v>43789</v>
      </c>
      <c r="BB657" s="20">
        <f ca="1">IF(SUM(IF({"5.Anslutningsavtal","6.Nätavtal"}=Q657,1,0))&gt;0,EDATE(AZ657,RANDBETWEEN(0,3)),"")</f>
        <v>43819</v>
      </c>
      <c r="BD657" s="20">
        <f ca="1" t="shared" si="717"/>
        <v>43819</v>
      </c>
    </row>
    <row r="658" spans="1:56">
      <c r="A658" s="32" t="s">
        <v>65</v>
      </c>
      <c r="B658" s="30">
        <f ca="1" t="shared" si="731"/>
        <v>43268</v>
      </c>
      <c r="C658" s="31">
        <f ca="1" t="shared" si="704"/>
        <v>45033</v>
      </c>
      <c r="D658" s="29" t="str">
        <f t="shared" si="705"/>
        <v>Project 4658</v>
      </c>
      <c r="E658" s="29" t="str">
        <f t="shared" si="706"/>
        <v>Company AB 5658</v>
      </c>
      <c r="F658" s="29" t="str">
        <f ca="1" t="shared" si="732"/>
        <v>Sigtuna</v>
      </c>
      <c r="G658" s="36">
        <f ca="1" t="shared" si="733"/>
        <v>35</v>
      </c>
      <c r="H658" s="37" t="str">
        <f ca="1" t="shared" si="734"/>
        <v/>
      </c>
      <c r="I658" s="29" t="str">
        <f ca="1" t="shared" si="735"/>
        <v>Flytt</v>
      </c>
      <c r="J658" s="29" t="s">
        <v>69</v>
      </c>
      <c r="K658" s="40">
        <f ca="1" t="shared" si="736"/>
        <v>290</v>
      </c>
      <c r="L658" s="40">
        <f ca="1" t="shared" si="707"/>
        <v>237</v>
      </c>
      <c r="N658" s="29" t="str">
        <f ca="1" t="shared" si="708"/>
        <v>Lars Johnson 658</v>
      </c>
      <c r="O658" s="29" t="str">
        <f ca="1" t="shared" si="709"/>
        <v>Erik Johanson 658</v>
      </c>
      <c r="P658" s="29" t="str">
        <f ca="1" t="shared" si="710"/>
        <v>Lars Johnson 658</v>
      </c>
      <c r="Q658" s="29" t="str">
        <f ca="1" t="shared" si="737"/>
        <v>4.Projekteringsavtal</v>
      </c>
      <c r="R658" s="44" t="str">
        <f ca="1" t="shared" si="738"/>
        <v/>
      </c>
      <c r="S658" s="44" t="str">
        <f ca="1" t="shared" si="739"/>
        <v>x</v>
      </c>
      <c r="T658" s="44" t="str">
        <f ca="1" t="shared" si="740"/>
        <v>x</v>
      </c>
      <c r="V658" s="32"/>
      <c r="W658" s="48" t="str">
        <f ca="1" t="shared" si="741"/>
        <v/>
      </c>
      <c r="X658" s="49" t="str">
        <f ca="1" t="shared" si="742"/>
        <v>Ja</v>
      </c>
      <c r="Y658" s="62">
        <f ca="1" t="shared" si="711"/>
        <v>45426</v>
      </c>
      <c r="Z658" s="62">
        <f ca="1" t="shared" si="712"/>
        <v>45424</v>
      </c>
      <c r="AA658" s="66"/>
      <c r="AB658" s="63" t="str">
        <f ca="1" t="shared" si="713"/>
        <v/>
      </c>
      <c r="AC658" s="72">
        <f ca="1">INDEX(Anslutningspunkt!$A$2:$A$180,RANDBETWEEN(2,180),1)</f>
        <v>33</v>
      </c>
      <c r="AD658" s="29"/>
      <c r="AE658" s="29" t="str">
        <f ca="1" t="shared" si="743"/>
        <v>Stamnät</v>
      </c>
      <c r="AF658" s="78"/>
      <c r="AG658" s="121"/>
      <c r="AH658" s="122"/>
      <c r="AI658" s="126"/>
      <c r="AL658" s="6"/>
      <c r="AM658" s="6">
        <f ca="1">VLOOKUP(AC658,Anslutningspunkt!A:B,2,0)+RANDBETWEEN(-10000,10000)</f>
        <v>7607767.698</v>
      </c>
      <c r="AN658" s="6">
        <f ca="1">VLOOKUP(AC658,Anslutningspunkt!A:C,3,0)+RANDBETWEEN(-10000,10000)</f>
        <v>660004.195</v>
      </c>
      <c r="AP658" s="6" t="str">
        <f ca="1" t="shared" si="714"/>
        <v>Flytt</v>
      </c>
      <c r="AQ658" s="6" t="str">
        <f t="shared" si="715"/>
        <v>Konsumtion/Produktion</v>
      </c>
      <c r="AX658" s="30">
        <f ca="1" t="shared" si="716"/>
        <v>44029.0102419131</v>
      </c>
      <c r="AZ658" s="30">
        <f ca="1">IF(SUM(IF({"4.Projekteringsavtal","5.Anslutningsavtal","6.Nätavtal"}=Q658,1,0))&gt;0,EDATE(AX658,RANDBETWEEN(0,6)),"")</f>
        <v>44029</v>
      </c>
      <c r="BB658" s="20" t="str">
        <f ca="1">IF(SUM(IF({"5.Anslutningsavtal","6.Nätavtal"}=Q658,1,0))&gt;0,EDATE(AZ658,RANDBETWEEN(0,3)),"")</f>
        <v/>
      </c>
      <c r="BD658" s="20" t="str">
        <f ca="1" t="shared" si="717"/>
        <v/>
      </c>
    </row>
    <row r="659" spans="1:56">
      <c r="A659" s="32" t="s">
        <v>65</v>
      </c>
      <c r="B659" s="30">
        <f ca="1" t="shared" si="731"/>
        <v>44298</v>
      </c>
      <c r="C659" s="31">
        <f ca="1" t="shared" si="704"/>
        <v>45204</v>
      </c>
      <c r="D659" s="29" t="str">
        <f t="shared" si="705"/>
        <v>Project 4659</v>
      </c>
      <c r="E659" s="29" t="str">
        <f t="shared" si="706"/>
        <v>Company AB 5659</v>
      </c>
      <c r="F659" s="29" t="str">
        <f ca="1" t="shared" si="732"/>
        <v>Litslunda</v>
      </c>
      <c r="G659" s="36">
        <f ca="1" t="shared" si="733"/>
        <v>34</v>
      </c>
      <c r="H659" s="37" t="str">
        <f ca="1" t="shared" si="734"/>
        <v/>
      </c>
      <c r="I659" s="29" t="str">
        <f ca="1" t="shared" si="735"/>
        <v>Nyanslutning</v>
      </c>
      <c r="J659" s="29" t="s">
        <v>69</v>
      </c>
      <c r="K659" s="40">
        <f ca="1" t="shared" si="736"/>
        <v>200</v>
      </c>
      <c r="L659" s="40">
        <f ca="1" t="shared" si="707"/>
        <v>20</v>
      </c>
      <c r="N659" s="29" t="str">
        <f ca="1" t="shared" si="708"/>
        <v>Lars Johnson 659</v>
      </c>
      <c r="O659" s="29" t="str">
        <f ca="1" t="shared" si="709"/>
        <v>Lars Johnson 659</v>
      </c>
      <c r="P659" s="29" t="str">
        <f ca="1" t="shared" si="710"/>
        <v>Sarah Anderson 659</v>
      </c>
      <c r="Q659" s="29" t="str">
        <f ca="1" t="shared" si="737"/>
        <v>2.Reservationsavtal</v>
      </c>
      <c r="R659" s="44" t="str">
        <f ca="1" t="shared" si="738"/>
        <v/>
      </c>
      <c r="S659" s="44" t="str">
        <f ca="1" t="shared" si="739"/>
        <v/>
      </c>
      <c r="T659" s="44" t="str">
        <f ca="1" t="shared" si="740"/>
        <v/>
      </c>
      <c r="V659" s="32"/>
      <c r="W659" s="48" t="str">
        <f ca="1" t="shared" si="741"/>
        <v/>
      </c>
      <c r="X659" s="49" t="str">
        <f ca="1" t="shared" si="742"/>
        <v>Nej</v>
      </c>
      <c r="Y659" s="62" t="str">
        <f ca="1" t="shared" si="711"/>
        <v/>
      </c>
      <c r="Z659" s="62" t="str">
        <f ca="1" t="shared" si="712"/>
        <v/>
      </c>
      <c r="AA659" s="66"/>
      <c r="AB659" s="63" t="str">
        <f ca="1" t="shared" si="713"/>
        <v/>
      </c>
      <c r="AC659" s="72">
        <f ca="1">INDEX(Anslutningspunkt!$A$2:$A$180,RANDBETWEEN(2,180),1)</f>
        <v>315</v>
      </c>
      <c r="AD659" s="29"/>
      <c r="AE659" s="29" t="str">
        <f ca="1" t="shared" si="743"/>
        <v>Stamnät</v>
      </c>
      <c r="AF659" s="78"/>
      <c r="AG659" s="121"/>
      <c r="AH659" s="122"/>
      <c r="AI659" s="126"/>
      <c r="AL659" s="6"/>
      <c r="AM659" s="6">
        <f ca="1">VLOOKUP(AC659,Anslutningspunkt!A:B,2,0)+RANDBETWEEN(-10000,10000)</f>
        <v>7589989.698</v>
      </c>
      <c r="AN659" s="6">
        <f ca="1">VLOOKUP(AC659,Anslutningspunkt!A:C,3,0)+RANDBETWEEN(-10000,10000)</f>
        <v>819454.195</v>
      </c>
      <c r="AP659" s="6" t="str">
        <f ca="1" t="shared" si="714"/>
        <v>Nyanslutning</v>
      </c>
      <c r="AQ659" s="6" t="str">
        <f t="shared" si="715"/>
        <v>Konsumtion/Produktion</v>
      </c>
      <c r="AX659" s="30">
        <f ca="1" t="shared" si="716"/>
        <v>44957.6201480442</v>
      </c>
      <c r="AZ659" s="30" t="str">
        <f ca="1">IF(SUM(IF({"4.Projekteringsavtal","5.Anslutningsavtal","6.Nätavtal"}=Q659,1,0))&gt;0,EDATE(AX659,RANDBETWEEN(0,6)),"")</f>
        <v/>
      </c>
      <c r="BB659" s="20" t="str">
        <f ca="1">IF(SUM(IF({"5.Anslutningsavtal","6.Nätavtal"}=Q659,1,0))&gt;0,EDATE(AZ659,RANDBETWEEN(0,3)),"")</f>
        <v/>
      </c>
      <c r="BD659" s="20" t="str">
        <f ca="1" t="shared" si="717"/>
        <v/>
      </c>
    </row>
    <row r="660" spans="1:56">
      <c r="A660" s="32" t="s">
        <v>65</v>
      </c>
      <c r="B660" s="30">
        <f ca="1" t="shared" si="731"/>
        <v>44675</v>
      </c>
      <c r="C660" s="31">
        <f ca="1" t="shared" si="704"/>
        <v>45035</v>
      </c>
      <c r="D660" s="29" t="str">
        <f t="shared" si="705"/>
        <v>Project 4660</v>
      </c>
      <c r="E660" s="29" t="str">
        <f t="shared" si="706"/>
        <v>Company AB 5660</v>
      </c>
      <c r="F660" s="29" t="str">
        <f ca="1" t="shared" si="732"/>
        <v>Lindesberg</v>
      </c>
      <c r="G660" s="36">
        <f ca="1" t="shared" si="733"/>
        <v>38</v>
      </c>
      <c r="H660" s="37" t="str">
        <f ca="1" t="shared" si="734"/>
        <v>Ja</v>
      </c>
      <c r="I660" s="29" t="str">
        <f ca="1" t="shared" si="735"/>
        <v>Flytt</v>
      </c>
      <c r="J660" s="29" t="s">
        <v>69</v>
      </c>
      <c r="K660" s="40">
        <f ca="1" t="shared" si="736"/>
        <v>380</v>
      </c>
      <c r="L660" s="40">
        <f ca="1" t="shared" si="707"/>
        <v>372</v>
      </c>
      <c r="N660" s="29" t="str">
        <f ca="1" t="shared" si="708"/>
        <v>Lars Johnson 660</v>
      </c>
      <c r="O660" s="29" t="str">
        <f ca="1" t="shared" si="709"/>
        <v>Lars Johnson 660</v>
      </c>
      <c r="P660" s="29" t="str">
        <f ca="1" t="shared" si="710"/>
        <v>Lars Johnson 660</v>
      </c>
      <c r="Q660" s="29" t="str">
        <f ca="1" t="shared" si="737"/>
        <v>4.Projekteringsavtal</v>
      </c>
      <c r="R660" s="44" t="str">
        <f ca="1" t="shared" si="738"/>
        <v>?</v>
      </c>
      <c r="S660" s="44" t="str">
        <f ca="1" t="shared" si="739"/>
        <v/>
      </c>
      <c r="T660" s="44" t="str">
        <f ca="1" t="shared" si="740"/>
        <v/>
      </c>
      <c r="V660" s="32"/>
      <c r="W660" s="48" t="str">
        <f ca="1" t="shared" si="741"/>
        <v/>
      </c>
      <c r="X660" s="49" t="str">
        <f ca="1" t="shared" si="742"/>
        <v>Nej</v>
      </c>
      <c r="Y660" s="62" t="str">
        <f ca="1" t="shared" si="711"/>
        <v/>
      </c>
      <c r="Z660" s="62" t="str">
        <f ca="1" t="shared" si="712"/>
        <v/>
      </c>
      <c r="AA660" s="66"/>
      <c r="AB660" s="63" t="str">
        <f ca="1" t="shared" si="713"/>
        <v/>
      </c>
      <c r="AC660" s="72">
        <f ca="1">INDEX(Anslutningspunkt!$A$2:$A$180,RANDBETWEEN(2,180),1)</f>
        <v>119</v>
      </c>
      <c r="AD660" s="29"/>
      <c r="AE660" s="29" t="str">
        <f ca="1" t="shared" si="743"/>
        <v/>
      </c>
      <c r="AF660" s="78"/>
      <c r="AG660" s="121"/>
      <c r="AH660" s="122"/>
      <c r="AI660" s="126"/>
      <c r="AL660" s="6"/>
      <c r="AM660" s="6">
        <f ca="1">VLOOKUP(AC660,Anslutningspunkt!A:B,2,0)+RANDBETWEEN(-10000,10000)</f>
        <v>7589894.698</v>
      </c>
      <c r="AN660" s="6">
        <f ca="1">VLOOKUP(AC660,Anslutningspunkt!A:C,3,0)+RANDBETWEEN(-10000,10000)</f>
        <v>712759.195</v>
      </c>
      <c r="AP660" s="6" t="str">
        <f ca="1" t="shared" si="714"/>
        <v>Flytt</v>
      </c>
      <c r="AQ660" s="6" t="str">
        <f t="shared" si="715"/>
        <v>Konsumtion/Produktion</v>
      </c>
      <c r="AX660" s="30">
        <f ca="1" t="shared" si="716"/>
        <v>44940.7233165996</v>
      </c>
      <c r="AZ660" s="30">
        <f ca="1">IF(SUM(IF({"4.Projekteringsavtal","5.Anslutningsavtal","6.Nätavtal"}=Q660,1,0))&gt;0,EDATE(AX660,RANDBETWEEN(0,6)),"")</f>
        <v>44971</v>
      </c>
      <c r="BB660" s="20" t="str">
        <f ca="1">IF(SUM(IF({"5.Anslutningsavtal","6.Nätavtal"}=Q660,1,0))&gt;0,EDATE(AZ660,RANDBETWEEN(0,3)),"")</f>
        <v/>
      </c>
      <c r="BD660" s="20" t="str">
        <f ca="1" t="shared" si="717"/>
        <v/>
      </c>
    </row>
    <row r="661" spans="1:56">
      <c r="A661" s="32" t="s">
        <v>65</v>
      </c>
      <c r="B661" s="30">
        <f ca="1" t="shared" si="731"/>
        <v>43442</v>
      </c>
      <c r="C661" s="31">
        <f ca="1" t="shared" si="704"/>
        <v>44428</v>
      </c>
      <c r="D661" s="29" t="str">
        <f t="shared" si="705"/>
        <v>Project 4661</v>
      </c>
      <c r="E661" s="29" t="str">
        <f t="shared" si="706"/>
        <v>Company AB 5661</v>
      </c>
      <c r="F661" s="29" t="str">
        <f ca="1" t="shared" si="732"/>
        <v>Nacka</v>
      </c>
      <c r="G661" s="36">
        <f ca="1" t="shared" si="733"/>
        <v>31</v>
      </c>
      <c r="H661" s="37" t="str">
        <f ca="1" t="shared" si="734"/>
        <v/>
      </c>
      <c r="I661" s="29" t="str">
        <f ca="1" t="shared" si="735"/>
        <v>Nyanslutning</v>
      </c>
      <c r="J661" s="29" t="s">
        <v>69</v>
      </c>
      <c r="K661" s="40">
        <f ca="1" t="shared" si="736"/>
        <v>120</v>
      </c>
      <c r="L661" s="40">
        <f ca="1" t="shared" si="707"/>
        <v>48</v>
      </c>
      <c r="N661" s="29" t="str">
        <f ca="1" t="shared" si="708"/>
        <v>Anders Erikson 661</v>
      </c>
      <c r="O661" s="29" t="str">
        <f ca="1" t="shared" si="709"/>
        <v>Anders Erikson 661</v>
      </c>
      <c r="P661" s="29" t="str">
        <f ca="1" t="shared" si="710"/>
        <v>Lars Johnson 661</v>
      </c>
      <c r="Q661" s="29" t="str">
        <f ca="1" t="shared" si="737"/>
        <v>1.Anslutningsmöjlighet</v>
      </c>
      <c r="R661" s="44" t="str">
        <f ca="1" t="shared" si="738"/>
        <v>?</v>
      </c>
      <c r="S661" s="44" t="str">
        <f ca="1" t="shared" si="739"/>
        <v>x</v>
      </c>
      <c r="T661" s="44" t="str">
        <f ca="1" t="shared" si="740"/>
        <v/>
      </c>
      <c r="V661" s="32"/>
      <c r="W661" s="48" t="str">
        <f ca="1" t="shared" si="741"/>
        <v>Länk</v>
      </c>
      <c r="X661" s="49" t="str">
        <f ca="1" t="shared" si="742"/>
        <v>Ja</v>
      </c>
      <c r="Y661" s="62">
        <f ca="1" t="shared" si="711"/>
        <v>45488</v>
      </c>
      <c r="Z661" s="62">
        <f ca="1" t="shared" si="712"/>
        <v>45391</v>
      </c>
      <c r="AA661" s="66"/>
      <c r="AB661" s="63" t="str">
        <f ca="1" t="shared" si="713"/>
        <v/>
      </c>
      <c r="AC661" s="72">
        <f ca="1">INDEX(Anslutningspunkt!$A$2:$A$180,RANDBETWEEN(2,180),1)</f>
        <v>1</v>
      </c>
      <c r="AD661" s="29"/>
      <c r="AE661" s="29" t="str">
        <f ca="1" t="shared" si="743"/>
        <v>Regionnät</v>
      </c>
      <c r="AF661" s="78"/>
      <c r="AG661" s="121"/>
      <c r="AH661" s="122"/>
      <c r="AI661" s="126"/>
      <c r="AL661" s="6"/>
      <c r="AM661" s="6">
        <f ca="1">VLOOKUP(AC661,Anslutningspunkt!A:B,2,0)+RANDBETWEEN(-10000,10000)</f>
        <v>7583862.698</v>
      </c>
      <c r="AN661" s="6">
        <f ca="1">VLOOKUP(AC661,Anslutningspunkt!A:C,3,0)+RANDBETWEEN(-10000,10000)</f>
        <v>744376.195</v>
      </c>
      <c r="AP661" s="6" t="str">
        <f ca="1" t="shared" si="714"/>
        <v>Nyanslutning</v>
      </c>
      <c r="AQ661" s="6" t="str">
        <f t="shared" si="715"/>
        <v>Konsumtion/Produktion</v>
      </c>
      <c r="AX661" s="30" t="str">
        <f ca="1" t="shared" si="716"/>
        <v/>
      </c>
      <c r="AZ661" s="30" t="str">
        <f ca="1">IF(SUM(IF({"4.Projekteringsavtal","5.Anslutningsavtal","6.Nätavtal"}=Q661,1,0))&gt;0,EDATE(AX661,RANDBETWEEN(0,6)),"")</f>
        <v/>
      </c>
      <c r="BB661" s="20" t="str">
        <f ca="1">IF(SUM(IF({"5.Anslutningsavtal","6.Nätavtal"}=Q661,1,0))&gt;0,EDATE(AZ661,RANDBETWEEN(0,3)),"")</f>
        <v/>
      </c>
      <c r="BD661" s="20" t="str">
        <f ca="1" t="shared" si="717"/>
        <v/>
      </c>
    </row>
    <row r="662" spans="1:56">
      <c r="A662" s="32" t="s">
        <v>65</v>
      </c>
      <c r="B662" s="30">
        <f ca="1" t="shared" ref="B662:B671" si="744">RANDBETWEEN(DATE(2018,1,1),DATE(2022,10,20))</f>
        <v>43551</v>
      </c>
      <c r="C662" s="31">
        <f ca="1" t="shared" si="704"/>
        <v>43946</v>
      </c>
      <c r="D662" s="29" t="str">
        <f t="shared" si="705"/>
        <v>Project 4662</v>
      </c>
      <c r="E662" s="29" t="str">
        <f t="shared" si="706"/>
        <v>Company AB 5662</v>
      </c>
      <c r="F662" s="29" t="str">
        <f ca="1" t="shared" ref="F662:F671" si="745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Sandviken</v>
      </c>
      <c r="G662" s="36">
        <f ca="1" t="shared" ref="G662:G671" si="746">RANDBETWEEN(30,38)</f>
        <v>32</v>
      </c>
      <c r="H662" s="37" t="str">
        <f ca="1" t="shared" ref="H662:H671" si="747">CHOOSE(RANDBETWEEN(1,3),"Ja","Nej","")</f>
        <v/>
      </c>
      <c r="I662" s="29" t="str">
        <f ca="1" t="shared" ref="I662:I671" si="748">CHOOSE(RANDBETWEEN(1,3),"Nyanslutning","Utökning","Flytt")</f>
        <v>Flytt</v>
      </c>
      <c r="J662" s="29" t="s">
        <v>69</v>
      </c>
      <c r="K662" s="40">
        <f ca="1" t="shared" ref="K662:K671" si="749">RANDBETWEEN(1,60)*10</f>
        <v>160</v>
      </c>
      <c r="L662" s="40">
        <f ca="1" t="shared" si="707"/>
        <v>11</v>
      </c>
      <c r="N662" s="29" t="str">
        <f ca="1" t="shared" si="708"/>
        <v>Sarah Anderson 662</v>
      </c>
      <c r="O662" s="29" t="str">
        <f ca="1" t="shared" si="709"/>
        <v>Erik Johanson 662</v>
      </c>
      <c r="P662" s="29" t="str">
        <f ca="1" t="shared" si="710"/>
        <v>Sarah Anderson 662</v>
      </c>
      <c r="Q662" s="29" t="str">
        <f ca="1" t="shared" ref="Q662:Q671" si="750">CHOOSE(RANDBETWEEN(1,5),"5.Anslutningsavtal","4.Projekteringsavtal","6.Nätavtal","2.Reservationsavtal","1.Anslutningsmöjlighet")</f>
        <v>5.Anslutningsavtal</v>
      </c>
      <c r="R662" s="44" t="str">
        <f ca="1" t="shared" ref="R662:R671" si="751">CHOOSE(RANDBETWEEN(1,8),"Ja","","","","n","nej","?","N/A")</f>
        <v>nej</v>
      </c>
      <c r="S662" s="44" t="str">
        <f ca="1" t="shared" ref="S662:S671" si="752">CHOOSE(RANDBETWEEN(1,3),"x","","")</f>
        <v/>
      </c>
      <c r="T662" s="44" t="str">
        <f ca="1" t="shared" ref="T662:T671" si="753">CHOOSE(RANDBETWEEN(1,4),"x","","","")</f>
        <v/>
      </c>
      <c r="V662" s="32"/>
      <c r="W662" s="48" t="str">
        <f ca="1" t="shared" ref="W662:W671" si="754">CHOOSE(RANDBETWEEN(1,7),"Länk","","","","","Ansluts till LN 20 kV","Reservationsavtal ska tecknas")</f>
        <v>Länk</v>
      </c>
      <c r="X662" s="49" t="str">
        <f ca="1" t="shared" ref="X662:X671" si="755">CHOOSE(RANDBETWEEN(1,4),"Ja","Ja","Nej","")</f>
        <v>Ja</v>
      </c>
      <c r="Y662" s="62">
        <f ca="1" t="shared" si="711"/>
        <v>45205</v>
      </c>
      <c r="Z662" s="62">
        <f ca="1" t="shared" si="712"/>
        <v>45176</v>
      </c>
      <c r="AA662" s="66"/>
      <c r="AB662" s="63" t="str">
        <f ca="1" t="shared" si="713"/>
        <v/>
      </c>
      <c r="AC662" s="72">
        <f ca="1">INDEX(Anslutningspunkt!$A$2:$A$180,RANDBETWEEN(2,180),1)</f>
        <v>304</v>
      </c>
      <c r="AD662" s="29"/>
      <c r="AE662" s="29" t="str">
        <f ca="1" t="shared" ref="AE662:AE671" si="756">CHOOSE(RANDBETWEEN(1,4),"Regionnät","Stamnät Regionnät","Stamnät","")</f>
        <v>Stamnät Regionnät</v>
      </c>
      <c r="AF662" s="78"/>
      <c r="AG662" s="121"/>
      <c r="AH662" s="122"/>
      <c r="AI662" s="126"/>
      <c r="AL662" s="6"/>
      <c r="AM662" s="6">
        <f ca="1">VLOOKUP(AC662,Anslutningspunkt!A:B,2,0)+RANDBETWEEN(-10000,10000)</f>
        <v>7236822.753</v>
      </c>
      <c r="AN662" s="6">
        <f ca="1">VLOOKUP(AC662,Anslutningspunkt!A:C,3,0)+RANDBETWEEN(-10000,10000)</f>
        <v>325312.201</v>
      </c>
      <c r="AP662" s="6" t="str">
        <f ca="1" t="shared" si="714"/>
        <v>Flytt</v>
      </c>
      <c r="AQ662" s="6" t="str">
        <f t="shared" si="715"/>
        <v>Konsumtion/Produktion</v>
      </c>
      <c r="AX662" s="30">
        <f ca="1" t="shared" si="716"/>
        <v>43866.2130107194</v>
      </c>
      <c r="AZ662" s="30">
        <f ca="1">IF(SUM(IF({"4.Projekteringsavtal","5.Anslutningsavtal","6.Nätavtal"}=Q662,1,0))&gt;0,EDATE(AX662,RANDBETWEEN(0,6)),"")</f>
        <v>44048</v>
      </c>
      <c r="BB662" s="20">
        <f ca="1">IF(SUM(IF({"5.Anslutningsavtal","6.Nätavtal"}=Q662,1,0))&gt;0,EDATE(AZ662,RANDBETWEEN(0,3)),"")</f>
        <v>44048</v>
      </c>
      <c r="BD662" s="20" t="str">
        <f ca="1" t="shared" si="717"/>
        <v/>
      </c>
    </row>
    <row r="663" spans="1:56">
      <c r="A663" s="32" t="s">
        <v>65</v>
      </c>
      <c r="B663" s="30">
        <f ca="1" t="shared" si="744"/>
        <v>43796</v>
      </c>
      <c r="C663" s="31">
        <f ca="1" t="shared" si="704"/>
        <v>45268</v>
      </c>
      <c r="D663" s="29" t="str">
        <f t="shared" si="705"/>
        <v>Project 4663</v>
      </c>
      <c r="E663" s="29" t="str">
        <f t="shared" si="706"/>
        <v>Company AB 5663</v>
      </c>
      <c r="F663" s="29" t="str">
        <f ca="1" t="shared" si="745"/>
        <v>Trosa</v>
      </c>
      <c r="G663" s="36">
        <f ca="1" t="shared" si="746"/>
        <v>30</v>
      </c>
      <c r="H663" s="37" t="str">
        <f ca="1" t="shared" si="747"/>
        <v>Nej</v>
      </c>
      <c r="I663" s="29" t="str">
        <f ca="1" t="shared" si="748"/>
        <v>Flytt</v>
      </c>
      <c r="J663" s="29" t="s">
        <v>69</v>
      </c>
      <c r="K663" s="40">
        <f ca="1" t="shared" si="749"/>
        <v>90</v>
      </c>
      <c r="L663" s="40">
        <f ca="1" t="shared" si="707"/>
        <v>29</v>
      </c>
      <c r="N663" s="29" t="str">
        <f ca="1" t="shared" si="708"/>
        <v>Anders Erikson 663</v>
      </c>
      <c r="O663" s="29" t="str">
        <f ca="1" t="shared" si="709"/>
        <v>Sarah Anderson 663</v>
      </c>
      <c r="P663" s="29" t="str">
        <f ca="1" t="shared" si="710"/>
        <v>Erik Johanson 663</v>
      </c>
      <c r="Q663" s="29" t="str">
        <f ca="1" t="shared" si="750"/>
        <v>4.Projekteringsavtal</v>
      </c>
      <c r="R663" s="44" t="str">
        <f ca="1" t="shared" si="751"/>
        <v>n</v>
      </c>
      <c r="S663" s="44" t="str">
        <f ca="1" t="shared" si="752"/>
        <v/>
      </c>
      <c r="T663" s="44" t="str">
        <f ca="1" t="shared" si="753"/>
        <v/>
      </c>
      <c r="V663" s="32"/>
      <c r="W663" s="48" t="str">
        <f ca="1" t="shared" si="754"/>
        <v/>
      </c>
      <c r="X663" s="49" t="str">
        <f ca="1" t="shared" si="755"/>
        <v>Ja</v>
      </c>
      <c r="Y663" s="62">
        <f ca="1" t="shared" si="711"/>
        <v>45501</v>
      </c>
      <c r="Z663" s="62">
        <f ca="1" t="shared" si="712"/>
        <v>45356</v>
      </c>
      <c r="AA663" s="66"/>
      <c r="AB663" s="63" t="str">
        <f ca="1" t="shared" si="713"/>
        <v/>
      </c>
      <c r="AC663" s="72">
        <f ca="1">INDEX(Anslutningspunkt!$A$2:$A$180,RANDBETWEEN(2,180),1)</f>
        <v>241</v>
      </c>
      <c r="AD663" s="29"/>
      <c r="AE663" s="29" t="str">
        <f ca="1" t="shared" si="756"/>
        <v/>
      </c>
      <c r="AF663" s="78"/>
      <c r="AG663" s="121"/>
      <c r="AH663" s="122"/>
      <c r="AI663" s="126"/>
      <c r="AL663" s="6"/>
      <c r="AM663" s="6">
        <f ca="1">VLOOKUP(AC663,Anslutningspunkt!A:B,2,0)+RANDBETWEEN(-10000,10000)</f>
        <v>7593760.698</v>
      </c>
      <c r="AN663" s="6">
        <f ca="1">VLOOKUP(AC663,Anslutningspunkt!A:C,3,0)+RANDBETWEEN(-10000,10000)</f>
        <v>775372.195</v>
      </c>
      <c r="AP663" s="6" t="str">
        <f ca="1" t="shared" si="714"/>
        <v>Flytt</v>
      </c>
      <c r="AQ663" s="6" t="str">
        <f t="shared" si="715"/>
        <v>Konsumtion/Produktion</v>
      </c>
      <c r="AX663" s="30">
        <f ca="1" t="shared" si="716"/>
        <v>44431.1307267723</v>
      </c>
      <c r="AZ663" s="30">
        <f ca="1">IF(SUM(IF({"4.Projekteringsavtal","5.Anslutningsavtal","6.Nätavtal"}=Q663,1,0))&gt;0,EDATE(AX663,RANDBETWEEN(0,6)),"")</f>
        <v>44553</v>
      </c>
      <c r="BB663" s="20" t="str">
        <f ca="1">IF(SUM(IF({"5.Anslutningsavtal","6.Nätavtal"}=Q663,1,0))&gt;0,EDATE(AZ663,RANDBETWEEN(0,3)),"")</f>
        <v/>
      </c>
      <c r="BD663" s="20" t="str">
        <f ca="1" t="shared" si="717"/>
        <v/>
      </c>
    </row>
    <row r="664" spans="1:56">
      <c r="A664" s="32" t="s">
        <v>65</v>
      </c>
      <c r="B664" s="30">
        <f ca="1" t="shared" si="744"/>
        <v>43797</v>
      </c>
      <c r="C664" s="31">
        <f ca="1" t="shared" si="704"/>
        <v>44501</v>
      </c>
      <c r="D664" s="29" t="str">
        <f t="shared" si="705"/>
        <v>Project 4664</v>
      </c>
      <c r="E664" s="29" t="str">
        <f t="shared" si="706"/>
        <v>Company AB 5664</v>
      </c>
      <c r="F664" s="29" t="str">
        <f ca="1" t="shared" si="745"/>
        <v>Surahamar</v>
      </c>
      <c r="G664" s="36">
        <f ca="1" t="shared" si="746"/>
        <v>31</v>
      </c>
      <c r="H664" s="37" t="str">
        <f ca="1" t="shared" si="747"/>
        <v>Nej</v>
      </c>
      <c r="I664" s="29" t="str">
        <f ca="1" t="shared" si="748"/>
        <v>Flytt</v>
      </c>
      <c r="J664" s="29" t="s">
        <v>69</v>
      </c>
      <c r="K664" s="40">
        <f ca="1" t="shared" si="749"/>
        <v>200</v>
      </c>
      <c r="L664" s="40">
        <f ca="1" t="shared" si="707"/>
        <v>11</v>
      </c>
      <c r="N664" s="29" t="str">
        <f ca="1" t="shared" si="708"/>
        <v>Lars Johnson 664</v>
      </c>
      <c r="O664" s="29" t="str">
        <f ca="1" t="shared" si="709"/>
        <v>Anders Erikson 664</v>
      </c>
      <c r="P664" s="29" t="str">
        <f ca="1" t="shared" si="710"/>
        <v>Lars Johnson 664</v>
      </c>
      <c r="Q664" s="29" t="str">
        <f ca="1" t="shared" si="750"/>
        <v>5.Anslutningsavtal</v>
      </c>
      <c r="R664" s="44" t="str">
        <f ca="1" t="shared" si="751"/>
        <v>?</v>
      </c>
      <c r="S664" s="44" t="str">
        <f ca="1" t="shared" si="752"/>
        <v>x</v>
      </c>
      <c r="T664" s="44" t="str">
        <f ca="1" t="shared" si="753"/>
        <v>x</v>
      </c>
      <c r="V664" s="32"/>
      <c r="W664" s="48" t="str">
        <f ca="1" t="shared" si="754"/>
        <v>Länk</v>
      </c>
      <c r="X664" s="49" t="str">
        <f ca="1" t="shared" si="755"/>
        <v>Ja</v>
      </c>
      <c r="Y664" s="62">
        <f ca="1" t="shared" si="711"/>
        <v>45155</v>
      </c>
      <c r="Z664" s="62">
        <f ca="1" t="shared" si="712"/>
        <v>44760</v>
      </c>
      <c r="AA664" s="66"/>
      <c r="AB664" s="63" t="str">
        <f ca="1" t="shared" si="713"/>
        <v/>
      </c>
      <c r="AC664" s="72">
        <f ca="1">INDEX(Anslutningspunkt!$A$2:$A$180,RANDBETWEEN(2,180),1)</f>
        <v>37</v>
      </c>
      <c r="AD664" s="29"/>
      <c r="AE664" s="29" t="str">
        <f ca="1" t="shared" si="756"/>
        <v>Regionnät</v>
      </c>
      <c r="AF664" s="78"/>
      <c r="AG664" s="121"/>
      <c r="AH664" s="122"/>
      <c r="AI664" s="126"/>
      <c r="AL664" s="6"/>
      <c r="AM664" s="6">
        <f ca="1">VLOOKUP(AC664,Anslutningspunkt!A:B,2,0)+RANDBETWEEN(-10000,10000)</f>
        <v>7669676.698</v>
      </c>
      <c r="AN664" s="6">
        <f ca="1">VLOOKUP(AC664,Anslutningspunkt!A:C,3,0)+RANDBETWEEN(-10000,10000)</f>
        <v>817166.195</v>
      </c>
      <c r="AP664" s="6" t="str">
        <f ca="1" t="shared" si="714"/>
        <v>Flytt</v>
      </c>
      <c r="AQ664" s="6" t="str">
        <f t="shared" si="715"/>
        <v>Konsumtion/Produktion</v>
      </c>
      <c r="AX664" s="30">
        <f ca="1" t="shared" si="716"/>
        <v>44274.0687254975</v>
      </c>
      <c r="AZ664" s="30">
        <f ca="1">IF(SUM(IF({"4.Projekteringsavtal","5.Anslutningsavtal","6.Nätavtal"}=Q664,1,0))&gt;0,EDATE(AX664,RANDBETWEEN(0,6)),"")</f>
        <v>44366</v>
      </c>
      <c r="BB664" s="20">
        <f ca="1">IF(SUM(IF({"5.Anslutningsavtal","6.Nätavtal"}=Q664,1,0))&gt;0,EDATE(AZ664,RANDBETWEEN(0,3)),"")</f>
        <v>44458</v>
      </c>
      <c r="BD664" s="20" t="str">
        <f ca="1" t="shared" si="717"/>
        <v/>
      </c>
    </row>
    <row r="665" spans="1:56">
      <c r="A665" s="32" t="s">
        <v>65</v>
      </c>
      <c r="B665" s="30">
        <f ca="1" t="shared" si="744"/>
        <v>44539</v>
      </c>
      <c r="C665" s="31">
        <f ca="1" t="shared" si="704"/>
        <v>45014</v>
      </c>
      <c r="D665" s="29" t="str">
        <f t="shared" si="705"/>
        <v>Project 4665</v>
      </c>
      <c r="E665" s="29" t="str">
        <f t="shared" si="706"/>
        <v>Company AB 5665</v>
      </c>
      <c r="F665" s="29" t="str">
        <f ca="1" t="shared" si="745"/>
        <v>Heby</v>
      </c>
      <c r="G665" s="36">
        <f ca="1" t="shared" si="746"/>
        <v>31</v>
      </c>
      <c r="H665" s="37" t="str">
        <f ca="1" t="shared" si="747"/>
        <v/>
      </c>
      <c r="I665" s="29" t="str">
        <f ca="1" t="shared" si="748"/>
        <v>Utökning</v>
      </c>
      <c r="J665" s="29" t="s">
        <v>69</v>
      </c>
      <c r="K665" s="40">
        <f ca="1" t="shared" si="749"/>
        <v>170</v>
      </c>
      <c r="L665" s="40">
        <f ca="1" t="shared" si="707"/>
        <v>166</v>
      </c>
      <c r="N665" s="29" t="str">
        <f ca="1" t="shared" si="708"/>
        <v>Lars Johnson 665</v>
      </c>
      <c r="O665" s="29" t="str">
        <f ca="1" t="shared" si="709"/>
        <v>Sarah Anderson 665</v>
      </c>
      <c r="P665" s="29" t="str">
        <f ca="1" t="shared" si="710"/>
        <v>Lars Johnson 665</v>
      </c>
      <c r="Q665" s="29" t="str">
        <f ca="1" t="shared" si="750"/>
        <v>1.Anslutningsmöjlighet</v>
      </c>
      <c r="R665" s="44" t="str">
        <f ca="1" t="shared" si="751"/>
        <v>?</v>
      </c>
      <c r="S665" s="44" t="str">
        <f ca="1" t="shared" si="752"/>
        <v>x</v>
      </c>
      <c r="T665" s="44" t="str">
        <f ca="1" t="shared" si="753"/>
        <v/>
      </c>
      <c r="V665" s="32"/>
      <c r="W665" s="48" t="str">
        <f ca="1" t="shared" si="754"/>
        <v/>
      </c>
      <c r="X665" s="49" t="str">
        <f ca="1" t="shared" si="755"/>
        <v>Nej</v>
      </c>
      <c r="Y665" s="62" t="str">
        <f ca="1" t="shared" si="711"/>
        <v/>
      </c>
      <c r="Z665" s="62" t="str">
        <f ca="1" t="shared" si="712"/>
        <v/>
      </c>
      <c r="AA665" s="66"/>
      <c r="AB665" s="63" t="str">
        <f ca="1" t="shared" si="713"/>
        <v/>
      </c>
      <c r="AC665" s="72">
        <f ca="1">INDEX(Anslutningspunkt!$A$2:$A$180,RANDBETWEEN(2,180),1)</f>
        <v>40</v>
      </c>
      <c r="AD665" s="29"/>
      <c r="AE665" s="29" t="str">
        <f ca="1" t="shared" si="756"/>
        <v/>
      </c>
      <c r="AF665" s="78"/>
      <c r="AG665" s="121"/>
      <c r="AH665" s="122"/>
      <c r="AI665" s="126"/>
      <c r="AL665" s="6"/>
      <c r="AM665" s="6">
        <f ca="1">VLOOKUP(AC665,Anslutningspunkt!A:B,2,0)+RANDBETWEEN(-10000,10000)</f>
        <v>7582018.698</v>
      </c>
      <c r="AN665" s="6">
        <f ca="1">VLOOKUP(AC665,Anslutningspunkt!A:C,3,0)+RANDBETWEEN(-10000,10000)</f>
        <v>832411.195</v>
      </c>
      <c r="AP665" s="6" t="str">
        <f ca="1" t="shared" si="714"/>
        <v>Utökning</v>
      </c>
      <c r="AQ665" s="6" t="str">
        <f t="shared" si="715"/>
        <v>Konsumtion/Produktion</v>
      </c>
      <c r="AX665" s="30" t="str">
        <f ca="1" t="shared" si="716"/>
        <v/>
      </c>
      <c r="AZ665" s="30" t="str">
        <f ca="1">IF(SUM(IF({"4.Projekteringsavtal","5.Anslutningsavtal","6.Nätavtal"}=Q665,1,0))&gt;0,EDATE(AX665,RANDBETWEEN(0,6)),"")</f>
        <v/>
      </c>
      <c r="BB665" s="20" t="str">
        <f ca="1">IF(SUM(IF({"5.Anslutningsavtal","6.Nätavtal"}=Q665,1,0))&gt;0,EDATE(AZ665,RANDBETWEEN(0,3)),"")</f>
        <v/>
      </c>
      <c r="BD665" s="20" t="str">
        <f ca="1" t="shared" si="717"/>
        <v/>
      </c>
    </row>
    <row r="666" spans="1:56">
      <c r="A666" s="32" t="s">
        <v>65</v>
      </c>
      <c r="B666" s="30">
        <f ca="1" t="shared" si="744"/>
        <v>43831</v>
      </c>
      <c r="C666" s="31">
        <f ca="1" t="shared" si="704"/>
        <v>45275</v>
      </c>
      <c r="D666" s="29" t="str">
        <f t="shared" si="705"/>
        <v>Project 4666</v>
      </c>
      <c r="E666" s="29" t="str">
        <f t="shared" si="706"/>
        <v>Company AB 5666</v>
      </c>
      <c r="F666" s="29" t="str">
        <f ca="1" t="shared" si="745"/>
        <v>Västerås</v>
      </c>
      <c r="G666" s="36">
        <f ca="1" t="shared" si="746"/>
        <v>31</v>
      </c>
      <c r="H666" s="37" t="str">
        <f ca="1" t="shared" si="747"/>
        <v>Ja</v>
      </c>
      <c r="I666" s="29" t="str">
        <f ca="1" t="shared" si="748"/>
        <v>Nyanslutning</v>
      </c>
      <c r="J666" s="29" t="s">
        <v>69</v>
      </c>
      <c r="K666" s="40">
        <f ca="1" t="shared" si="749"/>
        <v>190</v>
      </c>
      <c r="L666" s="40">
        <f ca="1" t="shared" si="707"/>
        <v>167</v>
      </c>
      <c r="N666" s="29" t="str">
        <f ca="1" t="shared" si="708"/>
        <v>Erik Johanson 666</v>
      </c>
      <c r="O666" s="29" t="str">
        <f ca="1" t="shared" si="709"/>
        <v>Sarah Anderson 666</v>
      </c>
      <c r="P666" s="29" t="str">
        <f ca="1" t="shared" si="710"/>
        <v>Anders Erikson 666</v>
      </c>
      <c r="Q666" s="29" t="str">
        <f ca="1" t="shared" si="750"/>
        <v>2.Reservationsavtal</v>
      </c>
      <c r="R666" s="44" t="str">
        <f ca="1" t="shared" si="751"/>
        <v/>
      </c>
      <c r="S666" s="44" t="str">
        <f ca="1" t="shared" si="752"/>
        <v>x</v>
      </c>
      <c r="T666" s="44" t="str">
        <f ca="1" t="shared" si="753"/>
        <v>x</v>
      </c>
      <c r="V666" s="32"/>
      <c r="W666" s="48" t="str">
        <f ca="1" t="shared" si="754"/>
        <v/>
      </c>
      <c r="X666" s="49" t="str">
        <f ca="1" t="shared" si="755"/>
        <v>Nej</v>
      </c>
      <c r="Y666" s="62" t="str">
        <f ca="1" t="shared" si="711"/>
        <v/>
      </c>
      <c r="Z666" s="62" t="str">
        <f ca="1" t="shared" si="712"/>
        <v/>
      </c>
      <c r="AA666" s="66"/>
      <c r="AB666" s="63" t="str">
        <f ca="1" t="shared" si="713"/>
        <v/>
      </c>
      <c r="AC666" s="72">
        <f ca="1">INDEX(Anslutningspunkt!$A$2:$A$180,RANDBETWEEN(2,180),1)</f>
        <v>37</v>
      </c>
      <c r="AD666" s="29"/>
      <c r="AE666" s="29" t="str">
        <f ca="1" t="shared" si="756"/>
        <v>Stamnät Regionnät</v>
      </c>
      <c r="AF666" s="78"/>
      <c r="AG666" s="121"/>
      <c r="AH666" s="122"/>
      <c r="AI666" s="126"/>
      <c r="AL666" s="6"/>
      <c r="AM666" s="6">
        <f ca="1">VLOOKUP(AC666,Anslutningspunkt!A:B,2,0)+RANDBETWEEN(-10000,10000)</f>
        <v>7668543.698</v>
      </c>
      <c r="AN666" s="6">
        <f ca="1">VLOOKUP(AC666,Anslutningspunkt!A:C,3,0)+RANDBETWEEN(-10000,10000)</f>
        <v>821512.195</v>
      </c>
      <c r="AP666" s="6" t="str">
        <f ca="1" t="shared" si="714"/>
        <v>Nyanslutning</v>
      </c>
      <c r="AQ666" s="6" t="str">
        <f t="shared" si="715"/>
        <v>Konsumtion/Produktion</v>
      </c>
      <c r="AX666" s="30">
        <f ca="1" t="shared" si="716"/>
        <v>44673.2911940735</v>
      </c>
      <c r="AZ666" s="30" t="str">
        <f ca="1">IF(SUM(IF({"4.Projekteringsavtal","5.Anslutningsavtal","6.Nätavtal"}=Q666,1,0))&gt;0,EDATE(AX666,RANDBETWEEN(0,6)),"")</f>
        <v/>
      </c>
      <c r="BB666" s="20" t="str">
        <f ca="1">IF(SUM(IF({"5.Anslutningsavtal","6.Nätavtal"}=Q666,1,0))&gt;0,EDATE(AZ666,RANDBETWEEN(0,3)),"")</f>
        <v/>
      </c>
      <c r="BD666" s="20" t="str">
        <f ca="1" t="shared" si="717"/>
        <v/>
      </c>
    </row>
    <row r="667" spans="1:56">
      <c r="A667" s="32" t="s">
        <v>65</v>
      </c>
      <c r="B667" s="30">
        <f ca="1" t="shared" si="744"/>
        <v>44839</v>
      </c>
      <c r="C667" s="31">
        <f ca="1" t="shared" si="704"/>
        <v>45164</v>
      </c>
      <c r="D667" s="29" t="str">
        <f t="shared" si="705"/>
        <v>Project 4667</v>
      </c>
      <c r="E667" s="29" t="str">
        <f t="shared" si="706"/>
        <v>Company AB 5667</v>
      </c>
      <c r="F667" s="29" t="str">
        <f ca="1" t="shared" si="745"/>
        <v>Nykvarn</v>
      </c>
      <c r="G667" s="36">
        <f ca="1" t="shared" si="746"/>
        <v>33</v>
      </c>
      <c r="H667" s="37" t="str">
        <f ca="1" t="shared" si="747"/>
        <v>Ja</v>
      </c>
      <c r="I667" s="29" t="str">
        <f ca="1" t="shared" si="748"/>
        <v>Utökning</v>
      </c>
      <c r="J667" s="29" t="s">
        <v>69</v>
      </c>
      <c r="K667" s="40">
        <f ca="1" t="shared" si="749"/>
        <v>490</v>
      </c>
      <c r="L667" s="40">
        <f ca="1" t="shared" si="707"/>
        <v>43</v>
      </c>
      <c r="N667" s="29" t="str">
        <f ca="1" t="shared" si="708"/>
        <v>Sarah Anderson 667</v>
      </c>
      <c r="O667" s="29" t="str">
        <f ca="1" t="shared" si="709"/>
        <v>Anders Erikson 667</v>
      </c>
      <c r="P667" s="29" t="str">
        <f ca="1" t="shared" si="710"/>
        <v>Sarah Anderson 667</v>
      </c>
      <c r="Q667" s="29" t="str">
        <f ca="1" t="shared" si="750"/>
        <v>6.Nätavtal</v>
      </c>
      <c r="R667" s="44" t="str">
        <f ca="1" t="shared" si="751"/>
        <v/>
      </c>
      <c r="S667" s="44" t="str">
        <f ca="1" t="shared" si="752"/>
        <v>x</v>
      </c>
      <c r="T667" s="44" t="str">
        <f ca="1" t="shared" si="753"/>
        <v>x</v>
      </c>
      <c r="V667" s="32"/>
      <c r="W667" s="48" t="str">
        <f ca="1" t="shared" si="754"/>
        <v>Ansluts till LN 20 kV</v>
      </c>
      <c r="X667" s="49" t="str">
        <f ca="1" t="shared" si="755"/>
        <v/>
      </c>
      <c r="Y667" s="62" t="str">
        <f ca="1" t="shared" si="711"/>
        <v/>
      </c>
      <c r="Z667" s="62" t="str">
        <f ca="1" t="shared" si="712"/>
        <v/>
      </c>
      <c r="AA667" s="66"/>
      <c r="AB667" s="63" t="str">
        <f ca="1" t="shared" si="713"/>
        <v/>
      </c>
      <c r="AC667" s="72">
        <f ca="1">INDEX(Anslutningspunkt!$A$2:$A$180,RANDBETWEEN(2,180),1)</f>
        <v>64</v>
      </c>
      <c r="AD667" s="29"/>
      <c r="AE667" s="29" t="str">
        <f ca="1" t="shared" si="756"/>
        <v>Regionnät</v>
      </c>
      <c r="AF667" s="78"/>
      <c r="AG667" s="121"/>
      <c r="AH667" s="122"/>
      <c r="AI667" s="126"/>
      <c r="AL667" s="6"/>
      <c r="AM667" s="6">
        <f ca="1">VLOOKUP(AC667,Anslutningspunkt!A:B,2,0)+RANDBETWEEN(-10000,10000)</f>
        <v>7608781.698</v>
      </c>
      <c r="AN667" s="6">
        <f ca="1">VLOOKUP(AC667,Anslutningspunkt!A:C,3,0)+RANDBETWEEN(-10000,10000)</f>
        <v>733915.195</v>
      </c>
      <c r="AP667" s="6" t="str">
        <f ca="1" t="shared" si="714"/>
        <v>Utökning</v>
      </c>
      <c r="AQ667" s="6" t="str">
        <f t="shared" si="715"/>
        <v>Konsumtion/Produktion</v>
      </c>
      <c r="AX667" s="30">
        <f ca="1" t="shared" si="716"/>
        <v>45082.946391729</v>
      </c>
      <c r="AZ667" s="30">
        <f ca="1">IF(SUM(IF({"4.Projekteringsavtal","5.Anslutningsavtal","6.Nätavtal"}=Q667,1,0))&gt;0,EDATE(AX667,RANDBETWEEN(0,6)),"")</f>
        <v>45235</v>
      </c>
      <c r="BB667" s="20">
        <f ca="1">IF(SUM(IF({"5.Anslutningsavtal","6.Nätavtal"}=Q667,1,0))&gt;0,EDATE(AZ667,RANDBETWEEN(0,3)),"")</f>
        <v>45265</v>
      </c>
      <c r="BD667" s="20">
        <f ca="1" t="shared" si="717"/>
        <v>45356</v>
      </c>
    </row>
    <row r="668" spans="1:56">
      <c r="A668" s="32" t="s">
        <v>65</v>
      </c>
      <c r="B668" s="30">
        <f ca="1" t="shared" si="744"/>
        <v>44675</v>
      </c>
      <c r="C668" s="31">
        <f ca="1" t="shared" si="704"/>
        <v>45035</v>
      </c>
      <c r="D668" s="29" t="str">
        <f t="shared" si="705"/>
        <v>Project 4668</v>
      </c>
      <c r="E668" s="29" t="str">
        <f t="shared" si="706"/>
        <v>Company AB 5668</v>
      </c>
      <c r="F668" s="29" t="str">
        <f ca="1" t="shared" si="745"/>
        <v>Heby</v>
      </c>
      <c r="G668" s="36">
        <f ca="1" t="shared" si="746"/>
        <v>34</v>
      </c>
      <c r="H668" s="37" t="str">
        <f ca="1" t="shared" si="747"/>
        <v/>
      </c>
      <c r="I668" s="29" t="str">
        <f ca="1" t="shared" si="748"/>
        <v>Flytt</v>
      </c>
      <c r="J668" s="29" t="s">
        <v>69</v>
      </c>
      <c r="K668" s="40">
        <f ca="1" t="shared" si="749"/>
        <v>420</v>
      </c>
      <c r="L668" s="40">
        <f ca="1" t="shared" si="707"/>
        <v>319</v>
      </c>
      <c r="N668" s="29" t="str">
        <f ca="1" t="shared" si="708"/>
        <v>Erik Johanson 668</v>
      </c>
      <c r="O668" s="29" t="str">
        <f ca="1" t="shared" si="709"/>
        <v>Anders Erikson 668</v>
      </c>
      <c r="P668" s="29" t="str">
        <f ca="1" t="shared" si="710"/>
        <v>Erik Johanson 668</v>
      </c>
      <c r="Q668" s="29" t="str">
        <f ca="1" t="shared" si="750"/>
        <v>4.Projekteringsavtal</v>
      </c>
      <c r="R668" s="44" t="str">
        <f ca="1" t="shared" si="751"/>
        <v>?</v>
      </c>
      <c r="S668" s="44" t="str">
        <f ca="1" t="shared" si="752"/>
        <v/>
      </c>
      <c r="T668" s="44" t="str">
        <f ca="1" t="shared" si="753"/>
        <v>x</v>
      </c>
      <c r="V668" s="32"/>
      <c r="W668" s="48" t="str">
        <f ca="1" t="shared" si="754"/>
        <v>Reservationsavtal ska tecknas</v>
      </c>
      <c r="X668" s="49" t="str">
        <f ca="1" t="shared" si="755"/>
        <v>Nej</v>
      </c>
      <c r="Y668" s="62" t="str">
        <f ca="1" t="shared" si="711"/>
        <v/>
      </c>
      <c r="Z668" s="62" t="str">
        <f ca="1" t="shared" si="712"/>
        <v/>
      </c>
      <c r="AA668" s="66"/>
      <c r="AB668" s="63" t="str">
        <f ca="1" t="shared" si="713"/>
        <v/>
      </c>
      <c r="AC668" s="72">
        <f ca="1">INDEX(Anslutningspunkt!$A$2:$A$180,RANDBETWEEN(2,180),1)</f>
        <v>271</v>
      </c>
      <c r="AD668" s="29"/>
      <c r="AE668" s="29" t="str">
        <f ca="1" t="shared" si="756"/>
        <v>Regionnät</v>
      </c>
      <c r="AF668" s="78"/>
      <c r="AG668" s="121"/>
      <c r="AH668" s="122"/>
      <c r="AI668" s="126"/>
      <c r="AL668" s="6"/>
      <c r="AM668" s="6">
        <f ca="1">VLOOKUP(AC668,Anslutningspunkt!A:B,2,0)+RANDBETWEEN(-10000,10000)</f>
        <v>7675849.698</v>
      </c>
      <c r="AN668" s="6">
        <f ca="1">VLOOKUP(AC668,Anslutningspunkt!A:C,3,0)+RANDBETWEEN(-10000,10000)</f>
        <v>704142.195</v>
      </c>
      <c r="AP668" s="6" t="str">
        <f ca="1" t="shared" si="714"/>
        <v>Flytt</v>
      </c>
      <c r="AQ668" s="6" t="str">
        <f t="shared" si="715"/>
        <v>Konsumtion/Produktion</v>
      </c>
      <c r="AX668" s="30">
        <f ca="1" t="shared" si="716"/>
        <v>44756.5412493502</v>
      </c>
      <c r="AZ668" s="30">
        <f ca="1">IF(SUM(IF({"4.Projekteringsavtal","5.Anslutningsavtal","6.Nätavtal"}=Q668,1,0))&gt;0,EDATE(AX668,RANDBETWEEN(0,6)),"")</f>
        <v>44909</v>
      </c>
      <c r="BB668" s="20" t="str">
        <f ca="1">IF(SUM(IF({"5.Anslutningsavtal","6.Nätavtal"}=Q668,1,0))&gt;0,EDATE(AZ668,RANDBETWEEN(0,3)),"")</f>
        <v/>
      </c>
      <c r="BD668" s="20" t="str">
        <f ca="1" t="shared" si="717"/>
        <v/>
      </c>
    </row>
    <row r="669" spans="1:56">
      <c r="A669" s="32" t="s">
        <v>65</v>
      </c>
      <c r="B669" s="30">
        <f ca="1" t="shared" si="744"/>
        <v>43545</v>
      </c>
      <c r="C669" s="31">
        <f ca="1" t="shared" si="704"/>
        <v>44064</v>
      </c>
      <c r="D669" s="29" t="str">
        <f t="shared" si="705"/>
        <v>Project 4669</v>
      </c>
      <c r="E669" s="29" t="str">
        <f t="shared" si="706"/>
        <v>Company AB 5669</v>
      </c>
      <c r="F669" s="29" t="str">
        <f ca="1" t="shared" si="745"/>
        <v>Heby</v>
      </c>
      <c r="G669" s="36">
        <f ca="1" t="shared" si="746"/>
        <v>32</v>
      </c>
      <c r="H669" s="37" t="str">
        <f ca="1" t="shared" si="747"/>
        <v/>
      </c>
      <c r="I669" s="29" t="str">
        <f ca="1" t="shared" si="748"/>
        <v>Utökning</v>
      </c>
      <c r="J669" s="29" t="s">
        <v>69</v>
      </c>
      <c r="K669" s="40">
        <f ca="1" t="shared" si="749"/>
        <v>240</v>
      </c>
      <c r="L669" s="40">
        <f ca="1" t="shared" si="707"/>
        <v>180</v>
      </c>
      <c r="N669" s="29" t="str">
        <f ca="1" t="shared" si="708"/>
        <v>Sarah Anderson 669</v>
      </c>
      <c r="O669" s="29" t="str">
        <f ca="1" t="shared" si="709"/>
        <v>Sarah Anderson 669</v>
      </c>
      <c r="P669" s="29" t="str">
        <f ca="1" t="shared" si="710"/>
        <v>Anders Erikson 669</v>
      </c>
      <c r="Q669" s="29" t="str">
        <f ca="1" t="shared" si="750"/>
        <v>1.Anslutningsmöjlighet</v>
      </c>
      <c r="R669" s="44" t="str">
        <f ca="1" t="shared" si="751"/>
        <v/>
      </c>
      <c r="S669" s="44" t="str">
        <f ca="1" t="shared" si="752"/>
        <v/>
      </c>
      <c r="T669" s="44" t="str">
        <f ca="1" t="shared" si="753"/>
        <v>x</v>
      </c>
      <c r="V669" s="32"/>
      <c r="W669" s="48" t="str">
        <f ca="1" t="shared" si="754"/>
        <v/>
      </c>
      <c r="X669" s="49" t="str">
        <f ca="1" t="shared" si="755"/>
        <v>Nej</v>
      </c>
      <c r="Y669" s="62" t="str">
        <f ca="1" t="shared" si="711"/>
        <v/>
      </c>
      <c r="Z669" s="62" t="str">
        <f ca="1" t="shared" si="712"/>
        <v/>
      </c>
      <c r="AA669" s="66"/>
      <c r="AB669" s="63" t="str">
        <f ca="1" t="shared" si="713"/>
        <v/>
      </c>
      <c r="AC669" s="72">
        <f ca="1">INDEX(Anslutningspunkt!$A$2:$A$180,RANDBETWEEN(2,180),1)</f>
        <v>98</v>
      </c>
      <c r="AD669" s="29"/>
      <c r="AE669" s="29" t="str">
        <f ca="1" t="shared" si="756"/>
        <v>Stamnät</v>
      </c>
      <c r="AF669" s="78"/>
      <c r="AG669" s="121"/>
      <c r="AH669" s="122"/>
      <c r="AI669" s="126"/>
      <c r="AL669" s="6"/>
      <c r="AM669" s="6">
        <f ca="1">VLOOKUP(AC669,Anslutningspunkt!A:B,2,0)+RANDBETWEEN(-10000,10000)</f>
        <v>7631322.698</v>
      </c>
      <c r="AN669" s="6">
        <f ca="1">VLOOKUP(AC669,Anslutningspunkt!A:C,3,0)+RANDBETWEEN(-10000,10000)</f>
        <v>735247.195</v>
      </c>
      <c r="AP669" s="6" t="str">
        <f ca="1" t="shared" si="714"/>
        <v>Utökning</v>
      </c>
      <c r="AQ669" s="6" t="str">
        <f t="shared" si="715"/>
        <v>Konsumtion/Produktion</v>
      </c>
      <c r="AX669" s="30" t="str">
        <f ca="1" t="shared" si="716"/>
        <v/>
      </c>
      <c r="AZ669" s="30" t="str">
        <f ca="1">IF(SUM(IF({"4.Projekteringsavtal","5.Anslutningsavtal","6.Nätavtal"}=Q669,1,0))&gt;0,EDATE(AX669,RANDBETWEEN(0,6)),"")</f>
        <v/>
      </c>
      <c r="BB669" s="20" t="str">
        <f ca="1">IF(SUM(IF({"5.Anslutningsavtal","6.Nätavtal"}=Q669,1,0))&gt;0,EDATE(AZ669,RANDBETWEEN(0,3)),"")</f>
        <v/>
      </c>
      <c r="BD669" s="20" t="str">
        <f ca="1" t="shared" si="717"/>
        <v/>
      </c>
    </row>
    <row r="670" spans="1:56">
      <c r="A670" s="32" t="s">
        <v>65</v>
      </c>
      <c r="B670" s="30">
        <f ca="1" t="shared" si="744"/>
        <v>43738</v>
      </c>
      <c r="C670" s="31">
        <f ca="1" t="shared" si="704"/>
        <v>44934</v>
      </c>
      <c r="D670" s="29" t="str">
        <f t="shared" si="705"/>
        <v>Project 4670</v>
      </c>
      <c r="E670" s="29" t="str">
        <f t="shared" si="706"/>
        <v>Company AB 5670</v>
      </c>
      <c r="F670" s="29" t="str">
        <f ca="1" t="shared" si="745"/>
        <v>Arboga</v>
      </c>
      <c r="G670" s="36">
        <f ca="1" t="shared" si="746"/>
        <v>30</v>
      </c>
      <c r="H670" s="37" t="str">
        <f ca="1" t="shared" si="747"/>
        <v>Ja</v>
      </c>
      <c r="I670" s="29" t="str">
        <f ca="1" t="shared" si="748"/>
        <v>Flytt</v>
      </c>
      <c r="J670" s="29" t="s">
        <v>69</v>
      </c>
      <c r="K670" s="40">
        <f ca="1" t="shared" si="749"/>
        <v>230</v>
      </c>
      <c r="L670" s="40">
        <f ca="1" t="shared" si="707"/>
        <v>221</v>
      </c>
      <c r="N670" s="29" t="str">
        <f ca="1" t="shared" si="708"/>
        <v>Erik Johanson 670</v>
      </c>
      <c r="O670" s="29" t="str">
        <f ca="1" t="shared" si="709"/>
        <v>Anders Erikson 670</v>
      </c>
      <c r="P670" s="29" t="str">
        <f ca="1" t="shared" si="710"/>
        <v>Anders Erikson 670</v>
      </c>
      <c r="Q670" s="29" t="str">
        <f ca="1" t="shared" si="750"/>
        <v>2.Reservationsavtal</v>
      </c>
      <c r="R670" s="44" t="str">
        <f ca="1" t="shared" si="751"/>
        <v>Ja</v>
      </c>
      <c r="S670" s="44" t="str">
        <f ca="1" t="shared" si="752"/>
        <v/>
      </c>
      <c r="T670" s="44" t="str">
        <f ca="1" t="shared" si="753"/>
        <v/>
      </c>
      <c r="V670" s="32"/>
      <c r="W670" s="48" t="str">
        <f ca="1" t="shared" si="754"/>
        <v/>
      </c>
      <c r="X670" s="49" t="str">
        <f ca="1" t="shared" si="755"/>
        <v>Ja</v>
      </c>
      <c r="Y670" s="62">
        <f ca="1" t="shared" si="711"/>
        <v>45472</v>
      </c>
      <c r="Z670" s="62">
        <f ca="1" t="shared" si="712"/>
        <v>45382</v>
      </c>
      <c r="AA670" s="66"/>
      <c r="AB670" s="63" t="str">
        <f ca="1" t="shared" si="713"/>
        <v/>
      </c>
      <c r="AC670" s="72">
        <f ca="1">INDEX(Anslutningspunkt!$A$2:$A$180,RANDBETWEEN(2,180),1)</f>
        <v>57</v>
      </c>
      <c r="AD670" s="29"/>
      <c r="AE670" s="29" t="str">
        <f ca="1" t="shared" si="756"/>
        <v>Stamnät Regionnät</v>
      </c>
      <c r="AF670" s="78"/>
      <c r="AG670" s="121"/>
      <c r="AH670" s="122"/>
      <c r="AI670" s="126"/>
      <c r="AL670" s="6"/>
      <c r="AM670" s="6">
        <f ca="1">VLOOKUP(AC670,Anslutningspunkt!A:B,2,0)+RANDBETWEEN(-10000,10000)</f>
        <v>7709952.698</v>
      </c>
      <c r="AN670" s="6">
        <f ca="1">VLOOKUP(AC670,Anslutningspunkt!A:C,3,0)+RANDBETWEEN(-10000,10000)</f>
        <v>664180.195</v>
      </c>
      <c r="AP670" s="6" t="str">
        <f ca="1" t="shared" si="714"/>
        <v>Flytt</v>
      </c>
      <c r="AQ670" s="6" t="str">
        <f t="shared" si="715"/>
        <v>Konsumtion/Produktion</v>
      </c>
      <c r="AX670" s="30">
        <f ca="1" t="shared" si="716"/>
        <v>44574.0008087987</v>
      </c>
      <c r="AZ670" s="30" t="str">
        <f ca="1">IF(SUM(IF({"4.Projekteringsavtal","5.Anslutningsavtal","6.Nätavtal"}=Q670,1,0))&gt;0,EDATE(AX670,RANDBETWEEN(0,6)),"")</f>
        <v/>
      </c>
      <c r="BB670" s="20" t="str">
        <f ca="1">IF(SUM(IF({"5.Anslutningsavtal","6.Nätavtal"}=Q670,1,0))&gt;0,EDATE(AZ670,RANDBETWEEN(0,3)),"")</f>
        <v/>
      </c>
      <c r="BD670" s="20" t="str">
        <f ca="1" t="shared" si="717"/>
        <v/>
      </c>
    </row>
    <row r="671" spans="1:56">
      <c r="A671" s="32" t="s">
        <v>65</v>
      </c>
      <c r="B671" s="30">
        <f ca="1" t="shared" si="744"/>
        <v>44097</v>
      </c>
      <c r="C671" s="31">
        <f ca="1" t="shared" si="704"/>
        <v>44311</v>
      </c>
      <c r="D671" s="29" t="str">
        <f t="shared" si="705"/>
        <v>Project 4671</v>
      </c>
      <c r="E671" s="29" t="str">
        <f t="shared" si="706"/>
        <v>Company AB 5671</v>
      </c>
      <c r="F671" s="29" t="str">
        <f ca="1" t="shared" si="745"/>
        <v>Horndal</v>
      </c>
      <c r="G671" s="36">
        <f ca="1" t="shared" si="746"/>
        <v>38</v>
      </c>
      <c r="H671" s="37" t="str">
        <f ca="1" t="shared" si="747"/>
        <v>Nej</v>
      </c>
      <c r="I671" s="29" t="str">
        <f ca="1" t="shared" si="748"/>
        <v>Flytt</v>
      </c>
      <c r="J671" s="29" t="s">
        <v>69</v>
      </c>
      <c r="K671" s="40">
        <f ca="1" t="shared" si="749"/>
        <v>590</v>
      </c>
      <c r="L671" s="40">
        <f ca="1" t="shared" si="707"/>
        <v>160</v>
      </c>
      <c r="N671" s="29" t="str">
        <f ca="1" t="shared" si="708"/>
        <v>Erik Johanson 671</v>
      </c>
      <c r="O671" s="29" t="str">
        <f ca="1" t="shared" si="709"/>
        <v>Anders Erikson 671</v>
      </c>
      <c r="P671" s="29" t="str">
        <f ca="1" t="shared" si="710"/>
        <v>Lars Johnson 671</v>
      </c>
      <c r="Q671" s="29" t="str">
        <f ca="1" t="shared" si="750"/>
        <v>4.Projekteringsavtal</v>
      </c>
      <c r="R671" s="44" t="str">
        <f ca="1" t="shared" si="751"/>
        <v/>
      </c>
      <c r="S671" s="44" t="str">
        <f ca="1" t="shared" si="752"/>
        <v>x</v>
      </c>
      <c r="T671" s="44" t="str">
        <f ca="1" t="shared" si="753"/>
        <v/>
      </c>
      <c r="V671" s="32"/>
      <c r="W671" s="48" t="str">
        <f ca="1" t="shared" si="754"/>
        <v/>
      </c>
      <c r="X671" s="49" t="str">
        <f ca="1" t="shared" si="755"/>
        <v>Nej</v>
      </c>
      <c r="Y671" s="62" t="str">
        <f ca="1" t="shared" si="711"/>
        <v/>
      </c>
      <c r="Z671" s="62" t="str">
        <f ca="1" t="shared" si="712"/>
        <v/>
      </c>
      <c r="AA671" s="66"/>
      <c r="AB671" s="63" t="str">
        <f ca="1" t="shared" si="713"/>
        <v/>
      </c>
      <c r="AC671" s="72">
        <f ca="1">INDEX(Anslutningspunkt!$A$2:$A$180,RANDBETWEEN(2,180),1)</f>
        <v>54</v>
      </c>
      <c r="AD671" s="29"/>
      <c r="AE671" s="29" t="str">
        <f ca="1" t="shared" si="756"/>
        <v>Stamnät</v>
      </c>
      <c r="AF671" s="78"/>
      <c r="AG671" s="121"/>
      <c r="AH671" s="122"/>
      <c r="AI671" s="126"/>
      <c r="AL671" s="6"/>
      <c r="AM671" s="6">
        <f ca="1">VLOOKUP(AC671,Anslutningspunkt!A:B,2,0)+RANDBETWEEN(-10000,10000)</f>
        <v>7659488.698</v>
      </c>
      <c r="AN671" s="6">
        <f ca="1">VLOOKUP(AC671,Anslutningspunkt!A:C,3,0)+RANDBETWEEN(-10000,10000)</f>
        <v>742746.195</v>
      </c>
      <c r="AP671" s="6" t="str">
        <f ca="1" t="shared" si="714"/>
        <v>Flytt</v>
      </c>
      <c r="AQ671" s="6" t="str">
        <f t="shared" si="715"/>
        <v>Konsumtion/Produktion</v>
      </c>
      <c r="AX671" s="30">
        <f ca="1" t="shared" si="716"/>
        <v>44134.5429995071</v>
      </c>
      <c r="AZ671" s="30">
        <f ca="1">IF(SUM(IF({"4.Projekteringsavtal","5.Anslutningsavtal","6.Nätavtal"}=Q671,1,0))&gt;0,EDATE(AX671,RANDBETWEEN(0,6)),"")</f>
        <v>44285</v>
      </c>
      <c r="BB671" s="20" t="str">
        <f ca="1">IF(SUM(IF({"5.Anslutningsavtal","6.Nätavtal"}=Q671,1,0))&gt;0,EDATE(AZ671,RANDBETWEEN(0,3)),"")</f>
        <v/>
      </c>
      <c r="BD671" s="20" t="str">
        <f ca="1" t="shared" si="717"/>
        <v/>
      </c>
    </row>
    <row r="672" spans="1:56">
      <c r="A672" s="32" t="s">
        <v>65</v>
      </c>
      <c r="B672" s="30">
        <f ca="1" t="shared" ref="B672:B681" si="757">RANDBETWEEN(DATE(2018,1,1),DATE(2022,10,20))</f>
        <v>44144</v>
      </c>
      <c r="C672" s="31">
        <f ca="1" t="shared" si="704"/>
        <v>45295</v>
      </c>
      <c r="D672" s="29" t="str">
        <f t="shared" si="705"/>
        <v>Project 4672</v>
      </c>
      <c r="E672" s="29" t="str">
        <f t="shared" si="706"/>
        <v>Company AB 5672</v>
      </c>
      <c r="F672" s="29" t="str">
        <f ca="1" t="shared" ref="F672:F681" si="758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Trosa</v>
      </c>
      <c r="G672" s="36">
        <f ca="1" t="shared" ref="G672:G681" si="759">RANDBETWEEN(30,38)</f>
        <v>31</v>
      </c>
      <c r="H672" s="37" t="str">
        <f ca="1" t="shared" ref="H672:H681" si="760">CHOOSE(RANDBETWEEN(1,3),"Ja","Nej","")</f>
        <v>Ja</v>
      </c>
      <c r="I672" s="29" t="str">
        <f ca="1" t="shared" ref="I672:I681" si="761">CHOOSE(RANDBETWEEN(1,3),"Nyanslutning","Utökning","Flytt")</f>
        <v>Utökning</v>
      </c>
      <c r="J672" s="29" t="s">
        <v>69</v>
      </c>
      <c r="K672" s="40">
        <f ca="1" t="shared" ref="K672:K681" si="762">RANDBETWEEN(1,60)*10</f>
        <v>240</v>
      </c>
      <c r="L672" s="40">
        <f ca="1" t="shared" si="707"/>
        <v>12</v>
      </c>
      <c r="N672" s="29" t="str">
        <f ca="1" t="shared" si="708"/>
        <v>Sarah Anderson 672</v>
      </c>
      <c r="O672" s="29" t="str">
        <f ca="1" t="shared" si="709"/>
        <v>Sarah Anderson 672</v>
      </c>
      <c r="P672" s="29" t="str">
        <f ca="1" t="shared" si="710"/>
        <v>Lars Johnson 672</v>
      </c>
      <c r="Q672" s="29" t="str">
        <f ca="1" t="shared" ref="Q672:Q681" si="763">CHOOSE(RANDBETWEEN(1,5),"5.Anslutningsavtal","4.Projekteringsavtal","6.Nätavtal","2.Reservationsavtal","1.Anslutningsmöjlighet")</f>
        <v>4.Projekteringsavtal</v>
      </c>
      <c r="R672" s="44" t="str">
        <f ca="1" t="shared" ref="R672:R681" si="764">CHOOSE(RANDBETWEEN(1,8),"Ja","","","","n","nej","?","N/A")</f>
        <v>?</v>
      </c>
      <c r="S672" s="44" t="str">
        <f ca="1" t="shared" ref="S672:S681" si="765">CHOOSE(RANDBETWEEN(1,3),"x","","")</f>
        <v>x</v>
      </c>
      <c r="T672" s="44" t="str">
        <f ca="1" t="shared" ref="T672:T681" si="766">CHOOSE(RANDBETWEEN(1,4),"x","","","")</f>
        <v/>
      </c>
      <c r="V672" s="32"/>
      <c r="W672" s="48" t="str">
        <f ca="1" t="shared" ref="W672:W681" si="767">CHOOSE(RANDBETWEEN(1,7),"Länk","","","","","Ansluts till LN 20 kV","Reservationsavtal ska tecknas")</f>
        <v/>
      </c>
      <c r="X672" s="49" t="str">
        <f ca="1" t="shared" ref="X672:X681" si="768">CHOOSE(RANDBETWEEN(1,4),"Ja","Ja","Nej","")</f>
        <v>Ja</v>
      </c>
      <c r="Y672" s="62">
        <f ca="1" t="shared" si="711"/>
        <v>45541</v>
      </c>
      <c r="Z672" s="62">
        <f ca="1" t="shared" si="712"/>
        <v>45537</v>
      </c>
      <c r="AA672" s="66"/>
      <c r="AB672" s="63" t="str">
        <f ca="1" t="shared" si="713"/>
        <v/>
      </c>
      <c r="AC672" s="72">
        <f ca="1">INDEX(Anslutningspunkt!$A$2:$A$180,RANDBETWEEN(2,180),1)</f>
        <v>149</v>
      </c>
      <c r="AD672" s="29"/>
      <c r="AE672" s="29" t="str">
        <f ca="1" t="shared" ref="AE672:AE681" si="769">CHOOSE(RANDBETWEEN(1,4),"Regionnät","Stamnät Regionnät","Stamnät","")</f>
        <v>Regionnät</v>
      </c>
      <c r="AF672" s="78"/>
      <c r="AG672" s="121"/>
      <c r="AH672" s="122"/>
      <c r="AI672" s="126"/>
      <c r="AL672" s="6"/>
      <c r="AM672" s="6">
        <f ca="1">VLOOKUP(AC672,Anslutningspunkt!A:B,2,0)+RANDBETWEEN(-10000,10000)</f>
        <v>7673605.698</v>
      </c>
      <c r="AN672" s="6">
        <f ca="1">VLOOKUP(AC672,Anslutningspunkt!A:C,3,0)+RANDBETWEEN(-10000,10000)</f>
        <v>766069.195</v>
      </c>
      <c r="AP672" s="6" t="str">
        <f ca="1" t="shared" si="714"/>
        <v>Utökning</v>
      </c>
      <c r="AQ672" s="6" t="str">
        <f t="shared" si="715"/>
        <v>Konsumtion/Produktion</v>
      </c>
      <c r="AX672" s="30">
        <f ca="1" t="shared" si="716"/>
        <v>45176.1656762159</v>
      </c>
      <c r="AZ672" s="30">
        <f ca="1">IF(SUM(IF({"4.Projekteringsavtal","5.Anslutningsavtal","6.Nätavtal"}=Q672,1,0))&gt;0,EDATE(AX672,RANDBETWEEN(0,6)),"")</f>
        <v>45267</v>
      </c>
      <c r="BB672" s="20" t="str">
        <f ca="1">IF(SUM(IF({"5.Anslutningsavtal","6.Nätavtal"}=Q672,1,0))&gt;0,EDATE(AZ672,RANDBETWEEN(0,3)),"")</f>
        <v/>
      </c>
      <c r="BD672" s="20" t="str">
        <f ca="1" t="shared" si="717"/>
        <v/>
      </c>
    </row>
    <row r="673" spans="1:56">
      <c r="A673" s="32" t="s">
        <v>65</v>
      </c>
      <c r="B673" s="30">
        <f ca="1" t="shared" si="757"/>
        <v>43477</v>
      </c>
      <c r="C673" s="31">
        <f ca="1" t="shared" si="704"/>
        <v>45250</v>
      </c>
      <c r="D673" s="29" t="str">
        <f t="shared" si="705"/>
        <v>Project 4673</v>
      </c>
      <c r="E673" s="29" t="str">
        <f t="shared" si="706"/>
        <v>Company AB 5673</v>
      </c>
      <c r="F673" s="29" t="str">
        <f ca="1" t="shared" si="758"/>
        <v>Gnesta</v>
      </c>
      <c r="G673" s="36">
        <f ca="1" t="shared" si="759"/>
        <v>33</v>
      </c>
      <c r="H673" s="37" t="str">
        <f ca="1" t="shared" si="760"/>
        <v>Nej</v>
      </c>
      <c r="I673" s="29" t="str">
        <f ca="1" t="shared" si="761"/>
        <v>Utökning</v>
      </c>
      <c r="J673" s="29" t="s">
        <v>69</v>
      </c>
      <c r="K673" s="40">
        <f ca="1" t="shared" si="762"/>
        <v>140</v>
      </c>
      <c r="L673" s="40">
        <f ca="1" t="shared" si="707"/>
        <v>11</v>
      </c>
      <c r="N673" s="29" t="str">
        <f ca="1" t="shared" si="708"/>
        <v>Sarah Anderson 673</v>
      </c>
      <c r="O673" s="29" t="str">
        <f ca="1" t="shared" si="709"/>
        <v>Lars Johnson 673</v>
      </c>
      <c r="P673" s="29" t="str">
        <f ca="1" t="shared" si="710"/>
        <v>Sarah Anderson 673</v>
      </c>
      <c r="Q673" s="29" t="str">
        <f ca="1" t="shared" si="763"/>
        <v>1.Anslutningsmöjlighet</v>
      </c>
      <c r="R673" s="44" t="str">
        <f ca="1" t="shared" si="764"/>
        <v>N/A</v>
      </c>
      <c r="S673" s="44" t="str">
        <f ca="1" t="shared" si="765"/>
        <v>x</v>
      </c>
      <c r="T673" s="44" t="str">
        <f ca="1" t="shared" si="766"/>
        <v/>
      </c>
      <c r="V673" s="32"/>
      <c r="W673" s="48" t="str">
        <f ca="1" t="shared" si="767"/>
        <v>Reservationsavtal ska tecknas</v>
      </c>
      <c r="X673" s="49" t="str">
        <f ca="1" t="shared" si="768"/>
        <v>Nej</v>
      </c>
      <c r="Y673" s="62" t="str">
        <f ca="1" t="shared" si="711"/>
        <v/>
      </c>
      <c r="Z673" s="62" t="str">
        <f ca="1" t="shared" si="712"/>
        <v/>
      </c>
      <c r="AA673" s="66"/>
      <c r="AB673" s="63">
        <f ca="1" t="shared" si="713"/>
        <v>44692.89127066</v>
      </c>
      <c r="AC673" s="72">
        <f ca="1">INDEX(Anslutningspunkt!$A$2:$A$180,RANDBETWEEN(2,180),1)</f>
        <v>147</v>
      </c>
      <c r="AD673" s="29"/>
      <c r="AE673" s="29" t="str">
        <f ca="1" t="shared" si="769"/>
        <v>Stamnät</v>
      </c>
      <c r="AF673" s="78"/>
      <c r="AG673" s="121"/>
      <c r="AH673" s="122"/>
      <c r="AI673" s="126"/>
      <c r="AL673" s="6"/>
      <c r="AM673" s="6">
        <f ca="1">VLOOKUP(AC673,Anslutningspunkt!A:B,2,0)+RANDBETWEEN(-10000,10000)</f>
        <v>7591273.698</v>
      </c>
      <c r="AN673" s="6">
        <f ca="1">VLOOKUP(AC673,Anslutningspunkt!A:C,3,0)+RANDBETWEEN(-10000,10000)</f>
        <v>806262.195</v>
      </c>
      <c r="AP673" s="6" t="str">
        <f ca="1" t="shared" si="714"/>
        <v>Utökning</v>
      </c>
      <c r="AQ673" s="6" t="str">
        <f t="shared" si="715"/>
        <v>Konsumtion/Produktion</v>
      </c>
      <c r="AX673" s="30" t="str">
        <f ca="1" t="shared" si="716"/>
        <v/>
      </c>
      <c r="AZ673" s="30" t="str">
        <f ca="1">IF(SUM(IF({"4.Projekteringsavtal","5.Anslutningsavtal","6.Nätavtal"}=Q673,1,0))&gt;0,EDATE(AX673,RANDBETWEEN(0,6)),"")</f>
        <v/>
      </c>
      <c r="BB673" s="20" t="str">
        <f ca="1">IF(SUM(IF({"5.Anslutningsavtal","6.Nätavtal"}=Q673,1,0))&gt;0,EDATE(AZ673,RANDBETWEEN(0,3)),"")</f>
        <v/>
      </c>
      <c r="BD673" s="20" t="str">
        <f ca="1" t="shared" si="717"/>
        <v/>
      </c>
    </row>
    <row r="674" spans="1:56">
      <c r="A674" s="32" t="s">
        <v>65</v>
      </c>
      <c r="B674" s="30">
        <f ca="1" t="shared" si="757"/>
        <v>43927</v>
      </c>
      <c r="C674" s="31">
        <f ca="1" t="shared" si="704"/>
        <v>45426</v>
      </c>
      <c r="D674" s="29" t="str">
        <f t="shared" si="705"/>
        <v>Project 4674</v>
      </c>
      <c r="E674" s="29" t="str">
        <f t="shared" si="706"/>
        <v>Company AB 5674</v>
      </c>
      <c r="F674" s="29" t="str">
        <f ca="1" t="shared" si="758"/>
        <v>Eskilstuna</v>
      </c>
      <c r="G674" s="36">
        <f ca="1" t="shared" si="759"/>
        <v>34</v>
      </c>
      <c r="H674" s="37" t="str">
        <f ca="1" t="shared" si="760"/>
        <v/>
      </c>
      <c r="I674" s="29" t="str">
        <f ca="1" t="shared" si="761"/>
        <v>Nyanslutning</v>
      </c>
      <c r="J674" s="29" t="s">
        <v>69</v>
      </c>
      <c r="K674" s="40">
        <f ca="1" t="shared" si="762"/>
        <v>180</v>
      </c>
      <c r="L674" s="40">
        <f ca="1" t="shared" si="707"/>
        <v>87</v>
      </c>
      <c r="N674" s="29" t="str">
        <f ca="1" t="shared" si="708"/>
        <v>Sarah Anderson 674</v>
      </c>
      <c r="O674" s="29" t="str">
        <f ca="1" t="shared" si="709"/>
        <v>Erik Johanson 674</v>
      </c>
      <c r="P674" s="29" t="str">
        <f ca="1" t="shared" si="710"/>
        <v>Lars Johnson 674</v>
      </c>
      <c r="Q674" s="29" t="str">
        <f ca="1" t="shared" si="763"/>
        <v>2.Reservationsavtal</v>
      </c>
      <c r="R674" s="44" t="str">
        <f ca="1" t="shared" si="764"/>
        <v>N/A</v>
      </c>
      <c r="S674" s="44" t="str">
        <f ca="1" t="shared" si="765"/>
        <v/>
      </c>
      <c r="T674" s="44" t="str">
        <f ca="1" t="shared" si="766"/>
        <v/>
      </c>
      <c r="V674" s="32"/>
      <c r="W674" s="48" t="str">
        <f ca="1" t="shared" si="767"/>
        <v/>
      </c>
      <c r="X674" s="49" t="str">
        <f ca="1" t="shared" si="768"/>
        <v>Ja</v>
      </c>
      <c r="Y674" s="62">
        <f ca="1" t="shared" si="711"/>
        <v>45542</v>
      </c>
      <c r="Z674" s="62">
        <f ca="1" t="shared" si="712"/>
        <v>45453</v>
      </c>
      <c r="AA674" s="66"/>
      <c r="AB674" s="63" t="str">
        <f ca="1" t="shared" si="713"/>
        <v/>
      </c>
      <c r="AC674" s="72">
        <f ca="1">INDEX(Anslutningspunkt!$A$2:$A$180,RANDBETWEEN(2,180),1)</f>
        <v>119</v>
      </c>
      <c r="AD674" s="29"/>
      <c r="AE674" s="29" t="str">
        <f ca="1" t="shared" si="769"/>
        <v>Stamnät</v>
      </c>
      <c r="AF674" s="78"/>
      <c r="AG674" s="121"/>
      <c r="AH674" s="122"/>
      <c r="AI674" s="126"/>
      <c r="AL674" s="6"/>
      <c r="AM674" s="6">
        <f ca="1">VLOOKUP(AC674,Anslutningspunkt!A:B,2,0)+RANDBETWEEN(-10000,10000)</f>
        <v>7597018.698</v>
      </c>
      <c r="AN674" s="6">
        <f ca="1">VLOOKUP(AC674,Anslutningspunkt!A:C,3,0)+RANDBETWEEN(-10000,10000)</f>
        <v>715087.195</v>
      </c>
      <c r="AP674" s="6" t="str">
        <f ca="1" t="shared" si="714"/>
        <v>Nyanslutning</v>
      </c>
      <c r="AQ674" s="6" t="str">
        <f t="shared" si="715"/>
        <v>Konsumtion/Produktion</v>
      </c>
      <c r="AX674" s="30">
        <f ca="1" t="shared" si="716"/>
        <v>44256.2047263251</v>
      </c>
      <c r="AZ674" s="30" t="str">
        <f ca="1">IF(SUM(IF({"4.Projekteringsavtal","5.Anslutningsavtal","6.Nätavtal"}=Q674,1,0))&gt;0,EDATE(AX674,RANDBETWEEN(0,6)),"")</f>
        <v/>
      </c>
      <c r="BB674" s="20" t="str">
        <f ca="1">IF(SUM(IF({"5.Anslutningsavtal","6.Nätavtal"}=Q674,1,0))&gt;0,EDATE(AZ674,RANDBETWEEN(0,3)),"")</f>
        <v/>
      </c>
      <c r="BD674" s="20" t="str">
        <f ca="1" t="shared" si="717"/>
        <v/>
      </c>
    </row>
    <row r="675" spans="1:56">
      <c r="A675" s="32" t="s">
        <v>65</v>
      </c>
      <c r="B675" s="30">
        <f ca="1" t="shared" si="757"/>
        <v>44297</v>
      </c>
      <c r="C675" s="31">
        <f ca="1" t="shared" si="704"/>
        <v>45169</v>
      </c>
      <c r="D675" s="29" t="str">
        <f t="shared" si="705"/>
        <v>Project 4675</v>
      </c>
      <c r="E675" s="29" t="str">
        <f t="shared" si="706"/>
        <v>Company AB 5675</v>
      </c>
      <c r="F675" s="29" t="str">
        <f ca="1" t="shared" si="758"/>
        <v>Strängnäs</v>
      </c>
      <c r="G675" s="36">
        <f ca="1" t="shared" si="759"/>
        <v>33</v>
      </c>
      <c r="H675" s="37" t="str">
        <f ca="1" t="shared" si="760"/>
        <v>Ja</v>
      </c>
      <c r="I675" s="29" t="str">
        <f ca="1" t="shared" si="761"/>
        <v>Flytt</v>
      </c>
      <c r="J675" s="29" t="s">
        <v>69</v>
      </c>
      <c r="K675" s="40">
        <f ca="1" t="shared" si="762"/>
        <v>20</v>
      </c>
      <c r="L675" s="40">
        <f ca="1" t="shared" si="707"/>
        <v>2</v>
      </c>
      <c r="N675" s="29" t="str">
        <f ca="1" t="shared" si="708"/>
        <v>Sarah Anderson 675</v>
      </c>
      <c r="O675" s="29" t="str">
        <f ca="1" t="shared" si="709"/>
        <v>Anders Erikson 675</v>
      </c>
      <c r="P675" s="29" t="str">
        <f ca="1" t="shared" si="710"/>
        <v>Lars Johnson 675</v>
      </c>
      <c r="Q675" s="29" t="str">
        <f ca="1" t="shared" si="763"/>
        <v>6.Nätavtal</v>
      </c>
      <c r="R675" s="44" t="str">
        <f ca="1" t="shared" si="764"/>
        <v>?</v>
      </c>
      <c r="S675" s="44" t="str">
        <f ca="1" t="shared" si="765"/>
        <v>x</v>
      </c>
      <c r="T675" s="44" t="str">
        <f ca="1" t="shared" si="766"/>
        <v/>
      </c>
      <c r="V675" s="32"/>
      <c r="W675" s="48" t="str">
        <f ca="1" t="shared" si="767"/>
        <v>Ansluts till LN 20 kV</v>
      </c>
      <c r="X675" s="49" t="str">
        <f ca="1" t="shared" si="768"/>
        <v>Ja</v>
      </c>
      <c r="Y675" s="62">
        <f ca="1" t="shared" si="711"/>
        <v>45585</v>
      </c>
      <c r="Z675" s="62">
        <f ca="1" t="shared" si="712"/>
        <v>45585</v>
      </c>
      <c r="AA675" s="66"/>
      <c r="AB675" s="63" t="str">
        <f ca="1" t="shared" si="713"/>
        <v/>
      </c>
      <c r="AC675" s="72">
        <f ca="1">INDEX(Anslutningspunkt!$A$2:$A$180,RANDBETWEEN(2,180),1)</f>
        <v>94</v>
      </c>
      <c r="AD675" s="29"/>
      <c r="AE675" s="29" t="str">
        <f ca="1" t="shared" si="769"/>
        <v>Regionnät</v>
      </c>
      <c r="AF675" s="78"/>
      <c r="AG675" s="121"/>
      <c r="AH675" s="122"/>
      <c r="AI675" s="126"/>
      <c r="AL675" s="6"/>
      <c r="AM675" s="6">
        <f ca="1">VLOOKUP(AC675,Anslutningspunkt!A:B,2,0)+RANDBETWEEN(-10000,10000)</f>
        <v>7664603.698</v>
      </c>
      <c r="AN675" s="6">
        <f ca="1">VLOOKUP(AC675,Anslutningspunkt!A:C,3,0)+RANDBETWEEN(-10000,10000)</f>
        <v>810921.195</v>
      </c>
      <c r="AP675" s="6" t="str">
        <f ca="1" t="shared" si="714"/>
        <v>Flytt</v>
      </c>
      <c r="AQ675" s="6" t="str">
        <f t="shared" si="715"/>
        <v>Konsumtion/Produktion</v>
      </c>
      <c r="AX675" s="30">
        <f ca="1" t="shared" si="716"/>
        <v>44520.3134541157</v>
      </c>
      <c r="AZ675" s="30">
        <f ca="1">IF(SUM(IF({"4.Projekteringsavtal","5.Anslutningsavtal","6.Nätavtal"}=Q675,1,0))&gt;0,EDATE(AX675,RANDBETWEEN(0,6)),"")</f>
        <v>44550</v>
      </c>
      <c r="BB675" s="20">
        <f ca="1">IF(SUM(IF({"5.Anslutningsavtal","6.Nätavtal"}=Q675,1,0))&gt;0,EDATE(AZ675,RANDBETWEEN(0,3)),"")</f>
        <v>44640</v>
      </c>
      <c r="BD675" s="20">
        <f ca="1" t="shared" si="717"/>
        <v>44732</v>
      </c>
    </row>
    <row r="676" spans="1:56">
      <c r="A676" s="32" t="s">
        <v>65</v>
      </c>
      <c r="B676" s="30">
        <f ca="1" t="shared" si="757"/>
        <v>44081</v>
      </c>
      <c r="C676" s="31">
        <f ca="1" t="shared" si="704"/>
        <v>44131</v>
      </c>
      <c r="D676" s="29" t="str">
        <f t="shared" si="705"/>
        <v>Project 4676</v>
      </c>
      <c r="E676" s="29" t="str">
        <f t="shared" si="706"/>
        <v>Company AB 5676</v>
      </c>
      <c r="F676" s="29" t="str">
        <f ca="1" t="shared" si="758"/>
        <v>Upplands Vsäby</v>
      </c>
      <c r="G676" s="36">
        <f ca="1" t="shared" si="759"/>
        <v>33</v>
      </c>
      <c r="H676" s="37" t="str">
        <f ca="1" t="shared" si="760"/>
        <v>Ja</v>
      </c>
      <c r="I676" s="29" t="str">
        <f ca="1" t="shared" si="761"/>
        <v>Flytt</v>
      </c>
      <c r="J676" s="29" t="s">
        <v>69</v>
      </c>
      <c r="K676" s="40">
        <f ca="1" t="shared" si="762"/>
        <v>420</v>
      </c>
      <c r="L676" s="40">
        <f ca="1" t="shared" si="707"/>
        <v>235</v>
      </c>
      <c r="N676" s="29" t="str">
        <f ca="1" t="shared" si="708"/>
        <v>Anders Erikson 676</v>
      </c>
      <c r="O676" s="29" t="str">
        <f ca="1" t="shared" si="709"/>
        <v>Erik Johanson 676</v>
      </c>
      <c r="P676" s="29" t="str">
        <f ca="1" t="shared" si="710"/>
        <v>Anders Erikson 676</v>
      </c>
      <c r="Q676" s="29" t="str">
        <f ca="1" t="shared" si="763"/>
        <v>5.Anslutningsavtal</v>
      </c>
      <c r="R676" s="44" t="str">
        <f ca="1" t="shared" si="764"/>
        <v/>
      </c>
      <c r="S676" s="44" t="str">
        <f ca="1" t="shared" si="765"/>
        <v/>
      </c>
      <c r="T676" s="44" t="str">
        <f ca="1" t="shared" si="766"/>
        <v/>
      </c>
      <c r="V676" s="32"/>
      <c r="W676" s="48" t="str">
        <f ca="1" t="shared" si="767"/>
        <v/>
      </c>
      <c r="X676" s="49" t="str">
        <f ca="1" t="shared" si="768"/>
        <v>Ja</v>
      </c>
      <c r="Y676" s="62">
        <f ca="1" t="shared" si="711"/>
        <v>45521</v>
      </c>
      <c r="Z676" s="62">
        <f ca="1" t="shared" si="712"/>
        <v>44344</v>
      </c>
      <c r="AA676" s="66"/>
      <c r="AB676" s="63" t="str">
        <f ca="1" t="shared" si="713"/>
        <v/>
      </c>
      <c r="AC676" s="72">
        <f ca="1">INDEX(Anslutningspunkt!$A$2:$A$180,RANDBETWEEN(2,180),1)</f>
        <v>197</v>
      </c>
      <c r="AD676" s="29"/>
      <c r="AE676" s="29" t="str">
        <f ca="1" t="shared" si="769"/>
        <v>Stamnät</v>
      </c>
      <c r="AF676" s="78"/>
      <c r="AG676" s="121"/>
      <c r="AH676" s="122"/>
      <c r="AI676" s="126"/>
      <c r="AL676" s="6"/>
      <c r="AM676" s="6">
        <f ca="1">VLOOKUP(AC676,Anslutningspunkt!A:B,2,0)+RANDBETWEEN(-10000,10000)</f>
        <v>7646830.698</v>
      </c>
      <c r="AN676" s="6">
        <f ca="1">VLOOKUP(AC676,Anslutningspunkt!A:C,3,0)+RANDBETWEEN(-10000,10000)</f>
        <v>676425.195</v>
      </c>
      <c r="AP676" s="6" t="str">
        <f ca="1" t="shared" si="714"/>
        <v>Flytt</v>
      </c>
      <c r="AQ676" s="6" t="str">
        <f t="shared" si="715"/>
        <v>Konsumtion/Produktion</v>
      </c>
      <c r="AX676" s="30">
        <f ca="1" t="shared" si="716"/>
        <v>44082.481935859</v>
      </c>
      <c r="AZ676" s="30">
        <f ca="1">IF(SUM(IF({"4.Projekteringsavtal","5.Anslutningsavtal","6.Nätavtal"}=Q676,1,0))&gt;0,EDATE(AX676,RANDBETWEEN(0,6)),"")</f>
        <v>44143</v>
      </c>
      <c r="BB676" s="20">
        <f ca="1">IF(SUM(IF({"5.Anslutningsavtal","6.Nätavtal"}=Q676,1,0))&gt;0,EDATE(AZ676,RANDBETWEEN(0,3)),"")</f>
        <v>44235</v>
      </c>
      <c r="BD676" s="20" t="str">
        <f ca="1" t="shared" si="717"/>
        <v/>
      </c>
    </row>
    <row r="677" spans="1:56">
      <c r="A677" s="32" t="s">
        <v>65</v>
      </c>
      <c r="B677" s="30">
        <f ca="1" t="shared" si="757"/>
        <v>44237</v>
      </c>
      <c r="C677" s="31">
        <f ca="1" t="shared" si="704"/>
        <v>44856</v>
      </c>
      <c r="D677" s="29" t="str">
        <f t="shared" si="705"/>
        <v>Project 4677</v>
      </c>
      <c r="E677" s="29" t="str">
        <f t="shared" si="706"/>
        <v>Company AB 5677</v>
      </c>
      <c r="F677" s="29" t="str">
        <f ca="1" t="shared" si="758"/>
        <v>Hofors</v>
      </c>
      <c r="G677" s="36">
        <f ca="1" t="shared" si="759"/>
        <v>32</v>
      </c>
      <c r="H677" s="37" t="str">
        <f ca="1" t="shared" si="760"/>
        <v>Ja</v>
      </c>
      <c r="I677" s="29" t="str">
        <f ca="1" t="shared" si="761"/>
        <v>Nyanslutning</v>
      </c>
      <c r="J677" s="29" t="s">
        <v>69</v>
      </c>
      <c r="K677" s="40">
        <f ca="1" t="shared" si="762"/>
        <v>560</v>
      </c>
      <c r="L677" s="40">
        <f ca="1" t="shared" si="707"/>
        <v>86</v>
      </c>
      <c r="N677" s="29" t="str">
        <f ca="1" t="shared" si="708"/>
        <v>Lars Johnson 677</v>
      </c>
      <c r="O677" s="29" t="str">
        <f ca="1" t="shared" si="709"/>
        <v>Anders Erikson 677</v>
      </c>
      <c r="P677" s="29" t="str">
        <f ca="1" t="shared" si="710"/>
        <v>Erik Johanson 677</v>
      </c>
      <c r="Q677" s="29" t="str">
        <f ca="1" t="shared" si="763"/>
        <v>4.Projekteringsavtal</v>
      </c>
      <c r="R677" s="44" t="str">
        <f ca="1" t="shared" si="764"/>
        <v/>
      </c>
      <c r="S677" s="44" t="str">
        <f ca="1" t="shared" si="765"/>
        <v/>
      </c>
      <c r="T677" s="44" t="str">
        <f ca="1" t="shared" si="766"/>
        <v/>
      </c>
      <c r="V677" s="32"/>
      <c r="W677" s="48" t="str">
        <f ca="1" t="shared" si="767"/>
        <v>Länk</v>
      </c>
      <c r="X677" s="49" t="str">
        <f ca="1" t="shared" si="768"/>
        <v>Nej</v>
      </c>
      <c r="Y677" s="62" t="str">
        <f ca="1" t="shared" si="711"/>
        <v/>
      </c>
      <c r="Z677" s="62" t="str">
        <f ca="1" t="shared" si="712"/>
        <v/>
      </c>
      <c r="AA677" s="66"/>
      <c r="AB677" s="63" t="str">
        <f ca="1" t="shared" si="713"/>
        <v/>
      </c>
      <c r="AC677" s="72">
        <f ca="1">INDEX(Anslutningspunkt!$A$2:$A$180,RANDBETWEEN(2,180),1)</f>
        <v>184</v>
      </c>
      <c r="AD677" s="29"/>
      <c r="AE677" s="29" t="str">
        <f ca="1" t="shared" si="769"/>
        <v/>
      </c>
      <c r="AF677" s="78"/>
      <c r="AG677" s="121"/>
      <c r="AH677" s="122"/>
      <c r="AI677" s="126"/>
      <c r="AL677" s="6"/>
      <c r="AM677" s="6">
        <f ca="1">VLOOKUP(AC677,Anslutningspunkt!A:B,2,0)+RANDBETWEEN(-10000,10000)</f>
        <v>7643852.698</v>
      </c>
      <c r="AN677" s="6">
        <f ca="1">VLOOKUP(AC677,Anslutningspunkt!A:C,3,0)+RANDBETWEEN(-10000,10000)</f>
        <v>664070.195</v>
      </c>
      <c r="AP677" s="6" t="str">
        <f ca="1" t="shared" si="714"/>
        <v>Nyanslutning</v>
      </c>
      <c r="AQ677" s="6" t="str">
        <f t="shared" si="715"/>
        <v>Konsumtion/Produktion</v>
      </c>
      <c r="AX677" s="30">
        <f ca="1" t="shared" si="716"/>
        <v>44296.3509211027</v>
      </c>
      <c r="AZ677" s="30">
        <f ca="1">IF(SUM(IF({"4.Projekteringsavtal","5.Anslutningsavtal","6.Nätavtal"}=Q677,1,0))&gt;0,EDATE(AX677,RANDBETWEEN(0,6)),"")</f>
        <v>44326</v>
      </c>
      <c r="BB677" s="20" t="str">
        <f ca="1">IF(SUM(IF({"5.Anslutningsavtal","6.Nätavtal"}=Q677,1,0))&gt;0,EDATE(AZ677,RANDBETWEEN(0,3)),"")</f>
        <v/>
      </c>
      <c r="BD677" s="20" t="str">
        <f ca="1" t="shared" si="717"/>
        <v/>
      </c>
    </row>
    <row r="678" spans="1:56">
      <c r="A678" s="32" t="s">
        <v>65</v>
      </c>
      <c r="B678" s="30">
        <f ca="1" t="shared" si="757"/>
        <v>43787</v>
      </c>
      <c r="C678" s="31">
        <f ca="1" t="shared" si="704"/>
        <v>44784</v>
      </c>
      <c r="D678" s="29" t="str">
        <f t="shared" si="705"/>
        <v>Project 4678</v>
      </c>
      <c r="E678" s="29" t="str">
        <f t="shared" si="706"/>
        <v>Company AB 5678</v>
      </c>
      <c r="F678" s="29" t="str">
        <f ca="1" t="shared" si="758"/>
        <v>Norrtälje</v>
      </c>
      <c r="G678" s="36">
        <f ca="1" t="shared" si="759"/>
        <v>38</v>
      </c>
      <c r="H678" s="37" t="str">
        <f ca="1" t="shared" si="760"/>
        <v>Ja</v>
      </c>
      <c r="I678" s="29" t="str">
        <f ca="1" t="shared" si="761"/>
        <v>Flytt</v>
      </c>
      <c r="J678" s="29" t="s">
        <v>69</v>
      </c>
      <c r="K678" s="40">
        <f ca="1" t="shared" si="762"/>
        <v>420</v>
      </c>
      <c r="L678" s="40">
        <f ca="1" t="shared" si="707"/>
        <v>85</v>
      </c>
      <c r="N678" s="29" t="str">
        <f ca="1" t="shared" si="708"/>
        <v>Sarah Anderson 678</v>
      </c>
      <c r="O678" s="29" t="str">
        <f ca="1" t="shared" si="709"/>
        <v>Erik Johanson 678</v>
      </c>
      <c r="P678" s="29" t="str">
        <f ca="1" t="shared" si="710"/>
        <v>Anders Erikson 678</v>
      </c>
      <c r="Q678" s="29" t="str">
        <f ca="1" t="shared" si="763"/>
        <v>6.Nätavtal</v>
      </c>
      <c r="R678" s="44" t="str">
        <f ca="1" t="shared" si="764"/>
        <v/>
      </c>
      <c r="S678" s="44" t="str">
        <f ca="1" t="shared" si="765"/>
        <v>x</v>
      </c>
      <c r="T678" s="44" t="str">
        <f ca="1" t="shared" si="766"/>
        <v/>
      </c>
      <c r="V678" s="32"/>
      <c r="W678" s="48" t="str">
        <f ca="1" t="shared" si="767"/>
        <v/>
      </c>
      <c r="X678" s="49" t="str">
        <f ca="1" t="shared" si="768"/>
        <v/>
      </c>
      <c r="Y678" s="62" t="str">
        <f ca="1" t="shared" si="711"/>
        <v/>
      </c>
      <c r="Z678" s="62" t="str">
        <f ca="1" t="shared" si="712"/>
        <v/>
      </c>
      <c r="AA678" s="66"/>
      <c r="AB678" s="63" t="str">
        <f ca="1" t="shared" si="713"/>
        <v/>
      </c>
      <c r="AC678" s="72">
        <f ca="1">INDEX(Anslutningspunkt!$A$2:$A$180,RANDBETWEEN(2,180),1)</f>
        <v>104</v>
      </c>
      <c r="AD678" s="29"/>
      <c r="AE678" s="29" t="str">
        <f ca="1" t="shared" si="769"/>
        <v>Stamnät</v>
      </c>
      <c r="AF678" s="78"/>
      <c r="AG678" s="121"/>
      <c r="AH678" s="122"/>
      <c r="AI678" s="126"/>
      <c r="AL678" s="6"/>
      <c r="AM678" s="6">
        <f ca="1">VLOOKUP(AC678,Anslutningspunkt!A:B,2,0)+RANDBETWEEN(-10000,10000)</f>
        <v>7753074.698</v>
      </c>
      <c r="AN678" s="6">
        <f ca="1">VLOOKUP(AC678,Anslutningspunkt!A:C,3,0)+RANDBETWEEN(-10000,10000)</f>
        <v>674653.195</v>
      </c>
      <c r="AP678" s="6" t="str">
        <f ca="1" t="shared" si="714"/>
        <v>Flytt</v>
      </c>
      <c r="AQ678" s="6" t="str">
        <f t="shared" si="715"/>
        <v>Konsumtion/Produktion</v>
      </c>
      <c r="AX678" s="30">
        <f ca="1" t="shared" si="716"/>
        <v>44444.7871361467</v>
      </c>
      <c r="AZ678" s="30">
        <f ca="1">IF(SUM(IF({"4.Projekteringsavtal","5.Anslutningsavtal","6.Nätavtal"}=Q678,1,0))&gt;0,EDATE(AX678,RANDBETWEEN(0,6)),"")</f>
        <v>44566</v>
      </c>
      <c r="BB678" s="20">
        <f ca="1">IF(SUM(IF({"5.Anslutningsavtal","6.Nätavtal"}=Q678,1,0))&gt;0,EDATE(AZ678,RANDBETWEEN(0,3)),"")</f>
        <v>44656</v>
      </c>
      <c r="BD678" s="20">
        <f ca="1" t="shared" si="717"/>
        <v>44656</v>
      </c>
    </row>
    <row r="679" spans="1:56">
      <c r="A679" s="32" t="s">
        <v>65</v>
      </c>
      <c r="B679" s="30">
        <f ca="1" t="shared" si="757"/>
        <v>43611</v>
      </c>
      <c r="C679" s="31">
        <f ca="1" t="shared" si="704"/>
        <v>45070</v>
      </c>
      <c r="D679" s="29" t="str">
        <f t="shared" si="705"/>
        <v>Project 4679</v>
      </c>
      <c r="E679" s="29" t="str">
        <f t="shared" si="706"/>
        <v>Company AB 5679</v>
      </c>
      <c r="F679" s="29" t="str">
        <f ca="1" t="shared" si="758"/>
        <v>Gnesta</v>
      </c>
      <c r="G679" s="36">
        <f ca="1" t="shared" si="759"/>
        <v>30</v>
      </c>
      <c r="H679" s="37" t="str">
        <f ca="1" t="shared" si="760"/>
        <v>Nej</v>
      </c>
      <c r="I679" s="29" t="str">
        <f ca="1" t="shared" si="761"/>
        <v>Flytt</v>
      </c>
      <c r="J679" s="29" t="s">
        <v>69</v>
      </c>
      <c r="K679" s="40">
        <f ca="1" t="shared" si="762"/>
        <v>320</v>
      </c>
      <c r="L679" s="40">
        <f ca="1" t="shared" si="707"/>
        <v>252</v>
      </c>
      <c r="N679" s="29" t="str">
        <f ca="1" t="shared" si="708"/>
        <v>Anders Erikson 679</v>
      </c>
      <c r="O679" s="29" t="str">
        <f ca="1" t="shared" si="709"/>
        <v>Sarah Anderson 679</v>
      </c>
      <c r="P679" s="29" t="str">
        <f ca="1" t="shared" si="710"/>
        <v>Erik Johanson 679</v>
      </c>
      <c r="Q679" s="29" t="str">
        <f ca="1" t="shared" si="763"/>
        <v>1.Anslutningsmöjlighet</v>
      </c>
      <c r="R679" s="44" t="str">
        <f ca="1" t="shared" si="764"/>
        <v>n</v>
      </c>
      <c r="S679" s="44" t="str">
        <f ca="1" t="shared" si="765"/>
        <v/>
      </c>
      <c r="T679" s="44" t="str">
        <f ca="1" t="shared" si="766"/>
        <v/>
      </c>
      <c r="V679" s="32"/>
      <c r="W679" s="48" t="str">
        <f ca="1" t="shared" si="767"/>
        <v/>
      </c>
      <c r="X679" s="49" t="str">
        <f ca="1" t="shared" si="768"/>
        <v/>
      </c>
      <c r="Y679" s="62" t="str">
        <f ca="1" t="shared" si="711"/>
        <v/>
      </c>
      <c r="Z679" s="62" t="str">
        <f ca="1" t="shared" si="712"/>
        <v/>
      </c>
      <c r="AA679" s="66"/>
      <c r="AB679" s="63">
        <f ca="1" t="shared" si="713"/>
        <v>44150.7810537427</v>
      </c>
      <c r="AC679" s="72">
        <f ca="1">INDEX(Anslutningspunkt!$A$2:$A$180,RANDBETWEEN(2,180),1)</f>
        <v>247</v>
      </c>
      <c r="AD679" s="29"/>
      <c r="AE679" s="29" t="str">
        <f ca="1" t="shared" si="769"/>
        <v>Stamnät Regionnät</v>
      </c>
      <c r="AF679" s="78"/>
      <c r="AG679" s="121"/>
      <c r="AH679" s="122"/>
      <c r="AI679" s="126"/>
      <c r="AL679" s="6"/>
      <c r="AM679" s="6">
        <f ca="1">VLOOKUP(AC679,Anslutningspunkt!A:B,2,0)+RANDBETWEEN(-10000,10000)</f>
        <v>7722572.698</v>
      </c>
      <c r="AN679" s="6">
        <f ca="1">VLOOKUP(AC679,Anslutningspunkt!A:C,3,0)+RANDBETWEEN(-10000,10000)</f>
        <v>713392.195</v>
      </c>
      <c r="AP679" s="6" t="str">
        <f ca="1" t="shared" si="714"/>
        <v>Flytt</v>
      </c>
      <c r="AQ679" s="6" t="str">
        <f t="shared" si="715"/>
        <v>Konsumtion/Produktion</v>
      </c>
      <c r="AX679" s="30" t="str">
        <f ca="1" t="shared" si="716"/>
        <v/>
      </c>
      <c r="AZ679" s="30" t="str">
        <f ca="1">IF(SUM(IF({"4.Projekteringsavtal","5.Anslutningsavtal","6.Nätavtal"}=Q679,1,0))&gt;0,EDATE(AX679,RANDBETWEEN(0,6)),"")</f>
        <v/>
      </c>
      <c r="BB679" s="20" t="str">
        <f ca="1">IF(SUM(IF({"5.Anslutningsavtal","6.Nätavtal"}=Q679,1,0))&gt;0,EDATE(AZ679,RANDBETWEEN(0,3)),"")</f>
        <v/>
      </c>
      <c r="BD679" s="20" t="str">
        <f ca="1" t="shared" si="717"/>
        <v/>
      </c>
    </row>
    <row r="680" spans="1:56">
      <c r="A680" s="32" t="s">
        <v>65</v>
      </c>
      <c r="B680" s="30">
        <f ca="1" t="shared" si="757"/>
        <v>43865</v>
      </c>
      <c r="C680" s="31">
        <f ca="1" t="shared" si="704"/>
        <v>44769</v>
      </c>
      <c r="D680" s="29" t="str">
        <f t="shared" si="705"/>
        <v>Project 4680</v>
      </c>
      <c r="E680" s="29" t="str">
        <f t="shared" si="706"/>
        <v>Company AB 5680</v>
      </c>
      <c r="F680" s="29" t="str">
        <f ca="1" t="shared" si="758"/>
        <v>Hedemora</v>
      </c>
      <c r="G680" s="36">
        <f ca="1" t="shared" si="759"/>
        <v>37</v>
      </c>
      <c r="H680" s="37" t="str">
        <f ca="1" t="shared" si="760"/>
        <v/>
      </c>
      <c r="I680" s="29" t="str">
        <f ca="1" t="shared" si="761"/>
        <v>Flytt</v>
      </c>
      <c r="J680" s="29" t="s">
        <v>69</v>
      </c>
      <c r="K680" s="40">
        <f ca="1" t="shared" si="762"/>
        <v>130</v>
      </c>
      <c r="L680" s="40">
        <f ca="1" t="shared" si="707"/>
        <v>39</v>
      </c>
      <c r="N680" s="29" t="str">
        <f ca="1" t="shared" si="708"/>
        <v>Erik Johanson 680</v>
      </c>
      <c r="O680" s="29" t="str">
        <f ca="1" t="shared" si="709"/>
        <v>Anders Erikson 680</v>
      </c>
      <c r="P680" s="29" t="str">
        <f ca="1" t="shared" si="710"/>
        <v>Lars Johnson 680</v>
      </c>
      <c r="Q680" s="29" t="str">
        <f ca="1" t="shared" si="763"/>
        <v>5.Anslutningsavtal</v>
      </c>
      <c r="R680" s="44" t="str">
        <f ca="1" t="shared" si="764"/>
        <v>N/A</v>
      </c>
      <c r="S680" s="44" t="str">
        <f ca="1" t="shared" si="765"/>
        <v>x</v>
      </c>
      <c r="T680" s="44" t="str">
        <f ca="1" t="shared" si="766"/>
        <v/>
      </c>
      <c r="V680" s="32"/>
      <c r="W680" s="48" t="str">
        <f ca="1" t="shared" si="767"/>
        <v/>
      </c>
      <c r="X680" s="49" t="str">
        <f ca="1" t="shared" si="768"/>
        <v>Nej</v>
      </c>
      <c r="Y680" s="62" t="str">
        <f ca="1" t="shared" si="711"/>
        <v/>
      </c>
      <c r="Z680" s="62" t="str">
        <f ca="1" t="shared" si="712"/>
        <v/>
      </c>
      <c r="AA680" s="66"/>
      <c r="AB680" s="63" t="str">
        <f ca="1" t="shared" si="713"/>
        <v/>
      </c>
      <c r="AC680" s="72">
        <f ca="1">INDEX(Anslutningspunkt!$A$2:$A$180,RANDBETWEEN(2,180),1)</f>
        <v>229</v>
      </c>
      <c r="AD680" s="29"/>
      <c r="AE680" s="29" t="str">
        <f ca="1" t="shared" si="769"/>
        <v>Stamnät Regionnät</v>
      </c>
      <c r="AF680" s="78"/>
      <c r="AG680" s="121"/>
      <c r="AH680" s="122"/>
      <c r="AI680" s="126"/>
      <c r="AL680" s="6"/>
      <c r="AM680" s="6">
        <f ca="1">VLOOKUP(AC680,Anslutningspunkt!A:B,2,0)+RANDBETWEEN(-10000,10000)</f>
        <v>7609311.698</v>
      </c>
      <c r="AN680" s="6">
        <f ca="1">VLOOKUP(AC680,Anslutningspunkt!A:C,3,0)+RANDBETWEEN(-10000,10000)</f>
        <v>649136.195</v>
      </c>
      <c r="AP680" s="6" t="str">
        <f ca="1" t="shared" si="714"/>
        <v>Flytt</v>
      </c>
      <c r="AQ680" s="6" t="str">
        <f t="shared" si="715"/>
        <v>Konsumtion/Produktion</v>
      </c>
      <c r="AX680" s="30">
        <f ca="1" t="shared" si="716"/>
        <v>43911.7357853111</v>
      </c>
      <c r="AZ680" s="30">
        <f ca="1">IF(SUM(IF({"4.Projekteringsavtal","5.Anslutningsavtal","6.Nätavtal"}=Q680,1,0))&gt;0,EDATE(AX680,RANDBETWEEN(0,6)),"")</f>
        <v>44033</v>
      </c>
      <c r="BB680" s="20">
        <f ca="1">IF(SUM(IF({"5.Anslutningsavtal","6.Nätavtal"}=Q680,1,0))&gt;0,EDATE(AZ680,RANDBETWEEN(0,3)),"")</f>
        <v>44095</v>
      </c>
      <c r="BD680" s="20" t="str">
        <f ca="1" t="shared" si="717"/>
        <v/>
      </c>
    </row>
    <row r="681" spans="1:56">
      <c r="A681" s="32" t="s">
        <v>65</v>
      </c>
      <c r="B681" s="30">
        <f ca="1" t="shared" si="757"/>
        <v>43321</v>
      </c>
      <c r="C681" s="31">
        <f ca="1" t="shared" si="704"/>
        <v>43609</v>
      </c>
      <c r="D681" s="29" t="str">
        <f t="shared" si="705"/>
        <v>Project 4681</v>
      </c>
      <c r="E681" s="29" t="str">
        <f t="shared" si="706"/>
        <v>Company AB 5681</v>
      </c>
      <c r="F681" s="29" t="str">
        <f ca="1" t="shared" si="758"/>
        <v>Sala</v>
      </c>
      <c r="G681" s="36">
        <f ca="1" t="shared" si="759"/>
        <v>37</v>
      </c>
      <c r="H681" s="37" t="str">
        <f ca="1" t="shared" si="760"/>
        <v/>
      </c>
      <c r="I681" s="29" t="str">
        <f ca="1" t="shared" si="761"/>
        <v>Flytt</v>
      </c>
      <c r="J681" s="29" t="s">
        <v>69</v>
      </c>
      <c r="K681" s="40">
        <f ca="1" t="shared" si="762"/>
        <v>10</v>
      </c>
      <c r="L681" s="40">
        <f ca="1" t="shared" si="707"/>
        <v>9</v>
      </c>
      <c r="N681" s="29" t="str">
        <f ca="1" t="shared" si="708"/>
        <v>Lars Johnson 681</v>
      </c>
      <c r="O681" s="29" t="str">
        <f ca="1" t="shared" si="709"/>
        <v>Sarah Anderson 681</v>
      </c>
      <c r="P681" s="29" t="str">
        <f ca="1" t="shared" si="710"/>
        <v>Sarah Anderson 681</v>
      </c>
      <c r="Q681" s="29" t="str">
        <f ca="1" t="shared" si="763"/>
        <v>2.Reservationsavtal</v>
      </c>
      <c r="R681" s="44" t="str">
        <f ca="1" t="shared" si="764"/>
        <v>Ja</v>
      </c>
      <c r="S681" s="44" t="str">
        <f ca="1" t="shared" si="765"/>
        <v/>
      </c>
      <c r="T681" s="44" t="str">
        <f ca="1" t="shared" si="766"/>
        <v/>
      </c>
      <c r="V681" s="32"/>
      <c r="W681" s="48" t="str">
        <f ca="1" t="shared" si="767"/>
        <v>Reservationsavtal ska tecknas</v>
      </c>
      <c r="X681" s="49" t="str">
        <f ca="1" t="shared" si="768"/>
        <v>Ja</v>
      </c>
      <c r="Y681" s="62">
        <f ca="1" t="shared" si="711"/>
        <v>45499</v>
      </c>
      <c r="Z681" s="62">
        <f ca="1" t="shared" si="712"/>
        <v>44593</v>
      </c>
      <c r="AA681" s="66"/>
      <c r="AB681" s="63" t="str">
        <f ca="1" t="shared" si="713"/>
        <v/>
      </c>
      <c r="AC681" s="72">
        <f ca="1">INDEX(Anslutningspunkt!$A$2:$A$180,RANDBETWEEN(2,180),1)</f>
        <v>144</v>
      </c>
      <c r="AD681" s="29"/>
      <c r="AE681" s="29" t="str">
        <f ca="1" t="shared" si="769"/>
        <v/>
      </c>
      <c r="AF681" s="78"/>
      <c r="AG681" s="121"/>
      <c r="AH681" s="122"/>
      <c r="AI681" s="126"/>
      <c r="AL681" s="6"/>
      <c r="AM681" s="6">
        <f ca="1">VLOOKUP(AC681,Anslutningspunkt!A:B,2,0)+RANDBETWEEN(-10000,10000)</f>
        <v>7620647.698</v>
      </c>
      <c r="AN681" s="6">
        <f ca="1">VLOOKUP(AC681,Anslutningspunkt!A:C,3,0)+RANDBETWEEN(-10000,10000)</f>
        <v>664048.195</v>
      </c>
      <c r="AP681" s="6" t="str">
        <f ca="1" t="shared" si="714"/>
        <v>Flytt</v>
      </c>
      <c r="AQ681" s="6" t="str">
        <f t="shared" si="715"/>
        <v>Konsumtion/Produktion</v>
      </c>
      <c r="AX681" s="30">
        <f ca="1" t="shared" si="716"/>
        <v>43424.306837245</v>
      </c>
      <c r="AZ681" s="30" t="str">
        <f ca="1">IF(SUM(IF({"4.Projekteringsavtal","5.Anslutningsavtal","6.Nätavtal"}=Q681,1,0))&gt;0,EDATE(AX681,RANDBETWEEN(0,6)),"")</f>
        <v/>
      </c>
      <c r="BB681" s="20" t="str">
        <f ca="1">IF(SUM(IF({"5.Anslutningsavtal","6.Nätavtal"}=Q681,1,0))&gt;0,EDATE(AZ681,RANDBETWEEN(0,3)),"")</f>
        <v/>
      </c>
      <c r="BD681" s="20" t="str">
        <f ca="1" t="shared" si="717"/>
        <v/>
      </c>
    </row>
    <row r="682" spans="1:56">
      <c r="A682" s="32" t="s">
        <v>65</v>
      </c>
      <c r="B682" s="30">
        <f ca="1" t="shared" ref="B682:B691" si="770">RANDBETWEEN(DATE(2018,1,1),DATE(2022,10,20))</f>
        <v>44380</v>
      </c>
      <c r="C682" s="31">
        <f ca="1" t="shared" si="704"/>
        <v>45194</v>
      </c>
      <c r="D682" s="29" t="str">
        <f t="shared" si="705"/>
        <v>Project 4682</v>
      </c>
      <c r="E682" s="29" t="str">
        <f t="shared" si="706"/>
        <v>Company AB 5682</v>
      </c>
      <c r="F682" s="29" t="str">
        <f ca="1" t="shared" ref="F682:F691" si="771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Vingåker</v>
      </c>
      <c r="G682" s="36">
        <f ca="1" t="shared" ref="G682:G691" si="772">RANDBETWEEN(30,38)</f>
        <v>32</v>
      </c>
      <c r="H682" s="37" t="str">
        <f ca="1" t="shared" ref="H682:H691" si="773">CHOOSE(RANDBETWEEN(1,3),"Ja","Nej","")</f>
        <v>Nej</v>
      </c>
      <c r="I682" s="29" t="str">
        <f ca="1" t="shared" ref="I682:I691" si="774">CHOOSE(RANDBETWEEN(1,3),"Nyanslutning","Utökning","Flytt")</f>
        <v>Nyanslutning</v>
      </c>
      <c r="J682" s="29" t="s">
        <v>69</v>
      </c>
      <c r="K682" s="40">
        <f ca="1" t="shared" ref="K682:K691" si="775">RANDBETWEEN(1,60)*10</f>
        <v>200</v>
      </c>
      <c r="L682" s="40">
        <f ca="1" t="shared" si="707"/>
        <v>135</v>
      </c>
      <c r="N682" s="29" t="str">
        <f ca="1" t="shared" si="708"/>
        <v>Sarah Anderson 682</v>
      </c>
      <c r="O682" s="29" t="str">
        <f ca="1" t="shared" si="709"/>
        <v>Erik Johanson 682</v>
      </c>
      <c r="P682" s="29" t="str">
        <f ca="1" t="shared" si="710"/>
        <v>Lars Johnson 682</v>
      </c>
      <c r="Q682" s="29" t="str">
        <f ca="1" t="shared" ref="Q682:Q691" si="776">CHOOSE(RANDBETWEEN(1,5),"5.Anslutningsavtal","4.Projekteringsavtal","6.Nätavtal","2.Reservationsavtal","1.Anslutningsmöjlighet")</f>
        <v>2.Reservationsavtal</v>
      </c>
      <c r="R682" s="44" t="str">
        <f ca="1" t="shared" ref="R682:R691" si="777">CHOOSE(RANDBETWEEN(1,8),"Ja","","","","n","nej","?","N/A")</f>
        <v/>
      </c>
      <c r="S682" s="44" t="str">
        <f ca="1" t="shared" ref="S682:S691" si="778">CHOOSE(RANDBETWEEN(1,3),"x","","")</f>
        <v>x</v>
      </c>
      <c r="T682" s="44" t="str">
        <f ca="1" t="shared" ref="T682:T691" si="779">CHOOSE(RANDBETWEEN(1,4),"x","","","")</f>
        <v/>
      </c>
      <c r="V682" s="32"/>
      <c r="W682" s="48" t="str">
        <f ca="1" t="shared" ref="W682:W691" si="780">CHOOSE(RANDBETWEEN(1,7),"Länk","","","","","Ansluts till LN 20 kV","Reservationsavtal ska tecknas")</f>
        <v>Länk</v>
      </c>
      <c r="X682" s="49" t="str">
        <f ca="1" t="shared" ref="X682:X691" si="781">CHOOSE(RANDBETWEEN(1,4),"Ja","Ja","Nej","")</f>
        <v>Ja</v>
      </c>
      <c r="Y682" s="62">
        <f ca="1" t="shared" si="711"/>
        <v>45522</v>
      </c>
      <c r="Z682" s="62">
        <f ca="1" t="shared" si="712"/>
        <v>45243</v>
      </c>
      <c r="AA682" s="66"/>
      <c r="AB682" s="63" t="str">
        <f ca="1" t="shared" si="713"/>
        <v/>
      </c>
      <c r="AC682" s="72">
        <f ca="1">INDEX(Anslutningspunkt!$A$2:$A$180,RANDBETWEEN(2,180),1)</f>
        <v>64</v>
      </c>
      <c r="AD682" s="29"/>
      <c r="AE682" s="29" t="str">
        <f ca="1" t="shared" ref="AE682:AE691" si="782">CHOOSE(RANDBETWEEN(1,4),"Regionnät","Stamnät Regionnät","Stamnät","")</f>
        <v>Stamnät Regionnät</v>
      </c>
      <c r="AF682" s="78"/>
      <c r="AG682" s="121"/>
      <c r="AH682" s="122"/>
      <c r="AI682" s="126"/>
      <c r="AL682" s="6"/>
      <c r="AM682" s="6">
        <f ca="1">VLOOKUP(AC682,Anslutningspunkt!A:B,2,0)+RANDBETWEEN(-10000,10000)</f>
        <v>7597802.698</v>
      </c>
      <c r="AN682" s="6">
        <f ca="1">VLOOKUP(AC682,Anslutningspunkt!A:C,3,0)+RANDBETWEEN(-10000,10000)</f>
        <v>740138.195</v>
      </c>
      <c r="AP682" s="6" t="str">
        <f ca="1" t="shared" si="714"/>
        <v>Nyanslutning</v>
      </c>
      <c r="AQ682" s="6" t="str">
        <f t="shared" si="715"/>
        <v>Konsumtion/Produktion</v>
      </c>
      <c r="AX682" s="30">
        <f ca="1" t="shared" si="716"/>
        <v>45083.7085176035</v>
      </c>
      <c r="AZ682" s="30" t="str">
        <f ca="1">IF(SUM(IF({"4.Projekteringsavtal","5.Anslutningsavtal","6.Nätavtal"}=Q682,1,0))&gt;0,EDATE(AX682,RANDBETWEEN(0,6)),"")</f>
        <v/>
      </c>
      <c r="BB682" s="20" t="str">
        <f ca="1">IF(SUM(IF({"5.Anslutningsavtal","6.Nätavtal"}=Q682,1,0))&gt;0,EDATE(AZ682,RANDBETWEEN(0,3)),"")</f>
        <v/>
      </c>
      <c r="BD682" s="20" t="str">
        <f ca="1" t="shared" si="717"/>
        <v/>
      </c>
    </row>
    <row r="683" spans="1:56">
      <c r="A683" s="32" t="s">
        <v>65</v>
      </c>
      <c r="B683" s="30">
        <f ca="1" t="shared" si="770"/>
        <v>44715</v>
      </c>
      <c r="C683" s="31">
        <f ca="1" t="shared" si="704"/>
        <v>45445</v>
      </c>
      <c r="D683" s="29" t="str">
        <f t="shared" si="705"/>
        <v>Project 4683</v>
      </c>
      <c r="E683" s="29" t="str">
        <f t="shared" si="706"/>
        <v>Company AB 5683</v>
      </c>
      <c r="F683" s="29" t="str">
        <f ca="1" t="shared" si="771"/>
        <v>Sala</v>
      </c>
      <c r="G683" s="36">
        <f ca="1" t="shared" si="772"/>
        <v>38</v>
      </c>
      <c r="H683" s="37" t="str">
        <f ca="1" t="shared" si="773"/>
        <v>Ja</v>
      </c>
      <c r="I683" s="29" t="str">
        <f ca="1" t="shared" si="774"/>
        <v>Flytt</v>
      </c>
      <c r="J683" s="29" t="s">
        <v>69</v>
      </c>
      <c r="K683" s="40">
        <f ca="1" t="shared" si="775"/>
        <v>290</v>
      </c>
      <c r="L683" s="40">
        <f ca="1" t="shared" si="707"/>
        <v>261</v>
      </c>
      <c r="N683" s="29" t="str">
        <f ca="1" t="shared" si="708"/>
        <v>Anders Erikson 683</v>
      </c>
      <c r="O683" s="29" t="str">
        <f ca="1" t="shared" si="709"/>
        <v>Erik Johanson 683</v>
      </c>
      <c r="P683" s="29" t="str">
        <f ca="1" t="shared" si="710"/>
        <v>Lars Johnson 683</v>
      </c>
      <c r="Q683" s="29" t="str">
        <f ca="1" t="shared" si="776"/>
        <v>5.Anslutningsavtal</v>
      </c>
      <c r="R683" s="44" t="str">
        <f ca="1" t="shared" si="777"/>
        <v>nej</v>
      </c>
      <c r="S683" s="44" t="str">
        <f ca="1" t="shared" si="778"/>
        <v/>
      </c>
      <c r="T683" s="44" t="str">
        <f ca="1" t="shared" si="779"/>
        <v/>
      </c>
      <c r="V683" s="32"/>
      <c r="W683" s="48" t="str">
        <f ca="1" t="shared" si="780"/>
        <v>Ansluts till LN 20 kV</v>
      </c>
      <c r="X683" s="49" t="str">
        <f ca="1" t="shared" si="781"/>
        <v>Ja</v>
      </c>
      <c r="Y683" s="62">
        <f ca="1" t="shared" si="711"/>
        <v>45576</v>
      </c>
      <c r="Z683" s="62">
        <f ca="1" t="shared" si="712"/>
        <v>45565</v>
      </c>
      <c r="AA683" s="66"/>
      <c r="AB683" s="63" t="str">
        <f ca="1" t="shared" si="713"/>
        <v/>
      </c>
      <c r="AC683" s="72">
        <f ca="1">INDEX(Anslutningspunkt!$A$2:$A$180,RANDBETWEEN(2,180),1)</f>
        <v>129</v>
      </c>
      <c r="AD683" s="29"/>
      <c r="AE683" s="29" t="str">
        <f ca="1" t="shared" si="782"/>
        <v>Stamnät Regionnät</v>
      </c>
      <c r="AF683" s="78"/>
      <c r="AG683" s="121"/>
      <c r="AH683" s="122"/>
      <c r="AI683" s="126"/>
      <c r="AL683" s="6"/>
      <c r="AM683" s="6">
        <f ca="1">VLOOKUP(AC683,Anslutningspunkt!A:B,2,0)+RANDBETWEEN(-10000,10000)</f>
        <v>7642630.698</v>
      </c>
      <c r="AN683" s="6">
        <f ca="1">VLOOKUP(AC683,Anslutningspunkt!A:C,3,0)+RANDBETWEEN(-10000,10000)</f>
        <v>818491.195</v>
      </c>
      <c r="AP683" s="6" t="str">
        <f ca="1" t="shared" si="714"/>
        <v>Flytt</v>
      </c>
      <c r="AQ683" s="6" t="str">
        <f t="shared" si="715"/>
        <v>Konsumtion/Produktion</v>
      </c>
      <c r="AX683" s="30">
        <f ca="1" t="shared" si="716"/>
        <v>45183.3760643556</v>
      </c>
      <c r="AZ683" s="30">
        <f ca="1">IF(SUM(IF({"4.Projekteringsavtal","5.Anslutningsavtal","6.Nätavtal"}=Q683,1,0))&gt;0,EDATE(AX683,RANDBETWEEN(0,6)),"")</f>
        <v>45274</v>
      </c>
      <c r="BB683" s="20">
        <f ca="1">IF(SUM(IF({"5.Anslutningsavtal","6.Nätavtal"}=Q683,1,0))&gt;0,EDATE(AZ683,RANDBETWEEN(0,3)),"")</f>
        <v>45274</v>
      </c>
      <c r="BD683" s="20" t="str">
        <f ca="1" t="shared" si="717"/>
        <v/>
      </c>
    </row>
    <row r="684" spans="1:56">
      <c r="A684" s="32" t="s">
        <v>65</v>
      </c>
      <c r="B684" s="30">
        <f ca="1" t="shared" si="770"/>
        <v>44274</v>
      </c>
      <c r="C684" s="31">
        <f ca="1" t="shared" si="704"/>
        <v>44479</v>
      </c>
      <c r="D684" s="29" t="str">
        <f t="shared" si="705"/>
        <v>Project 4684</v>
      </c>
      <c r="E684" s="29" t="str">
        <f t="shared" si="706"/>
        <v>Company AB 5684</v>
      </c>
      <c r="F684" s="29" t="str">
        <f ca="1" t="shared" si="771"/>
        <v>Sala</v>
      </c>
      <c r="G684" s="36">
        <f ca="1" t="shared" si="772"/>
        <v>33</v>
      </c>
      <c r="H684" s="37" t="str">
        <f ca="1" t="shared" si="773"/>
        <v>Nej</v>
      </c>
      <c r="I684" s="29" t="str">
        <f ca="1" t="shared" si="774"/>
        <v>Flytt</v>
      </c>
      <c r="J684" s="29" t="s">
        <v>69</v>
      </c>
      <c r="K684" s="40">
        <f ca="1" t="shared" si="775"/>
        <v>260</v>
      </c>
      <c r="L684" s="40">
        <f ca="1" t="shared" si="707"/>
        <v>21</v>
      </c>
      <c r="N684" s="29" t="str">
        <f ca="1" t="shared" si="708"/>
        <v>Anders Erikson 684</v>
      </c>
      <c r="O684" s="29" t="str">
        <f ca="1" t="shared" si="709"/>
        <v>Erik Johanson 684</v>
      </c>
      <c r="P684" s="29" t="str">
        <f ca="1" t="shared" si="710"/>
        <v>Sarah Anderson 684</v>
      </c>
      <c r="Q684" s="29" t="str">
        <f ca="1" t="shared" si="776"/>
        <v>5.Anslutningsavtal</v>
      </c>
      <c r="R684" s="44" t="str">
        <f ca="1" t="shared" si="777"/>
        <v>?</v>
      </c>
      <c r="S684" s="44" t="str">
        <f ca="1" t="shared" si="778"/>
        <v/>
      </c>
      <c r="T684" s="44" t="str">
        <f ca="1" t="shared" si="779"/>
        <v/>
      </c>
      <c r="V684" s="32"/>
      <c r="W684" s="48" t="str">
        <f ca="1" t="shared" si="780"/>
        <v/>
      </c>
      <c r="X684" s="49" t="str">
        <f ca="1" t="shared" si="781"/>
        <v/>
      </c>
      <c r="Y684" s="62" t="str">
        <f ca="1" t="shared" si="711"/>
        <v/>
      </c>
      <c r="Z684" s="62" t="str">
        <f ca="1" t="shared" si="712"/>
        <v/>
      </c>
      <c r="AA684" s="66"/>
      <c r="AB684" s="63" t="str">
        <f ca="1" t="shared" si="713"/>
        <v/>
      </c>
      <c r="AC684" s="72">
        <f ca="1">INDEX(Anslutningspunkt!$A$2:$A$180,RANDBETWEEN(2,180),1)</f>
        <v>35</v>
      </c>
      <c r="AD684" s="29"/>
      <c r="AE684" s="29" t="str">
        <f ca="1" t="shared" si="782"/>
        <v>Stamnät</v>
      </c>
      <c r="AF684" s="78"/>
      <c r="AG684" s="121"/>
      <c r="AH684" s="122"/>
      <c r="AI684" s="126"/>
      <c r="AL684" s="6"/>
      <c r="AM684" s="6">
        <f ca="1">VLOOKUP(AC684,Anslutningspunkt!A:B,2,0)+RANDBETWEEN(-10000,10000)</f>
        <v>7672043.698</v>
      </c>
      <c r="AN684" s="6">
        <f ca="1">VLOOKUP(AC684,Anslutningspunkt!A:C,3,0)+RANDBETWEEN(-10000,10000)</f>
        <v>786337.195</v>
      </c>
      <c r="AP684" s="6" t="str">
        <f ca="1" t="shared" si="714"/>
        <v>Flytt</v>
      </c>
      <c r="AQ684" s="6" t="str">
        <f t="shared" si="715"/>
        <v>Konsumtion/Produktion</v>
      </c>
      <c r="AX684" s="30">
        <f ca="1" t="shared" si="716"/>
        <v>44312.0382180072</v>
      </c>
      <c r="AZ684" s="30">
        <f ca="1">IF(SUM(IF({"4.Projekteringsavtal","5.Anslutningsavtal","6.Nätavtal"}=Q684,1,0))&gt;0,EDATE(AX684,RANDBETWEEN(0,6)),"")</f>
        <v>44403</v>
      </c>
      <c r="BB684" s="20">
        <f ca="1">IF(SUM(IF({"5.Anslutningsavtal","6.Nätavtal"}=Q684,1,0))&gt;0,EDATE(AZ684,RANDBETWEEN(0,3)),"")</f>
        <v>44465</v>
      </c>
      <c r="BD684" s="20" t="str">
        <f ca="1" t="shared" si="717"/>
        <v/>
      </c>
    </row>
    <row r="685" spans="1:56">
      <c r="A685" s="32" t="s">
        <v>65</v>
      </c>
      <c r="B685" s="30">
        <f ca="1" t="shared" si="770"/>
        <v>44455</v>
      </c>
      <c r="C685" s="31">
        <f ca="1" t="shared" si="704"/>
        <v>45048</v>
      </c>
      <c r="D685" s="29" t="str">
        <f t="shared" si="705"/>
        <v>Project 4685</v>
      </c>
      <c r="E685" s="29" t="str">
        <f t="shared" si="706"/>
        <v>Company AB 5685</v>
      </c>
      <c r="F685" s="29" t="str">
        <f ca="1" t="shared" si="771"/>
        <v>Kungsör</v>
      </c>
      <c r="G685" s="36">
        <f ca="1" t="shared" si="772"/>
        <v>34</v>
      </c>
      <c r="H685" s="37" t="str">
        <f ca="1" t="shared" si="773"/>
        <v/>
      </c>
      <c r="I685" s="29" t="str">
        <f ca="1" t="shared" si="774"/>
        <v>Utökning</v>
      </c>
      <c r="J685" s="29" t="s">
        <v>69</v>
      </c>
      <c r="K685" s="40">
        <f ca="1" t="shared" si="775"/>
        <v>160</v>
      </c>
      <c r="L685" s="40">
        <f ca="1" t="shared" si="707"/>
        <v>41</v>
      </c>
      <c r="N685" s="29" t="str">
        <f ca="1" t="shared" si="708"/>
        <v>Erik Johanson 685</v>
      </c>
      <c r="O685" s="29" t="str">
        <f ca="1" t="shared" si="709"/>
        <v>Lars Johnson 685</v>
      </c>
      <c r="P685" s="29" t="str">
        <f ca="1" t="shared" si="710"/>
        <v>Lars Johnson 685</v>
      </c>
      <c r="Q685" s="29" t="str">
        <f ca="1" t="shared" si="776"/>
        <v>5.Anslutningsavtal</v>
      </c>
      <c r="R685" s="44" t="str">
        <f ca="1" t="shared" si="777"/>
        <v>n</v>
      </c>
      <c r="S685" s="44" t="str">
        <f ca="1" t="shared" si="778"/>
        <v/>
      </c>
      <c r="T685" s="44" t="str">
        <f ca="1" t="shared" si="779"/>
        <v/>
      </c>
      <c r="V685" s="32"/>
      <c r="W685" s="48" t="str">
        <f ca="1" t="shared" si="780"/>
        <v/>
      </c>
      <c r="X685" s="49" t="str">
        <f ca="1" t="shared" si="781"/>
        <v>Ja</v>
      </c>
      <c r="Y685" s="62">
        <f ca="1" t="shared" si="711"/>
        <v>45555</v>
      </c>
      <c r="Z685" s="62">
        <f ca="1" t="shared" si="712"/>
        <v>45227</v>
      </c>
      <c r="AA685" s="66"/>
      <c r="AB685" s="63" t="str">
        <f ca="1" t="shared" si="713"/>
        <v/>
      </c>
      <c r="AC685" s="72">
        <f ca="1">INDEX(Anslutningspunkt!$A$2:$A$180,RANDBETWEEN(2,180),1)</f>
        <v>243</v>
      </c>
      <c r="AD685" s="29"/>
      <c r="AE685" s="29" t="str">
        <f ca="1" t="shared" si="782"/>
        <v>Regionnät</v>
      </c>
      <c r="AF685" s="78"/>
      <c r="AG685" s="121"/>
      <c r="AH685" s="122"/>
      <c r="AI685" s="126"/>
      <c r="AL685" s="6"/>
      <c r="AM685" s="6">
        <f ca="1">VLOOKUP(AC685,Anslutningspunkt!A:B,2,0)+RANDBETWEEN(-10000,10000)</f>
        <v>7638422.698</v>
      </c>
      <c r="AN685" s="6">
        <f ca="1">VLOOKUP(AC685,Anslutningspunkt!A:C,3,0)+RANDBETWEEN(-10000,10000)</f>
        <v>656562.195</v>
      </c>
      <c r="AP685" s="6" t="str">
        <f ca="1" t="shared" si="714"/>
        <v>Utökning</v>
      </c>
      <c r="AQ685" s="6" t="str">
        <f t="shared" si="715"/>
        <v>Konsumtion/Produktion</v>
      </c>
      <c r="AX685" s="30">
        <f ca="1" t="shared" si="716"/>
        <v>45030.9098420652</v>
      </c>
      <c r="AZ685" s="30">
        <f ca="1">IF(SUM(IF({"4.Projekteringsavtal","5.Anslutningsavtal","6.Nätavtal"}=Q685,1,0))&gt;0,EDATE(AX685,RANDBETWEEN(0,6)),"")</f>
        <v>45121</v>
      </c>
      <c r="BB685" s="20">
        <f ca="1">IF(SUM(IF({"5.Anslutningsavtal","6.Nätavtal"}=Q685,1,0))&gt;0,EDATE(AZ685,RANDBETWEEN(0,3)),"")</f>
        <v>45152</v>
      </c>
      <c r="BD685" s="20" t="str">
        <f ca="1" t="shared" si="717"/>
        <v/>
      </c>
    </row>
    <row r="686" spans="1:56">
      <c r="A686" s="32" t="s">
        <v>65</v>
      </c>
      <c r="B686" s="30">
        <f ca="1" t="shared" si="770"/>
        <v>44017</v>
      </c>
      <c r="C686" s="31">
        <f ca="1" t="shared" si="704"/>
        <v>44676</v>
      </c>
      <c r="D686" s="29" t="str">
        <f t="shared" si="705"/>
        <v>Project 4686</v>
      </c>
      <c r="E686" s="29" t="str">
        <f t="shared" si="706"/>
        <v>Company AB 5686</v>
      </c>
      <c r="F686" s="29" t="str">
        <f ca="1" t="shared" si="771"/>
        <v>Äkers Styckebruk</v>
      </c>
      <c r="G686" s="36">
        <f ca="1" t="shared" si="772"/>
        <v>36</v>
      </c>
      <c r="H686" s="37" t="str">
        <f ca="1" t="shared" si="773"/>
        <v>Ja</v>
      </c>
      <c r="I686" s="29" t="str">
        <f ca="1" t="shared" si="774"/>
        <v>Flytt</v>
      </c>
      <c r="J686" s="29" t="s">
        <v>69</v>
      </c>
      <c r="K686" s="40">
        <f ca="1" t="shared" si="775"/>
        <v>160</v>
      </c>
      <c r="L686" s="40">
        <f ca="1" t="shared" si="707"/>
        <v>24</v>
      </c>
      <c r="N686" s="29" t="str">
        <f ca="1" t="shared" si="708"/>
        <v>Lars Johnson 686</v>
      </c>
      <c r="O686" s="29" t="str">
        <f ca="1" t="shared" si="709"/>
        <v>Lars Johnson 686</v>
      </c>
      <c r="P686" s="29" t="str">
        <f ca="1" t="shared" si="710"/>
        <v>Lars Johnson 686</v>
      </c>
      <c r="Q686" s="29" t="str">
        <f ca="1" t="shared" si="776"/>
        <v>2.Reservationsavtal</v>
      </c>
      <c r="R686" s="44" t="str">
        <f ca="1" t="shared" si="777"/>
        <v/>
      </c>
      <c r="S686" s="44" t="str">
        <f ca="1" t="shared" si="778"/>
        <v/>
      </c>
      <c r="T686" s="44" t="str">
        <f ca="1" t="shared" si="779"/>
        <v/>
      </c>
      <c r="V686" s="32"/>
      <c r="W686" s="48" t="str">
        <f ca="1" t="shared" si="780"/>
        <v/>
      </c>
      <c r="X686" s="49" t="str">
        <f ca="1" t="shared" si="781"/>
        <v>Ja</v>
      </c>
      <c r="Y686" s="62">
        <f ca="1" t="shared" si="711"/>
        <v>45042</v>
      </c>
      <c r="Z686" s="62">
        <f ca="1" t="shared" si="712"/>
        <v>44763</v>
      </c>
      <c r="AA686" s="66"/>
      <c r="AB686" s="63" t="str">
        <f ca="1" t="shared" si="713"/>
        <v/>
      </c>
      <c r="AC686" s="72">
        <f ca="1">INDEX(Anslutningspunkt!$A$2:$A$180,RANDBETWEEN(2,180),1)</f>
        <v>169</v>
      </c>
      <c r="AD686" s="29"/>
      <c r="AE686" s="29" t="str">
        <f ca="1" t="shared" si="782"/>
        <v>Stamnät Regionnät</v>
      </c>
      <c r="AF686" s="78"/>
      <c r="AG686" s="121"/>
      <c r="AH686" s="122"/>
      <c r="AI686" s="126"/>
      <c r="AL686" s="6"/>
      <c r="AM686" s="6">
        <f ca="1">VLOOKUP(AC686,Anslutningspunkt!A:B,2,0)+RANDBETWEEN(-10000,10000)</f>
        <v>7711888.698</v>
      </c>
      <c r="AN686" s="6">
        <f ca="1">VLOOKUP(AC686,Anslutningspunkt!A:C,3,0)+RANDBETWEEN(-10000,10000)</f>
        <v>663891.195</v>
      </c>
      <c r="AP686" s="6" t="str">
        <f ca="1" t="shared" si="714"/>
        <v>Flytt</v>
      </c>
      <c r="AQ686" s="6" t="str">
        <f t="shared" si="715"/>
        <v>Konsumtion/Produktion</v>
      </c>
      <c r="AX686" s="30">
        <f ca="1" t="shared" si="716"/>
        <v>44585.4857389909</v>
      </c>
      <c r="AZ686" s="30" t="str">
        <f ca="1">IF(SUM(IF({"4.Projekteringsavtal","5.Anslutningsavtal","6.Nätavtal"}=Q686,1,0))&gt;0,EDATE(AX686,RANDBETWEEN(0,6)),"")</f>
        <v/>
      </c>
      <c r="BB686" s="20" t="str">
        <f ca="1">IF(SUM(IF({"5.Anslutningsavtal","6.Nätavtal"}=Q686,1,0))&gt;0,EDATE(AZ686,RANDBETWEEN(0,3)),"")</f>
        <v/>
      </c>
      <c r="BD686" s="20" t="str">
        <f ca="1" t="shared" si="717"/>
        <v/>
      </c>
    </row>
    <row r="687" spans="1:56">
      <c r="A687" s="32" t="s">
        <v>65</v>
      </c>
      <c r="B687" s="30">
        <f ca="1" t="shared" si="770"/>
        <v>43324</v>
      </c>
      <c r="C687" s="31">
        <f ca="1" t="shared" si="704"/>
        <v>45354</v>
      </c>
      <c r="D687" s="29" t="str">
        <f t="shared" si="705"/>
        <v>Project 4687</v>
      </c>
      <c r="E687" s="29" t="str">
        <f t="shared" si="706"/>
        <v>Company AB 5687</v>
      </c>
      <c r="F687" s="29" t="str">
        <f ca="1" t="shared" si="771"/>
        <v>Sigtuna</v>
      </c>
      <c r="G687" s="36">
        <f ca="1" t="shared" si="772"/>
        <v>37</v>
      </c>
      <c r="H687" s="37" t="str">
        <f ca="1" t="shared" si="773"/>
        <v/>
      </c>
      <c r="I687" s="29" t="str">
        <f ca="1" t="shared" si="774"/>
        <v>Utökning</v>
      </c>
      <c r="J687" s="29" t="s">
        <v>69</v>
      </c>
      <c r="K687" s="40">
        <f ca="1" t="shared" si="775"/>
        <v>200</v>
      </c>
      <c r="L687" s="40">
        <f ca="1" t="shared" si="707"/>
        <v>53</v>
      </c>
      <c r="N687" s="29" t="str">
        <f ca="1" t="shared" si="708"/>
        <v>Anders Erikson 687</v>
      </c>
      <c r="O687" s="29" t="str">
        <f ca="1" t="shared" si="709"/>
        <v>Sarah Anderson 687</v>
      </c>
      <c r="P687" s="29" t="str">
        <f ca="1" t="shared" si="710"/>
        <v>Erik Johanson 687</v>
      </c>
      <c r="Q687" s="29" t="str">
        <f ca="1" t="shared" si="776"/>
        <v>5.Anslutningsavtal</v>
      </c>
      <c r="R687" s="44" t="str">
        <f ca="1" t="shared" si="777"/>
        <v>N/A</v>
      </c>
      <c r="S687" s="44" t="str">
        <f ca="1" t="shared" si="778"/>
        <v/>
      </c>
      <c r="T687" s="44" t="str">
        <f ca="1" t="shared" si="779"/>
        <v/>
      </c>
      <c r="V687" s="32"/>
      <c r="W687" s="48" t="str">
        <f ca="1" t="shared" si="780"/>
        <v/>
      </c>
      <c r="X687" s="49" t="str">
        <f ca="1" t="shared" si="781"/>
        <v/>
      </c>
      <c r="Y687" s="62" t="str">
        <f ca="1" t="shared" si="711"/>
        <v/>
      </c>
      <c r="Z687" s="62" t="str">
        <f ca="1" t="shared" si="712"/>
        <v/>
      </c>
      <c r="AA687" s="66"/>
      <c r="AB687" s="63" t="str">
        <f ca="1" t="shared" si="713"/>
        <v/>
      </c>
      <c r="AC687" s="72">
        <f ca="1">INDEX(Anslutningspunkt!$A$2:$A$180,RANDBETWEEN(2,180),1)</f>
        <v>107</v>
      </c>
      <c r="AD687" s="29"/>
      <c r="AE687" s="29" t="str">
        <f ca="1" t="shared" si="782"/>
        <v>Stamnät Regionnät</v>
      </c>
      <c r="AF687" s="78"/>
      <c r="AG687" s="121"/>
      <c r="AH687" s="122"/>
      <c r="AI687" s="126"/>
      <c r="AL687" s="6"/>
      <c r="AM687" s="6">
        <f ca="1">VLOOKUP(AC687,Anslutningspunkt!A:B,2,0)+RANDBETWEEN(-10000,10000)</f>
        <v>7629673.698</v>
      </c>
      <c r="AN687" s="6">
        <f ca="1">VLOOKUP(AC687,Anslutningspunkt!A:C,3,0)+RANDBETWEEN(-10000,10000)</f>
        <v>731998.195</v>
      </c>
      <c r="AP687" s="6" t="str">
        <f ca="1" t="shared" si="714"/>
        <v>Utökning</v>
      </c>
      <c r="AQ687" s="6" t="str">
        <f t="shared" si="715"/>
        <v>Konsumtion/Produktion</v>
      </c>
      <c r="AX687" s="30">
        <f ca="1" t="shared" si="716"/>
        <v>45218.0061261015</v>
      </c>
      <c r="AZ687" s="30">
        <f ca="1">IF(SUM(IF({"4.Projekteringsavtal","5.Anslutningsavtal","6.Nätavtal"}=Q687,1,0))&gt;0,EDATE(AX687,RANDBETWEEN(0,6)),"")</f>
        <v>45310</v>
      </c>
      <c r="BB687" s="20">
        <f ca="1">IF(SUM(IF({"5.Anslutningsavtal","6.Nätavtal"}=Q687,1,0))&gt;0,EDATE(AZ687,RANDBETWEEN(0,3)),"")</f>
        <v>45341</v>
      </c>
      <c r="BD687" s="20" t="str">
        <f ca="1" t="shared" si="717"/>
        <v/>
      </c>
    </row>
    <row r="688" spans="1:56">
      <c r="A688" s="32" t="s">
        <v>65</v>
      </c>
      <c r="B688" s="30">
        <f ca="1" t="shared" si="770"/>
        <v>43222</v>
      </c>
      <c r="C688" s="31">
        <f ca="1" t="shared" si="704"/>
        <v>45414</v>
      </c>
      <c r="D688" s="29" t="str">
        <f t="shared" si="705"/>
        <v>Project 4688</v>
      </c>
      <c r="E688" s="29" t="str">
        <f t="shared" si="706"/>
        <v>Company AB 5688</v>
      </c>
      <c r="F688" s="29" t="str">
        <f ca="1" t="shared" si="771"/>
        <v>Surahamar</v>
      </c>
      <c r="G688" s="36">
        <f ca="1" t="shared" si="772"/>
        <v>38</v>
      </c>
      <c r="H688" s="37" t="str">
        <f ca="1" t="shared" si="773"/>
        <v>Ja</v>
      </c>
      <c r="I688" s="29" t="str">
        <f ca="1" t="shared" si="774"/>
        <v>Nyanslutning</v>
      </c>
      <c r="J688" s="29" t="s">
        <v>69</v>
      </c>
      <c r="K688" s="40">
        <f ca="1" t="shared" si="775"/>
        <v>430</v>
      </c>
      <c r="L688" s="40">
        <f ca="1" t="shared" si="707"/>
        <v>180</v>
      </c>
      <c r="N688" s="29" t="str">
        <f ca="1" t="shared" si="708"/>
        <v>Erik Johanson 688</v>
      </c>
      <c r="O688" s="29" t="str">
        <f ca="1" t="shared" si="709"/>
        <v>Anders Erikson 688</v>
      </c>
      <c r="P688" s="29" t="str">
        <f ca="1" t="shared" si="710"/>
        <v>Anders Erikson 688</v>
      </c>
      <c r="Q688" s="29" t="str">
        <f ca="1" t="shared" si="776"/>
        <v>2.Reservationsavtal</v>
      </c>
      <c r="R688" s="44" t="str">
        <f ca="1" t="shared" si="777"/>
        <v/>
      </c>
      <c r="S688" s="44" t="str">
        <f ca="1" t="shared" si="778"/>
        <v>x</v>
      </c>
      <c r="T688" s="44" t="str">
        <f ca="1" t="shared" si="779"/>
        <v>x</v>
      </c>
      <c r="V688" s="32"/>
      <c r="W688" s="48" t="str">
        <f ca="1" t="shared" si="780"/>
        <v>Reservationsavtal ska tecknas</v>
      </c>
      <c r="X688" s="49" t="str">
        <f ca="1" t="shared" si="781"/>
        <v/>
      </c>
      <c r="Y688" s="62" t="str">
        <f ca="1" t="shared" si="711"/>
        <v/>
      </c>
      <c r="Z688" s="62" t="str">
        <f ca="1" t="shared" si="712"/>
        <v/>
      </c>
      <c r="AA688" s="66"/>
      <c r="AB688" s="63" t="str">
        <f ca="1" t="shared" si="713"/>
        <v/>
      </c>
      <c r="AC688" s="72">
        <f ca="1">INDEX(Anslutningspunkt!$A$2:$A$180,RANDBETWEEN(2,180),1)</f>
        <v>172</v>
      </c>
      <c r="AD688" s="29"/>
      <c r="AE688" s="29" t="str">
        <f ca="1" t="shared" si="782"/>
        <v>Regionnät</v>
      </c>
      <c r="AF688" s="78"/>
      <c r="AG688" s="121"/>
      <c r="AH688" s="122"/>
      <c r="AI688" s="126"/>
      <c r="AL688" s="6"/>
      <c r="AM688" s="6">
        <f ca="1">VLOOKUP(AC688,Anslutningspunkt!A:B,2,0)+RANDBETWEEN(-10000,10000)</f>
        <v>7593247.698</v>
      </c>
      <c r="AN688" s="6">
        <f ca="1">VLOOKUP(AC688,Anslutningspunkt!A:C,3,0)+RANDBETWEEN(-10000,10000)</f>
        <v>808245.195</v>
      </c>
      <c r="AP688" s="6" t="str">
        <f ca="1" t="shared" si="714"/>
        <v>Nyanslutning</v>
      </c>
      <c r="AQ688" s="6" t="str">
        <f t="shared" si="715"/>
        <v>Konsumtion/Produktion</v>
      </c>
      <c r="AX688" s="30">
        <f ca="1" t="shared" si="716"/>
        <v>43375.0803353161</v>
      </c>
      <c r="AZ688" s="30" t="str">
        <f ca="1">IF(SUM(IF({"4.Projekteringsavtal","5.Anslutningsavtal","6.Nätavtal"}=Q688,1,0))&gt;0,EDATE(AX688,RANDBETWEEN(0,6)),"")</f>
        <v/>
      </c>
      <c r="BB688" s="20" t="str">
        <f ca="1">IF(SUM(IF({"5.Anslutningsavtal","6.Nätavtal"}=Q688,1,0))&gt;0,EDATE(AZ688,RANDBETWEEN(0,3)),"")</f>
        <v/>
      </c>
      <c r="BD688" s="20" t="str">
        <f ca="1" t="shared" si="717"/>
        <v/>
      </c>
    </row>
    <row r="689" spans="1:56">
      <c r="A689" s="32" t="s">
        <v>65</v>
      </c>
      <c r="B689" s="30">
        <f ca="1" t="shared" si="770"/>
        <v>44323</v>
      </c>
      <c r="C689" s="31">
        <f ca="1" t="shared" si="704"/>
        <v>44672</v>
      </c>
      <c r="D689" s="29" t="str">
        <f t="shared" si="705"/>
        <v>Project 4689</v>
      </c>
      <c r="E689" s="29" t="str">
        <f t="shared" si="706"/>
        <v>Company AB 5689</v>
      </c>
      <c r="F689" s="29" t="str">
        <f ca="1" t="shared" si="771"/>
        <v>Upplands Väsby</v>
      </c>
      <c r="G689" s="36">
        <f ca="1" t="shared" si="772"/>
        <v>36</v>
      </c>
      <c r="H689" s="37" t="str">
        <f ca="1" t="shared" si="773"/>
        <v/>
      </c>
      <c r="I689" s="29" t="str">
        <f ca="1" t="shared" si="774"/>
        <v>Utökning</v>
      </c>
      <c r="J689" s="29" t="s">
        <v>69</v>
      </c>
      <c r="K689" s="40">
        <f ca="1" t="shared" si="775"/>
        <v>230</v>
      </c>
      <c r="L689" s="40">
        <f ca="1" t="shared" si="707"/>
        <v>158</v>
      </c>
      <c r="N689" s="29" t="str">
        <f ca="1" t="shared" si="708"/>
        <v>Anders Erikson 689</v>
      </c>
      <c r="O689" s="29" t="str">
        <f ca="1" t="shared" si="709"/>
        <v>Anders Erikson 689</v>
      </c>
      <c r="P689" s="29" t="str">
        <f ca="1" t="shared" si="710"/>
        <v>Lars Johnson 689</v>
      </c>
      <c r="Q689" s="29" t="str">
        <f ca="1" t="shared" si="776"/>
        <v>6.Nätavtal</v>
      </c>
      <c r="R689" s="44" t="str">
        <f ca="1" t="shared" si="777"/>
        <v>N/A</v>
      </c>
      <c r="S689" s="44" t="str">
        <f ca="1" t="shared" si="778"/>
        <v>x</v>
      </c>
      <c r="T689" s="44" t="str">
        <f ca="1" t="shared" si="779"/>
        <v/>
      </c>
      <c r="V689" s="32"/>
      <c r="W689" s="48" t="str">
        <f ca="1" t="shared" si="780"/>
        <v>Länk</v>
      </c>
      <c r="X689" s="49" t="str">
        <f ca="1" t="shared" si="781"/>
        <v/>
      </c>
      <c r="Y689" s="62" t="str">
        <f ca="1" t="shared" si="711"/>
        <v/>
      </c>
      <c r="Z689" s="62" t="str">
        <f ca="1" t="shared" si="712"/>
        <v/>
      </c>
      <c r="AA689" s="66"/>
      <c r="AB689" s="63" t="str">
        <f ca="1" t="shared" si="713"/>
        <v/>
      </c>
      <c r="AC689" s="72">
        <f ca="1">INDEX(Anslutningspunkt!$A$2:$A$180,RANDBETWEEN(2,180),1)</f>
        <v>188</v>
      </c>
      <c r="AD689" s="29"/>
      <c r="AE689" s="29" t="str">
        <f ca="1" t="shared" si="782"/>
        <v>Stamnät Regionnät</v>
      </c>
      <c r="AF689" s="78"/>
      <c r="AG689" s="121"/>
      <c r="AH689" s="122"/>
      <c r="AI689" s="126"/>
      <c r="AL689" s="6"/>
      <c r="AM689" s="6">
        <f ca="1">VLOOKUP(AC689,Anslutningspunkt!A:B,2,0)+RANDBETWEEN(-10000,10000)</f>
        <v>7661117.698</v>
      </c>
      <c r="AN689" s="6">
        <f ca="1">VLOOKUP(AC689,Anslutningspunkt!A:C,3,0)+RANDBETWEEN(-10000,10000)</f>
        <v>821829.195</v>
      </c>
      <c r="AP689" s="6" t="str">
        <f ca="1" t="shared" si="714"/>
        <v>Utökning</v>
      </c>
      <c r="AQ689" s="6" t="str">
        <f t="shared" si="715"/>
        <v>Konsumtion/Produktion</v>
      </c>
      <c r="AX689" s="30">
        <f ca="1" t="shared" si="716"/>
        <v>44655.5513312957</v>
      </c>
      <c r="AZ689" s="30">
        <f ca="1">IF(SUM(IF({"4.Projekteringsavtal","5.Anslutningsavtal","6.Nätavtal"}=Q689,1,0))&gt;0,EDATE(AX689,RANDBETWEEN(0,6)),"")</f>
        <v>44716</v>
      </c>
      <c r="BB689" s="20">
        <f ca="1">IF(SUM(IF({"5.Anslutningsavtal","6.Nätavtal"}=Q689,1,0))&gt;0,EDATE(AZ689,RANDBETWEEN(0,3)),"")</f>
        <v>44746</v>
      </c>
      <c r="BD689" s="20">
        <f ca="1" t="shared" si="717"/>
        <v>44777</v>
      </c>
    </row>
    <row r="690" spans="1:56">
      <c r="A690" s="32" t="s">
        <v>65</v>
      </c>
      <c r="B690" s="30">
        <f ca="1" t="shared" si="770"/>
        <v>43859</v>
      </c>
      <c r="C690" s="31">
        <f ca="1" t="shared" si="704"/>
        <v>45344</v>
      </c>
      <c r="D690" s="29" t="str">
        <f t="shared" si="705"/>
        <v>Project 4690</v>
      </c>
      <c r="E690" s="29" t="str">
        <f t="shared" si="706"/>
        <v>Company AB 5690</v>
      </c>
      <c r="F690" s="29" t="str">
        <f ca="1" t="shared" si="771"/>
        <v>Järfälla</v>
      </c>
      <c r="G690" s="36">
        <f ca="1" t="shared" si="772"/>
        <v>33</v>
      </c>
      <c r="H690" s="37" t="str">
        <f ca="1" t="shared" si="773"/>
        <v>Ja</v>
      </c>
      <c r="I690" s="29" t="str">
        <f ca="1" t="shared" si="774"/>
        <v>Utökning</v>
      </c>
      <c r="J690" s="29" t="s">
        <v>69</v>
      </c>
      <c r="K690" s="40">
        <f ca="1" t="shared" si="775"/>
        <v>340</v>
      </c>
      <c r="L690" s="40">
        <f ca="1" t="shared" si="707"/>
        <v>152</v>
      </c>
      <c r="N690" s="29" t="str">
        <f ca="1" t="shared" si="708"/>
        <v>Lars Johnson 690</v>
      </c>
      <c r="O690" s="29" t="str">
        <f ca="1" t="shared" si="709"/>
        <v>Anders Erikson 690</v>
      </c>
      <c r="P690" s="29" t="str">
        <f ca="1" t="shared" si="710"/>
        <v>Sarah Anderson 690</v>
      </c>
      <c r="Q690" s="29" t="str">
        <f ca="1" t="shared" si="776"/>
        <v>2.Reservationsavtal</v>
      </c>
      <c r="R690" s="44" t="str">
        <f ca="1" t="shared" si="777"/>
        <v/>
      </c>
      <c r="S690" s="44" t="str">
        <f ca="1" t="shared" si="778"/>
        <v/>
      </c>
      <c r="T690" s="44" t="str">
        <f ca="1" t="shared" si="779"/>
        <v/>
      </c>
      <c r="V690" s="32"/>
      <c r="W690" s="48" t="str">
        <f ca="1" t="shared" si="780"/>
        <v/>
      </c>
      <c r="X690" s="49" t="str">
        <f ca="1" t="shared" si="781"/>
        <v>Nej</v>
      </c>
      <c r="Y690" s="62" t="str">
        <f ca="1" t="shared" si="711"/>
        <v/>
      </c>
      <c r="Z690" s="62" t="str">
        <f ca="1" t="shared" si="712"/>
        <v/>
      </c>
      <c r="AA690" s="66"/>
      <c r="AB690" s="63" t="str">
        <f ca="1" t="shared" si="713"/>
        <v/>
      </c>
      <c r="AC690" s="72">
        <f ca="1">INDEX(Anslutningspunkt!$A$2:$A$180,RANDBETWEEN(2,180),1)</f>
        <v>71</v>
      </c>
      <c r="AD690" s="29"/>
      <c r="AE690" s="29" t="str">
        <f ca="1" t="shared" si="782"/>
        <v/>
      </c>
      <c r="AF690" s="78"/>
      <c r="AG690" s="121"/>
      <c r="AH690" s="122"/>
      <c r="AI690" s="126"/>
      <c r="AL690" s="6"/>
      <c r="AM690" s="6">
        <f ca="1">VLOOKUP(AC690,Anslutningspunkt!A:B,2,0)+RANDBETWEEN(-10000,10000)</f>
        <v>7586237.698</v>
      </c>
      <c r="AN690" s="6">
        <f ca="1">VLOOKUP(AC690,Anslutningspunkt!A:C,3,0)+RANDBETWEEN(-10000,10000)</f>
        <v>847374.195</v>
      </c>
      <c r="AP690" s="6" t="str">
        <f ca="1" t="shared" si="714"/>
        <v>Utökning</v>
      </c>
      <c r="AQ690" s="6" t="str">
        <f t="shared" si="715"/>
        <v>Konsumtion/Produktion</v>
      </c>
      <c r="AX690" s="30">
        <f ca="1" t="shared" si="716"/>
        <v>44370.2170815231</v>
      </c>
      <c r="AZ690" s="30" t="str">
        <f ca="1">IF(SUM(IF({"4.Projekteringsavtal","5.Anslutningsavtal","6.Nätavtal"}=Q690,1,0))&gt;0,EDATE(AX690,RANDBETWEEN(0,6)),"")</f>
        <v/>
      </c>
      <c r="BB690" s="20" t="str">
        <f ca="1">IF(SUM(IF({"5.Anslutningsavtal","6.Nätavtal"}=Q690,1,0))&gt;0,EDATE(AZ690,RANDBETWEEN(0,3)),"")</f>
        <v/>
      </c>
      <c r="BD690" s="20" t="str">
        <f ca="1" t="shared" si="717"/>
        <v/>
      </c>
    </row>
    <row r="691" spans="1:56">
      <c r="A691" s="32" t="s">
        <v>65</v>
      </c>
      <c r="B691" s="30">
        <f ca="1" t="shared" si="770"/>
        <v>44088</v>
      </c>
      <c r="C691" s="31">
        <f ca="1" t="shared" si="704"/>
        <v>44528</v>
      </c>
      <c r="D691" s="29" t="str">
        <f t="shared" si="705"/>
        <v>Project 4691</v>
      </c>
      <c r="E691" s="29" t="str">
        <f t="shared" si="706"/>
        <v>Company AB 5691</v>
      </c>
      <c r="F691" s="29" t="str">
        <f ca="1" t="shared" si="771"/>
        <v>Upplans Bro</v>
      </c>
      <c r="G691" s="36">
        <f ca="1" t="shared" si="772"/>
        <v>38</v>
      </c>
      <c r="H691" s="37" t="str">
        <f ca="1" t="shared" si="773"/>
        <v/>
      </c>
      <c r="I691" s="29" t="str">
        <f ca="1" t="shared" si="774"/>
        <v>Utökning</v>
      </c>
      <c r="J691" s="29" t="s">
        <v>69</v>
      </c>
      <c r="K691" s="40">
        <f ca="1" t="shared" si="775"/>
        <v>460</v>
      </c>
      <c r="L691" s="40">
        <f ca="1" t="shared" si="707"/>
        <v>124</v>
      </c>
      <c r="N691" s="29" t="str">
        <f ca="1" t="shared" si="708"/>
        <v>Sarah Anderson 691</v>
      </c>
      <c r="O691" s="29" t="str">
        <f ca="1" t="shared" si="709"/>
        <v>Sarah Anderson 691</v>
      </c>
      <c r="P691" s="29" t="str">
        <f ca="1" t="shared" si="710"/>
        <v>Anders Erikson 691</v>
      </c>
      <c r="Q691" s="29" t="str">
        <f ca="1" t="shared" si="776"/>
        <v>5.Anslutningsavtal</v>
      </c>
      <c r="R691" s="44" t="str">
        <f ca="1" t="shared" si="777"/>
        <v>?</v>
      </c>
      <c r="S691" s="44" t="str">
        <f ca="1" t="shared" si="778"/>
        <v/>
      </c>
      <c r="T691" s="44" t="str">
        <f ca="1" t="shared" si="779"/>
        <v>x</v>
      </c>
      <c r="V691" s="32"/>
      <c r="W691" s="48" t="str">
        <f ca="1" t="shared" si="780"/>
        <v/>
      </c>
      <c r="X691" s="49" t="str">
        <f ca="1" t="shared" si="781"/>
        <v/>
      </c>
      <c r="Y691" s="62" t="str">
        <f ca="1" t="shared" si="711"/>
        <v/>
      </c>
      <c r="Z691" s="62" t="str">
        <f ca="1" t="shared" si="712"/>
        <v/>
      </c>
      <c r="AA691" s="66"/>
      <c r="AB691" s="63" t="str">
        <f ca="1" t="shared" si="713"/>
        <v/>
      </c>
      <c r="AC691" s="72">
        <f ca="1">INDEX(Anslutningspunkt!$A$2:$A$180,RANDBETWEEN(2,180),1)</f>
        <v>0</v>
      </c>
      <c r="AD691" s="29"/>
      <c r="AE691" s="29" t="str">
        <f ca="1" t="shared" si="782"/>
        <v/>
      </c>
      <c r="AF691" s="78"/>
      <c r="AG691" s="121"/>
      <c r="AH691" s="122"/>
      <c r="AI691" s="126"/>
      <c r="AL691" s="6"/>
      <c r="AM691" s="6">
        <f ca="1">VLOOKUP(AC691,Anslutningspunkt!A:B,2,0)+RANDBETWEEN(-10000,10000)</f>
        <v>7732989.698</v>
      </c>
      <c r="AN691" s="6">
        <f ca="1">VLOOKUP(AC691,Anslutningspunkt!A:C,3,0)+RANDBETWEEN(-10000,10000)</f>
        <v>687764.195</v>
      </c>
      <c r="AP691" s="6" t="str">
        <f ca="1" t="shared" si="714"/>
        <v>Utökning</v>
      </c>
      <c r="AQ691" s="6" t="str">
        <f t="shared" si="715"/>
        <v>Konsumtion/Produktion</v>
      </c>
      <c r="AX691" s="30">
        <f ca="1" t="shared" si="716"/>
        <v>44094.6508802985</v>
      </c>
      <c r="AZ691" s="30">
        <f ca="1">IF(SUM(IF({"4.Projekteringsavtal","5.Anslutningsavtal","6.Nätavtal"}=Q691,1,0))&gt;0,EDATE(AX691,RANDBETWEEN(0,6)),"")</f>
        <v>44155</v>
      </c>
      <c r="BB691" s="20">
        <f ca="1">IF(SUM(IF({"5.Anslutningsavtal","6.Nätavtal"}=Q691,1,0))&gt;0,EDATE(AZ691,RANDBETWEEN(0,3)),"")</f>
        <v>44185</v>
      </c>
      <c r="BD691" s="20" t="str">
        <f ca="1" t="shared" si="717"/>
        <v/>
      </c>
    </row>
    <row r="692" spans="1:56">
      <c r="A692" s="32" t="s">
        <v>65</v>
      </c>
      <c r="B692" s="30">
        <f ca="1" t="shared" ref="B692:B701" si="783">RANDBETWEEN(DATE(2018,1,1),DATE(2022,10,20))</f>
        <v>44315</v>
      </c>
      <c r="C692" s="31">
        <f ca="1" t="shared" si="704"/>
        <v>45277</v>
      </c>
      <c r="D692" s="29" t="str">
        <f t="shared" si="705"/>
        <v>Project 4692</v>
      </c>
      <c r="E692" s="29" t="str">
        <f t="shared" si="706"/>
        <v>Company AB 5692</v>
      </c>
      <c r="F692" s="29" t="str">
        <f ca="1" t="shared" ref="F692:F701" si="784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Västerås</v>
      </c>
      <c r="G692" s="36">
        <f ca="1" t="shared" ref="G692:G701" si="785">RANDBETWEEN(30,38)</f>
        <v>33</v>
      </c>
      <c r="H692" s="37" t="str">
        <f ca="1" t="shared" ref="H692:H701" si="786">CHOOSE(RANDBETWEEN(1,3),"Ja","Nej","")</f>
        <v>Ja</v>
      </c>
      <c r="I692" s="29" t="str">
        <f ca="1" t="shared" ref="I692:I701" si="787">CHOOSE(RANDBETWEEN(1,3),"Nyanslutning","Utökning","Flytt")</f>
        <v>Flytt</v>
      </c>
      <c r="J692" s="29" t="s">
        <v>69</v>
      </c>
      <c r="K692" s="40">
        <f ca="1" t="shared" ref="K692:K701" si="788">RANDBETWEEN(1,60)*10</f>
        <v>260</v>
      </c>
      <c r="L692" s="40">
        <f ca="1" t="shared" si="707"/>
        <v>233</v>
      </c>
      <c r="N692" s="29" t="str">
        <f ca="1" t="shared" si="708"/>
        <v>Sarah Anderson 692</v>
      </c>
      <c r="O692" s="29" t="str">
        <f ca="1" t="shared" si="709"/>
        <v>Sarah Anderson 692</v>
      </c>
      <c r="P692" s="29" t="str">
        <f ca="1" t="shared" si="710"/>
        <v>Lars Johnson 692</v>
      </c>
      <c r="Q692" s="29" t="str">
        <f ca="1" t="shared" ref="Q692:Q701" si="789">CHOOSE(RANDBETWEEN(1,5),"5.Anslutningsavtal","4.Projekteringsavtal","6.Nätavtal","2.Reservationsavtal","1.Anslutningsmöjlighet")</f>
        <v>5.Anslutningsavtal</v>
      </c>
      <c r="R692" s="44" t="str">
        <f ca="1" t="shared" ref="R692:R701" si="790">CHOOSE(RANDBETWEEN(1,8),"Ja","","","","n","nej","?","N/A")</f>
        <v/>
      </c>
      <c r="S692" s="44" t="str">
        <f ca="1" t="shared" ref="S692:S701" si="791">CHOOSE(RANDBETWEEN(1,3),"x","","")</f>
        <v>x</v>
      </c>
      <c r="T692" s="44" t="str">
        <f ca="1" t="shared" ref="T692:T701" si="792">CHOOSE(RANDBETWEEN(1,4),"x","","","")</f>
        <v/>
      </c>
      <c r="V692" s="32"/>
      <c r="W692" s="48" t="str">
        <f ca="1" t="shared" ref="W692:W701" si="793">CHOOSE(RANDBETWEEN(1,7),"Länk","","","","","Ansluts till LN 20 kV","Reservationsavtal ska tecknas")</f>
        <v>Ansluts till LN 20 kV</v>
      </c>
      <c r="X692" s="49" t="str">
        <f ca="1" t="shared" ref="X692:X701" si="794">CHOOSE(RANDBETWEEN(1,4),"Ja","Ja","Nej","")</f>
        <v/>
      </c>
      <c r="Y692" s="62" t="str">
        <f ca="1" t="shared" si="711"/>
        <v/>
      </c>
      <c r="Z692" s="62" t="str">
        <f ca="1" t="shared" si="712"/>
        <v/>
      </c>
      <c r="AA692" s="66"/>
      <c r="AB692" s="63" t="str">
        <f ca="1" t="shared" si="713"/>
        <v/>
      </c>
      <c r="AC692" s="72">
        <f ca="1">INDEX(Anslutningspunkt!$A$2:$A$180,RANDBETWEEN(2,180),1)</f>
        <v>2</v>
      </c>
      <c r="AD692" s="29"/>
      <c r="AE692" s="29" t="str">
        <f ca="1" t="shared" ref="AE692:AE701" si="795">CHOOSE(RANDBETWEEN(1,4),"Regionnät","Stamnät Regionnät","Stamnät","")</f>
        <v>Stamnät Regionnät</v>
      </c>
      <c r="AF692" s="78"/>
      <c r="AG692" s="121"/>
      <c r="AH692" s="122"/>
      <c r="AI692" s="126"/>
      <c r="AL692" s="6"/>
      <c r="AM692" s="6">
        <f ca="1">VLOOKUP(AC692,Anslutningspunkt!A:B,2,0)+RANDBETWEEN(-10000,10000)</f>
        <v>7611629.698</v>
      </c>
      <c r="AN692" s="6">
        <f ca="1">VLOOKUP(AC692,Anslutningspunkt!A:C,3,0)+RANDBETWEEN(-10000,10000)</f>
        <v>706891.195</v>
      </c>
      <c r="AP692" s="6" t="str">
        <f ca="1" t="shared" si="714"/>
        <v>Flytt</v>
      </c>
      <c r="AQ692" s="6" t="str">
        <f t="shared" si="715"/>
        <v>Konsumtion/Produktion</v>
      </c>
      <c r="AX692" s="30">
        <f ca="1" t="shared" si="716"/>
        <v>44575.413170248</v>
      </c>
      <c r="AZ692" s="30">
        <f ca="1">IF(SUM(IF({"4.Projekteringsavtal","5.Anslutningsavtal","6.Nätavtal"}=Q692,1,0))&gt;0,EDATE(AX692,RANDBETWEEN(0,6)),"")</f>
        <v>44726</v>
      </c>
      <c r="BB692" s="20">
        <f ca="1">IF(SUM(IF({"5.Anslutningsavtal","6.Nätavtal"}=Q692,1,0))&gt;0,EDATE(AZ692,RANDBETWEEN(0,3)),"")</f>
        <v>44818</v>
      </c>
      <c r="BD692" s="20" t="str">
        <f ca="1" t="shared" si="717"/>
        <v/>
      </c>
    </row>
    <row r="693" spans="1:56">
      <c r="A693" s="32" t="s">
        <v>65</v>
      </c>
      <c r="B693" s="30">
        <f ca="1" t="shared" si="783"/>
        <v>44022</v>
      </c>
      <c r="C693" s="31">
        <f ca="1" t="shared" si="704"/>
        <v>45572</v>
      </c>
      <c r="D693" s="29" t="str">
        <f t="shared" si="705"/>
        <v>Project 4693</v>
      </c>
      <c r="E693" s="29" t="str">
        <f t="shared" si="706"/>
        <v>Company AB 5693</v>
      </c>
      <c r="F693" s="29" t="str">
        <f ca="1" t="shared" si="784"/>
        <v>Sala</v>
      </c>
      <c r="G693" s="36">
        <f ca="1" t="shared" si="785"/>
        <v>37</v>
      </c>
      <c r="H693" s="37" t="str">
        <f ca="1" t="shared" si="786"/>
        <v/>
      </c>
      <c r="I693" s="29" t="str">
        <f ca="1" t="shared" si="787"/>
        <v>Flytt</v>
      </c>
      <c r="J693" s="29" t="s">
        <v>69</v>
      </c>
      <c r="K693" s="40">
        <f ca="1" t="shared" si="788"/>
        <v>90</v>
      </c>
      <c r="L693" s="40">
        <f ca="1" t="shared" si="707"/>
        <v>36</v>
      </c>
      <c r="N693" s="29" t="str">
        <f ca="1" t="shared" si="708"/>
        <v>Lars Johnson 693</v>
      </c>
      <c r="O693" s="29" t="str">
        <f ca="1" t="shared" si="709"/>
        <v>Anders Erikson 693</v>
      </c>
      <c r="P693" s="29" t="str">
        <f ca="1" t="shared" si="710"/>
        <v>Sarah Anderson 693</v>
      </c>
      <c r="Q693" s="29" t="str">
        <f ca="1" t="shared" si="789"/>
        <v>4.Projekteringsavtal</v>
      </c>
      <c r="R693" s="44" t="str">
        <f ca="1" t="shared" si="790"/>
        <v/>
      </c>
      <c r="S693" s="44" t="str">
        <f ca="1" t="shared" si="791"/>
        <v/>
      </c>
      <c r="T693" s="44" t="str">
        <f ca="1" t="shared" si="792"/>
        <v/>
      </c>
      <c r="V693" s="32"/>
      <c r="W693" s="48" t="str">
        <f ca="1" t="shared" si="793"/>
        <v>Ansluts till LN 20 kV</v>
      </c>
      <c r="X693" s="49" t="str">
        <f ca="1" t="shared" si="794"/>
        <v>Ja</v>
      </c>
      <c r="Y693" s="62">
        <f ca="1" t="shared" si="711"/>
        <v>45584</v>
      </c>
      <c r="Z693" s="62">
        <f ca="1" t="shared" si="712"/>
        <v>45576</v>
      </c>
      <c r="AA693" s="66"/>
      <c r="AB693" s="63" t="str">
        <f ca="1" t="shared" si="713"/>
        <v/>
      </c>
      <c r="AC693" s="72">
        <f ca="1">INDEX(Anslutningspunkt!$A$2:$A$180,RANDBETWEEN(2,180),1)</f>
        <v>149</v>
      </c>
      <c r="AD693" s="29"/>
      <c r="AE693" s="29" t="str">
        <f ca="1" t="shared" si="795"/>
        <v>Stamnät Regionnät</v>
      </c>
      <c r="AF693" s="78"/>
      <c r="AG693" s="121"/>
      <c r="AH693" s="122"/>
      <c r="AI693" s="126"/>
      <c r="AL693" s="6"/>
      <c r="AM693" s="6">
        <f ca="1">VLOOKUP(AC693,Anslutningspunkt!A:B,2,0)+RANDBETWEEN(-10000,10000)</f>
        <v>7677699.698</v>
      </c>
      <c r="AN693" s="6">
        <f ca="1">VLOOKUP(AC693,Anslutningspunkt!A:C,3,0)+RANDBETWEEN(-10000,10000)</f>
        <v>760672.195</v>
      </c>
      <c r="AP693" s="6" t="str">
        <f ca="1" t="shared" si="714"/>
        <v>Flytt</v>
      </c>
      <c r="AQ693" s="6" t="str">
        <f t="shared" si="715"/>
        <v>Konsumtion/Produktion</v>
      </c>
      <c r="AX693" s="30">
        <f ca="1" t="shared" si="716"/>
        <v>45517.6484181209</v>
      </c>
      <c r="AZ693" s="30">
        <f ca="1">IF(SUM(IF({"4.Projekteringsavtal","5.Anslutningsavtal","6.Nätavtal"}=Q693,1,0))&gt;0,EDATE(AX693,RANDBETWEEN(0,6)),"")</f>
        <v>45609</v>
      </c>
      <c r="BB693" s="20" t="str">
        <f ca="1">IF(SUM(IF({"5.Anslutningsavtal","6.Nätavtal"}=Q693,1,0))&gt;0,EDATE(AZ693,RANDBETWEEN(0,3)),"")</f>
        <v/>
      </c>
      <c r="BD693" s="20" t="str">
        <f ca="1" t="shared" si="717"/>
        <v/>
      </c>
    </row>
    <row r="694" spans="1:56">
      <c r="A694" s="32" t="s">
        <v>65</v>
      </c>
      <c r="B694" s="30">
        <f ca="1" t="shared" si="783"/>
        <v>44015</v>
      </c>
      <c r="C694" s="31">
        <f ca="1" t="shared" si="704"/>
        <v>45420</v>
      </c>
      <c r="D694" s="29" t="str">
        <f t="shared" si="705"/>
        <v>Project 4694</v>
      </c>
      <c r="E694" s="29" t="str">
        <f t="shared" si="706"/>
        <v>Company AB 5694</v>
      </c>
      <c r="F694" s="29" t="str">
        <f ca="1" t="shared" si="784"/>
        <v>Södertälje</v>
      </c>
      <c r="G694" s="36">
        <f ca="1" t="shared" si="785"/>
        <v>38</v>
      </c>
      <c r="H694" s="37" t="str">
        <f ca="1" t="shared" si="786"/>
        <v>Ja</v>
      </c>
      <c r="I694" s="29" t="str">
        <f ca="1" t="shared" si="787"/>
        <v>Flytt</v>
      </c>
      <c r="J694" s="29" t="s">
        <v>69</v>
      </c>
      <c r="K694" s="40">
        <f ca="1" t="shared" si="788"/>
        <v>400</v>
      </c>
      <c r="L694" s="40">
        <f ca="1" t="shared" si="707"/>
        <v>304</v>
      </c>
      <c r="N694" s="29" t="str">
        <f ca="1" t="shared" si="708"/>
        <v>Lars Johnson 694</v>
      </c>
      <c r="O694" s="29" t="str">
        <f ca="1" t="shared" si="709"/>
        <v>Lars Johnson 694</v>
      </c>
      <c r="P694" s="29" t="str">
        <f ca="1" t="shared" si="710"/>
        <v>Sarah Anderson 694</v>
      </c>
      <c r="Q694" s="29" t="str">
        <f ca="1" t="shared" si="789"/>
        <v>1.Anslutningsmöjlighet</v>
      </c>
      <c r="R694" s="44" t="str">
        <f ca="1" t="shared" si="790"/>
        <v>nej</v>
      </c>
      <c r="S694" s="44" t="str">
        <f ca="1" t="shared" si="791"/>
        <v/>
      </c>
      <c r="T694" s="44" t="str">
        <f ca="1" t="shared" si="792"/>
        <v>x</v>
      </c>
      <c r="V694" s="32"/>
      <c r="W694" s="48" t="str">
        <f ca="1" t="shared" si="793"/>
        <v>Länk</v>
      </c>
      <c r="X694" s="49" t="str">
        <f ca="1" t="shared" si="794"/>
        <v>Ja</v>
      </c>
      <c r="Y694" s="62">
        <f ca="1" t="shared" si="711"/>
        <v>45533</v>
      </c>
      <c r="Z694" s="62">
        <f ca="1" t="shared" si="712"/>
        <v>45526</v>
      </c>
      <c r="AA694" s="66"/>
      <c r="AB694" s="63" t="str">
        <f ca="1" t="shared" si="713"/>
        <v/>
      </c>
      <c r="AC694" s="72">
        <f ca="1">INDEX(Anslutningspunkt!$A$2:$A$180,RANDBETWEEN(2,180),1)</f>
        <v>271</v>
      </c>
      <c r="AD694" s="29"/>
      <c r="AE694" s="29" t="str">
        <f ca="1" t="shared" si="795"/>
        <v>Stamnät Regionnät</v>
      </c>
      <c r="AF694" s="78"/>
      <c r="AG694" s="121"/>
      <c r="AH694" s="122"/>
      <c r="AI694" s="126"/>
      <c r="AL694" s="6"/>
      <c r="AM694" s="6">
        <f ca="1">VLOOKUP(AC694,Anslutningspunkt!A:B,2,0)+RANDBETWEEN(-10000,10000)</f>
        <v>7663350.698</v>
      </c>
      <c r="AN694" s="6">
        <f ca="1">VLOOKUP(AC694,Anslutningspunkt!A:C,3,0)+RANDBETWEEN(-10000,10000)</f>
        <v>705798.195</v>
      </c>
      <c r="AP694" s="6" t="str">
        <f ca="1" t="shared" si="714"/>
        <v>Flytt</v>
      </c>
      <c r="AQ694" s="6" t="str">
        <f t="shared" si="715"/>
        <v>Konsumtion/Produktion</v>
      </c>
      <c r="AX694" s="30" t="str">
        <f ca="1" t="shared" si="716"/>
        <v/>
      </c>
      <c r="AZ694" s="30" t="str">
        <f ca="1">IF(SUM(IF({"4.Projekteringsavtal","5.Anslutningsavtal","6.Nätavtal"}=Q694,1,0))&gt;0,EDATE(AX694,RANDBETWEEN(0,6)),"")</f>
        <v/>
      </c>
      <c r="BB694" s="20" t="str">
        <f ca="1">IF(SUM(IF({"5.Anslutningsavtal","6.Nätavtal"}=Q694,1,0))&gt;0,EDATE(AZ694,RANDBETWEEN(0,3)),"")</f>
        <v/>
      </c>
      <c r="BD694" s="20" t="str">
        <f ca="1" t="shared" si="717"/>
        <v/>
      </c>
    </row>
    <row r="695" spans="1:56">
      <c r="A695" s="32" t="s">
        <v>65</v>
      </c>
      <c r="B695" s="30">
        <f ca="1" t="shared" si="783"/>
        <v>44396</v>
      </c>
      <c r="C695" s="31">
        <f ca="1" t="shared" si="704"/>
        <v>45423</v>
      </c>
      <c r="D695" s="29" t="str">
        <f t="shared" si="705"/>
        <v>Project 4695</v>
      </c>
      <c r="E695" s="29" t="str">
        <f t="shared" si="706"/>
        <v>Company AB 5695</v>
      </c>
      <c r="F695" s="29" t="str">
        <f ca="1" t="shared" si="784"/>
        <v>Litslunda</v>
      </c>
      <c r="G695" s="36">
        <f ca="1" t="shared" si="785"/>
        <v>31</v>
      </c>
      <c r="H695" s="37" t="str">
        <f ca="1" t="shared" si="786"/>
        <v>Ja</v>
      </c>
      <c r="I695" s="29" t="str">
        <f ca="1" t="shared" si="787"/>
        <v>Utökning</v>
      </c>
      <c r="J695" s="29" t="s">
        <v>69</v>
      </c>
      <c r="K695" s="40">
        <f ca="1" t="shared" si="788"/>
        <v>500</v>
      </c>
      <c r="L695" s="40">
        <f ca="1" t="shared" si="707"/>
        <v>398</v>
      </c>
      <c r="N695" s="29" t="str">
        <f ca="1" t="shared" si="708"/>
        <v>Anders Erikson 695</v>
      </c>
      <c r="O695" s="29" t="str">
        <f ca="1" t="shared" si="709"/>
        <v>Sarah Anderson 695</v>
      </c>
      <c r="P695" s="29" t="str">
        <f ca="1" t="shared" si="710"/>
        <v>Erik Johanson 695</v>
      </c>
      <c r="Q695" s="29" t="str">
        <f ca="1" t="shared" si="789"/>
        <v>4.Projekteringsavtal</v>
      </c>
      <c r="R695" s="44" t="str">
        <f ca="1" t="shared" si="790"/>
        <v>n</v>
      </c>
      <c r="S695" s="44" t="str">
        <f ca="1" t="shared" si="791"/>
        <v/>
      </c>
      <c r="T695" s="44" t="str">
        <f ca="1" t="shared" si="792"/>
        <v/>
      </c>
      <c r="V695" s="32"/>
      <c r="W695" s="48" t="str">
        <f ca="1" t="shared" si="793"/>
        <v>Ansluts till LN 20 kV</v>
      </c>
      <c r="X695" s="49" t="str">
        <f ca="1" t="shared" si="794"/>
        <v>Ja</v>
      </c>
      <c r="Y695" s="62">
        <f ca="1" t="shared" si="711"/>
        <v>45522</v>
      </c>
      <c r="Z695" s="62">
        <f ca="1" t="shared" si="712"/>
        <v>45520</v>
      </c>
      <c r="AA695" s="66"/>
      <c r="AB695" s="63" t="str">
        <f ca="1" t="shared" si="713"/>
        <v/>
      </c>
      <c r="AC695" s="72">
        <f ca="1">INDEX(Anslutningspunkt!$A$2:$A$180,RANDBETWEEN(2,180),1)</f>
        <v>290</v>
      </c>
      <c r="AD695" s="29"/>
      <c r="AE695" s="29" t="str">
        <f ca="1" t="shared" si="795"/>
        <v/>
      </c>
      <c r="AF695" s="78"/>
      <c r="AG695" s="121"/>
      <c r="AH695" s="122"/>
      <c r="AI695" s="126"/>
      <c r="AL695" s="6"/>
      <c r="AM695" s="6">
        <f ca="1">VLOOKUP(AC695,Anslutningspunkt!A:B,2,0)+RANDBETWEEN(-10000,10000)</f>
        <v>7580773.698</v>
      </c>
      <c r="AN695" s="6">
        <f ca="1">VLOOKUP(AC695,Anslutningspunkt!A:C,3,0)+RANDBETWEEN(-10000,10000)</f>
        <v>751579.195</v>
      </c>
      <c r="AP695" s="6" t="str">
        <f ca="1" t="shared" si="714"/>
        <v>Utökning</v>
      </c>
      <c r="AQ695" s="6" t="str">
        <f t="shared" si="715"/>
        <v>Konsumtion/Produktion</v>
      </c>
      <c r="AX695" s="30">
        <f ca="1" t="shared" si="716"/>
        <v>44421.11781252</v>
      </c>
      <c r="AZ695" s="30">
        <f ca="1">IF(SUM(IF({"4.Projekteringsavtal","5.Anslutningsavtal","6.Nätavtal"}=Q695,1,0))&gt;0,EDATE(AX695,RANDBETWEEN(0,6)),"")</f>
        <v>44574</v>
      </c>
      <c r="BB695" s="20" t="str">
        <f ca="1">IF(SUM(IF({"5.Anslutningsavtal","6.Nätavtal"}=Q695,1,0))&gt;0,EDATE(AZ695,RANDBETWEEN(0,3)),"")</f>
        <v/>
      </c>
      <c r="BD695" s="20" t="str">
        <f ca="1" t="shared" si="717"/>
        <v/>
      </c>
    </row>
    <row r="696" spans="1:56">
      <c r="A696" s="32" t="s">
        <v>65</v>
      </c>
      <c r="B696" s="30">
        <f ca="1" t="shared" si="783"/>
        <v>43321</v>
      </c>
      <c r="C696" s="31">
        <f ca="1" t="shared" si="704"/>
        <v>43609</v>
      </c>
      <c r="D696" s="29" t="str">
        <f t="shared" si="705"/>
        <v>Project 4696</v>
      </c>
      <c r="E696" s="29" t="str">
        <f t="shared" si="706"/>
        <v>Company AB 5696</v>
      </c>
      <c r="F696" s="29" t="str">
        <f ca="1" t="shared" si="784"/>
        <v>Nacka</v>
      </c>
      <c r="G696" s="36">
        <f ca="1" t="shared" si="785"/>
        <v>31</v>
      </c>
      <c r="H696" s="37" t="str">
        <f ca="1" t="shared" si="786"/>
        <v/>
      </c>
      <c r="I696" s="29" t="str">
        <f ca="1" t="shared" si="787"/>
        <v>Nyanslutning</v>
      </c>
      <c r="J696" s="29" t="s">
        <v>69</v>
      </c>
      <c r="K696" s="40">
        <f ca="1" t="shared" si="788"/>
        <v>550</v>
      </c>
      <c r="L696" s="40">
        <f ca="1" t="shared" si="707"/>
        <v>252</v>
      </c>
      <c r="N696" s="29" t="str">
        <f ca="1" t="shared" si="708"/>
        <v>Anders Erikson 696</v>
      </c>
      <c r="O696" s="29" t="str">
        <f ca="1" t="shared" si="709"/>
        <v>Anders Erikson 696</v>
      </c>
      <c r="P696" s="29" t="str">
        <f ca="1" t="shared" si="710"/>
        <v>Lars Johnson 696</v>
      </c>
      <c r="Q696" s="29" t="str">
        <f ca="1" t="shared" si="789"/>
        <v>4.Projekteringsavtal</v>
      </c>
      <c r="R696" s="44" t="str">
        <f ca="1" t="shared" si="790"/>
        <v>N/A</v>
      </c>
      <c r="S696" s="44" t="str">
        <f ca="1" t="shared" si="791"/>
        <v>x</v>
      </c>
      <c r="T696" s="44" t="str">
        <f ca="1" t="shared" si="792"/>
        <v/>
      </c>
      <c r="V696" s="32"/>
      <c r="W696" s="48" t="str">
        <f ca="1" t="shared" si="793"/>
        <v>Reservationsavtal ska tecknas</v>
      </c>
      <c r="X696" s="49" t="str">
        <f ca="1" t="shared" si="794"/>
        <v>Ja</v>
      </c>
      <c r="Y696" s="62">
        <f ca="1" t="shared" si="711"/>
        <v>45564</v>
      </c>
      <c r="Z696" s="62">
        <f ca="1" t="shared" si="712"/>
        <v>44635</v>
      </c>
      <c r="AA696" s="66"/>
      <c r="AB696" s="63" t="str">
        <f ca="1" t="shared" si="713"/>
        <v/>
      </c>
      <c r="AC696" s="72">
        <f ca="1">INDEX(Anslutningspunkt!$A$2:$A$180,RANDBETWEEN(2,180),1)</f>
        <v>219</v>
      </c>
      <c r="AD696" s="29"/>
      <c r="AE696" s="29" t="str">
        <f ca="1" t="shared" si="795"/>
        <v>Regionnät</v>
      </c>
      <c r="AF696" s="78"/>
      <c r="AG696" s="121"/>
      <c r="AH696" s="122"/>
      <c r="AI696" s="126"/>
      <c r="AL696" s="6"/>
      <c r="AM696" s="6">
        <f ca="1">VLOOKUP(AC696,Anslutningspunkt!A:B,2,0)+RANDBETWEEN(-10000,10000)</f>
        <v>7705443.698</v>
      </c>
      <c r="AN696" s="6">
        <f ca="1">VLOOKUP(AC696,Anslutningspunkt!A:C,3,0)+RANDBETWEEN(-10000,10000)</f>
        <v>712587.195</v>
      </c>
      <c r="AP696" s="6" t="str">
        <f ca="1" t="shared" si="714"/>
        <v>Nyanslutning</v>
      </c>
      <c r="AQ696" s="6" t="str">
        <f t="shared" si="715"/>
        <v>Konsumtion/Produktion</v>
      </c>
      <c r="AX696" s="30">
        <f ca="1" t="shared" si="716"/>
        <v>43359.5560451287</v>
      </c>
      <c r="AZ696" s="30">
        <f ca="1">IF(SUM(IF({"4.Projekteringsavtal","5.Anslutningsavtal","6.Nätavtal"}=Q696,1,0))&gt;0,EDATE(AX696,RANDBETWEEN(0,6)),"")</f>
        <v>43481</v>
      </c>
      <c r="BB696" s="20" t="str">
        <f ca="1">IF(SUM(IF({"5.Anslutningsavtal","6.Nätavtal"}=Q696,1,0))&gt;0,EDATE(AZ696,RANDBETWEEN(0,3)),"")</f>
        <v/>
      </c>
      <c r="BD696" s="20" t="str">
        <f ca="1" t="shared" si="717"/>
        <v/>
      </c>
    </row>
    <row r="697" spans="1:56">
      <c r="A697" s="32" t="s">
        <v>65</v>
      </c>
      <c r="B697" s="30">
        <f ca="1" t="shared" si="783"/>
        <v>43116</v>
      </c>
      <c r="C697" s="31">
        <f ca="1" t="shared" si="704"/>
        <v>44286</v>
      </c>
      <c r="D697" s="29" t="str">
        <f t="shared" si="705"/>
        <v>Project 4697</v>
      </c>
      <c r="E697" s="29" t="str">
        <f t="shared" si="706"/>
        <v>Company AB 5697</v>
      </c>
      <c r="F697" s="29" t="str">
        <f ca="1" t="shared" si="784"/>
        <v>Nynäshamn</v>
      </c>
      <c r="G697" s="36">
        <f ca="1" t="shared" si="785"/>
        <v>30</v>
      </c>
      <c r="H697" s="37" t="str">
        <f ca="1" t="shared" si="786"/>
        <v>Nej</v>
      </c>
      <c r="I697" s="29" t="str">
        <f ca="1" t="shared" si="787"/>
        <v>Flytt</v>
      </c>
      <c r="J697" s="29" t="s">
        <v>69</v>
      </c>
      <c r="K697" s="40">
        <f ca="1" t="shared" si="788"/>
        <v>400</v>
      </c>
      <c r="L697" s="40">
        <f ca="1" t="shared" si="707"/>
        <v>338</v>
      </c>
      <c r="N697" s="29" t="str">
        <f ca="1" t="shared" si="708"/>
        <v>Lars Johnson 697</v>
      </c>
      <c r="O697" s="29" t="str">
        <f ca="1" t="shared" si="709"/>
        <v>Erik Johanson 697</v>
      </c>
      <c r="P697" s="29" t="str">
        <f ca="1" t="shared" si="710"/>
        <v>Anders Erikson 697</v>
      </c>
      <c r="Q697" s="29" t="str">
        <f ca="1" t="shared" si="789"/>
        <v>2.Reservationsavtal</v>
      </c>
      <c r="R697" s="44" t="str">
        <f ca="1" t="shared" si="790"/>
        <v>n</v>
      </c>
      <c r="S697" s="44" t="str">
        <f ca="1" t="shared" si="791"/>
        <v>x</v>
      </c>
      <c r="T697" s="44" t="str">
        <f ca="1" t="shared" si="792"/>
        <v/>
      </c>
      <c r="V697" s="32"/>
      <c r="W697" s="48" t="str">
        <f ca="1" t="shared" si="793"/>
        <v/>
      </c>
      <c r="X697" s="49" t="str">
        <f ca="1" t="shared" si="794"/>
        <v>Ja</v>
      </c>
      <c r="Y697" s="62">
        <f ca="1" t="shared" si="711"/>
        <v>45340</v>
      </c>
      <c r="Z697" s="62">
        <f ca="1" t="shared" si="712"/>
        <v>44557</v>
      </c>
      <c r="AA697" s="66"/>
      <c r="AB697" s="63" t="str">
        <f ca="1" t="shared" si="713"/>
        <v/>
      </c>
      <c r="AC697" s="72">
        <f ca="1">INDEX(Anslutningspunkt!$A$2:$A$180,RANDBETWEEN(2,180),1)</f>
        <v>316</v>
      </c>
      <c r="AD697" s="29"/>
      <c r="AE697" s="29" t="str">
        <f ca="1" t="shared" si="795"/>
        <v>Stamnät Regionnät</v>
      </c>
      <c r="AF697" s="78"/>
      <c r="AG697" s="121"/>
      <c r="AH697" s="122"/>
      <c r="AI697" s="126"/>
      <c r="AL697" s="6"/>
      <c r="AM697" s="6">
        <f ca="1">VLOOKUP(AC697,Anslutningspunkt!A:B,2,0)+RANDBETWEEN(-10000,10000)</f>
        <v>7635956.698</v>
      </c>
      <c r="AN697" s="6">
        <f ca="1">VLOOKUP(AC697,Anslutningspunkt!A:C,3,0)+RANDBETWEEN(-10000,10000)</f>
        <v>763114.195</v>
      </c>
      <c r="AP697" s="6" t="str">
        <f ca="1" t="shared" si="714"/>
        <v>Flytt</v>
      </c>
      <c r="AQ697" s="6" t="str">
        <f t="shared" si="715"/>
        <v>Konsumtion/Produktion</v>
      </c>
      <c r="AX697" s="30">
        <f ca="1" t="shared" si="716"/>
        <v>44280.4167870422</v>
      </c>
      <c r="AZ697" s="30" t="str">
        <f ca="1">IF(SUM(IF({"4.Projekteringsavtal","5.Anslutningsavtal","6.Nätavtal"}=Q697,1,0))&gt;0,EDATE(AX697,RANDBETWEEN(0,6)),"")</f>
        <v/>
      </c>
      <c r="BB697" s="20" t="str">
        <f ca="1">IF(SUM(IF({"5.Anslutningsavtal","6.Nätavtal"}=Q697,1,0))&gt;0,EDATE(AZ697,RANDBETWEEN(0,3)),"")</f>
        <v/>
      </c>
      <c r="BD697" s="20" t="str">
        <f ca="1" t="shared" si="717"/>
        <v/>
      </c>
    </row>
    <row r="698" spans="1:56">
      <c r="A698" s="32" t="s">
        <v>65</v>
      </c>
      <c r="B698" s="30">
        <f ca="1" t="shared" si="783"/>
        <v>44257</v>
      </c>
      <c r="C698" s="31">
        <f ca="1" t="shared" si="704"/>
        <v>45462</v>
      </c>
      <c r="D698" s="29" t="str">
        <f t="shared" si="705"/>
        <v>Project 4698</v>
      </c>
      <c r="E698" s="29" t="str">
        <f t="shared" si="706"/>
        <v>Company AB 5698</v>
      </c>
      <c r="F698" s="29" t="str">
        <f ca="1" t="shared" si="784"/>
        <v>Tierp</v>
      </c>
      <c r="G698" s="36">
        <f ca="1" t="shared" si="785"/>
        <v>34</v>
      </c>
      <c r="H698" s="37" t="str">
        <f ca="1" t="shared" si="786"/>
        <v/>
      </c>
      <c r="I698" s="29" t="str">
        <f ca="1" t="shared" si="787"/>
        <v>Flytt</v>
      </c>
      <c r="J698" s="29" t="s">
        <v>69</v>
      </c>
      <c r="K698" s="40">
        <f ca="1" t="shared" si="788"/>
        <v>240</v>
      </c>
      <c r="L698" s="40">
        <f ca="1" t="shared" si="707"/>
        <v>168</v>
      </c>
      <c r="N698" s="29" t="str">
        <f ca="1" t="shared" si="708"/>
        <v>Erik Johanson 698</v>
      </c>
      <c r="O698" s="29" t="str">
        <f ca="1" t="shared" si="709"/>
        <v>Sarah Anderson 698</v>
      </c>
      <c r="P698" s="29" t="str">
        <f ca="1" t="shared" si="710"/>
        <v>Lars Johnson 698</v>
      </c>
      <c r="Q698" s="29" t="str">
        <f ca="1" t="shared" si="789"/>
        <v>1.Anslutningsmöjlighet</v>
      </c>
      <c r="R698" s="44" t="str">
        <f ca="1" t="shared" si="790"/>
        <v/>
      </c>
      <c r="S698" s="44" t="str">
        <f ca="1" t="shared" si="791"/>
        <v>x</v>
      </c>
      <c r="T698" s="44" t="str">
        <f ca="1" t="shared" si="792"/>
        <v/>
      </c>
      <c r="V698" s="32"/>
      <c r="W698" s="48" t="str">
        <f ca="1" t="shared" si="793"/>
        <v/>
      </c>
      <c r="X698" s="49" t="str">
        <f ca="1" t="shared" si="794"/>
        <v>Ja</v>
      </c>
      <c r="Y698" s="62">
        <f ca="1" t="shared" si="711"/>
        <v>45583</v>
      </c>
      <c r="Z698" s="62">
        <f ca="1" t="shared" si="712"/>
        <v>45477</v>
      </c>
      <c r="AA698" s="66"/>
      <c r="AB698" s="63" t="str">
        <f ca="1" t="shared" si="713"/>
        <v/>
      </c>
      <c r="AC698" s="72">
        <f ca="1">INDEX(Anslutningspunkt!$A$2:$A$180,RANDBETWEEN(2,180),1)</f>
        <v>275</v>
      </c>
      <c r="AD698" s="29"/>
      <c r="AE698" s="29" t="str">
        <f ca="1" t="shared" si="795"/>
        <v/>
      </c>
      <c r="AF698" s="78"/>
      <c r="AG698" s="121"/>
      <c r="AH698" s="122"/>
      <c r="AI698" s="126"/>
      <c r="AL698" s="6"/>
      <c r="AM698" s="6">
        <f ca="1">VLOOKUP(AC698,Anslutningspunkt!A:B,2,0)+RANDBETWEEN(-10000,10000)</f>
        <v>7615338.698</v>
      </c>
      <c r="AN698" s="6">
        <f ca="1">VLOOKUP(AC698,Anslutningspunkt!A:C,3,0)+RANDBETWEEN(-10000,10000)</f>
        <v>656985.195</v>
      </c>
      <c r="AP698" s="6" t="str">
        <f ca="1" t="shared" si="714"/>
        <v>Flytt</v>
      </c>
      <c r="AQ698" s="6" t="str">
        <f t="shared" si="715"/>
        <v>Konsumtion/Produktion</v>
      </c>
      <c r="AX698" s="30" t="str">
        <f ca="1" t="shared" si="716"/>
        <v/>
      </c>
      <c r="AZ698" s="30" t="str">
        <f ca="1">IF(SUM(IF({"4.Projekteringsavtal","5.Anslutningsavtal","6.Nätavtal"}=Q698,1,0))&gt;0,EDATE(AX698,RANDBETWEEN(0,6)),"")</f>
        <v/>
      </c>
      <c r="BB698" s="20" t="str">
        <f ca="1">IF(SUM(IF({"5.Anslutningsavtal","6.Nätavtal"}=Q698,1,0))&gt;0,EDATE(AZ698,RANDBETWEEN(0,3)),"")</f>
        <v/>
      </c>
      <c r="BD698" s="20" t="str">
        <f ca="1" t="shared" si="717"/>
        <v/>
      </c>
    </row>
    <row r="699" spans="1:56">
      <c r="A699" s="32" t="s">
        <v>65</v>
      </c>
      <c r="B699" s="30">
        <f ca="1" t="shared" si="783"/>
        <v>43599</v>
      </c>
      <c r="C699" s="31">
        <f ca="1" t="shared" si="704"/>
        <v>45118</v>
      </c>
      <c r="D699" s="29" t="str">
        <f t="shared" si="705"/>
        <v>Project 4699</v>
      </c>
      <c r="E699" s="29" t="str">
        <f t="shared" si="706"/>
        <v>Company AB 5699</v>
      </c>
      <c r="F699" s="29" t="str">
        <f ca="1" t="shared" si="784"/>
        <v>Ludvika</v>
      </c>
      <c r="G699" s="36">
        <f ca="1" t="shared" si="785"/>
        <v>36</v>
      </c>
      <c r="H699" s="37" t="str">
        <f ca="1" t="shared" si="786"/>
        <v/>
      </c>
      <c r="I699" s="29" t="str">
        <f ca="1" t="shared" si="787"/>
        <v>Flytt</v>
      </c>
      <c r="J699" s="29" t="s">
        <v>69</v>
      </c>
      <c r="K699" s="40">
        <f ca="1" t="shared" si="788"/>
        <v>530</v>
      </c>
      <c r="L699" s="40">
        <f ca="1" t="shared" si="707"/>
        <v>455</v>
      </c>
      <c r="N699" s="29" t="str">
        <f ca="1" t="shared" si="708"/>
        <v>Anders Erikson 699</v>
      </c>
      <c r="O699" s="29" t="str">
        <f ca="1" t="shared" si="709"/>
        <v>Lars Johnson 699</v>
      </c>
      <c r="P699" s="29" t="str">
        <f ca="1" t="shared" si="710"/>
        <v>Sarah Anderson 699</v>
      </c>
      <c r="Q699" s="29" t="str">
        <f ca="1" t="shared" si="789"/>
        <v>1.Anslutningsmöjlighet</v>
      </c>
      <c r="R699" s="44" t="str">
        <f ca="1" t="shared" si="790"/>
        <v>n</v>
      </c>
      <c r="S699" s="44" t="str">
        <f ca="1" t="shared" si="791"/>
        <v>x</v>
      </c>
      <c r="T699" s="44" t="str">
        <f ca="1" t="shared" si="792"/>
        <v/>
      </c>
      <c r="V699" s="32"/>
      <c r="W699" s="48" t="str">
        <f ca="1" t="shared" si="793"/>
        <v/>
      </c>
      <c r="X699" s="49" t="str">
        <f ca="1" t="shared" si="794"/>
        <v>Ja</v>
      </c>
      <c r="Y699" s="62">
        <f ca="1" t="shared" si="711"/>
        <v>45477</v>
      </c>
      <c r="Z699" s="62">
        <f ca="1" t="shared" si="712"/>
        <v>45469</v>
      </c>
      <c r="AA699" s="66"/>
      <c r="AB699" s="63" t="str">
        <f ca="1" t="shared" si="713"/>
        <v/>
      </c>
      <c r="AC699" s="72">
        <f ca="1">INDEX(Anslutningspunkt!$A$2:$A$180,RANDBETWEEN(2,180),1)</f>
        <v>216</v>
      </c>
      <c r="AD699" s="29"/>
      <c r="AE699" s="29" t="str">
        <f ca="1" t="shared" si="795"/>
        <v>Regionnät</v>
      </c>
      <c r="AF699" s="78"/>
      <c r="AG699" s="121"/>
      <c r="AH699" s="122"/>
      <c r="AI699" s="126"/>
      <c r="AL699" s="6"/>
      <c r="AM699" s="6">
        <f ca="1">VLOOKUP(AC699,Anslutningspunkt!A:B,2,0)+RANDBETWEEN(-10000,10000)</f>
        <v>7666979.698</v>
      </c>
      <c r="AN699" s="6">
        <f ca="1">VLOOKUP(AC699,Anslutningspunkt!A:C,3,0)+RANDBETWEEN(-10000,10000)</f>
        <v>820727.195</v>
      </c>
      <c r="AP699" s="6" t="str">
        <f ca="1" t="shared" si="714"/>
        <v>Flytt</v>
      </c>
      <c r="AQ699" s="6" t="str">
        <f t="shared" si="715"/>
        <v>Konsumtion/Produktion</v>
      </c>
      <c r="AX699" s="30" t="str">
        <f ca="1" t="shared" si="716"/>
        <v/>
      </c>
      <c r="AZ699" s="30" t="str">
        <f ca="1">IF(SUM(IF({"4.Projekteringsavtal","5.Anslutningsavtal","6.Nätavtal"}=Q699,1,0))&gt;0,EDATE(AX699,RANDBETWEEN(0,6)),"")</f>
        <v/>
      </c>
      <c r="BB699" s="20" t="str">
        <f ca="1">IF(SUM(IF({"5.Anslutningsavtal","6.Nätavtal"}=Q699,1,0))&gt;0,EDATE(AZ699,RANDBETWEEN(0,3)),"")</f>
        <v/>
      </c>
      <c r="BD699" s="20" t="str">
        <f ca="1" t="shared" si="717"/>
        <v/>
      </c>
    </row>
    <row r="700" spans="1:56">
      <c r="A700" s="32" t="s">
        <v>65</v>
      </c>
      <c r="B700" s="30">
        <f ca="1" t="shared" si="783"/>
        <v>44691</v>
      </c>
      <c r="C700" s="31">
        <f ca="1" t="shared" ref="C700:C763" si="796">RANDBETWEEN(B700,DATE(2024,10,20))</f>
        <v>44803</v>
      </c>
      <c r="D700" s="29" t="str">
        <f t="shared" ref="D700:D763" si="797">_xlfn.CONCAT("Project ",COLUMN(D700),ROW(D700))</f>
        <v>Project 4700</v>
      </c>
      <c r="E700" s="29" t="str">
        <f t="shared" ref="E700:E763" si="798">_xlfn.CONCAT("Company AB ",COLUMN(E700),ROW(E700))</f>
        <v>Company AB 5700</v>
      </c>
      <c r="F700" s="29" t="str">
        <f ca="1" t="shared" si="784"/>
        <v>Täby</v>
      </c>
      <c r="G700" s="36">
        <f ca="1" t="shared" si="785"/>
        <v>32</v>
      </c>
      <c r="H700" s="37" t="str">
        <f ca="1" t="shared" si="786"/>
        <v/>
      </c>
      <c r="I700" s="29" t="str">
        <f ca="1" t="shared" si="787"/>
        <v>Nyanslutning</v>
      </c>
      <c r="J700" s="29" t="s">
        <v>69</v>
      </c>
      <c r="K700" s="40">
        <f ca="1" t="shared" si="788"/>
        <v>360</v>
      </c>
      <c r="L700" s="40">
        <f ca="1" t="shared" ref="L700:L763" si="799">RANDBETWEEN(1,K700)</f>
        <v>259</v>
      </c>
      <c r="N700" s="29" t="str">
        <f ca="1" t="shared" ref="N700:N763" si="800">_xlfn.CONCAT(CHOOSE(RANDBETWEEN(1,4),"Anders Erikson","Erik Johanson","Sarah Anderson","Lars Johnson")," ",ROW(N700))</f>
        <v>Sarah Anderson 700</v>
      </c>
      <c r="O700" s="29" t="str">
        <f ca="1" t="shared" ref="O700:O763" si="801">_xlfn.CONCAT(CHOOSE(RANDBETWEEN(1,4),"Anders Erikson","Erik Johanson","Sarah Anderson","Lars Johnson")," ",ROW(O700))</f>
        <v>Erik Johanson 700</v>
      </c>
      <c r="P700" s="29" t="str">
        <f ca="1" t="shared" ref="P700:P763" si="802">_xlfn.CONCAT(CHOOSE(RANDBETWEEN(1,4),"Anders Erikson","Erik Johanson","Sarah Anderson","Lars Johnson")," ",ROW(P700))</f>
        <v>Anders Erikson 700</v>
      </c>
      <c r="Q700" s="29" t="str">
        <f ca="1" t="shared" si="789"/>
        <v>2.Reservationsavtal</v>
      </c>
      <c r="R700" s="44" t="str">
        <f ca="1" t="shared" si="790"/>
        <v>N/A</v>
      </c>
      <c r="S700" s="44" t="str">
        <f ca="1" t="shared" si="791"/>
        <v/>
      </c>
      <c r="T700" s="44" t="str">
        <f ca="1" t="shared" si="792"/>
        <v/>
      </c>
      <c r="V700" s="32"/>
      <c r="W700" s="48" t="str">
        <f ca="1" t="shared" si="793"/>
        <v/>
      </c>
      <c r="X700" s="49" t="str">
        <f ca="1" t="shared" si="794"/>
        <v>Nej</v>
      </c>
      <c r="Y700" s="62" t="str">
        <f ca="1" t="shared" ref="Y700:Y763" si="803">IF(Z700&lt;&gt;"",RANDBETWEEN(Z700,DATE(2024,10,20)),"")</f>
        <v/>
      </c>
      <c r="Z700" s="62" t="str">
        <f ca="1" t="shared" ref="Z700:Z763" si="804">IF(X700="Ja",RANDBETWEEN(C700,DATE(2024,10,20)),"")</f>
        <v/>
      </c>
      <c r="AA700" s="66"/>
      <c r="AB700" s="63" t="str">
        <f ca="1" t="shared" ref="AB700:AB763" si="805">IF(Q700="1.Anslutningsmöjlighet",IF(RAND()*10&lt;3,B700+RAND()*(EDATE(C700,1)-B700),""),"")</f>
        <v/>
      </c>
      <c r="AC700" s="72">
        <f ca="1">INDEX(Anslutningspunkt!$A$2:$A$180,RANDBETWEEN(2,180),1)</f>
        <v>36</v>
      </c>
      <c r="AD700" s="29"/>
      <c r="AE700" s="29" t="str">
        <f ca="1" t="shared" si="795"/>
        <v>Stamnät Regionnät</v>
      </c>
      <c r="AF700" s="78"/>
      <c r="AG700" s="121"/>
      <c r="AH700" s="122"/>
      <c r="AI700" s="126"/>
      <c r="AL700" s="6"/>
      <c r="AM700" s="6">
        <f ca="1">VLOOKUP(AC700,Anslutningspunkt!A:B,2,0)+RANDBETWEEN(-10000,10000)</f>
        <v>7642283.698</v>
      </c>
      <c r="AN700" s="6">
        <f ca="1">VLOOKUP(AC700,Anslutningspunkt!A:C,3,0)+RANDBETWEEN(-10000,10000)</f>
        <v>824368.195</v>
      </c>
      <c r="AP700" s="6" t="str">
        <f ca="1" t="shared" ref="AP700:AP763" si="806">I700</f>
        <v>Nyanslutning</v>
      </c>
      <c r="AQ700" s="6" t="str">
        <f t="shared" ref="AQ700:AQ763" si="807">J700</f>
        <v>Konsumtion/Produktion</v>
      </c>
      <c r="AX700" s="30">
        <f ca="1" t="shared" ref="AX700:AX763" si="808">IF(Q700&lt;&gt;"1.Anslutningsmöjlighet",B700+RAND()*(EDATE(C700,1)-B700),"")</f>
        <v>44699.6645867768</v>
      </c>
      <c r="AZ700" s="30" t="str">
        <f ca="1">IF(SUM(IF({"4.Projekteringsavtal","5.Anslutningsavtal","6.Nätavtal"}=Q700,1,0))&gt;0,EDATE(AX700,RANDBETWEEN(0,6)),"")</f>
        <v/>
      </c>
      <c r="BB700" s="20" t="str">
        <f ca="1">IF(SUM(IF({"5.Anslutningsavtal","6.Nätavtal"}=Q700,1,0))&gt;0,EDATE(AZ700,RANDBETWEEN(0,3)),"")</f>
        <v/>
      </c>
      <c r="BD700" s="20" t="str">
        <f ca="1" t="shared" ref="BD700:BD763" si="809">IF("6.Nätavtal"=Q700,EDATE(BB700,RANDBETWEEN(0,3)),"")</f>
        <v/>
      </c>
    </row>
    <row r="701" spans="1:56">
      <c r="A701" s="32" t="s">
        <v>65</v>
      </c>
      <c r="B701" s="30">
        <f ca="1" t="shared" si="783"/>
        <v>43549</v>
      </c>
      <c r="C701" s="31">
        <f ca="1" t="shared" si="796"/>
        <v>44924</v>
      </c>
      <c r="D701" s="29" t="str">
        <f t="shared" si="797"/>
        <v>Project 4701</v>
      </c>
      <c r="E701" s="29" t="str">
        <f t="shared" si="798"/>
        <v>Company AB 5701</v>
      </c>
      <c r="F701" s="29" t="str">
        <f ca="1" t="shared" si="784"/>
        <v>Älvkarleby</v>
      </c>
      <c r="G701" s="36">
        <f ca="1" t="shared" si="785"/>
        <v>31</v>
      </c>
      <c r="H701" s="37" t="str">
        <f ca="1" t="shared" si="786"/>
        <v>Ja</v>
      </c>
      <c r="I701" s="29" t="str">
        <f ca="1" t="shared" si="787"/>
        <v>Utökning</v>
      </c>
      <c r="J701" s="29" t="s">
        <v>69</v>
      </c>
      <c r="K701" s="40">
        <f ca="1" t="shared" si="788"/>
        <v>440</v>
      </c>
      <c r="L701" s="40">
        <f ca="1" t="shared" si="799"/>
        <v>298</v>
      </c>
      <c r="N701" s="29" t="str">
        <f ca="1" t="shared" si="800"/>
        <v>Lars Johnson 701</v>
      </c>
      <c r="O701" s="29" t="str">
        <f ca="1" t="shared" si="801"/>
        <v>Erik Johanson 701</v>
      </c>
      <c r="P701" s="29" t="str">
        <f ca="1" t="shared" si="802"/>
        <v>Lars Johnson 701</v>
      </c>
      <c r="Q701" s="29" t="str">
        <f ca="1" t="shared" si="789"/>
        <v>5.Anslutningsavtal</v>
      </c>
      <c r="R701" s="44" t="str">
        <f ca="1" t="shared" si="790"/>
        <v>Ja</v>
      </c>
      <c r="S701" s="44" t="str">
        <f ca="1" t="shared" si="791"/>
        <v/>
      </c>
      <c r="T701" s="44" t="str">
        <f ca="1" t="shared" si="792"/>
        <v/>
      </c>
      <c r="V701" s="32"/>
      <c r="W701" s="48" t="str">
        <f ca="1" t="shared" si="793"/>
        <v/>
      </c>
      <c r="X701" s="49" t="str">
        <f ca="1" t="shared" si="794"/>
        <v>Ja</v>
      </c>
      <c r="Y701" s="62">
        <f ca="1" t="shared" si="803"/>
        <v>45404</v>
      </c>
      <c r="Z701" s="62">
        <f ca="1" t="shared" si="804"/>
        <v>45358</v>
      </c>
      <c r="AA701" s="66"/>
      <c r="AB701" s="63" t="str">
        <f ca="1" t="shared" si="805"/>
        <v/>
      </c>
      <c r="AC701" s="72">
        <f ca="1">INDEX(Anslutningspunkt!$A$2:$A$180,RANDBETWEEN(2,180),1)</f>
        <v>71</v>
      </c>
      <c r="AD701" s="29"/>
      <c r="AE701" s="29" t="str">
        <f ca="1" t="shared" si="795"/>
        <v>Stamnät</v>
      </c>
      <c r="AF701" s="78"/>
      <c r="AG701" s="121"/>
      <c r="AH701" s="122"/>
      <c r="AI701" s="126"/>
      <c r="AL701" s="6"/>
      <c r="AM701" s="6">
        <f ca="1">VLOOKUP(AC701,Anslutningspunkt!A:B,2,0)+RANDBETWEEN(-10000,10000)</f>
        <v>7592992.698</v>
      </c>
      <c r="AN701" s="6">
        <f ca="1">VLOOKUP(AC701,Anslutningspunkt!A:C,3,0)+RANDBETWEEN(-10000,10000)</f>
        <v>839964.195</v>
      </c>
      <c r="AP701" s="6" t="str">
        <f ca="1" t="shared" si="806"/>
        <v>Utökning</v>
      </c>
      <c r="AQ701" s="6" t="str">
        <f t="shared" si="807"/>
        <v>Konsumtion/Produktion</v>
      </c>
      <c r="AX701" s="30">
        <f ca="1" t="shared" si="808"/>
        <v>44821.6306406745</v>
      </c>
      <c r="AZ701" s="30">
        <f ca="1">IF(SUM(IF({"4.Projekteringsavtal","5.Anslutningsavtal","6.Nätavtal"}=Q701,1,0))&gt;0,EDATE(AX701,RANDBETWEEN(0,6)),"")</f>
        <v>44821</v>
      </c>
      <c r="BB701" s="20">
        <f ca="1">IF(SUM(IF({"5.Anslutningsavtal","6.Nätavtal"}=Q701,1,0))&gt;0,EDATE(AZ701,RANDBETWEEN(0,3)),"")</f>
        <v>44912</v>
      </c>
      <c r="BD701" s="20" t="str">
        <f ca="1" t="shared" si="809"/>
        <v/>
      </c>
    </row>
    <row r="702" spans="1:56">
      <c r="A702" s="32" t="s">
        <v>65</v>
      </c>
      <c r="B702" s="30">
        <f ca="1" t="shared" ref="B702:B711" si="810">RANDBETWEEN(DATE(2018,1,1),DATE(2022,10,20))</f>
        <v>44084</v>
      </c>
      <c r="C702" s="31">
        <f ca="1" t="shared" si="796"/>
        <v>45082</v>
      </c>
      <c r="D702" s="29" t="str">
        <f t="shared" si="797"/>
        <v>Project 4702</v>
      </c>
      <c r="E702" s="29" t="str">
        <f t="shared" si="798"/>
        <v>Company AB 5702</v>
      </c>
      <c r="F702" s="29" t="str">
        <f ca="1" t="shared" ref="F702:F711" si="811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Hallstahammar</v>
      </c>
      <c r="G702" s="36">
        <f ca="1" t="shared" ref="G702:G711" si="812">RANDBETWEEN(30,38)</f>
        <v>31</v>
      </c>
      <c r="H702" s="37" t="str">
        <f ca="1" t="shared" ref="H702:H711" si="813">CHOOSE(RANDBETWEEN(1,3),"Ja","Nej","")</f>
        <v/>
      </c>
      <c r="I702" s="29" t="str">
        <f ca="1" t="shared" ref="I702:I711" si="814">CHOOSE(RANDBETWEEN(1,3),"Nyanslutning","Utökning","Flytt")</f>
        <v>Nyanslutning</v>
      </c>
      <c r="J702" s="29" t="s">
        <v>69</v>
      </c>
      <c r="K702" s="40">
        <f ca="1" t="shared" ref="K702:K711" si="815">RANDBETWEEN(1,60)*10</f>
        <v>40</v>
      </c>
      <c r="L702" s="40">
        <f ca="1" t="shared" si="799"/>
        <v>30</v>
      </c>
      <c r="N702" s="29" t="str">
        <f ca="1" t="shared" si="800"/>
        <v>Sarah Anderson 702</v>
      </c>
      <c r="O702" s="29" t="str">
        <f ca="1" t="shared" si="801"/>
        <v>Erik Johanson 702</v>
      </c>
      <c r="P702" s="29" t="str">
        <f ca="1" t="shared" si="802"/>
        <v>Sarah Anderson 702</v>
      </c>
      <c r="Q702" s="29" t="str">
        <f ca="1" t="shared" ref="Q702:Q711" si="816">CHOOSE(RANDBETWEEN(1,5),"5.Anslutningsavtal","4.Projekteringsavtal","6.Nätavtal","2.Reservationsavtal","1.Anslutningsmöjlighet")</f>
        <v>4.Projekteringsavtal</v>
      </c>
      <c r="R702" s="44" t="str">
        <f ca="1" t="shared" ref="R702:R711" si="817">CHOOSE(RANDBETWEEN(1,8),"Ja","","","","n","nej","?","N/A")</f>
        <v>?</v>
      </c>
      <c r="S702" s="44" t="str">
        <f ca="1" t="shared" ref="S702:S711" si="818">CHOOSE(RANDBETWEEN(1,3),"x","","")</f>
        <v>x</v>
      </c>
      <c r="T702" s="44" t="str">
        <f ca="1" t="shared" ref="T702:T711" si="819">CHOOSE(RANDBETWEEN(1,4),"x","","","")</f>
        <v>x</v>
      </c>
      <c r="V702" s="32"/>
      <c r="W702" s="48" t="str">
        <f ca="1" t="shared" ref="W702:W711" si="820">CHOOSE(RANDBETWEEN(1,7),"Länk","","","","","Ansluts till LN 20 kV","Reservationsavtal ska tecknas")</f>
        <v>Reservationsavtal ska tecknas</v>
      </c>
      <c r="X702" s="49" t="str">
        <f ca="1" t="shared" ref="X702:X711" si="821">CHOOSE(RANDBETWEEN(1,4),"Ja","Ja","Nej","")</f>
        <v>Ja</v>
      </c>
      <c r="Y702" s="62">
        <f ca="1" t="shared" si="803"/>
        <v>45415</v>
      </c>
      <c r="Z702" s="62">
        <f ca="1" t="shared" si="804"/>
        <v>45286</v>
      </c>
      <c r="AA702" s="66"/>
      <c r="AB702" s="63" t="str">
        <f ca="1" t="shared" si="805"/>
        <v/>
      </c>
      <c r="AC702" s="72">
        <f ca="1">INDEX(Anslutningspunkt!$A$2:$A$180,RANDBETWEEN(2,180),1)</f>
        <v>50</v>
      </c>
      <c r="AD702" s="29"/>
      <c r="AE702" s="29" t="str">
        <f ca="1" t="shared" ref="AE702:AE711" si="822">CHOOSE(RANDBETWEEN(1,4),"Regionnät","Stamnät Regionnät","Stamnät","")</f>
        <v>Regionnät</v>
      </c>
      <c r="AF702" s="78"/>
      <c r="AG702" s="121"/>
      <c r="AH702" s="122"/>
      <c r="AI702" s="126"/>
      <c r="AL702" s="6"/>
      <c r="AM702" s="6">
        <f ca="1">VLOOKUP(AC702,Anslutningspunkt!A:B,2,0)+RANDBETWEEN(-10000,10000)</f>
        <v>7215260.115</v>
      </c>
      <c r="AN702" s="6">
        <f ca="1">VLOOKUP(AC702,Anslutningspunkt!A:C,3,0)+RANDBETWEEN(-10000,10000)</f>
        <v>770260.405</v>
      </c>
      <c r="AP702" s="6" t="str">
        <f ca="1" t="shared" si="806"/>
        <v>Nyanslutning</v>
      </c>
      <c r="AQ702" s="6" t="str">
        <f t="shared" si="807"/>
        <v>Konsumtion/Produktion</v>
      </c>
      <c r="AX702" s="30">
        <f ca="1" t="shared" si="808"/>
        <v>44763.583207825</v>
      </c>
      <c r="AZ702" s="30">
        <f ca="1">IF(SUM(IF({"4.Projekteringsavtal","5.Anslutningsavtal","6.Nätavtal"}=Q702,1,0))&gt;0,EDATE(AX702,RANDBETWEEN(0,6)),"")</f>
        <v>44763</v>
      </c>
      <c r="BB702" s="20" t="str">
        <f ca="1">IF(SUM(IF({"5.Anslutningsavtal","6.Nätavtal"}=Q702,1,0))&gt;0,EDATE(AZ702,RANDBETWEEN(0,3)),"")</f>
        <v/>
      </c>
      <c r="BD702" s="20" t="str">
        <f ca="1" t="shared" si="809"/>
        <v/>
      </c>
    </row>
    <row r="703" spans="1:56">
      <c r="A703" s="32" t="s">
        <v>65</v>
      </c>
      <c r="B703" s="30">
        <f ca="1" t="shared" si="810"/>
        <v>43618</v>
      </c>
      <c r="C703" s="31">
        <f ca="1" t="shared" si="796"/>
        <v>45053</v>
      </c>
      <c r="D703" s="29" t="str">
        <f t="shared" si="797"/>
        <v>Project 4703</v>
      </c>
      <c r="E703" s="29" t="str">
        <f t="shared" si="798"/>
        <v>Company AB 5703</v>
      </c>
      <c r="F703" s="29" t="str">
        <f ca="1" t="shared" si="811"/>
        <v>Trosa</v>
      </c>
      <c r="G703" s="36">
        <f ca="1" t="shared" si="812"/>
        <v>38</v>
      </c>
      <c r="H703" s="37" t="str">
        <f ca="1" t="shared" si="813"/>
        <v>Ja</v>
      </c>
      <c r="I703" s="29" t="str">
        <f ca="1" t="shared" si="814"/>
        <v>Utökning</v>
      </c>
      <c r="J703" s="29" t="s">
        <v>69</v>
      </c>
      <c r="K703" s="40">
        <f ca="1" t="shared" si="815"/>
        <v>170</v>
      </c>
      <c r="L703" s="40">
        <f ca="1" t="shared" si="799"/>
        <v>57</v>
      </c>
      <c r="N703" s="29" t="str">
        <f ca="1" t="shared" si="800"/>
        <v>Erik Johanson 703</v>
      </c>
      <c r="O703" s="29" t="str">
        <f ca="1" t="shared" si="801"/>
        <v>Sarah Anderson 703</v>
      </c>
      <c r="P703" s="29" t="str">
        <f ca="1" t="shared" si="802"/>
        <v>Erik Johanson 703</v>
      </c>
      <c r="Q703" s="29" t="str">
        <f ca="1" t="shared" si="816"/>
        <v>1.Anslutningsmöjlighet</v>
      </c>
      <c r="R703" s="44" t="str">
        <f ca="1" t="shared" si="817"/>
        <v>nej</v>
      </c>
      <c r="S703" s="44" t="str">
        <f ca="1" t="shared" si="818"/>
        <v>x</v>
      </c>
      <c r="T703" s="44" t="str">
        <f ca="1" t="shared" si="819"/>
        <v/>
      </c>
      <c r="V703" s="32"/>
      <c r="W703" s="48" t="str">
        <f ca="1" t="shared" si="820"/>
        <v/>
      </c>
      <c r="X703" s="49" t="str">
        <f ca="1" t="shared" si="821"/>
        <v>Ja</v>
      </c>
      <c r="Y703" s="62">
        <f ca="1" t="shared" si="803"/>
        <v>45583</v>
      </c>
      <c r="Z703" s="62">
        <f ca="1" t="shared" si="804"/>
        <v>45581</v>
      </c>
      <c r="AA703" s="66"/>
      <c r="AB703" s="63" t="str">
        <f ca="1" t="shared" si="805"/>
        <v/>
      </c>
      <c r="AC703" s="72" t="e">
        <f ca="1">INDEX(Anslutningspunkt!$A$2:$A$180,RANDBETWEEN(2,180),1)</f>
        <v>#REF!</v>
      </c>
      <c r="AD703" s="29"/>
      <c r="AE703" s="29" t="str">
        <f ca="1" t="shared" si="822"/>
        <v/>
      </c>
      <c r="AF703" s="78"/>
      <c r="AG703" s="121"/>
      <c r="AH703" s="122"/>
      <c r="AI703" s="126"/>
      <c r="AL703" s="6"/>
      <c r="AM703" s="6" t="e">
        <f ca="1">VLOOKUP(AC703,Anslutningspunkt!A:B,2,0)+RANDBETWEEN(-10000,10000)</f>
        <v>#REF!</v>
      </c>
      <c r="AN703" s="6" t="e">
        <f ca="1">VLOOKUP(AC703,Anslutningspunkt!A:C,3,0)+RANDBETWEEN(-10000,10000)</f>
        <v>#REF!</v>
      </c>
      <c r="AP703" s="6" t="str">
        <f ca="1" t="shared" si="806"/>
        <v>Utökning</v>
      </c>
      <c r="AQ703" s="6" t="str">
        <f t="shared" si="807"/>
        <v>Konsumtion/Produktion</v>
      </c>
      <c r="AX703" s="30" t="str">
        <f ca="1" t="shared" si="808"/>
        <v/>
      </c>
      <c r="AZ703" s="30" t="str">
        <f ca="1">IF(SUM(IF({"4.Projekteringsavtal","5.Anslutningsavtal","6.Nätavtal"}=Q703,1,0))&gt;0,EDATE(AX703,RANDBETWEEN(0,6)),"")</f>
        <v/>
      </c>
      <c r="BB703" s="20" t="str">
        <f ca="1">IF(SUM(IF({"5.Anslutningsavtal","6.Nätavtal"}=Q703,1,0))&gt;0,EDATE(AZ703,RANDBETWEEN(0,3)),"")</f>
        <v/>
      </c>
      <c r="BD703" s="20" t="str">
        <f ca="1" t="shared" si="809"/>
        <v/>
      </c>
    </row>
    <row r="704" spans="1:56">
      <c r="A704" s="32" t="s">
        <v>65</v>
      </c>
      <c r="B704" s="30">
        <f ca="1" t="shared" si="810"/>
        <v>44474</v>
      </c>
      <c r="C704" s="31">
        <f ca="1" t="shared" si="796"/>
        <v>44736</v>
      </c>
      <c r="D704" s="29" t="str">
        <f t="shared" si="797"/>
        <v>Project 4704</v>
      </c>
      <c r="E704" s="29" t="str">
        <f t="shared" si="798"/>
        <v>Company AB 5704</v>
      </c>
      <c r="F704" s="29" t="str">
        <f ca="1" t="shared" si="811"/>
        <v>Järfälla</v>
      </c>
      <c r="G704" s="36">
        <f ca="1" t="shared" si="812"/>
        <v>37</v>
      </c>
      <c r="H704" s="37" t="str">
        <f ca="1" t="shared" si="813"/>
        <v>Ja</v>
      </c>
      <c r="I704" s="29" t="str">
        <f ca="1" t="shared" si="814"/>
        <v>Nyanslutning</v>
      </c>
      <c r="J704" s="29" t="s">
        <v>69</v>
      </c>
      <c r="K704" s="40">
        <f ca="1" t="shared" si="815"/>
        <v>540</v>
      </c>
      <c r="L704" s="40">
        <f ca="1" t="shared" si="799"/>
        <v>142</v>
      </c>
      <c r="N704" s="29" t="str">
        <f ca="1" t="shared" si="800"/>
        <v>Erik Johanson 704</v>
      </c>
      <c r="O704" s="29" t="str">
        <f ca="1" t="shared" si="801"/>
        <v>Anders Erikson 704</v>
      </c>
      <c r="P704" s="29" t="str">
        <f ca="1" t="shared" si="802"/>
        <v>Erik Johanson 704</v>
      </c>
      <c r="Q704" s="29" t="str">
        <f ca="1" t="shared" si="816"/>
        <v>2.Reservationsavtal</v>
      </c>
      <c r="R704" s="44" t="str">
        <f ca="1" t="shared" si="817"/>
        <v>n</v>
      </c>
      <c r="S704" s="44" t="str">
        <f ca="1" t="shared" si="818"/>
        <v/>
      </c>
      <c r="T704" s="44" t="str">
        <f ca="1" t="shared" si="819"/>
        <v/>
      </c>
      <c r="V704" s="32"/>
      <c r="W704" s="48" t="str">
        <f ca="1" t="shared" si="820"/>
        <v>Ansluts till LN 20 kV</v>
      </c>
      <c r="X704" s="49" t="str">
        <f ca="1" t="shared" si="821"/>
        <v>Nej</v>
      </c>
      <c r="Y704" s="62" t="str">
        <f ca="1" t="shared" si="803"/>
        <v/>
      </c>
      <c r="Z704" s="62" t="str">
        <f ca="1" t="shared" si="804"/>
        <v/>
      </c>
      <c r="AA704" s="66"/>
      <c r="AB704" s="63" t="str">
        <f ca="1" t="shared" si="805"/>
        <v/>
      </c>
      <c r="AC704" s="72">
        <f ca="1">INDEX(Anslutningspunkt!$A$2:$A$180,RANDBETWEEN(2,180),1)</f>
        <v>159</v>
      </c>
      <c r="AD704" s="29"/>
      <c r="AE704" s="29" t="str">
        <f ca="1" t="shared" si="822"/>
        <v>Stamnät</v>
      </c>
      <c r="AF704" s="78"/>
      <c r="AG704" s="121"/>
      <c r="AH704" s="122"/>
      <c r="AI704" s="126"/>
      <c r="AL704" s="6"/>
      <c r="AM704" s="6">
        <f ca="1">VLOOKUP(AC704,Anslutningspunkt!A:B,2,0)+RANDBETWEEN(-10000,10000)</f>
        <v>7706209.698</v>
      </c>
      <c r="AN704" s="6">
        <f ca="1">VLOOKUP(AC704,Anslutningspunkt!A:C,3,0)+RANDBETWEEN(-10000,10000)</f>
        <v>795405.195</v>
      </c>
      <c r="AP704" s="6" t="str">
        <f ca="1" t="shared" si="806"/>
        <v>Nyanslutning</v>
      </c>
      <c r="AQ704" s="6" t="str">
        <f t="shared" si="807"/>
        <v>Konsumtion/Produktion</v>
      </c>
      <c r="AX704" s="30">
        <f ca="1" t="shared" si="808"/>
        <v>44695.0527354157</v>
      </c>
      <c r="AZ704" s="30" t="str">
        <f ca="1">IF(SUM(IF({"4.Projekteringsavtal","5.Anslutningsavtal","6.Nätavtal"}=Q704,1,0))&gt;0,EDATE(AX704,RANDBETWEEN(0,6)),"")</f>
        <v/>
      </c>
      <c r="BB704" s="20" t="str">
        <f ca="1">IF(SUM(IF({"5.Anslutningsavtal","6.Nätavtal"}=Q704,1,0))&gt;0,EDATE(AZ704,RANDBETWEEN(0,3)),"")</f>
        <v/>
      </c>
      <c r="BD704" s="20" t="str">
        <f ca="1" t="shared" si="809"/>
        <v/>
      </c>
    </row>
    <row r="705" spans="1:56">
      <c r="A705" s="32" t="s">
        <v>65</v>
      </c>
      <c r="B705" s="30">
        <f ca="1" t="shared" si="810"/>
        <v>43616</v>
      </c>
      <c r="C705" s="31">
        <f ca="1" t="shared" si="796"/>
        <v>44188</v>
      </c>
      <c r="D705" s="29" t="str">
        <f t="shared" si="797"/>
        <v>Project 4705</v>
      </c>
      <c r="E705" s="29" t="str">
        <f t="shared" si="798"/>
        <v>Company AB 5705</v>
      </c>
      <c r="F705" s="29" t="str">
        <f ca="1" t="shared" si="811"/>
        <v>Avesta</v>
      </c>
      <c r="G705" s="36">
        <f ca="1" t="shared" si="812"/>
        <v>30</v>
      </c>
      <c r="H705" s="37" t="str">
        <f ca="1" t="shared" si="813"/>
        <v>Ja</v>
      </c>
      <c r="I705" s="29" t="str">
        <f ca="1" t="shared" si="814"/>
        <v>Nyanslutning</v>
      </c>
      <c r="J705" s="29" t="s">
        <v>69</v>
      </c>
      <c r="K705" s="40">
        <f ca="1" t="shared" si="815"/>
        <v>330</v>
      </c>
      <c r="L705" s="40">
        <f ca="1" t="shared" si="799"/>
        <v>288</v>
      </c>
      <c r="N705" s="29" t="str">
        <f ca="1" t="shared" si="800"/>
        <v>Erik Johanson 705</v>
      </c>
      <c r="O705" s="29" t="str">
        <f ca="1" t="shared" si="801"/>
        <v>Sarah Anderson 705</v>
      </c>
      <c r="P705" s="29" t="str">
        <f ca="1" t="shared" si="802"/>
        <v>Sarah Anderson 705</v>
      </c>
      <c r="Q705" s="29" t="str">
        <f ca="1" t="shared" si="816"/>
        <v>2.Reservationsavtal</v>
      </c>
      <c r="R705" s="44" t="str">
        <f ca="1" t="shared" si="817"/>
        <v/>
      </c>
      <c r="S705" s="44" t="str">
        <f ca="1" t="shared" si="818"/>
        <v>x</v>
      </c>
      <c r="T705" s="44" t="str">
        <f ca="1" t="shared" si="819"/>
        <v/>
      </c>
      <c r="V705" s="32"/>
      <c r="W705" s="48" t="str">
        <f ca="1" t="shared" si="820"/>
        <v>Reservationsavtal ska tecknas</v>
      </c>
      <c r="X705" s="49" t="str">
        <f ca="1" t="shared" si="821"/>
        <v>Ja</v>
      </c>
      <c r="Y705" s="62">
        <f ca="1" t="shared" si="803"/>
        <v>44579</v>
      </c>
      <c r="Z705" s="62">
        <f ca="1" t="shared" si="804"/>
        <v>44473</v>
      </c>
      <c r="AA705" s="66"/>
      <c r="AB705" s="63" t="str">
        <f ca="1" t="shared" si="805"/>
        <v/>
      </c>
      <c r="AC705" s="72">
        <f ca="1">INDEX(Anslutningspunkt!$A$2:$A$180,RANDBETWEEN(2,180),1)</f>
        <v>198</v>
      </c>
      <c r="AD705" s="29"/>
      <c r="AE705" s="29" t="str">
        <f ca="1" t="shared" si="822"/>
        <v>Stamnät Regionnät</v>
      </c>
      <c r="AF705" s="78"/>
      <c r="AG705" s="121"/>
      <c r="AH705" s="122"/>
      <c r="AI705" s="126"/>
      <c r="AL705" s="6"/>
      <c r="AM705" s="6">
        <f ca="1">VLOOKUP(AC705,Anslutningspunkt!A:B,2,0)+RANDBETWEEN(-10000,10000)</f>
        <v>7592497.698</v>
      </c>
      <c r="AN705" s="6">
        <f ca="1">VLOOKUP(AC705,Anslutningspunkt!A:C,3,0)+RANDBETWEEN(-10000,10000)</f>
        <v>819638.195</v>
      </c>
      <c r="AP705" s="6" t="str">
        <f ca="1" t="shared" si="806"/>
        <v>Nyanslutning</v>
      </c>
      <c r="AQ705" s="6" t="str">
        <f t="shared" si="807"/>
        <v>Konsumtion/Produktion</v>
      </c>
      <c r="AX705" s="30">
        <f ca="1" t="shared" si="808"/>
        <v>44128.1809559064</v>
      </c>
      <c r="AZ705" s="30" t="str">
        <f ca="1">IF(SUM(IF({"4.Projekteringsavtal","5.Anslutningsavtal","6.Nätavtal"}=Q705,1,0))&gt;0,EDATE(AX705,RANDBETWEEN(0,6)),"")</f>
        <v/>
      </c>
      <c r="BB705" s="20" t="str">
        <f ca="1">IF(SUM(IF({"5.Anslutningsavtal","6.Nätavtal"}=Q705,1,0))&gt;0,EDATE(AZ705,RANDBETWEEN(0,3)),"")</f>
        <v/>
      </c>
      <c r="BD705" s="20" t="str">
        <f ca="1" t="shared" si="809"/>
        <v/>
      </c>
    </row>
    <row r="706" spans="1:56">
      <c r="A706" s="32" t="s">
        <v>65</v>
      </c>
      <c r="B706" s="30">
        <f ca="1" t="shared" si="810"/>
        <v>43436</v>
      </c>
      <c r="C706" s="31">
        <f ca="1" t="shared" si="796"/>
        <v>44232</v>
      </c>
      <c r="D706" s="29" t="str">
        <f t="shared" si="797"/>
        <v>Project 4706</v>
      </c>
      <c r="E706" s="29" t="str">
        <f t="shared" si="798"/>
        <v>Company AB 5706</v>
      </c>
      <c r="F706" s="29" t="str">
        <f ca="1" t="shared" si="811"/>
        <v>Södertälje</v>
      </c>
      <c r="G706" s="36">
        <f ca="1" t="shared" si="812"/>
        <v>37</v>
      </c>
      <c r="H706" s="37" t="str">
        <f ca="1" t="shared" si="813"/>
        <v>Ja</v>
      </c>
      <c r="I706" s="29" t="str">
        <f ca="1" t="shared" si="814"/>
        <v>Utökning</v>
      </c>
      <c r="J706" s="29" t="s">
        <v>69</v>
      </c>
      <c r="K706" s="40">
        <f ca="1" t="shared" si="815"/>
        <v>220</v>
      </c>
      <c r="L706" s="40">
        <f ca="1" t="shared" si="799"/>
        <v>72</v>
      </c>
      <c r="N706" s="29" t="str">
        <f ca="1" t="shared" si="800"/>
        <v>Lars Johnson 706</v>
      </c>
      <c r="O706" s="29" t="str">
        <f ca="1" t="shared" si="801"/>
        <v>Erik Johanson 706</v>
      </c>
      <c r="P706" s="29" t="str">
        <f ca="1" t="shared" si="802"/>
        <v>Erik Johanson 706</v>
      </c>
      <c r="Q706" s="29" t="str">
        <f ca="1" t="shared" si="816"/>
        <v>6.Nätavtal</v>
      </c>
      <c r="R706" s="44" t="str">
        <f ca="1" t="shared" si="817"/>
        <v>N/A</v>
      </c>
      <c r="S706" s="44" t="str">
        <f ca="1" t="shared" si="818"/>
        <v/>
      </c>
      <c r="T706" s="44" t="str">
        <f ca="1" t="shared" si="819"/>
        <v/>
      </c>
      <c r="V706" s="32"/>
      <c r="W706" s="48" t="str">
        <f ca="1" t="shared" si="820"/>
        <v/>
      </c>
      <c r="X706" s="49" t="str">
        <f ca="1" t="shared" si="821"/>
        <v>Nej</v>
      </c>
      <c r="Y706" s="62" t="str">
        <f ca="1" t="shared" si="803"/>
        <v/>
      </c>
      <c r="Z706" s="62" t="str">
        <f ca="1" t="shared" si="804"/>
        <v/>
      </c>
      <c r="AA706" s="66"/>
      <c r="AB706" s="63" t="str">
        <f ca="1" t="shared" si="805"/>
        <v/>
      </c>
      <c r="AC706" s="72">
        <f ca="1">INDEX(Anslutningspunkt!$A$2:$A$180,RANDBETWEEN(2,180),1)</f>
        <v>316</v>
      </c>
      <c r="AD706" s="29"/>
      <c r="AE706" s="29" t="str">
        <f ca="1" t="shared" si="822"/>
        <v>Stamnät</v>
      </c>
      <c r="AF706" s="78"/>
      <c r="AG706" s="121"/>
      <c r="AH706" s="122"/>
      <c r="AI706" s="126"/>
      <c r="AL706" s="6"/>
      <c r="AM706" s="6">
        <f ca="1">VLOOKUP(AC706,Anslutningspunkt!A:B,2,0)+RANDBETWEEN(-10000,10000)</f>
        <v>7649839.698</v>
      </c>
      <c r="AN706" s="6">
        <f ca="1">VLOOKUP(AC706,Anslutningspunkt!A:C,3,0)+RANDBETWEEN(-10000,10000)</f>
        <v>771219.195</v>
      </c>
      <c r="AP706" s="6" t="str">
        <f ca="1" t="shared" si="806"/>
        <v>Utökning</v>
      </c>
      <c r="AQ706" s="6" t="str">
        <f t="shared" si="807"/>
        <v>Konsumtion/Produktion</v>
      </c>
      <c r="AX706" s="30">
        <f ca="1" t="shared" si="808"/>
        <v>43523.3509788484</v>
      </c>
      <c r="AZ706" s="30">
        <f ca="1">IF(SUM(IF({"4.Projekteringsavtal","5.Anslutningsavtal","6.Nätavtal"}=Q706,1,0))&gt;0,EDATE(AX706,RANDBETWEEN(0,6)),"")</f>
        <v>43704</v>
      </c>
      <c r="BB706" s="20">
        <f ca="1">IF(SUM(IF({"5.Anslutningsavtal","6.Nätavtal"}=Q706,1,0))&gt;0,EDATE(AZ706,RANDBETWEEN(0,3)),"")</f>
        <v>43765</v>
      </c>
      <c r="BD706" s="20">
        <f ca="1" t="shared" si="809"/>
        <v>43765</v>
      </c>
    </row>
    <row r="707" spans="1:56">
      <c r="A707" s="32" t="s">
        <v>65</v>
      </c>
      <c r="B707" s="30">
        <f ca="1" t="shared" si="810"/>
        <v>43361</v>
      </c>
      <c r="C707" s="31">
        <f ca="1" t="shared" si="796"/>
        <v>44757</v>
      </c>
      <c r="D707" s="29" t="str">
        <f t="shared" si="797"/>
        <v>Project 4707</v>
      </c>
      <c r="E707" s="29" t="str">
        <f t="shared" si="798"/>
        <v>Company AB 5707</v>
      </c>
      <c r="F707" s="29" t="str">
        <f ca="1" t="shared" si="811"/>
        <v>Botkyrka</v>
      </c>
      <c r="G707" s="36">
        <f ca="1" t="shared" si="812"/>
        <v>31</v>
      </c>
      <c r="H707" s="37" t="str">
        <f ca="1" t="shared" si="813"/>
        <v>Nej</v>
      </c>
      <c r="I707" s="29" t="str">
        <f ca="1" t="shared" si="814"/>
        <v>Utökning</v>
      </c>
      <c r="J707" s="29" t="s">
        <v>69</v>
      </c>
      <c r="K707" s="40">
        <f ca="1" t="shared" si="815"/>
        <v>570</v>
      </c>
      <c r="L707" s="40">
        <f ca="1" t="shared" si="799"/>
        <v>564</v>
      </c>
      <c r="N707" s="29" t="str">
        <f ca="1" t="shared" si="800"/>
        <v>Lars Johnson 707</v>
      </c>
      <c r="O707" s="29" t="str">
        <f ca="1" t="shared" si="801"/>
        <v>Lars Johnson 707</v>
      </c>
      <c r="P707" s="29" t="str">
        <f ca="1" t="shared" si="802"/>
        <v>Sarah Anderson 707</v>
      </c>
      <c r="Q707" s="29" t="str">
        <f ca="1" t="shared" si="816"/>
        <v>4.Projekteringsavtal</v>
      </c>
      <c r="R707" s="44" t="str">
        <f ca="1" t="shared" si="817"/>
        <v>?</v>
      </c>
      <c r="S707" s="44" t="str">
        <f ca="1" t="shared" si="818"/>
        <v/>
      </c>
      <c r="T707" s="44" t="str">
        <f ca="1" t="shared" si="819"/>
        <v/>
      </c>
      <c r="V707" s="32"/>
      <c r="W707" s="48" t="str">
        <f ca="1" t="shared" si="820"/>
        <v/>
      </c>
      <c r="X707" s="49" t="str">
        <f ca="1" t="shared" si="821"/>
        <v>Nej</v>
      </c>
      <c r="Y707" s="62" t="str">
        <f ca="1" t="shared" si="803"/>
        <v/>
      </c>
      <c r="Z707" s="62" t="str">
        <f ca="1" t="shared" si="804"/>
        <v/>
      </c>
      <c r="AA707" s="66"/>
      <c r="AB707" s="63" t="str">
        <f ca="1" t="shared" si="805"/>
        <v/>
      </c>
      <c r="AC707" s="72">
        <f ca="1">INDEX(Anslutningspunkt!$A$2:$A$180,RANDBETWEEN(2,180),1)</f>
        <v>224</v>
      </c>
      <c r="AD707" s="29"/>
      <c r="AE707" s="29" t="str">
        <f ca="1" t="shared" si="822"/>
        <v>Stamnät</v>
      </c>
      <c r="AF707" s="78"/>
      <c r="AG707" s="121"/>
      <c r="AH707" s="122"/>
      <c r="AI707" s="126"/>
      <c r="AL707" s="6"/>
      <c r="AM707" s="6">
        <f ca="1">VLOOKUP(AC707,Anslutningspunkt!A:B,2,0)+RANDBETWEEN(-10000,10000)</f>
        <v>7583101.698</v>
      </c>
      <c r="AN707" s="6">
        <f ca="1">VLOOKUP(AC707,Anslutningspunkt!A:C,3,0)+RANDBETWEEN(-10000,10000)</f>
        <v>647432.195</v>
      </c>
      <c r="AP707" s="6" t="str">
        <f ca="1" t="shared" si="806"/>
        <v>Utökning</v>
      </c>
      <c r="AQ707" s="6" t="str">
        <f t="shared" si="807"/>
        <v>Konsumtion/Produktion</v>
      </c>
      <c r="AX707" s="30">
        <f ca="1" t="shared" si="808"/>
        <v>44307.6119262097</v>
      </c>
      <c r="AZ707" s="30">
        <f ca="1">IF(SUM(IF({"4.Projekteringsavtal","5.Anslutningsavtal","6.Nätavtal"}=Q707,1,0))&gt;0,EDATE(AX707,RANDBETWEEN(0,6)),"")</f>
        <v>44307</v>
      </c>
      <c r="BB707" s="20" t="str">
        <f ca="1">IF(SUM(IF({"5.Anslutningsavtal","6.Nätavtal"}=Q707,1,0))&gt;0,EDATE(AZ707,RANDBETWEEN(0,3)),"")</f>
        <v/>
      </c>
      <c r="BD707" s="20" t="str">
        <f ca="1" t="shared" si="809"/>
        <v/>
      </c>
    </row>
    <row r="708" spans="1:56">
      <c r="A708" s="32" t="s">
        <v>65</v>
      </c>
      <c r="B708" s="30">
        <f ca="1" t="shared" si="810"/>
        <v>43247</v>
      </c>
      <c r="C708" s="31">
        <f ca="1" t="shared" si="796"/>
        <v>44496</v>
      </c>
      <c r="D708" s="29" t="str">
        <f t="shared" si="797"/>
        <v>Project 4708</v>
      </c>
      <c r="E708" s="29" t="str">
        <f t="shared" si="798"/>
        <v>Company AB 5708</v>
      </c>
      <c r="F708" s="29" t="str">
        <f ca="1" t="shared" si="811"/>
        <v>Avesta</v>
      </c>
      <c r="G708" s="36">
        <f ca="1" t="shared" si="812"/>
        <v>32</v>
      </c>
      <c r="H708" s="37" t="str">
        <f ca="1" t="shared" si="813"/>
        <v>Nej</v>
      </c>
      <c r="I708" s="29" t="str">
        <f ca="1" t="shared" si="814"/>
        <v>Flytt</v>
      </c>
      <c r="J708" s="29" t="s">
        <v>69</v>
      </c>
      <c r="K708" s="40">
        <f ca="1" t="shared" si="815"/>
        <v>70</v>
      </c>
      <c r="L708" s="40">
        <f ca="1" t="shared" si="799"/>
        <v>55</v>
      </c>
      <c r="N708" s="29" t="str">
        <f ca="1" t="shared" si="800"/>
        <v>Anders Erikson 708</v>
      </c>
      <c r="O708" s="29" t="str">
        <f ca="1" t="shared" si="801"/>
        <v>Lars Johnson 708</v>
      </c>
      <c r="P708" s="29" t="str">
        <f ca="1" t="shared" si="802"/>
        <v>Erik Johanson 708</v>
      </c>
      <c r="Q708" s="29" t="str">
        <f ca="1" t="shared" si="816"/>
        <v>2.Reservationsavtal</v>
      </c>
      <c r="R708" s="44" t="str">
        <f ca="1" t="shared" si="817"/>
        <v>nej</v>
      </c>
      <c r="S708" s="44" t="str">
        <f ca="1" t="shared" si="818"/>
        <v/>
      </c>
      <c r="T708" s="44" t="str">
        <f ca="1" t="shared" si="819"/>
        <v/>
      </c>
      <c r="V708" s="32"/>
      <c r="W708" s="48" t="str">
        <f ca="1" t="shared" si="820"/>
        <v/>
      </c>
      <c r="X708" s="49" t="str">
        <f ca="1" t="shared" si="821"/>
        <v/>
      </c>
      <c r="Y708" s="62" t="str">
        <f ca="1" t="shared" si="803"/>
        <v/>
      </c>
      <c r="Z708" s="62" t="str">
        <f ca="1" t="shared" si="804"/>
        <v/>
      </c>
      <c r="AA708" s="66"/>
      <c r="AB708" s="63" t="str">
        <f ca="1" t="shared" si="805"/>
        <v/>
      </c>
      <c r="AC708" s="72">
        <f ca="1">INDEX(Anslutningspunkt!$A$2:$A$180,RANDBETWEEN(2,180),1)</f>
        <v>213</v>
      </c>
      <c r="AD708" s="29"/>
      <c r="AE708" s="29" t="str">
        <f ca="1" t="shared" si="822"/>
        <v/>
      </c>
      <c r="AF708" s="78"/>
      <c r="AG708" s="121"/>
      <c r="AH708" s="122"/>
      <c r="AI708" s="126"/>
      <c r="AL708" s="6"/>
      <c r="AM708" s="6">
        <f ca="1">VLOOKUP(AC708,Anslutningspunkt!A:B,2,0)+RANDBETWEEN(-10000,10000)</f>
        <v>7670606.698</v>
      </c>
      <c r="AN708" s="6">
        <f ca="1">VLOOKUP(AC708,Anslutningspunkt!A:C,3,0)+RANDBETWEEN(-10000,10000)</f>
        <v>813889.195</v>
      </c>
      <c r="AP708" s="6" t="str">
        <f ca="1" t="shared" si="806"/>
        <v>Flytt</v>
      </c>
      <c r="AQ708" s="6" t="str">
        <f t="shared" si="807"/>
        <v>Konsumtion/Produktion</v>
      </c>
      <c r="AX708" s="30">
        <f ca="1" t="shared" si="808"/>
        <v>43617.993752603</v>
      </c>
      <c r="AZ708" s="30" t="str">
        <f ca="1">IF(SUM(IF({"4.Projekteringsavtal","5.Anslutningsavtal","6.Nätavtal"}=Q708,1,0))&gt;0,EDATE(AX708,RANDBETWEEN(0,6)),"")</f>
        <v/>
      </c>
      <c r="BB708" s="20" t="str">
        <f ca="1">IF(SUM(IF({"5.Anslutningsavtal","6.Nätavtal"}=Q708,1,0))&gt;0,EDATE(AZ708,RANDBETWEEN(0,3)),"")</f>
        <v/>
      </c>
      <c r="BD708" s="20" t="str">
        <f ca="1" t="shared" si="809"/>
        <v/>
      </c>
    </row>
    <row r="709" spans="1:56">
      <c r="A709" s="32" t="s">
        <v>65</v>
      </c>
      <c r="B709" s="30">
        <f ca="1" t="shared" si="810"/>
        <v>43848</v>
      </c>
      <c r="C709" s="31">
        <f ca="1" t="shared" si="796"/>
        <v>44867</v>
      </c>
      <c r="D709" s="29" t="str">
        <f t="shared" si="797"/>
        <v>Project 4709</v>
      </c>
      <c r="E709" s="29" t="str">
        <f t="shared" si="798"/>
        <v>Company AB 5709</v>
      </c>
      <c r="F709" s="29" t="str">
        <f ca="1" t="shared" si="811"/>
        <v>Upplands Vsäby</v>
      </c>
      <c r="G709" s="36">
        <f ca="1" t="shared" si="812"/>
        <v>37</v>
      </c>
      <c r="H709" s="37" t="str">
        <f ca="1" t="shared" si="813"/>
        <v>Ja</v>
      </c>
      <c r="I709" s="29" t="str">
        <f ca="1" t="shared" si="814"/>
        <v>Utökning</v>
      </c>
      <c r="J709" s="29" t="s">
        <v>69</v>
      </c>
      <c r="K709" s="40">
        <f ca="1" t="shared" si="815"/>
        <v>450</v>
      </c>
      <c r="L709" s="40">
        <f ca="1" t="shared" si="799"/>
        <v>61</v>
      </c>
      <c r="N709" s="29" t="str">
        <f ca="1" t="shared" si="800"/>
        <v>Erik Johanson 709</v>
      </c>
      <c r="O709" s="29" t="str">
        <f ca="1" t="shared" si="801"/>
        <v>Anders Erikson 709</v>
      </c>
      <c r="P709" s="29" t="str">
        <f ca="1" t="shared" si="802"/>
        <v>Erik Johanson 709</v>
      </c>
      <c r="Q709" s="29" t="str">
        <f ca="1" t="shared" si="816"/>
        <v>2.Reservationsavtal</v>
      </c>
      <c r="R709" s="44" t="str">
        <f ca="1" t="shared" si="817"/>
        <v/>
      </c>
      <c r="S709" s="44" t="str">
        <f ca="1" t="shared" si="818"/>
        <v/>
      </c>
      <c r="T709" s="44" t="str">
        <f ca="1" t="shared" si="819"/>
        <v>x</v>
      </c>
      <c r="V709" s="32"/>
      <c r="W709" s="48" t="str">
        <f ca="1" t="shared" si="820"/>
        <v/>
      </c>
      <c r="X709" s="49" t="str">
        <f ca="1" t="shared" si="821"/>
        <v/>
      </c>
      <c r="Y709" s="62" t="str">
        <f ca="1" t="shared" si="803"/>
        <v/>
      </c>
      <c r="Z709" s="62" t="str">
        <f ca="1" t="shared" si="804"/>
        <v/>
      </c>
      <c r="AA709" s="66"/>
      <c r="AB709" s="63" t="str">
        <f ca="1" t="shared" si="805"/>
        <v/>
      </c>
      <c r="AC709" s="72">
        <f ca="1">INDEX(Anslutningspunkt!$A$2:$A$180,RANDBETWEEN(2,180),1)</f>
        <v>118</v>
      </c>
      <c r="AD709" s="29"/>
      <c r="AE709" s="29" t="str">
        <f ca="1" t="shared" si="822"/>
        <v>Stamnät</v>
      </c>
      <c r="AF709" s="78"/>
      <c r="AG709" s="121"/>
      <c r="AH709" s="122"/>
      <c r="AI709" s="126"/>
      <c r="AL709" s="6"/>
      <c r="AM709" s="6">
        <f ca="1">VLOOKUP(AC709,Anslutningspunkt!A:B,2,0)+RANDBETWEEN(-10000,10000)</f>
        <v>7687103.698</v>
      </c>
      <c r="AN709" s="6">
        <f ca="1">VLOOKUP(AC709,Anslutningspunkt!A:C,3,0)+RANDBETWEEN(-10000,10000)</f>
        <v>688009.195</v>
      </c>
      <c r="AP709" s="6" t="str">
        <f ca="1" t="shared" si="806"/>
        <v>Utökning</v>
      </c>
      <c r="AQ709" s="6" t="str">
        <f t="shared" si="807"/>
        <v>Konsumtion/Produktion</v>
      </c>
      <c r="AX709" s="30">
        <f ca="1" t="shared" si="808"/>
        <v>44247.2140977383</v>
      </c>
      <c r="AZ709" s="30" t="str">
        <f ca="1">IF(SUM(IF({"4.Projekteringsavtal","5.Anslutningsavtal","6.Nätavtal"}=Q709,1,0))&gt;0,EDATE(AX709,RANDBETWEEN(0,6)),"")</f>
        <v/>
      </c>
      <c r="BB709" s="20" t="str">
        <f ca="1">IF(SUM(IF({"5.Anslutningsavtal","6.Nätavtal"}=Q709,1,0))&gt;0,EDATE(AZ709,RANDBETWEEN(0,3)),"")</f>
        <v/>
      </c>
      <c r="BD709" s="20" t="str">
        <f ca="1" t="shared" si="809"/>
        <v/>
      </c>
    </row>
    <row r="710" spans="1:56">
      <c r="A710" s="32" t="s">
        <v>65</v>
      </c>
      <c r="B710" s="30">
        <f ca="1" t="shared" si="810"/>
        <v>44814</v>
      </c>
      <c r="C710" s="31">
        <f ca="1" t="shared" si="796"/>
        <v>45022</v>
      </c>
      <c r="D710" s="29" t="str">
        <f t="shared" si="797"/>
        <v>Project 4710</v>
      </c>
      <c r="E710" s="29" t="str">
        <f t="shared" si="798"/>
        <v>Company AB 5710</v>
      </c>
      <c r="F710" s="29" t="str">
        <f ca="1" t="shared" si="811"/>
        <v>Surahammar</v>
      </c>
      <c r="G710" s="36">
        <f ca="1" t="shared" si="812"/>
        <v>35</v>
      </c>
      <c r="H710" s="37" t="str">
        <f ca="1" t="shared" si="813"/>
        <v/>
      </c>
      <c r="I710" s="29" t="str">
        <f ca="1" t="shared" si="814"/>
        <v>Flytt</v>
      </c>
      <c r="J710" s="29" t="s">
        <v>69</v>
      </c>
      <c r="K710" s="40">
        <f ca="1" t="shared" si="815"/>
        <v>520</v>
      </c>
      <c r="L710" s="40">
        <f ca="1" t="shared" si="799"/>
        <v>168</v>
      </c>
      <c r="N710" s="29" t="str">
        <f ca="1" t="shared" si="800"/>
        <v>Anders Erikson 710</v>
      </c>
      <c r="O710" s="29" t="str">
        <f ca="1" t="shared" si="801"/>
        <v>Lars Johnson 710</v>
      </c>
      <c r="P710" s="29" t="str">
        <f ca="1" t="shared" si="802"/>
        <v>Lars Johnson 710</v>
      </c>
      <c r="Q710" s="29" t="str">
        <f ca="1" t="shared" si="816"/>
        <v>1.Anslutningsmöjlighet</v>
      </c>
      <c r="R710" s="44" t="str">
        <f ca="1" t="shared" si="817"/>
        <v>Ja</v>
      </c>
      <c r="S710" s="44" t="str">
        <f ca="1" t="shared" si="818"/>
        <v>x</v>
      </c>
      <c r="T710" s="44" t="str">
        <f ca="1" t="shared" si="819"/>
        <v/>
      </c>
      <c r="V710" s="32"/>
      <c r="W710" s="48" t="str">
        <f ca="1" t="shared" si="820"/>
        <v>Ansluts till LN 20 kV</v>
      </c>
      <c r="X710" s="49" t="str">
        <f ca="1" t="shared" si="821"/>
        <v>Nej</v>
      </c>
      <c r="Y710" s="62" t="str">
        <f ca="1" t="shared" si="803"/>
        <v/>
      </c>
      <c r="Z710" s="62" t="str">
        <f ca="1" t="shared" si="804"/>
        <v/>
      </c>
      <c r="AA710" s="66"/>
      <c r="AB710" s="63">
        <f ca="1" t="shared" si="805"/>
        <v>44872.9260386493</v>
      </c>
      <c r="AC710" s="72">
        <f ca="1">INDEX(Anslutningspunkt!$A$2:$A$180,RANDBETWEEN(2,180),1)</f>
        <v>273</v>
      </c>
      <c r="AD710" s="29"/>
      <c r="AE710" s="29" t="str">
        <f ca="1" t="shared" si="822"/>
        <v>Stamnät</v>
      </c>
      <c r="AF710" s="78"/>
      <c r="AG710" s="121"/>
      <c r="AH710" s="122"/>
      <c r="AI710" s="126"/>
      <c r="AL710" s="6"/>
      <c r="AM710" s="6">
        <f ca="1">VLOOKUP(AC710,Anslutningspunkt!A:B,2,0)+RANDBETWEEN(-10000,10000)</f>
        <v>7651638.698</v>
      </c>
      <c r="AN710" s="6">
        <f ca="1">VLOOKUP(AC710,Anslutningspunkt!A:C,3,0)+RANDBETWEEN(-10000,10000)</f>
        <v>709398.195</v>
      </c>
      <c r="AP710" s="6" t="str">
        <f ca="1" t="shared" si="806"/>
        <v>Flytt</v>
      </c>
      <c r="AQ710" s="6" t="str">
        <f t="shared" si="807"/>
        <v>Konsumtion/Produktion</v>
      </c>
      <c r="AX710" s="30" t="str">
        <f ca="1" t="shared" si="808"/>
        <v/>
      </c>
      <c r="AZ710" s="30" t="str">
        <f ca="1">IF(SUM(IF({"4.Projekteringsavtal","5.Anslutningsavtal","6.Nätavtal"}=Q710,1,0))&gt;0,EDATE(AX710,RANDBETWEEN(0,6)),"")</f>
        <v/>
      </c>
      <c r="BB710" s="20" t="str">
        <f ca="1">IF(SUM(IF({"5.Anslutningsavtal","6.Nätavtal"}=Q710,1,0))&gt;0,EDATE(AZ710,RANDBETWEEN(0,3)),"")</f>
        <v/>
      </c>
      <c r="BD710" s="20" t="str">
        <f ca="1" t="shared" si="809"/>
        <v/>
      </c>
    </row>
    <row r="711" spans="1:56">
      <c r="A711" s="32" t="s">
        <v>65</v>
      </c>
      <c r="B711" s="30">
        <f ca="1" t="shared" si="810"/>
        <v>43561</v>
      </c>
      <c r="C711" s="31">
        <f ca="1" t="shared" si="796"/>
        <v>44420</v>
      </c>
      <c r="D711" s="29" t="str">
        <f t="shared" si="797"/>
        <v>Project 4711</v>
      </c>
      <c r="E711" s="29" t="str">
        <f t="shared" si="798"/>
        <v>Company AB 5711</v>
      </c>
      <c r="F711" s="29" t="str">
        <f ca="1" t="shared" si="811"/>
        <v>Botkyrka</v>
      </c>
      <c r="G711" s="36">
        <f ca="1" t="shared" si="812"/>
        <v>38</v>
      </c>
      <c r="H711" s="37" t="str">
        <f ca="1" t="shared" si="813"/>
        <v>Nej</v>
      </c>
      <c r="I711" s="29" t="str">
        <f ca="1" t="shared" si="814"/>
        <v>Flytt</v>
      </c>
      <c r="J711" s="29" t="s">
        <v>69</v>
      </c>
      <c r="K711" s="40">
        <f ca="1" t="shared" si="815"/>
        <v>100</v>
      </c>
      <c r="L711" s="40">
        <f ca="1" t="shared" si="799"/>
        <v>62</v>
      </c>
      <c r="N711" s="29" t="str">
        <f ca="1" t="shared" si="800"/>
        <v>Anders Erikson 711</v>
      </c>
      <c r="O711" s="29" t="str">
        <f ca="1" t="shared" si="801"/>
        <v>Anders Erikson 711</v>
      </c>
      <c r="P711" s="29" t="str">
        <f ca="1" t="shared" si="802"/>
        <v>Lars Johnson 711</v>
      </c>
      <c r="Q711" s="29" t="str">
        <f ca="1" t="shared" si="816"/>
        <v>5.Anslutningsavtal</v>
      </c>
      <c r="R711" s="44" t="str">
        <f ca="1" t="shared" si="817"/>
        <v>Ja</v>
      </c>
      <c r="S711" s="44" t="str">
        <f ca="1" t="shared" si="818"/>
        <v/>
      </c>
      <c r="T711" s="44" t="str">
        <f ca="1" t="shared" si="819"/>
        <v>x</v>
      </c>
      <c r="V711" s="32"/>
      <c r="W711" s="48" t="str">
        <f ca="1" t="shared" si="820"/>
        <v>Ansluts till LN 20 kV</v>
      </c>
      <c r="X711" s="49" t="str">
        <f ca="1" t="shared" si="821"/>
        <v>Nej</v>
      </c>
      <c r="Y711" s="62" t="str">
        <f ca="1" t="shared" si="803"/>
        <v/>
      </c>
      <c r="Z711" s="62" t="str">
        <f ca="1" t="shared" si="804"/>
        <v/>
      </c>
      <c r="AA711" s="66"/>
      <c r="AB711" s="63" t="str">
        <f ca="1" t="shared" si="805"/>
        <v/>
      </c>
      <c r="AC711" s="72">
        <f ca="1">INDEX(Anslutningspunkt!$A$2:$A$180,RANDBETWEEN(2,180),1)</f>
        <v>169</v>
      </c>
      <c r="AD711" s="29"/>
      <c r="AE711" s="29" t="str">
        <f ca="1" t="shared" si="822"/>
        <v/>
      </c>
      <c r="AF711" s="78"/>
      <c r="AG711" s="121"/>
      <c r="AH711" s="122"/>
      <c r="AI711" s="126"/>
      <c r="AL711" s="6"/>
      <c r="AM711" s="6">
        <f ca="1">VLOOKUP(AC711,Anslutningspunkt!A:B,2,0)+RANDBETWEEN(-10000,10000)</f>
        <v>7703514.698</v>
      </c>
      <c r="AN711" s="6">
        <f ca="1">VLOOKUP(AC711,Anslutningspunkt!A:C,3,0)+RANDBETWEEN(-10000,10000)</f>
        <v>674890.195</v>
      </c>
      <c r="AP711" s="6" t="str">
        <f ca="1" t="shared" si="806"/>
        <v>Flytt</v>
      </c>
      <c r="AQ711" s="6" t="str">
        <f t="shared" si="807"/>
        <v>Konsumtion/Produktion</v>
      </c>
      <c r="AX711" s="30">
        <f ca="1" t="shared" si="808"/>
        <v>43775.5037681351</v>
      </c>
      <c r="AZ711" s="30">
        <f ca="1">IF(SUM(IF({"4.Projekteringsavtal","5.Anslutningsavtal","6.Nätavtal"}=Q711,1,0))&gt;0,EDATE(AX711,RANDBETWEEN(0,6)),"")</f>
        <v>43896</v>
      </c>
      <c r="BB711" s="20">
        <f ca="1">IF(SUM(IF({"5.Anslutningsavtal","6.Nätavtal"}=Q711,1,0))&gt;0,EDATE(AZ711,RANDBETWEEN(0,3)),"")</f>
        <v>43896</v>
      </c>
      <c r="BD711" s="20" t="str">
        <f ca="1" t="shared" si="809"/>
        <v/>
      </c>
    </row>
    <row r="712" spans="1:56">
      <c r="A712" s="32" t="s">
        <v>65</v>
      </c>
      <c r="B712" s="30">
        <f ca="1" t="shared" ref="B712:B721" si="823">RANDBETWEEN(DATE(2018,1,1),DATE(2022,10,20))</f>
        <v>44090</v>
      </c>
      <c r="C712" s="31">
        <f ca="1" t="shared" si="796"/>
        <v>44127</v>
      </c>
      <c r="D712" s="29" t="str">
        <f t="shared" si="797"/>
        <v>Project 4712</v>
      </c>
      <c r="E712" s="29" t="str">
        <f t="shared" si="798"/>
        <v>Company AB 5712</v>
      </c>
      <c r="F712" s="29" t="str">
        <f ca="1" t="shared" ref="F712:F721" si="824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Smedjebacken</v>
      </c>
      <c r="G712" s="36">
        <f ca="1" t="shared" ref="G712:G721" si="825">RANDBETWEEN(30,38)</f>
        <v>37</v>
      </c>
      <c r="H712" s="37" t="str">
        <f ca="1" t="shared" ref="H712:H721" si="826">CHOOSE(RANDBETWEEN(1,3),"Ja","Nej","")</f>
        <v>Ja</v>
      </c>
      <c r="I712" s="29" t="str">
        <f ca="1" t="shared" ref="I712:I721" si="827">CHOOSE(RANDBETWEEN(1,3),"Nyanslutning","Utökning","Flytt")</f>
        <v>Flytt</v>
      </c>
      <c r="J712" s="29" t="s">
        <v>69</v>
      </c>
      <c r="K712" s="40">
        <f ca="1" t="shared" ref="K712:K721" si="828">RANDBETWEEN(1,60)*10</f>
        <v>140</v>
      </c>
      <c r="L712" s="40">
        <f ca="1" t="shared" si="799"/>
        <v>81</v>
      </c>
      <c r="N712" s="29" t="str">
        <f ca="1" t="shared" si="800"/>
        <v>Sarah Anderson 712</v>
      </c>
      <c r="O712" s="29" t="str">
        <f ca="1" t="shared" si="801"/>
        <v>Anders Erikson 712</v>
      </c>
      <c r="P712" s="29" t="str">
        <f ca="1" t="shared" si="802"/>
        <v>Erik Johanson 712</v>
      </c>
      <c r="Q712" s="29" t="str">
        <f ca="1" t="shared" ref="Q712:Q721" si="829">CHOOSE(RANDBETWEEN(1,5),"5.Anslutningsavtal","4.Projekteringsavtal","6.Nätavtal","2.Reservationsavtal","1.Anslutningsmöjlighet")</f>
        <v>2.Reservationsavtal</v>
      </c>
      <c r="R712" s="44" t="str">
        <f ca="1" t="shared" ref="R712:R721" si="830">CHOOSE(RANDBETWEEN(1,8),"Ja","","","","n","nej","?","N/A")</f>
        <v>nej</v>
      </c>
      <c r="S712" s="44" t="str">
        <f ca="1" t="shared" ref="S712:S721" si="831">CHOOSE(RANDBETWEEN(1,3),"x","","")</f>
        <v/>
      </c>
      <c r="T712" s="44" t="str">
        <f ca="1" t="shared" ref="T712:T721" si="832">CHOOSE(RANDBETWEEN(1,4),"x","","","")</f>
        <v/>
      </c>
      <c r="V712" s="32"/>
      <c r="W712" s="48" t="str">
        <f ca="1" t="shared" ref="W712:W721" si="833">CHOOSE(RANDBETWEEN(1,7),"Länk","","","","","Ansluts till LN 20 kV","Reservationsavtal ska tecknas")</f>
        <v>Ansluts till LN 20 kV</v>
      </c>
      <c r="X712" s="49" t="str">
        <f ca="1" t="shared" ref="X712:X721" si="834">CHOOSE(RANDBETWEEN(1,4),"Ja","Ja","Nej","")</f>
        <v>Ja</v>
      </c>
      <c r="Y712" s="62">
        <f ca="1" t="shared" si="803"/>
        <v>44633</v>
      </c>
      <c r="Z712" s="62">
        <f ca="1" t="shared" si="804"/>
        <v>44294</v>
      </c>
      <c r="AA712" s="66"/>
      <c r="AB712" s="63" t="str">
        <f ca="1" t="shared" si="805"/>
        <v/>
      </c>
      <c r="AC712" s="72">
        <f ca="1">INDEX(Anslutningspunkt!$A$2:$A$180,RANDBETWEEN(2,180),1)</f>
        <v>73</v>
      </c>
      <c r="AD712" s="29"/>
      <c r="AE712" s="29" t="str">
        <f ca="1" t="shared" ref="AE712:AE721" si="835">CHOOSE(RANDBETWEEN(1,4),"Regionnät","Stamnät Regionnät","Stamnät","")</f>
        <v/>
      </c>
      <c r="AF712" s="78"/>
      <c r="AG712" s="121"/>
      <c r="AH712" s="122"/>
      <c r="AI712" s="126"/>
      <c r="AL712" s="6"/>
      <c r="AM712" s="6">
        <f ca="1">VLOOKUP(AC712,Anslutningspunkt!A:B,2,0)+RANDBETWEEN(-10000,10000)</f>
        <v>7724772.698</v>
      </c>
      <c r="AN712" s="6">
        <f ca="1">VLOOKUP(AC712,Anslutningspunkt!A:C,3,0)+RANDBETWEEN(-10000,10000)</f>
        <v>701424.195</v>
      </c>
      <c r="AP712" s="6" t="str">
        <f ca="1" t="shared" si="806"/>
        <v>Flytt</v>
      </c>
      <c r="AQ712" s="6" t="str">
        <f t="shared" si="807"/>
        <v>Konsumtion/Produktion</v>
      </c>
      <c r="AX712" s="30">
        <f ca="1" t="shared" si="808"/>
        <v>44109.081433794</v>
      </c>
      <c r="AZ712" s="30" t="str">
        <f ca="1">IF(SUM(IF({"4.Projekteringsavtal","5.Anslutningsavtal","6.Nätavtal"}=Q712,1,0))&gt;0,EDATE(AX712,RANDBETWEEN(0,6)),"")</f>
        <v/>
      </c>
      <c r="BB712" s="20" t="str">
        <f ca="1">IF(SUM(IF({"5.Anslutningsavtal","6.Nätavtal"}=Q712,1,0))&gt;0,EDATE(AZ712,RANDBETWEEN(0,3)),"")</f>
        <v/>
      </c>
      <c r="BD712" s="20" t="str">
        <f ca="1" t="shared" si="809"/>
        <v/>
      </c>
    </row>
    <row r="713" spans="1:56">
      <c r="A713" s="32" t="s">
        <v>65</v>
      </c>
      <c r="B713" s="30">
        <f ca="1" t="shared" si="823"/>
        <v>43296</v>
      </c>
      <c r="C713" s="31">
        <f ca="1" t="shared" si="796"/>
        <v>44908</v>
      </c>
      <c r="D713" s="29" t="str">
        <f t="shared" si="797"/>
        <v>Project 4713</v>
      </c>
      <c r="E713" s="29" t="str">
        <f t="shared" si="798"/>
        <v>Company AB 5713</v>
      </c>
      <c r="F713" s="29" t="str">
        <f ca="1" t="shared" si="824"/>
        <v>Heby</v>
      </c>
      <c r="G713" s="36">
        <f ca="1" t="shared" si="825"/>
        <v>32</v>
      </c>
      <c r="H713" s="37" t="str">
        <f ca="1" t="shared" si="826"/>
        <v/>
      </c>
      <c r="I713" s="29" t="str">
        <f ca="1" t="shared" si="827"/>
        <v>Nyanslutning</v>
      </c>
      <c r="J713" s="29" t="s">
        <v>69</v>
      </c>
      <c r="K713" s="40">
        <f ca="1" t="shared" si="828"/>
        <v>530</v>
      </c>
      <c r="L713" s="40">
        <f ca="1" t="shared" si="799"/>
        <v>464</v>
      </c>
      <c r="N713" s="29" t="str">
        <f ca="1" t="shared" si="800"/>
        <v>Erik Johanson 713</v>
      </c>
      <c r="O713" s="29" t="str">
        <f ca="1" t="shared" si="801"/>
        <v>Erik Johanson 713</v>
      </c>
      <c r="P713" s="29" t="str">
        <f ca="1" t="shared" si="802"/>
        <v>Erik Johanson 713</v>
      </c>
      <c r="Q713" s="29" t="str">
        <f ca="1" t="shared" si="829"/>
        <v>2.Reservationsavtal</v>
      </c>
      <c r="R713" s="44" t="str">
        <f ca="1" t="shared" si="830"/>
        <v/>
      </c>
      <c r="S713" s="44" t="str">
        <f ca="1" t="shared" si="831"/>
        <v>x</v>
      </c>
      <c r="T713" s="44" t="str">
        <f ca="1" t="shared" si="832"/>
        <v/>
      </c>
      <c r="V713" s="32"/>
      <c r="W713" s="48" t="str">
        <f ca="1" t="shared" si="833"/>
        <v/>
      </c>
      <c r="X713" s="49" t="str">
        <f ca="1" t="shared" si="834"/>
        <v>Nej</v>
      </c>
      <c r="Y713" s="62" t="str">
        <f ca="1" t="shared" si="803"/>
        <v/>
      </c>
      <c r="Z713" s="62" t="str">
        <f ca="1" t="shared" si="804"/>
        <v/>
      </c>
      <c r="AA713" s="66"/>
      <c r="AB713" s="63" t="str">
        <f ca="1" t="shared" si="805"/>
        <v/>
      </c>
      <c r="AC713" s="72">
        <f ca="1">INDEX(Anslutningspunkt!$A$2:$A$180,RANDBETWEEN(2,180),1)</f>
        <v>142</v>
      </c>
      <c r="AD713" s="29"/>
      <c r="AE713" s="29" t="str">
        <f ca="1" t="shared" si="835"/>
        <v>Stamnät Regionnät</v>
      </c>
      <c r="AF713" s="78"/>
      <c r="AG713" s="121"/>
      <c r="AH713" s="122"/>
      <c r="AI713" s="126"/>
      <c r="AL713" s="6"/>
      <c r="AM713" s="6">
        <f ca="1">VLOOKUP(AC713,Anslutningspunkt!A:B,2,0)+RANDBETWEEN(-10000,10000)</f>
        <v>7617500.698</v>
      </c>
      <c r="AN713" s="6">
        <f ca="1">VLOOKUP(AC713,Anslutningspunkt!A:C,3,0)+RANDBETWEEN(-10000,10000)</f>
        <v>774330.195</v>
      </c>
      <c r="AP713" s="6" t="str">
        <f ca="1" t="shared" si="806"/>
        <v>Nyanslutning</v>
      </c>
      <c r="AQ713" s="6" t="str">
        <f t="shared" si="807"/>
        <v>Konsumtion/Produktion</v>
      </c>
      <c r="AX713" s="30">
        <f ca="1" t="shared" si="808"/>
        <v>44155.9184603972</v>
      </c>
      <c r="AZ713" s="30" t="str">
        <f ca="1">IF(SUM(IF({"4.Projekteringsavtal","5.Anslutningsavtal","6.Nätavtal"}=Q713,1,0))&gt;0,EDATE(AX713,RANDBETWEEN(0,6)),"")</f>
        <v/>
      </c>
      <c r="BB713" s="20" t="str">
        <f ca="1">IF(SUM(IF({"5.Anslutningsavtal","6.Nätavtal"}=Q713,1,0))&gt;0,EDATE(AZ713,RANDBETWEEN(0,3)),"")</f>
        <v/>
      </c>
      <c r="BD713" s="20" t="str">
        <f ca="1" t="shared" si="809"/>
        <v/>
      </c>
    </row>
    <row r="714" spans="1:56">
      <c r="A714" s="32" t="s">
        <v>65</v>
      </c>
      <c r="B714" s="30">
        <f ca="1" t="shared" si="823"/>
        <v>44388</v>
      </c>
      <c r="C714" s="31">
        <f ca="1" t="shared" si="796"/>
        <v>45068</v>
      </c>
      <c r="D714" s="29" t="str">
        <f t="shared" si="797"/>
        <v>Project 4714</v>
      </c>
      <c r="E714" s="29" t="str">
        <f t="shared" si="798"/>
        <v>Company AB 5714</v>
      </c>
      <c r="F714" s="29" t="str">
        <f ca="1" t="shared" si="824"/>
        <v>Upplands Väsby</v>
      </c>
      <c r="G714" s="36">
        <f ca="1" t="shared" si="825"/>
        <v>34</v>
      </c>
      <c r="H714" s="37" t="str">
        <f ca="1" t="shared" si="826"/>
        <v>Nej</v>
      </c>
      <c r="I714" s="29" t="str">
        <f ca="1" t="shared" si="827"/>
        <v>Utökning</v>
      </c>
      <c r="J714" s="29" t="s">
        <v>69</v>
      </c>
      <c r="K714" s="40">
        <f ca="1" t="shared" si="828"/>
        <v>50</v>
      </c>
      <c r="L714" s="40">
        <f ca="1" t="shared" si="799"/>
        <v>47</v>
      </c>
      <c r="N714" s="29" t="str">
        <f ca="1" t="shared" si="800"/>
        <v>Anders Erikson 714</v>
      </c>
      <c r="O714" s="29" t="str">
        <f ca="1" t="shared" si="801"/>
        <v>Anders Erikson 714</v>
      </c>
      <c r="P714" s="29" t="str">
        <f ca="1" t="shared" si="802"/>
        <v>Anders Erikson 714</v>
      </c>
      <c r="Q714" s="29" t="str">
        <f ca="1" t="shared" si="829"/>
        <v>5.Anslutningsavtal</v>
      </c>
      <c r="R714" s="44" t="str">
        <f ca="1" t="shared" si="830"/>
        <v>nej</v>
      </c>
      <c r="S714" s="44" t="str">
        <f ca="1" t="shared" si="831"/>
        <v/>
      </c>
      <c r="T714" s="44" t="str">
        <f ca="1" t="shared" si="832"/>
        <v/>
      </c>
      <c r="V714" s="32"/>
      <c r="W714" s="48" t="str">
        <f ca="1" t="shared" si="833"/>
        <v>Ansluts till LN 20 kV</v>
      </c>
      <c r="X714" s="49" t="str">
        <f ca="1" t="shared" si="834"/>
        <v>Ja</v>
      </c>
      <c r="Y714" s="62">
        <f ca="1" t="shared" si="803"/>
        <v>45550</v>
      </c>
      <c r="Z714" s="62">
        <f ca="1" t="shared" si="804"/>
        <v>45379</v>
      </c>
      <c r="AA714" s="66"/>
      <c r="AB714" s="63" t="str">
        <f ca="1" t="shared" si="805"/>
        <v/>
      </c>
      <c r="AC714" s="72">
        <f ca="1">INDEX(Anslutningspunkt!$A$2:$A$180,RANDBETWEEN(2,180),1)</f>
        <v>119</v>
      </c>
      <c r="AD714" s="29"/>
      <c r="AE714" s="29" t="str">
        <f ca="1" t="shared" si="835"/>
        <v/>
      </c>
      <c r="AF714" s="78"/>
      <c r="AG714" s="121"/>
      <c r="AH714" s="122"/>
      <c r="AI714" s="126"/>
      <c r="AL714" s="6"/>
      <c r="AM714" s="6">
        <f ca="1">VLOOKUP(AC714,Anslutningspunkt!A:B,2,0)+RANDBETWEEN(-10000,10000)</f>
        <v>7590660.698</v>
      </c>
      <c r="AN714" s="6">
        <f ca="1">VLOOKUP(AC714,Anslutningspunkt!A:C,3,0)+RANDBETWEEN(-10000,10000)</f>
        <v>710353.195</v>
      </c>
      <c r="AP714" s="6" t="str">
        <f ca="1" t="shared" si="806"/>
        <v>Utökning</v>
      </c>
      <c r="AQ714" s="6" t="str">
        <f t="shared" si="807"/>
        <v>Konsumtion/Produktion</v>
      </c>
      <c r="AX714" s="30">
        <f ca="1" t="shared" si="808"/>
        <v>44536.7240509258</v>
      </c>
      <c r="AZ714" s="30">
        <f ca="1">IF(SUM(IF({"4.Projekteringsavtal","5.Anslutningsavtal","6.Nätavtal"}=Q714,1,0))&gt;0,EDATE(AX714,RANDBETWEEN(0,6)),"")</f>
        <v>44598</v>
      </c>
      <c r="BB714" s="20">
        <f ca="1">IF(SUM(IF({"5.Anslutningsavtal","6.Nätavtal"}=Q714,1,0))&gt;0,EDATE(AZ714,RANDBETWEEN(0,3)),"")</f>
        <v>44687</v>
      </c>
      <c r="BD714" s="20" t="str">
        <f ca="1" t="shared" si="809"/>
        <v/>
      </c>
    </row>
    <row r="715" spans="1:56">
      <c r="A715" s="32" t="s">
        <v>65</v>
      </c>
      <c r="B715" s="30">
        <f ca="1" t="shared" si="823"/>
        <v>44703</v>
      </c>
      <c r="C715" s="31">
        <f ca="1" t="shared" si="796"/>
        <v>45106</v>
      </c>
      <c r="D715" s="29" t="str">
        <f t="shared" si="797"/>
        <v>Project 4715</v>
      </c>
      <c r="E715" s="29" t="str">
        <f t="shared" si="798"/>
        <v>Company AB 5715</v>
      </c>
      <c r="F715" s="29" t="str">
        <f ca="1" t="shared" si="824"/>
        <v>Heby</v>
      </c>
      <c r="G715" s="36">
        <f ca="1" t="shared" si="825"/>
        <v>31</v>
      </c>
      <c r="H715" s="37" t="str">
        <f ca="1" t="shared" si="826"/>
        <v>Ja</v>
      </c>
      <c r="I715" s="29" t="str">
        <f ca="1" t="shared" si="827"/>
        <v>Nyanslutning</v>
      </c>
      <c r="J715" s="29" t="s">
        <v>69</v>
      </c>
      <c r="K715" s="40">
        <f ca="1" t="shared" si="828"/>
        <v>570</v>
      </c>
      <c r="L715" s="40">
        <f ca="1" t="shared" si="799"/>
        <v>324</v>
      </c>
      <c r="N715" s="29" t="str">
        <f ca="1" t="shared" si="800"/>
        <v>Erik Johanson 715</v>
      </c>
      <c r="O715" s="29" t="str">
        <f ca="1" t="shared" si="801"/>
        <v>Anders Erikson 715</v>
      </c>
      <c r="P715" s="29" t="str">
        <f ca="1" t="shared" si="802"/>
        <v>Sarah Anderson 715</v>
      </c>
      <c r="Q715" s="29" t="str">
        <f ca="1" t="shared" si="829"/>
        <v>4.Projekteringsavtal</v>
      </c>
      <c r="R715" s="44" t="str">
        <f ca="1" t="shared" si="830"/>
        <v/>
      </c>
      <c r="S715" s="44" t="str">
        <f ca="1" t="shared" si="831"/>
        <v/>
      </c>
      <c r="T715" s="44" t="str">
        <f ca="1" t="shared" si="832"/>
        <v/>
      </c>
      <c r="V715" s="32"/>
      <c r="W715" s="48" t="str">
        <f ca="1" t="shared" si="833"/>
        <v/>
      </c>
      <c r="X715" s="49" t="str">
        <f ca="1" t="shared" si="834"/>
        <v>Ja</v>
      </c>
      <c r="Y715" s="62">
        <f ca="1" t="shared" si="803"/>
        <v>45382</v>
      </c>
      <c r="Z715" s="62">
        <f ca="1" t="shared" si="804"/>
        <v>45318</v>
      </c>
      <c r="AA715" s="66"/>
      <c r="AB715" s="63" t="str">
        <f ca="1" t="shared" si="805"/>
        <v/>
      </c>
      <c r="AC715" s="72">
        <f ca="1">INDEX(Anslutningspunkt!$A$2:$A$180,RANDBETWEEN(2,180),1)</f>
        <v>244</v>
      </c>
      <c r="AD715" s="29"/>
      <c r="AE715" s="29" t="str">
        <f ca="1" t="shared" si="835"/>
        <v>Regionnät</v>
      </c>
      <c r="AF715" s="78"/>
      <c r="AG715" s="121"/>
      <c r="AH715" s="122"/>
      <c r="AI715" s="126"/>
      <c r="AL715" s="6"/>
      <c r="AM715" s="6">
        <f ca="1">VLOOKUP(AC715,Anslutningspunkt!A:B,2,0)+RANDBETWEEN(-10000,10000)</f>
        <v>7569119.698</v>
      </c>
      <c r="AN715" s="6">
        <f ca="1">VLOOKUP(AC715,Anslutningspunkt!A:C,3,0)+RANDBETWEEN(-10000,10000)</f>
        <v>683017.195</v>
      </c>
      <c r="AP715" s="6" t="str">
        <f ca="1" t="shared" si="806"/>
        <v>Nyanslutning</v>
      </c>
      <c r="AQ715" s="6" t="str">
        <f t="shared" si="807"/>
        <v>Konsumtion/Produktion</v>
      </c>
      <c r="AX715" s="30">
        <f ca="1" t="shared" si="808"/>
        <v>45006.3908692459</v>
      </c>
      <c r="AZ715" s="30">
        <f ca="1">IF(SUM(IF({"4.Projekteringsavtal","5.Anslutningsavtal","6.Nätavtal"}=Q715,1,0))&gt;0,EDATE(AX715,RANDBETWEEN(0,6)),"")</f>
        <v>45190</v>
      </c>
      <c r="BB715" s="20" t="str">
        <f ca="1">IF(SUM(IF({"5.Anslutningsavtal","6.Nätavtal"}=Q715,1,0))&gt;0,EDATE(AZ715,RANDBETWEEN(0,3)),"")</f>
        <v/>
      </c>
      <c r="BD715" s="20" t="str">
        <f ca="1" t="shared" si="809"/>
        <v/>
      </c>
    </row>
    <row r="716" spans="1:56">
      <c r="A716" s="32" t="s">
        <v>65</v>
      </c>
      <c r="B716" s="30">
        <f ca="1" t="shared" si="823"/>
        <v>43787</v>
      </c>
      <c r="C716" s="31">
        <f ca="1" t="shared" si="796"/>
        <v>44821</v>
      </c>
      <c r="D716" s="29" t="str">
        <f t="shared" si="797"/>
        <v>Project 4716</v>
      </c>
      <c r="E716" s="29" t="str">
        <f t="shared" si="798"/>
        <v>Company AB 5716</v>
      </c>
      <c r="F716" s="29" t="str">
        <f ca="1" t="shared" si="824"/>
        <v>Eskilstuna</v>
      </c>
      <c r="G716" s="36">
        <f ca="1" t="shared" si="825"/>
        <v>35</v>
      </c>
      <c r="H716" s="37" t="str">
        <f ca="1" t="shared" si="826"/>
        <v>Nej</v>
      </c>
      <c r="I716" s="29" t="str">
        <f ca="1" t="shared" si="827"/>
        <v>Flytt</v>
      </c>
      <c r="J716" s="29" t="s">
        <v>69</v>
      </c>
      <c r="K716" s="40">
        <f ca="1" t="shared" si="828"/>
        <v>390</v>
      </c>
      <c r="L716" s="40">
        <f ca="1" t="shared" si="799"/>
        <v>285</v>
      </c>
      <c r="N716" s="29" t="str">
        <f ca="1" t="shared" si="800"/>
        <v>Lars Johnson 716</v>
      </c>
      <c r="O716" s="29" t="str">
        <f ca="1" t="shared" si="801"/>
        <v>Lars Johnson 716</v>
      </c>
      <c r="P716" s="29" t="str">
        <f ca="1" t="shared" si="802"/>
        <v>Anders Erikson 716</v>
      </c>
      <c r="Q716" s="29" t="str">
        <f ca="1" t="shared" si="829"/>
        <v>1.Anslutningsmöjlighet</v>
      </c>
      <c r="R716" s="44" t="str">
        <f ca="1" t="shared" si="830"/>
        <v/>
      </c>
      <c r="S716" s="44" t="str">
        <f ca="1" t="shared" si="831"/>
        <v/>
      </c>
      <c r="T716" s="44" t="str">
        <f ca="1" t="shared" si="832"/>
        <v/>
      </c>
      <c r="V716" s="32"/>
      <c r="W716" s="48" t="str">
        <f ca="1" t="shared" si="833"/>
        <v/>
      </c>
      <c r="X716" s="49" t="str">
        <f ca="1" t="shared" si="834"/>
        <v>Ja</v>
      </c>
      <c r="Y716" s="62">
        <f ca="1" t="shared" si="803"/>
        <v>45532</v>
      </c>
      <c r="Z716" s="62">
        <f ca="1" t="shared" si="804"/>
        <v>45389</v>
      </c>
      <c r="AA716" s="66"/>
      <c r="AB716" s="63">
        <f ca="1" t="shared" si="805"/>
        <v>44059.0753360569</v>
      </c>
      <c r="AC716" s="72">
        <f ca="1">INDEX(Anslutningspunkt!$A$2:$A$180,RANDBETWEEN(2,180),1)</f>
        <v>235</v>
      </c>
      <c r="AD716" s="29"/>
      <c r="AE716" s="29" t="str">
        <f ca="1" t="shared" si="835"/>
        <v>Stamnät</v>
      </c>
      <c r="AF716" s="78"/>
      <c r="AG716" s="121"/>
      <c r="AH716" s="122"/>
      <c r="AI716" s="126"/>
      <c r="AL716" s="6"/>
      <c r="AM716" s="6">
        <f ca="1">VLOOKUP(AC716,Anslutningspunkt!A:B,2,0)+RANDBETWEEN(-10000,10000)</f>
        <v>7702684.698</v>
      </c>
      <c r="AN716" s="6">
        <f ca="1">VLOOKUP(AC716,Anslutningspunkt!A:C,3,0)+RANDBETWEEN(-10000,10000)</f>
        <v>785000.195</v>
      </c>
      <c r="AP716" s="6" t="str">
        <f ca="1" t="shared" si="806"/>
        <v>Flytt</v>
      </c>
      <c r="AQ716" s="6" t="str">
        <f t="shared" si="807"/>
        <v>Konsumtion/Produktion</v>
      </c>
      <c r="AX716" s="30" t="str">
        <f ca="1" t="shared" si="808"/>
        <v/>
      </c>
      <c r="AZ716" s="30" t="str">
        <f ca="1">IF(SUM(IF({"4.Projekteringsavtal","5.Anslutningsavtal","6.Nätavtal"}=Q716,1,0))&gt;0,EDATE(AX716,RANDBETWEEN(0,6)),"")</f>
        <v/>
      </c>
      <c r="BB716" s="20" t="str">
        <f ca="1">IF(SUM(IF({"5.Anslutningsavtal","6.Nätavtal"}=Q716,1,0))&gt;0,EDATE(AZ716,RANDBETWEEN(0,3)),"")</f>
        <v/>
      </c>
      <c r="BD716" s="20" t="str">
        <f ca="1" t="shared" si="809"/>
        <v/>
      </c>
    </row>
    <row r="717" spans="1:56">
      <c r="A717" s="32" t="s">
        <v>65</v>
      </c>
      <c r="B717" s="30">
        <f ca="1" t="shared" si="823"/>
        <v>43455</v>
      </c>
      <c r="C717" s="31">
        <f ca="1" t="shared" si="796"/>
        <v>44525</v>
      </c>
      <c r="D717" s="29" t="str">
        <f t="shared" si="797"/>
        <v>Project 4717</v>
      </c>
      <c r="E717" s="29" t="str">
        <f t="shared" si="798"/>
        <v>Company AB 5717</v>
      </c>
      <c r="F717" s="29" t="str">
        <f ca="1" t="shared" si="824"/>
        <v>Katrineholm</v>
      </c>
      <c r="G717" s="36">
        <f ca="1" t="shared" si="825"/>
        <v>36</v>
      </c>
      <c r="H717" s="37" t="str">
        <f ca="1" t="shared" si="826"/>
        <v>Ja</v>
      </c>
      <c r="I717" s="29" t="str">
        <f ca="1" t="shared" si="827"/>
        <v>Flytt</v>
      </c>
      <c r="J717" s="29" t="s">
        <v>69</v>
      </c>
      <c r="K717" s="40">
        <f ca="1" t="shared" si="828"/>
        <v>510</v>
      </c>
      <c r="L717" s="40">
        <f ca="1" t="shared" si="799"/>
        <v>427</v>
      </c>
      <c r="N717" s="29" t="str">
        <f ca="1" t="shared" si="800"/>
        <v>Anders Erikson 717</v>
      </c>
      <c r="O717" s="29" t="str">
        <f ca="1" t="shared" si="801"/>
        <v>Sarah Anderson 717</v>
      </c>
      <c r="P717" s="29" t="str">
        <f ca="1" t="shared" si="802"/>
        <v>Anders Erikson 717</v>
      </c>
      <c r="Q717" s="29" t="str">
        <f ca="1" t="shared" si="829"/>
        <v>4.Projekteringsavtal</v>
      </c>
      <c r="R717" s="44" t="str">
        <f ca="1" t="shared" si="830"/>
        <v>nej</v>
      </c>
      <c r="S717" s="44" t="str">
        <f ca="1" t="shared" si="831"/>
        <v>x</v>
      </c>
      <c r="T717" s="44" t="str">
        <f ca="1" t="shared" si="832"/>
        <v/>
      </c>
      <c r="V717" s="32"/>
      <c r="W717" s="48" t="str">
        <f ca="1" t="shared" si="833"/>
        <v>Reservationsavtal ska tecknas</v>
      </c>
      <c r="X717" s="49" t="str">
        <f ca="1" t="shared" si="834"/>
        <v>Nej</v>
      </c>
      <c r="Y717" s="62" t="str">
        <f ca="1" t="shared" si="803"/>
        <v/>
      </c>
      <c r="Z717" s="62" t="str">
        <f ca="1" t="shared" si="804"/>
        <v/>
      </c>
      <c r="AA717" s="66"/>
      <c r="AB717" s="63" t="str">
        <f ca="1" t="shared" si="805"/>
        <v/>
      </c>
      <c r="AC717" s="72">
        <f ca="1">INDEX(Anslutningspunkt!$A$2:$A$180,RANDBETWEEN(2,180),1)</f>
        <v>313</v>
      </c>
      <c r="AD717" s="29"/>
      <c r="AE717" s="29" t="str">
        <f ca="1" t="shared" si="835"/>
        <v>Regionnät</v>
      </c>
      <c r="AF717" s="78"/>
      <c r="AG717" s="121"/>
      <c r="AH717" s="122"/>
      <c r="AI717" s="126"/>
      <c r="AL717" s="6"/>
      <c r="AM717" s="6">
        <f ca="1">VLOOKUP(AC717,Anslutningspunkt!A:B,2,0)+RANDBETWEEN(-10000,10000)</f>
        <v>7714193.698</v>
      </c>
      <c r="AN717" s="6">
        <f ca="1">VLOOKUP(AC717,Anslutningspunkt!A:C,3,0)+RANDBETWEEN(-10000,10000)</f>
        <v>828027.195</v>
      </c>
      <c r="AP717" s="6" t="str">
        <f ca="1" t="shared" si="806"/>
        <v>Flytt</v>
      </c>
      <c r="AQ717" s="6" t="str">
        <f t="shared" si="807"/>
        <v>Konsumtion/Produktion</v>
      </c>
      <c r="AX717" s="30">
        <f ca="1" t="shared" si="808"/>
        <v>44187.0373858207</v>
      </c>
      <c r="AZ717" s="30">
        <f ca="1">IF(SUM(IF({"4.Projekteringsavtal","5.Anslutningsavtal","6.Nätavtal"}=Q717,1,0))&gt;0,EDATE(AX717,RANDBETWEEN(0,6)),"")</f>
        <v>44369</v>
      </c>
      <c r="BB717" s="20" t="str">
        <f ca="1">IF(SUM(IF({"5.Anslutningsavtal","6.Nätavtal"}=Q717,1,0))&gt;0,EDATE(AZ717,RANDBETWEEN(0,3)),"")</f>
        <v/>
      </c>
      <c r="BD717" s="20" t="str">
        <f ca="1" t="shared" si="809"/>
        <v/>
      </c>
    </row>
    <row r="718" spans="1:56">
      <c r="A718" s="32" t="s">
        <v>65</v>
      </c>
      <c r="B718" s="30">
        <f ca="1" t="shared" si="823"/>
        <v>43943</v>
      </c>
      <c r="C718" s="31">
        <f ca="1" t="shared" si="796"/>
        <v>45541</v>
      </c>
      <c r="D718" s="29" t="str">
        <f t="shared" si="797"/>
        <v>Project 4718</v>
      </c>
      <c r="E718" s="29" t="str">
        <f t="shared" si="798"/>
        <v>Company AB 5718</v>
      </c>
      <c r="F718" s="29" t="str">
        <f ca="1" t="shared" si="824"/>
        <v>Norberg</v>
      </c>
      <c r="G718" s="36">
        <f ca="1" t="shared" si="825"/>
        <v>35</v>
      </c>
      <c r="H718" s="37" t="str">
        <f ca="1" t="shared" si="826"/>
        <v>Ja</v>
      </c>
      <c r="I718" s="29" t="str">
        <f ca="1" t="shared" si="827"/>
        <v>Flytt</v>
      </c>
      <c r="J718" s="29" t="s">
        <v>69</v>
      </c>
      <c r="K718" s="40">
        <f ca="1" t="shared" si="828"/>
        <v>80</v>
      </c>
      <c r="L718" s="40">
        <f ca="1" t="shared" si="799"/>
        <v>67</v>
      </c>
      <c r="N718" s="29" t="str">
        <f ca="1" t="shared" si="800"/>
        <v>Lars Johnson 718</v>
      </c>
      <c r="O718" s="29" t="str">
        <f ca="1" t="shared" si="801"/>
        <v>Sarah Anderson 718</v>
      </c>
      <c r="P718" s="29" t="str">
        <f ca="1" t="shared" si="802"/>
        <v>Erik Johanson 718</v>
      </c>
      <c r="Q718" s="29" t="str">
        <f ca="1" t="shared" si="829"/>
        <v>2.Reservationsavtal</v>
      </c>
      <c r="R718" s="44" t="str">
        <f ca="1" t="shared" si="830"/>
        <v/>
      </c>
      <c r="S718" s="44" t="str">
        <f ca="1" t="shared" si="831"/>
        <v/>
      </c>
      <c r="T718" s="44" t="str">
        <f ca="1" t="shared" si="832"/>
        <v>x</v>
      </c>
      <c r="V718" s="32"/>
      <c r="W718" s="48" t="str">
        <f ca="1" t="shared" si="833"/>
        <v>Reservationsavtal ska tecknas</v>
      </c>
      <c r="X718" s="49" t="str">
        <f ca="1" t="shared" si="834"/>
        <v/>
      </c>
      <c r="Y718" s="62" t="str">
        <f ca="1" t="shared" si="803"/>
        <v/>
      </c>
      <c r="Z718" s="62" t="str">
        <f ca="1" t="shared" si="804"/>
        <v/>
      </c>
      <c r="AA718" s="66"/>
      <c r="AB718" s="63" t="str">
        <f ca="1" t="shared" si="805"/>
        <v/>
      </c>
      <c r="AC718" s="72">
        <f ca="1">INDEX(Anslutningspunkt!$A$2:$A$180,RANDBETWEEN(2,180),1)</f>
        <v>170</v>
      </c>
      <c r="AD718" s="29"/>
      <c r="AE718" s="29" t="str">
        <f ca="1" t="shared" si="835"/>
        <v>Regionnät</v>
      </c>
      <c r="AF718" s="78"/>
      <c r="AG718" s="121"/>
      <c r="AH718" s="122"/>
      <c r="AI718" s="126"/>
      <c r="AL718" s="6"/>
      <c r="AM718" s="6">
        <f ca="1">VLOOKUP(AC718,Anslutningspunkt!A:B,2,0)+RANDBETWEEN(-10000,10000)</f>
        <v>7740557.698</v>
      </c>
      <c r="AN718" s="6">
        <f ca="1">VLOOKUP(AC718,Anslutningspunkt!A:C,3,0)+RANDBETWEEN(-10000,10000)</f>
        <v>659548.195</v>
      </c>
      <c r="AP718" s="6" t="str">
        <f ca="1" t="shared" si="806"/>
        <v>Flytt</v>
      </c>
      <c r="AQ718" s="6" t="str">
        <f t="shared" si="807"/>
        <v>Konsumtion/Produktion</v>
      </c>
      <c r="AX718" s="30">
        <f ca="1" t="shared" si="808"/>
        <v>44551.9680909018</v>
      </c>
      <c r="AZ718" s="30" t="str">
        <f ca="1">IF(SUM(IF({"4.Projekteringsavtal","5.Anslutningsavtal","6.Nätavtal"}=Q718,1,0))&gt;0,EDATE(AX718,RANDBETWEEN(0,6)),"")</f>
        <v/>
      </c>
      <c r="BB718" s="20" t="str">
        <f ca="1">IF(SUM(IF({"5.Anslutningsavtal","6.Nätavtal"}=Q718,1,0))&gt;0,EDATE(AZ718,RANDBETWEEN(0,3)),"")</f>
        <v/>
      </c>
      <c r="BD718" s="20" t="str">
        <f ca="1" t="shared" si="809"/>
        <v/>
      </c>
    </row>
    <row r="719" spans="1:56">
      <c r="A719" s="32" t="s">
        <v>65</v>
      </c>
      <c r="B719" s="30">
        <f ca="1" t="shared" si="823"/>
        <v>44212</v>
      </c>
      <c r="C719" s="31">
        <f ca="1" t="shared" si="796"/>
        <v>44402</v>
      </c>
      <c r="D719" s="29" t="str">
        <f t="shared" si="797"/>
        <v>Project 4719</v>
      </c>
      <c r="E719" s="29" t="str">
        <f t="shared" si="798"/>
        <v>Company AB 5719</v>
      </c>
      <c r="F719" s="29" t="str">
        <f ca="1" t="shared" si="824"/>
        <v>Surahamar</v>
      </c>
      <c r="G719" s="36">
        <f ca="1" t="shared" si="825"/>
        <v>32</v>
      </c>
      <c r="H719" s="37" t="str">
        <f ca="1" t="shared" si="826"/>
        <v>Nej</v>
      </c>
      <c r="I719" s="29" t="str">
        <f ca="1" t="shared" si="827"/>
        <v>Flytt</v>
      </c>
      <c r="J719" s="29" t="s">
        <v>69</v>
      </c>
      <c r="K719" s="40">
        <f ca="1" t="shared" si="828"/>
        <v>510</v>
      </c>
      <c r="L719" s="40">
        <f ca="1" t="shared" si="799"/>
        <v>168</v>
      </c>
      <c r="N719" s="29" t="str">
        <f ca="1" t="shared" si="800"/>
        <v>Erik Johanson 719</v>
      </c>
      <c r="O719" s="29" t="str">
        <f ca="1" t="shared" si="801"/>
        <v>Anders Erikson 719</v>
      </c>
      <c r="P719" s="29" t="str">
        <f ca="1" t="shared" si="802"/>
        <v>Sarah Anderson 719</v>
      </c>
      <c r="Q719" s="29" t="str">
        <f ca="1" t="shared" si="829"/>
        <v>2.Reservationsavtal</v>
      </c>
      <c r="R719" s="44" t="str">
        <f ca="1" t="shared" si="830"/>
        <v>nej</v>
      </c>
      <c r="S719" s="44" t="str">
        <f ca="1" t="shared" si="831"/>
        <v>x</v>
      </c>
      <c r="T719" s="44" t="str">
        <f ca="1" t="shared" si="832"/>
        <v/>
      </c>
      <c r="V719" s="32"/>
      <c r="W719" s="48" t="str">
        <f ca="1" t="shared" si="833"/>
        <v/>
      </c>
      <c r="X719" s="49" t="str">
        <f ca="1" t="shared" si="834"/>
        <v>Ja</v>
      </c>
      <c r="Y719" s="62">
        <f ca="1" t="shared" si="803"/>
        <v>45184</v>
      </c>
      <c r="Z719" s="62">
        <f ca="1" t="shared" si="804"/>
        <v>44881</v>
      </c>
      <c r="AA719" s="66"/>
      <c r="AB719" s="63" t="str">
        <f ca="1" t="shared" si="805"/>
        <v/>
      </c>
      <c r="AC719" s="72">
        <f ca="1">INDEX(Anslutningspunkt!$A$2:$A$180,RANDBETWEEN(2,180),1)</f>
        <v>155</v>
      </c>
      <c r="AD719" s="29"/>
      <c r="AE719" s="29" t="str">
        <f ca="1" t="shared" si="835"/>
        <v>Stamnät Regionnät</v>
      </c>
      <c r="AF719" s="78"/>
      <c r="AG719" s="121"/>
      <c r="AH719" s="122"/>
      <c r="AI719" s="126"/>
      <c r="AL719" s="6"/>
      <c r="AM719" s="6">
        <f ca="1">VLOOKUP(AC719,Anslutningspunkt!A:B,2,0)+RANDBETWEEN(-10000,10000)</f>
        <v>7756383.698</v>
      </c>
      <c r="AN719" s="6">
        <f ca="1">VLOOKUP(AC719,Anslutningspunkt!A:C,3,0)+RANDBETWEEN(-10000,10000)</f>
        <v>700035.195</v>
      </c>
      <c r="AP719" s="6" t="str">
        <f ca="1" t="shared" si="806"/>
        <v>Flytt</v>
      </c>
      <c r="AQ719" s="6" t="str">
        <f t="shared" si="807"/>
        <v>Konsumtion/Produktion</v>
      </c>
      <c r="AX719" s="30">
        <f ca="1" t="shared" si="808"/>
        <v>44265.0375799065</v>
      </c>
      <c r="AZ719" s="30" t="str">
        <f ca="1">IF(SUM(IF({"4.Projekteringsavtal","5.Anslutningsavtal","6.Nätavtal"}=Q719,1,0))&gt;0,EDATE(AX719,RANDBETWEEN(0,6)),"")</f>
        <v/>
      </c>
      <c r="BB719" s="20" t="str">
        <f ca="1">IF(SUM(IF({"5.Anslutningsavtal","6.Nätavtal"}=Q719,1,0))&gt;0,EDATE(AZ719,RANDBETWEEN(0,3)),"")</f>
        <v/>
      </c>
      <c r="BD719" s="20" t="str">
        <f ca="1" t="shared" si="809"/>
        <v/>
      </c>
    </row>
    <row r="720" spans="1:56">
      <c r="A720" s="32" t="s">
        <v>65</v>
      </c>
      <c r="B720" s="30">
        <f ca="1" t="shared" si="823"/>
        <v>44257</v>
      </c>
      <c r="C720" s="31">
        <f ca="1" t="shared" si="796"/>
        <v>45462</v>
      </c>
      <c r="D720" s="29" t="str">
        <f t="shared" si="797"/>
        <v>Project 4720</v>
      </c>
      <c r="E720" s="29" t="str">
        <f t="shared" si="798"/>
        <v>Company AB 5720</v>
      </c>
      <c r="F720" s="29" t="str">
        <f ca="1" t="shared" si="824"/>
        <v>Enköping</v>
      </c>
      <c r="G720" s="36">
        <f ca="1" t="shared" si="825"/>
        <v>30</v>
      </c>
      <c r="H720" s="37" t="str">
        <f ca="1" t="shared" si="826"/>
        <v/>
      </c>
      <c r="I720" s="29" t="str">
        <f ca="1" t="shared" si="827"/>
        <v>Nyanslutning</v>
      </c>
      <c r="J720" s="29" t="s">
        <v>69</v>
      </c>
      <c r="K720" s="40">
        <f ca="1" t="shared" si="828"/>
        <v>410</v>
      </c>
      <c r="L720" s="40">
        <f ca="1" t="shared" si="799"/>
        <v>301</v>
      </c>
      <c r="N720" s="29" t="str">
        <f ca="1" t="shared" si="800"/>
        <v>Anders Erikson 720</v>
      </c>
      <c r="O720" s="29" t="str">
        <f ca="1" t="shared" si="801"/>
        <v>Lars Johnson 720</v>
      </c>
      <c r="P720" s="29" t="str">
        <f ca="1" t="shared" si="802"/>
        <v>Erik Johanson 720</v>
      </c>
      <c r="Q720" s="29" t="str">
        <f ca="1" t="shared" si="829"/>
        <v>2.Reservationsavtal</v>
      </c>
      <c r="R720" s="44" t="str">
        <f ca="1" t="shared" si="830"/>
        <v/>
      </c>
      <c r="S720" s="44" t="str">
        <f ca="1" t="shared" si="831"/>
        <v/>
      </c>
      <c r="T720" s="44" t="str">
        <f ca="1" t="shared" si="832"/>
        <v/>
      </c>
      <c r="V720" s="32"/>
      <c r="W720" s="48" t="str">
        <f ca="1" t="shared" si="833"/>
        <v/>
      </c>
      <c r="X720" s="49" t="str">
        <f ca="1" t="shared" si="834"/>
        <v>Ja</v>
      </c>
      <c r="Y720" s="62">
        <f ca="1" t="shared" si="803"/>
        <v>45575</v>
      </c>
      <c r="Z720" s="62">
        <f ca="1" t="shared" si="804"/>
        <v>45553</v>
      </c>
      <c r="AA720" s="66"/>
      <c r="AB720" s="63" t="str">
        <f ca="1" t="shared" si="805"/>
        <v/>
      </c>
      <c r="AC720" s="72">
        <f ca="1">INDEX(Anslutningspunkt!$A$2:$A$180,RANDBETWEEN(2,180),1)</f>
        <v>303</v>
      </c>
      <c r="AD720" s="29"/>
      <c r="AE720" s="29" t="str">
        <f ca="1" t="shared" si="835"/>
        <v/>
      </c>
      <c r="AF720" s="78"/>
      <c r="AG720" s="121"/>
      <c r="AH720" s="122"/>
      <c r="AI720" s="126"/>
      <c r="AL720" s="6"/>
      <c r="AM720" s="6">
        <f ca="1">VLOOKUP(AC720,Anslutningspunkt!A:B,2,0)+RANDBETWEEN(-10000,10000)</f>
        <v>6333011.937</v>
      </c>
      <c r="AN720" s="6">
        <f ca="1">VLOOKUP(AC720,Anslutningspunkt!A:C,3,0)+RANDBETWEEN(-10000,10000)</f>
        <v>439663.554</v>
      </c>
      <c r="AP720" s="6" t="str">
        <f ca="1" t="shared" si="806"/>
        <v>Nyanslutning</v>
      </c>
      <c r="AQ720" s="6" t="str">
        <f t="shared" si="807"/>
        <v>Konsumtion/Produktion</v>
      </c>
      <c r="AX720" s="30">
        <f ca="1" t="shared" si="808"/>
        <v>45340.6609768599</v>
      </c>
      <c r="AZ720" s="30" t="str">
        <f ca="1">IF(SUM(IF({"4.Projekteringsavtal","5.Anslutningsavtal","6.Nätavtal"}=Q720,1,0))&gt;0,EDATE(AX720,RANDBETWEEN(0,6)),"")</f>
        <v/>
      </c>
      <c r="BB720" s="20" t="str">
        <f ca="1">IF(SUM(IF({"5.Anslutningsavtal","6.Nätavtal"}=Q720,1,0))&gt;0,EDATE(AZ720,RANDBETWEEN(0,3)),"")</f>
        <v/>
      </c>
      <c r="BD720" s="20" t="str">
        <f ca="1" t="shared" si="809"/>
        <v/>
      </c>
    </row>
    <row r="721" spans="1:56">
      <c r="A721" s="32" t="s">
        <v>65</v>
      </c>
      <c r="B721" s="30">
        <f ca="1" t="shared" si="823"/>
        <v>44436</v>
      </c>
      <c r="C721" s="31">
        <f ca="1" t="shared" si="796"/>
        <v>44555</v>
      </c>
      <c r="D721" s="29" t="str">
        <f t="shared" si="797"/>
        <v>Project 4721</v>
      </c>
      <c r="E721" s="29" t="str">
        <f t="shared" si="798"/>
        <v>Company AB 5721</v>
      </c>
      <c r="F721" s="29" t="str">
        <f ca="1" t="shared" si="824"/>
        <v>Gävle/Sandviken</v>
      </c>
      <c r="G721" s="36">
        <f ca="1" t="shared" si="825"/>
        <v>35</v>
      </c>
      <c r="H721" s="37" t="str">
        <f ca="1" t="shared" si="826"/>
        <v/>
      </c>
      <c r="I721" s="29" t="str">
        <f ca="1" t="shared" si="827"/>
        <v>Nyanslutning</v>
      </c>
      <c r="J721" s="29" t="s">
        <v>69</v>
      </c>
      <c r="K721" s="40">
        <f ca="1" t="shared" si="828"/>
        <v>30</v>
      </c>
      <c r="L721" s="40">
        <f ca="1" t="shared" si="799"/>
        <v>23</v>
      </c>
      <c r="N721" s="29" t="str">
        <f ca="1" t="shared" si="800"/>
        <v>Anders Erikson 721</v>
      </c>
      <c r="O721" s="29" t="str">
        <f ca="1" t="shared" si="801"/>
        <v>Lars Johnson 721</v>
      </c>
      <c r="P721" s="29" t="str">
        <f ca="1" t="shared" si="802"/>
        <v>Lars Johnson 721</v>
      </c>
      <c r="Q721" s="29" t="str">
        <f ca="1" t="shared" si="829"/>
        <v>2.Reservationsavtal</v>
      </c>
      <c r="R721" s="44" t="str">
        <f ca="1" t="shared" si="830"/>
        <v>?</v>
      </c>
      <c r="S721" s="44" t="str">
        <f ca="1" t="shared" si="831"/>
        <v/>
      </c>
      <c r="T721" s="44" t="str">
        <f ca="1" t="shared" si="832"/>
        <v>x</v>
      </c>
      <c r="V721" s="32"/>
      <c r="W721" s="48" t="str">
        <f ca="1" t="shared" si="833"/>
        <v/>
      </c>
      <c r="X721" s="49" t="str">
        <f ca="1" t="shared" si="834"/>
        <v>Nej</v>
      </c>
      <c r="Y721" s="62" t="str">
        <f ca="1" t="shared" si="803"/>
        <v/>
      </c>
      <c r="Z721" s="62" t="str">
        <f ca="1" t="shared" si="804"/>
        <v/>
      </c>
      <c r="AA721" s="66"/>
      <c r="AB721" s="63" t="str">
        <f ca="1" t="shared" si="805"/>
        <v/>
      </c>
      <c r="AC721" s="72">
        <f ca="1">INDEX(Anslutningspunkt!$A$2:$A$180,RANDBETWEEN(2,180),1)</f>
        <v>142</v>
      </c>
      <c r="AD721" s="29"/>
      <c r="AE721" s="29" t="str">
        <f ca="1" t="shared" si="835"/>
        <v>Stamnät</v>
      </c>
      <c r="AF721" s="78"/>
      <c r="AG721" s="121"/>
      <c r="AH721" s="122"/>
      <c r="AI721" s="126"/>
      <c r="AL721" s="6"/>
      <c r="AM721" s="6">
        <f ca="1">VLOOKUP(AC721,Anslutningspunkt!A:B,2,0)+RANDBETWEEN(-10000,10000)</f>
        <v>7608178.698</v>
      </c>
      <c r="AN721" s="6">
        <f ca="1">VLOOKUP(AC721,Anslutningspunkt!A:C,3,0)+RANDBETWEEN(-10000,10000)</f>
        <v>782303.195</v>
      </c>
      <c r="AP721" s="6" t="str">
        <f ca="1" t="shared" si="806"/>
        <v>Nyanslutning</v>
      </c>
      <c r="AQ721" s="6" t="str">
        <f t="shared" si="807"/>
        <v>Konsumtion/Produktion</v>
      </c>
      <c r="AX721" s="30">
        <f ca="1" t="shared" si="808"/>
        <v>44517.0878919597</v>
      </c>
      <c r="AZ721" s="30" t="str">
        <f ca="1">IF(SUM(IF({"4.Projekteringsavtal","5.Anslutningsavtal","6.Nätavtal"}=Q721,1,0))&gt;0,EDATE(AX721,RANDBETWEEN(0,6)),"")</f>
        <v/>
      </c>
      <c r="BB721" s="20" t="str">
        <f ca="1">IF(SUM(IF({"5.Anslutningsavtal","6.Nätavtal"}=Q721,1,0))&gt;0,EDATE(AZ721,RANDBETWEEN(0,3)),"")</f>
        <v/>
      </c>
      <c r="BD721" s="20" t="str">
        <f ca="1" t="shared" si="809"/>
        <v/>
      </c>
    </row>
    <row r="722" spans="1:56">
      <c r="A722" s="32" t="s">
        <v>65</v>
      </c>
      <c r="B722" s="30">
        <f ca="1" t="shared" ref="B722:B731" si="836">RANDBETWEEN(DATE(2018,1,1),DATE(2022,10,20))</f>
        <v>44290</v>
      </c>
      <c r="C722" s="31">
        <f ca="1" t="shared" si="796"/>
        <v>44932</v>
      </c>
      <c r="D722" s="29" t="str">
        <f t="shared" si="797"/>
        <v>Project 4722</v>
      </c>
      <c r="E722" s="29" t="str">
        <f t="shared" si="798"/>
        <v>Company AB 5722</v>
      </c>
      <c r="F722" s="29" t="str">
        <f ca="1" t="shared" ref="F722:F731" si="837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Heby</v>
      </c>
      <c r="G722" s="36">
        <f ca="1" t="shared" ref="G722:G731" si="838">RANDBETWEEN(30,38)</f>
        <v>35</v>
      </c>
      <c r="H722" s="37" t="str">
        <f ca="1" t="shared" ref="H722:H731" si="839">CHOOSE(RANDBETWEEN(1,3),"Ja","Nej","")</f>
        <v>Nej</v>
      </c>
      <c r="I722" s="29" t="str">
        <f ca="1" t="shared" ref="I722:I731" si="840">CHOOSE(RANDBETWEEN(1,3),"Nyanslutning","Utökning","Flytt")</f>
        <v>Nyanslutning</v>
      </c>
      <c r="J722" s="29" t="s">
        <v>69</v>
      </c>
      <c r="K722" s="40">
        <f ca="1" t="shared" ref="K722:K731" si="841">RANDBETWEEN(1,60)*10</f>
        <v>180</v>
      </c>
      <c r="L722" s="40">
        <f ca="1" t="shared" si="799"/>
        <v>138</v>
      </c>
      <c r="N722" s="29" t="str">
        <f ca="1" t="shared" si="800"/>
        <v>Lars Johnson 722</v>
      </c>
      <c r="O722" s="29" t="str">
        <f ca="1" t="shared" si="801"/>
        <v>Anders Erikson 722</v>
      </c>
      <c r="P722" s="29" t="str">
        <f ca="1" t="shared" si="802"/>
        <v>Sarah Anderson 722</v>
      </c>
      <c r="Q722" s="29" t="str">
        <f ca="1" t="shared" ref="Q722:Q731" si="842">CHOOSE(RANDBETWEEN(1,5),"5.Anslutningsavtal","4.Projekteringsavtal","6.Nätavtal","2.Reservationsavtal","1.Anslutningsmöjlighet")</f>
        <v>1.Anslutningsmöjlighet</v>
      </c>
      <c r="R722" s="44" t="str">
        <f ca="1" t="shared" ref="R722:R731" si="843">CHOOSE(RANDBETWEEN(1,8),"Ja","","","","n","nej","?","N/A")</f>
        <v/>
      </c>
      <c r="S722" s="44" t="str">
        <f ca="1" t="shared" ref="S722:S731" si="844">CHOOSE(RANDBETWEEN(1,3),"x","","")</f>
        <v>x</v>
      </c>
      <c r="T722" s="44" t="str">
        <f ca="1" t="shared" ref="T722:T731" si="845">CHOOSE(RANDBETWEEN(1,4),"x","","","")</f>
        <v/>
      </c>
      <c r="V722" s="32"/>
      <c r="W722" s="48" t="str">
        <f ca="1" t="shared" ref="W722:W731" si="846">CHOOSE(RANDBETWEEN(1,7),"Länk","","","","","Ansluts till LN 20 kV","Reservationsavtal ska tecknas")</f>
        <v/>
      </c>
      <c r="X722" s="49" t="str">
        <f ca="1" t="shared" ref="X722:X731" si="847">CHOOSE(RANDBETWEEN(1,4),"Ja","Ja","Nej","")</f>
        <v>Ja</v>
      </c>
      <c r="Y722" s="62">
        <f ca="1" t="shared" si="803"/>
        <v>45550</v>
      </c>
      <c r="Z722" s="62">
        <f ca="1" t="shared" si="804"/>
        <v>45450</v>
      </c>
      <c r="AA722" s="66"/>
      <c r="AB722" s="63" t="str">
        <f ca="1" t="shared" si="805"/>
        <v/>
      </c>
      <c r="AC722" s="72">
        <f ca="1">INDEX(Anslutningspunkt!$A$2:$A$180,RANDBETWEEN(2,180),1)</f>
        <v>64</v>
      </c>
      <c r="AD722" s="29"/>
      <c r="AE722" s="29" t="str">
        <f ca="1" t="shared" ref="AE722:AE731" si="848">CHOOSE(RANDBETWEEN(1,4),"Regionnät","Stamnät Regionnät","Stamnät","")</f>
        <v/>
      </c>
      <c r="AF722" s="78"/>
      <c r="AG722" s="121"/>
      <c r="AH722" s="122"/>
      <c r="AI722" s="126"/>
      <c r="AL722" s="6"/>
      <c r="AM722" s="6">
        <f ca="1">VLOOKUP(AC722,Anslutningspunkt!A:B,2,0)+RANDBETWEEN(-10000,10000)</f>
        <v>7609170.698</v>
      </c>
      <c r="AN722" s="6">
        <f ca="1">VLOOKUP(AC722,Anslutningspunkt!A:C,3,0)+RANDBETWEEN(-10000,10000)</f>
        <v>733206.195</v>
      </c>
      <c r="AP722" s="6" t="str">
        <f ca="1" t="shared" si="806"/>
        <v>Nyanslutning</v>
      </c>
      <c r="AQ722" s="6" t="str">
        <f t="shared" si="807"/>
        <v>Konsumtion/Produktion</v>
      </c>
      <c r="AX722" s="30" t="str">
        <f ca="1" t="shared" si="808"/>
        <v/>
      </c>
      <c r="AZ722" s="30" t="str">
        <f ca="1">IF(SUM(IF({"4.Projekteringsavtal","5.Anslutningsavtal","6.Nätavtal"}=Q722,1,0))&gt;0,EDATE(AX722,RANDBETWEEN(0,6)),"")</f>
        <v/>
      </c>
      <c r="BB722" s="20" t="str">
        <f ca="1">IF(SUM(IF({"5.Anslutningsavtal","6.Nätavtal"}=Q722,1,0))&gt;0,EDATE(AZ722,RANDBETWEEN(0,3)),"")</f>
        <v/>
      </c>
      <c r="BD722" s="20" t="str">
        <f ca="1" t="shared" si="809"/>
        <v/>
      </c>
    </row>
    <row r="723" spans="1:56">
      <c r="A723" s="32" t="s">
        <v>65</v>
      </c>
      <c r="B723" s="30">
        <f ca="1" t="shared" si="836"/>
        <v>43845</v>
      </c>
      <c r="C723" s="31">
        <f ca="1" t="shared" si="796"/>
        <v>44993</v>
      </c>
      <c r="D723" s="29" t="str">
        <f t="shared" si="797"/>
        <v>Project 4723</v>
      </c>
      <c r="E723" s="29" t="str">
        <f t="shared" si="798"/>
        <v>Company AB 5723</v>
      </c>
      <c r="F723" s="29" t="str">
        <f ca="1" t="shared" si="837"/>
        <v>Norrtälje</v>
      </c>
      <c r="G723" s="36">
        <f ca="1" t="shared" si="838"/>
        <v>36</v>
      </c>
      <c r="H723" s="37" t="str">
        <f ca="1" t="shared" si="839"/>
        <v>Nej</v>
      </c>
      <c r="I723" s="29" t="str">
        <f ca="1" t="shared" si="840"/>
        <v>Nyanslutning</v>
      </c>
      <c r="J723" s="29" t="s">
        <v>69</v>
      </c>
      <c r="K723" s="40">
        <f ca="1" t="shared" si="841"/>
        <v>140</v>
      </c>
      <c r="L723" s="40">
        <f ca="1" t="shared" si="799"/>
        <v>85</v>
      </c>
      <c r="N723" s="29" t="str">
        <f ca="1" t="shared" si="800"/>
        <v>Lars Johnson 723</v>
      </c>
      <c r="O723" s="29" t="str">
        <f ca="1" t="shared" si="801"/>
        <v>Anders Erikson 723</v>
      </c>
      <c r="P723" s="29" t="str">
        <f ca="1" t="shared" si="802"/>
        <v>Anders Erikson 723</v>
      </c>
      <c r="Q723" s="29" t="str">
        <f ca="1" t="shared" si="842"/>
        <v>2.Reservationsavtal</v>
      </c>
      <c r="R723" s="44" t="str">
        <f ca="1" t="shared" si="843"/>
        <v>n</v>
      </c>
      <c r="S723" s="44" t="str">
        <f ca="1" t="shared" si="844"/>
        <v/>
      </c>
      <c r="T723" s="44" t="str">
        <f ca="1" t="shared" si="845"/>
        <v/>
      </c>
      <c r="V723" s="32"/>
      <c r="W723" s="48" t="str">
        <f ca="1" t="shared" si="846"/>
        <v/>
      </c>
      <c r="X723" s="49" t="str">
        <f ca="1" t="shared" si="847"/>
        <v>Ja</v>
      </c>
      <c r="Y723" s="62">
        <f ca="1" t="shared" si="803"/>
        <v>45272</v>
      </c>
      <c r="Z723" s="62">
        <f ca="1" t="shared" si="804"/>
        <v>45244</v>
      </c>
      <c r="AA723" s="66"/>
      <c r="AB723" s="63" t="str">
        <f ca="1" t="shared" si="805"/>
        <v/>
      </c>
      <c r="AC723" s="72">
        <f ca="1">INDEX(Anslutningspunkt!$A$2:$A$180,RANDBETWEEN(2,180),1)</f>
        <v>86</v>
      </c>
      <c r="AD723" s="29"/>
      <c r="AE723" s="29" t="str">
        <f ca="1" t="shared" si="848"/>
        <v>Stamnät</v>
      </c>
      <c r="AF723" s="78"/>
      <c r="AG723" s="121"/>
      <c r="AH723" s="122"/>
      <c r="AI723" s="126"/>
      <c r="AL723" s="6"/>
      <c r="AM723" s="6">
        <f ca="1">VLOOKUP(AC723,Anslutningspunkt!A:B,2,0)+RANDBETWEEN(-10000,10000)</f>
        <v>7768659.698</v>
      </c>
      <c r="AN723" s="6">
        <f ca="1">VLOOKUP(AC723,Anslutningspunkt!A:C,3,0)+RANDBETWEEN(-10000,10000)</f>
        <v>823493.195</v>
      </c>
      <c r="AP723" s="6" t="str">
        <f ca="1" t="shared" si="806"/>
        <v>Nyanslutning</v>
      </c>
      <c r="AQ723" s="6" t="str">
        <f t="shared" si="807"/>
        <v>Konsumtion/Produktion</v>
      </c>
      <c r="AX723" s="30">
        <f ca="1" t="shared" si="808"/>
        <v>44909.5157970606</v>
      </c>
      <c r="AZ723" s="30" t="str">
        <f ca="1">IF(SUM(IF({"4.Projekteringsavtal","5.Anslutningsavtal","6.Nätavtal"}=Q723,1,0))&gt;0,EDATE(AX723,RANDBETWEEN(0,6)),"")</f>
        <v/>
      </c>
      <c r="BB723" s="20" t="str">
        <f ca="1">IF(SUM(IF({"5.Anslutningsavtal","6.Nätavtal"}=Q723,1,0))&gt;0,EDATE(AZ723,RANDBETWEEN(0,3)),"")</f>
        <v/>
      </c>
      <c r="BD723" s="20" t="str">
        <f ca="1" t="shared" si="809"/>
        <v/>
      </c>
    </row>
    <row r="724" spans="1:56">
      <c r="A724" s="32" t="s">
        <v>65</v>
      </c>
      <c r="B724" s="30">
        <f ca="1" t="shared" si="836"/>
        <v>43931</v>
      </c>
      <c r="C724" s="31">
        <f ca="1" t="shared" si="796"/>
        <v>44862</v>
      </c>
      <c r="D724" s="29" t="str">
        <f t="shared" si="797"/>
        <v>Project 4724</v>
      </c>
      <c r="E724" s="29" t="str">
        <f t="shared" si="798"/>
        <v>Company AB 5724</v>
      </c>
      <c r="F724" s="29" t="str">
        <f ca="1" t="shared" si="837"/>
        <v>Långshyttan</v>
      </c>
      <c r="G724" s="36">
        <f ca="1" t="shared" si="838"/>
        <v>32</v>
      </c>
      <c r="H724" s="37" t="str">
        <f ca="1" t="shared" si="839"/>
        <v>Ja</v>
      </c>
      <c r="I724" s="29" t="str">
        <f ca="1" t="shared" si="840"/>
        <v>Nyanslutning</v>
      </c>
      <c r="J724" s="29" t="s">
        <v>69</v>
      </c>
      <c r="K724" s="40">
        <f ca="1" t="shared" si="841"/>
        <v>10</v>
      </c>
      <c r="L724" s="40">
        <f ca="1" t="shared" si="799"/>
        <v>5</v>
      </c>
      <c r="N724" s="29" t="str">
        <f ca="1" t="shared" si="800"/>
        <v>Erik Johanson 724</v>
      </c>
      <c r="O724" s="29" t="str">
        <f ca="1" t="shared" si="801"/>
        <v>Sarah Anderson 724</v>
      </c>
      <c r="P724" s="29" t="str">
        <f ca="1" t="shared" si="802"/>
        <v>Erik Johanson 724</v>
      </c>
      <c r="Q724" s="29" t="str">
        <f ca="1" t="shared" si="842"/>
        <v>4.Projekteringsavtal</v>
      </c>
      <c r="R724" s="44" t="str">
        <f ca="1" t="shared" si="843"/>
        <v>N/A</v>
      </c>
      <c r="S724" s="44" t="str">
        <f ca="1" t="shared" si="844"/>
        <v/>
      </c>
      <c r="T724" s="44" t="str">
        <f ca="1" t="shared" si="845"/>
        <v/>
      </c>
      <c r="V724" s="32"/>
      <c r="W724" s="48" t="str">
        <f ca="1" t="shared" si="846"/>
        <v/>
      </c>
      <c r="X724" s="49" t="str">
        <f ca="1" t="shared" si="847"/>
        <v>Ja</v>
      </c>
      <c r="Y724" s="62">
        <f ca="1" t="shared" si="803"/>
        <v>45585</v>
      </c>
      <c r="Z724" s="62">
        <f ca="1" t="shared" si="804"/>
        <v>45469</v>
      </c>
      <c r="AA724" s="66"/>
      <c r="AB724" s="63" t="str">
        <f ca="1" t="shared" si="805"/>
        <v/>
      </c>
      <c r="AC724" s="72">
        <f ca="1">INDEX(Anslutningspunkt!$A$2:$A$180,RANDBETWEEN(2,180),1)</f>
        <v>52</v>
      </c>
      <c r="AD724" s="29"/>
      <c r="AE724" s="29" t="str">
        <f ca="1" t="shared" si="848"/>
        <v>Regionnät</v>
      </c>
      <c r="AF724" s="78"/>
      <c r="AG724" s="121"/>
      <c r="AH724" s="122"/>
      <c r="AI724" s="126"/>
      <c r="AL724" s="6"/>
      <c r="AM724" s="6">
        <f ca="1">VLOOKUP(AC724,Anslutningspunkt!A:B,2,0)+RANDBETWEEN(-10000,10000)</f>
        <v>7768917.698</v>
      </c>
      <c r="AN724" s="6">
        <f ca="1">VLOOKUP(AC724,Anslutningspunkt!A:C,3,0)+RANDBETWEEN(-10000,10000)</f>
        <v>688885.195</v>
      </c>
      <c r="AP724" s="6" t="str">
        <f ca="1" t="shared" si="806"/>
        <v>Nyanslutning</v>
      </c>
      <c r="AQ724" s="6" t="str">
        <f t="shared" si="807"/>
        <v>Konsumtion/Produktion</v>
      </c>
      <c r="AX724" s="30">
        <f ca="1" t="shared" si="808"/>
        <v>44011.2652866894</v>
      </c>
      <c r="AZ724" s="30">
        <f ca="1">IF(SUM(IF({"4.Projekteringsavtal","5.Anslutningsavtal","6.Nätavtal"}=Q724,1,0))&gt;0,EDATE(AX724,RANDBETWEEN(0,6)),"")</f>
        <v>44103</v>
      </c>
      <c r="BB724" s="20" t="str">
        <f ca="1">IF(SUM(IF({"5.Anslutningsavtal","6.Nätavtal"}=Q724,1,0))&gt;0,EDATE(AZ724,RANDBETWEEN(0,3)),"")</f>
        <v/>
      </c>
      <c r="BD724" s="20" t="str">
        <f ca="1" t="shared" si="809"/>
        <v/>
      </c>
    </row>
    <row r="725" spans="1:56">
      <c r="A725" s="32" t="s">
        <v>65</v>
      </c>
      <c r="B725" s="30">
        <f ca="1" t="shared" si="836"/>
        <v>43605</v>
      </c>
      <c r="C725" s="31">
        <f ca="1" t="shared" si="796"/>
        <v>45133</v>
      </c>
      <c r="D725" s="29" t="str">
        <f t="shared" si="797"/>
        <v>Project 4725</v>
      </c>
      <c r="E725" s="29" t="str">
        <f t="shared" si="798"/>
        <v>Company AB 5725</v>
      </c>
      <c r="F725" s="29" t="str">
        <f ca="1" t="shared" si="837"/>
        <v>Eskiltuna</v>
      </c>
      <c r="G725" s="36">
        <f ca="1" t="shared" si="838"/>
        <v>33</v>
      </c>
      <c r="H725" s="37" t="str">
        <f ca="1" t="shared" si="839"/>
        <v>Ja</v>
      </c>
      <c r="I725" s="29" t="str">
        <f ca="1" t="shared" si="840"/>
        <v>Flytt</v>
      </c>
      <c r="J725" s="29" t="s">
        <v>69</v>
      </c>
      <c r="K725" s="40">
        <f ca="1" t="shared" si="841"/>
        <v>340</v>
      </c>
      <c r="L725" s="40">
        <f ca="1" t="shared" si="799"/>
        <v>16</v>
      </c>
      <c r="N725" s="29" t="str">
        <f ca="1" t="shared" si="800"/>
        <v>Erik Johanson 725</v>
      </c>
      <c r="O725" s="29" t="str">
        <f ca="1" t="shared" si="801"/>
        <v>Anders Erikson 725</v>
      </c>
      <c r="P725" s="29" t="str">
        <f ca="1" t="shared" si="802"/>
        <v>Lars Johnson 725</v>
      </c>
      <c r="Q725" s="29" t="str">
        <f ca="1" t="shared" si="842"/>
        <v>2.Reservationsavtal</v>
      </c>
      <c r="R725" s="44" t="str">
        <f ca="1" t="shared" si="843"/>
        <v>?</v>
      </c>
      <c r="S725" s="44" t="str">
        <f ca="1" t="shared" si="844"/>
        <v/>
      </c>
      <c r="T725" s="44" t="str">
        <f ca="1" t="shared" si="845"/>
        <v/>
      </c>
      <c r="V725" s="32"/>
      <c r="W725" s="48" t="str">
        <f ca="1" t="shared" si="846"/>
        <v>Reservationsavtal ska tecknas</v>
      </c>
      <c r="X725" s="49" t="str">
        <f ca="1" t="shared" si="847"/>
        <v>Ja</v>
      </c>
      <c r="Y725" s="62">
        <f ca="1" t="shared" si="803"/>
        <v>45554</v>
      </c>
      <c r="Z725" s="62">
        <f ca="1" t="shared" si="804"/>
        <v>45469</v>
      </c>
      <c r="AA725" s="66"/>
      <c r="AB725" s="63" t="str">
        <f ca="1" t="shared" si="805"/>
        <v/>
      </c>
      <c r="AC725" s="72">
        <f ca="1">INDEX(Anslutningspunkt!$A$2:$A$180,RANDBETWEEN(2,180),1)</f>
        <v>0</v>
      </c>
      <c r="AD725" s="29"/>
      <c r="AE725" s="29" t="str">
        <f ca="1" t="shared" si="848"/>
        <v>Regionnät</v>
      </c>
      <c r="AF725" s="78"/>
      <c r="AG725" s="121"/>
      <c r="AH725" s="122"/>
      <c r="AI725" s="126"/>
      <c r="AL725" s="6"/>
      <c r="AM725" s="6">
        <f ca="1">VLOOKUP(AC725,Anslutningspunkt!A:B,2,0)+RANDBETWEEN(-10000,10000)</f>
        <v>7730540.698</v>
      </c>
      <c r="AN725" s="6">
        <f ca="1">VLOOKUP(AC725,Anslutningspunkt!A:C,3,0)+RANDBETWEEN(-10000,10000)</f>
        <v>679215.195</v>
      </c>
      <c r="AP725" s="6" t="str">
        <f ca="1" t="shared" si="806"/>
        <v>Flytt</v>
      </c>
      <c r="AQ725" s="6" t="str">
        <f t="shared" si="807"/>
        <v>Konsumtion/Produktion</v>
      </c>
      <c r="AX725" s="30">
        <f ca="1" t="shared" si="808"/>
        <v>43965.9695067929</v>
      </c>
      <c r="AZ725" s="30" t="str">
        <f ca="1">IF(SUM(IF({"4.Projekteringsavtal","5.Anslutningsavtal","6.Nätavtal"}=Q725,1,0))&gt;0,EDATE(AX725,RANDBETWEEN(0,6)),"")</f>
        <v/>
      </c>
      <c r="BB725" s="20" t="str">
        <f ca="1">IF(SUM(IF({"5.Anslutningsavtal","6.Nätavtal"}=Q725,1,0))&gt;0,EDATE(AZ725,RANDBETWEEN(0,3)),"")</f>
        <v/>
      </c>
      <c r="BD725" s="20" t="str">
        <f ca="1" t="shared" si="809"/>
        <v/>
      </c>
    </row>
    <row r="726" spans="1:56">
      <c r="A726" s="32" t="s">
        <v>65</v>
      </c>
      <c r="B726" s="30">
        <f ca="1" t="shared" si="836"/>
        <v>43503</v>
      </c>
      <c r="C726" s="31">
        <f ca="1" t="shared" si="796"/>
        <v>44944</v>
      </c>
      <c r="D726" s="29" t="str">
        <f t="shared" si="797"/>
        <v>Project 4726</v>
      </c>
      <c r="E726" s="29" t="str">
        <f t="shared" si="798"/>
        <v>Company AB 5726</v>
      </c>
      <c r="F726" s="29" t="str">
        <f ca="1" t="shared" si="837"/>
        <v>Hedemora</v>
      </c>
      <c r="G726" s="36">
        <f ca="1" t="shared" si="838"/>
        <v>32</v>
      </c>
      <c r="H726" s="37" t="str">
        <f ca="1" t="shared" si="839"/>
        <v>Ja</v>
      </c>
      <c r="I726" s="29" t="str">
        <f ca="1" t="shared" si="840"/>
        <v>Nyanslutning</v>
      </c>
      <c r="J726" s="29" t="s">
        <v>69</v>
      </c>
      <c r="K726" s="40">
        <f ca="1" t="shared" si="841"/>
        <v>50</v>
      </c>
      <c r="L726" s="40">
        <f ca="1" t="shared" si="799"/>
        <v>36</v>
      </c>
      <c r="N726" s="29" t="str">
        <f ca="1" t="shared" si="800"/>
        <v>Lars Johnson 726</v>
      </c>
      <c r="O726" s="29" t="str">
        <f ca="1" t="shared" si="801"/>
        <v>Lars Johnson 726</v>
      </c>
      <c r="P726" s="29" t="str">
        <f ca="1" t="shared" si="802"/>
        <v>Erik Johanson 726</v>
      </c>
      <c r="Q726" s="29" t="str">
        <f ca="1" t="shared" si="842"/>
        <v>6.Nätavtal</v>
      </c>
      <c r="R726" s="44" t="str">
        <f ca="1" t="shared" si="843"/>
        <v>?</v>
      </c>
      <c r="S726" s="44" t="str">
        <f ca="1" t="shared" si="844"/>
        <v>x</v>
      </c>
      <c r="T726" s="44" t="str">
        <f ca="1" t="shared" si="845"/>
        <v/>
      </c>
      <c r="V726" s="32"/>
      <c r="W726" s="48" t="str">
        <f ca="1" t="shared" si="846"/>
        <v/>
      </c>
      <c r="X726" s="49" t="str">
        <f ca="1" t="shared" si="847"/>
        <v>Ja</v>
      </c>
      <c r="Y726" s="62">
        <f ca="1" t="shared" si="803"/>
        <v>45440</v>
      </c>
      <c r="Z726" s="62">
        <f ca="1" t="shared" si="804"/>
        <v>45163</v>
      </c>
      <c r="AA726" s="66"/>
      <c r="AB726" s="63" t="str">
        <f ca="1" t="shared" si="805"/>
        <v/>
      </c>
      <c r="AC726" s="72">
        <f ca="1">INDEX(Anslutningspunkt!$A$2:$A$180,RANDBETWEEN(2,180),1)</f>
        <v>242</v>
      </c>
      <c r="AD726" s="29"/>
      <c r="AE726" s="29" t="str">
        <f ca="1" t="shared" si="848"/>
        <v>Stamnät</v>
      </c>
      <c r="AF726" s="78"/>
      <c r="AG726" s="121"/>
      <c r="AH726" s="122"/>
      <c r="AI726" s="126"/>
      <c r="AL726" s="6"/>
      <c r="AM726" s="6">
        <f ca="1">VLOOKUP(AC726,Anslutningspunkt!A:B,2,0)+RANDBETWEEN(-10000,10000)</f>
        <v>7706445.698</v>
      </c>
      <c r="AN726" s="6">
        <f ca="1">VLOOKUP(AC726,Anslutningspunkt!A:C,3,0)+RANDBETWEEN(-10000,10000)</f>
        <v>734466.195</v>
      </c>
      <c r="AP726" s="6" t="str">
        <f ca="1" t="shared" si="806"/>
        <v>Nyanslutning</v>
      </c>
      <c r="AQ726" s="6" t="str">
        <f t="shared" si="807"/>
        <v>Konsumtion/Produktion</v>
      </c>
      <c r="AX726" s="30">
        <f ca="1" t="shared" si="808"/>
        <v>44359.9668904417</v>
      </c>
      <c r="AZ726" s="30">
        <f ca="1">IF(SUM(IF({"4.Projekteringsavtal","5.Anslutningsavtal","6.Nätavtal"}=Q726,1,0))&gt;0,EDATE(AX726,RANDBETWEEN(0,6)),"")</f>
        <v>44512</v>
      </c>
      <c r="BB726" s="20">
        <f ca="1">IF(SUM(IF({"5.Anslutningsavtal","6.Nätavtal"}=Q726,1,0))&gt;0,EDATE(AZ726,RANDBETWEEN(0,3)),"")</f>
        <v>44512</v>
      </c>
      <c r="BD726" s="20">
        <f ca="1" t="shared" si="809"/>
        <v>44512</v>
      </c>
    </row>
    <row r="727" spans="1:56">
      <c r="A727" s="32" t="s">
        <v>65</v>
      </c>
      <c r="B727" s="30">
        <f ca="1" t="shared" si="836"/>
        <v>44073</v>
      </c>
      <c r="C727" s="31">
        <f ca="1" t="shared" si="796"/>
        <v>44217</v>
      </c>
      <c r="D727" s="29" t="str">
        <f t="shared" si="797"/>
        <v>Project 4727</v>
      </c>
      <c r="E727" s="29" t="str">
        <f t="shared" si="798"/>
        <v>Company AB 5727</v>
      </c>
      <c r="F727" s="29" t="str">
        <f ca="1" t="shared" si="837"/>
        <v>Nykvarn</v>
      </c>
      <c r="G727" s="36">
        <f ca="1" t="shared" si="838"/>
        <v>31</v>
      </c>
      <c r="H727" s="37" t="str">
        <f ca="1" t="shared" si="839"/>
        <v>Nej</v>
      </c>
      <c r="I727" s="29" t="str">
        <f ca="1" t="shared" si="840"/>
        <v>Utökning</v>
      </c>
      <c r="J727" s="29" t="s">
        <v>69</v>
      </c>
      <c r="K727" s="40">
        <f ca="1" t="shared" si="841"/>
        <v>590</v>
      </c>
      <c r="L727" s="40">
        <f ca="1" t="shared" si="799"/>
        <v>34</v>
      </c>
      <c r="N727" s="29" t="str">
        <f ca="1" t="shared" si="800"/>
        <v>Lars Johnson 727</v>
      </c>
      <c r="O727" s="29" t="str">
        <f ca="1" t="shared" si="801"/>
        <v>Lars Johnson 727</v>
      </c>
      <c r="P727" s="29" t="str">
        <f ca="1" t="shared" si="802"/>
        <v>Lars Johnson 727</v>
      </c>
      <c r="Q727" s="29" t="str">
        <f ca="1" t="shared" si="842"/>
        <v>4.Projekteringsavtal</v>
      </c>
      <c r="R727" s="44" t="str">
        <f ca="1" t="shared" si="843"/>
        <v>?</v>
      </c>
      <c r="S727" s="44" t="str">
        <f ca="1" t="shared" si="844"/>
        <v/>
      </c>
      <c r="T727" s="44" t="str">
        <f ca="1" t="shared" si="845"/>
        <v/>
      </c>
      <c r="V727" s="32"/>
      <c r="W727" s="48" t="str">
        <f ca="1" t="shared" si="846"/>
        <v>Länk</v>
      </c>
      <c r="X727" s="49" t="str">
        <f ca="1" t="shared" si="847"/>
        <v/>
      </c>
      <c r="Y727" s="62" t="str">
        <f ca="1" t="shared" si="803"/>
        <v/>
      </c>
      <c r="Z727" s="62" t="str">
        <f ca="1" t="shared" si="804"/>
        <v/>
      </c>
      <c r="AA727" s="66"/>
      <c r="AB727" s="63" t="str">
        <f ca="1" t="shared" si="805"/>
        <v/>
      </c>
      <c r="AC727" s="72">
        <f ca="1">INDEX(Anslutningspunkt!$A$2:$A$180,RANDBETWEEN(2,180),1)</f>
        <v>184</v>
      </c>
      <c r="AD727" s="29"/>
      <c r="AE727" s="29" t="str">
        <f ca="1" t="shared" si="848"/>
        <v>Stamnät Regionnät</v>
      </c>
      <c r="AF727" s="78"/>
      <c r="AG727" s="121"/>
      <c r="AH727" s="122"/>
      <c r="AI727" s="126"/>
      <c r="AL727" s="6"/>
      <c r="AM727" s="6">
        <f ca="1">VLOOKUP(AC727,Anslutningspunkt!A:B,2,0)+RANDBETWEEN(-10000,10000)</f>
        <v>7632540.698</v>
      </c>
      <c r="AN727" s="6">
        <f ca="1">VLOOKUP(AC727,Anslutningspunkt!A:C,3,0)+RANDBETWEEN(-10000,10000)</f>
        <v>667110.195</v>
      </c>
      <c r="AP727" s="6" t="str">
        <f ca="1" t="shared" si="806"/>
        <v>Utökning</v>
      </c>
      <c r="AQ727" s="6" t="str">
        <f t="shared" si="807"/>
        <v>Konsumtion/Produktion</v>
      </c>
      <c r="AX727" s="30">
        <f ca="1" t="shared" si="808"/>
        <v>44114.6014758053</v>
      </c>
      <c r="AZ727" s="30">
        <f ca="1">IF(SUM(IF({"4.Projekteringsavtal","5.Anslutningsavtal","6.Nätavtal"}=Q727,1,0))&gt;0,EDATE(AX727,RANDBETWEEN(0,6)),"")</f>
        <v>44296</v>
      </c>
      <c r="BB727" s="20" t="str">
        <f ca="1">IF(SUM(IF({"5.Anslutningsavtal","6.Nätavtal"}=Q727,1,0))&gt;0,EDATE(AZ727,RANDBETWEEN(0,3)),"")</f>
        <v/>
      </c>
      <c r="BD727" s="20" t="str">
        <f ca="1" t="shared" si="809"/>
        <v/>
      </c>
    </row>
    <row r="728" spans="1:56">
      <c r="A728" s="32" t="s">
        <v>65</v>
      </c>
      <c r="B728" s="30">
        <f ca="1" t="shared" si="836"/>
        <v>43563</v>
      </c>
      <c r="C728" s="31">
        <f ca="1" t="shared" si="796"/>
        <v>45230</v>
      </c>
      <c r="D728" s="29" t="str">
        <f t="shared" si="797"/>
        <v>Project 4728</v>
      </c>
      <c r="E728" s="29" t="str">
        <f t="shared" si="798"/>
        <v>Company AB 5728</v>
      </c>
      <c r="F728" s="29" t="str">
        <f ca="1" t="shared" si="837"/>
        <v>Täby</v>
      </c>
      <c r="G728" s="36">
        <f ca="1" t="shared" si="838"/>
        <v>30</v>
      </c>
      <c r="H728" s="37" t="str">
        <f ca="1" t="shared" si="839"/>
        <v>Nej</v>
      </c>
      <c r="I728" s="29" t="str">
        <f ca="1" t="shared" si="840"/>
        <v>Nyanslutning</v>
      </c>
      <c r="J728" s="29" t="s">
        <v>69</v>
      </c>
      <c r="K728" s="40">
        <f ca="1" t="shared" si="841"/>
        <v>580</v>
      </c>
      <c r="L728" s="40">
        <f ca="1" t="shared" si="799"/>
        <v>225</v>
      </c>
      <c r="N728" s="29" t="str">
        <f ca="1" t="shared" si="800"/>
        <v>Sarah Anderson 728</v>
      </c>
      <c r="O728" s="29" t="str">
        <f ca="1" t="shared" si="801"/>
        <v>Erik Johanson 728</v>
      </c>
      <c r="P728" s="29" t="str">
        <f ca="1" t="shared" si="802"/>
        <v>Anders Erikson 728</v>
      </c>
      <c r="Q728" s="29" t="str">
        <f ca="1" t="shared" si="842"/>
        <v>2.Reservationsavtal</v>
      </c>
      <c r="R728" s="44" t="str">
        <f ca="1" t="shared" si="843"/>
        <v>nej</v>
      </c>
      <c r="S728" s="44" t="str">
        <f ca="1" t="shared" si="844"/>
        <v/>
      </c>
      <c r="T728" s="44" t="str">
        <f ca="1" t="shared" si="845"/>
        <v/>
      </c>
      <c r="V728" s="32"/>
      <c r="W728" s="48" t="str">
        <f ca="1" t="shared" si="846"/>
        <v>Ansluts till LN 20 kV</v>
      </c>
      <c r="X728" s="49" t="str">
        <f ca="1" t="shared" si="847"/>
        <v>Nej</v>
      </c>
      <c r="Y728" s="62" t="str">
        <f ca="1" t="shared" si="803"/>
        <v/>
      </c>
      <c r="Z728" s="62" t="str">
        <f ca="1" t="shared" si="804"/>
        <v/>
      </c>
      <c r="AA728" s="66"/>
      <c r="AB728" s="63" t="str">
        <f ca="1" t="shared" si="805"/>
        <v/>
      </c>
      <c r="AC728" s="72">
        <f ca="1">INDEX(Anslutningspunkt!$A$2:$A$180,RANDBETWEEN(2,180),1)</f>
        <v>110</v>
      </c>
      <c r="AD728" s="29"/>
      <c r="AE728" s="29" t="str">
        <f ca="1" t="shared" si="848"/>
        <v>Stamnät Regionnät</v>
      </c>
      <c r="AF728" s="78"/>
      <c r="AG728" s="121"/>
      <c r="AH728" s="122"/>
      <c r="AI728" s="126"/>
      <c r="AL728" s="6"/>
      <c r="AM728" s="6">
        <f ca="1">VLOOKUP(AC728,Anslutningspunkt!A:B,2,0)+RANDBETWEEN(-10000,10000)</f>
        <v>7633883.698</v>
      </c>
      <c r="AN728" s="6">
        <f ca="1">VLOOKUP(AC728,Anslutningspunkt!A:C,3,0)+RANDBETWEEN(-10000,10000)</f>
        <v>673297.195</v>
      </c>
      <c r="AP728" s="6" t="str">
        <f ca="1" t="shared" si="806"/>
        <v>Nyanslutning</v>
      </c>
      <c r="AQ728" s="6" t="str">
        <f t="shared" si="807"/>
        <v>Konsumtion/Produktion</v>
      </c>
      <c r="AX728" s="30">
        <f ca="1" t="shared" si="808"/>
        <v>44597.3308068308</v>
      </c>
      <c r="AZ728" s="30" t="str">
        <f ca="1">IF(SUM(IF({"4.Projekteringsavtal","5.Anslutningsavtal","6.Nätavtal"}=Q728,1,0))&gt;0,EDATE(AX728,RANDBETWEEN(0,6)),"")</f>
        <v/>
      </c>
      <c r="BB728" s="20" t="str">
        <f ca="1">IF(SUM(IF({"5.Anslutningsavtal","6.Nätavtal"}=Q728,1,0))&gt;0,EDATE(AZ728,RANDBETWEEN(0,3)),"")</f>
        <v/>
      </c>
      <c r="BD728" s="20" t="str">
        <f ca="1" t="shared" si="809"/>
        <v/>
      </c>
    </row>
    <row r="729" spans="1:56">
      <c r="A729" s="32" t="s">
        <v>65</v>
      </c>
      <c r="B729" s="30">
        <f ca="1" t="shared" si="836"/>
        <v>44807</v>
      </c>
      <c r="C729" s="31">
        <f ca="1" t="shared" si="796"/>
        <v>45011</v>
      </c>
      <c r="D729" s="29" t="str">
        <f t="shared" si="797"/>
        <v>Project 4729</v>
      </c>
      <c r="E729" s="29" t="str">
        <f t="shared" si="798"/>
        <v>Company AB 5729</v>
      </c>
      <c r="F729" s="29" t="str">
        <f ca="1" t="shared" si="837"/>
        <v>Östhammar</v>
      </c>
      <c r="G729" s="36">
        <f ca="1" t="shared" si="838"/>
        <v>34</v>
      </c>
      <c r="H729" s="37" t="str">
        <f ca="1" t="shared" si="839"/>
        <v>Nej</v>
      </c>
      <c r="I729" s="29" t="str">
        <f ca="1" t="shared" si="840"/>
        <v>Flytt</v>
      </c>
      <c r="J729" s="29" t="s">
        <v>69</v>
      </c>
      <c r="K729" s="40">
        <f ca="1" t="shared" si="841"/>
        <v>460</v>
      </c>
      <c r="L729" s="40">
        <f ca="1" t="shared" si="799"/>
        <v>205</v>
      </c>
      <c r="N729" s="29" t="str">
        <f ca="1" t="shared" si="800"/>
        <v>Sarah Anderson 729</v>
      </c>
      <c r="O729" s="29" t="str">
        <f ca="1" t="shared" si="801"/>
        <v>Sarah Anderson 729</v>
      </c>
      <c r="P729" s="29" t="str">
        <f ca="1" t="shared" si="802"/>
        <v>Sarah Anderson 729</v>
      </c>
      <c r="Q729" s="29" t="str">
        <f ca="1" t="shared" si="842"/>
        <v>6.Nätavtal</v>
      </c>
      <c r="R729" s="44" t="str">
        <f ca="1" t="shared" si="843"/>
        <v/>
      </c>
      <c r="S729" s="44" t="str">
        <f ca="1" t="shared" si="844"/>
        <v/>
      </c>
      <c r="T729" s="44" t="str">
        <f ca="1" t="shared" si="845"/>
        <v>x</v>
      </c>
      <c r="V729" s="32"/>
      <c r="W729" s="48" t="str">
        <f ca="1" t="shared" si="846"/>
        <v/>
      </c>
      <c r="X729" s="49" t="str">
        <f ca="1" t="shared" si="847"/>
        <v>Ja</v>
      </c>
      <c r="Y729" s="62">
        <f ca="1" t="shared" si="803"/>
        <v>45452</v>
      </c>
      <c r="Z729" s="62">
        <f ca="1" t="shared" si="804"/>
        <v>45061</v>
      </c>
      <c r="AA729" s="66"/>
      <c r="AB729" s="63" t="str">
        <f ca="1" t="shared" si="805"/>
        <v/>
      </c>
      <c r="AC729" s="72">
        <f ca="1">INDEX(Anslutningspunkt!$A$2:$A$180,RANDBETWEEN(2,180),1)</f>
        <v>85</v>
      </c>
      <c r="AD729" s="29"/>
      <c r="AE729" s="29" t="str">
        <f ca="1" t="shared" si="848"/>
        <v>Regionnät</v>
      </c>
      <c r="AF729" s="78"/>
      <c r="AG729" s="121"/>
      <c r="AH729" s="122"/>
      <c r="AI729" s="126"/>
      <c r="AL729" s="6"/>
      <c r="AM729" s="6">
        <f ca="1">VLOOKUP(AC729,Anslutningspunkt!A:B,2,0)+RANDBETWEEN(-10000,10000)</f>
        <v>7614775.698</v>
      </c>
      <c r="AN729" s="6">
        <f ca="1">VLOOKUP(AC729,Anslutningspunkt!A:C,3,0)+RANDBETWEEN(-10000,10000)</f>
        <v>674404.195</v>
      </c>
      <c r="AP729" s="6" t="str">
        <f ca="1" t="shared" si="806"/>
        <v>Flytt</v>
      </c>
      <c r="AQ729" s="6" t="str">
        <f t="shared" si="807"/>
        <v>Konsumtion/Produktion</v>
      </c>
      <c r="AX729" s="30">
        <f ca="1" t="shared" si="808"/>
        <v>44852.3334086177</v>
      </c>
      <c r="AZ729" s="30">
        <f ca="1">IF(SUM(IF({"4.Projekteringsavtal","5.Anslutningsavtal","6.Nätavtal"}=Q729,1,0))&gt;0,EDATE(AX729,RANDBETWEEN(0,6)),"")</f>
        <v>45003</v>
      </c>
      <c r="BB729" s="20">
        <f ca="1">IF(SUM(IF({"5.Anslutningsavtal","6.Nätavtal"}=Q729,1,0))&gt;0,EDATE(AZ729,RANDBETWEEN(0,3)),"")</f>
        <v>45003</v>
      </c>
      <c r="BD729" s="20">
        <f ca="1" t="shared" si="809"/>
        <v>45034</v>
      </c>
    </row>
    <row r="730" spans="1:56">
      <c r="A730" s="32" t="s">
        <v>65</v>
      </c>
      <c r="B730" s="30">
        <f ca="1" t="shared" si="836"/>
        <v>43113</v>
      </c>
      <c r="C730" s="31">
        <f ca="1" t="shared" si="796"/>
        <v>44668</v>
      </c>
      <c r="D730" s="29" t="str">
        <f t="shared" si="797"/>
        <v>Project 4730</v>
      </c>
      <c r="E730" s="29" t="str">
        <f t="shared" si="798"/>
        <v>Company AB 5730</v>
      </c>
      <c r="F730" s="29" t="str">
        <f ca="1" t="shared" si="837"/>
        <v>Huddinge</v>
      </c>
      <c r="G730" s="36">
        <f ca="1" t="shared" si="838"/>
        <v>32</v>
      </c>
      <c r="H730" s="37" t="str">
        <f ca="1" t="shared" si="839"/>
        <v>Ja</v>
      </c>
      <c r="I730" s="29" t="str">
        <f ca="1" t="shared" si="840"/>
        <v>Flytt</v>
      </c>
      <c r="J730" s="29" t="s">
        <v>69</v>
      </c>
      <c r="K730" s="40">
        <f ca="1" t="shared" si="841"/>
        <v>510</v>
      </c>
      <c r="L730" s="40">
        <f ca="1" t="shared" si="799"/>
        <v>309</v>
      </c>
      <c r="N730" s="29" t="str">
        <f ca="1" t="shared" si="800"/>
        <v>Anders Erikson 730</v>
      </c>
      <c r="O730" s="29" t="str">
        <f ca="1" t="shared" si="801"/>
        <v>Anders Erikson 730</v>
      </c>
      <c r="P730" s="29" t="str">
        <f ca="1" t="shared" si="802"/>
        <v>Sarah Anderson 730</v>
      </c>
      <c r="Q730" s="29" t="str">
        <f ca="1" t="shared" si="842"/>
        <v>1.Anslutningsmöjlighet</v>
      </c>
      <c r="R730" s="44" t="str">
        <f ca="1" t="shared" si="843"/>
        <v/>
      </c>
      <c r="S730" s="44" t="str">
        <f ca="1" t="shared" si="844"/>
        <v>x</v>
      </c>
      <c r="T730" s="44" t="str">
        <f ca="1" t="shared" si="845"/>
        <v/>
      </c>
      <c r="V730" s="32"/>
      <c r="W730" s="48" t="str">
        <f ca="1" t="shared" si="846"/>
        <v/>
      </c>
      <c r="X730" s="49" t="str">
        <f ca="1" t="shared" si="847"/>
        <v>Ja</v>
      </c>
      <c r="Y730" s="62">
        <f ca="1" t="shared" si="803"/>
        <v>45499</v>
      </c>
      <c r="Z730" s="62">
        <f ca="1" t="shared" si="804"/>
        <v>45294</v>
      </c>
      <c r="AA730" s="66"/>
      <c r="AB730" s="63">
        <f ca="1" t="shared" si="805"/>
        <v>43844.1346969506</v>
      </c>
      <c r="AC730" s="72">
        <f ca="1">INDEX(Anslutningspunkt!$A$2:$A$180,RANDBETWEEN(2,180),1)</f>
        <v>134</v>
      </c>
      <c r="AD730" s="29"/>
      <c r="AE730" s="29" t="str">
        <f ca="1" t="shared" si="848"/>
        <v/>
      </c>
      <c r="AF730" s="78"/>
      <c r="AG730" s="121"/>
      <c r="AH730" s="122"/>
      <c r="AI730" s="126"/>
      <c r="AL730" s="6"/>
      <c r="AM730" s="6">
        <f ca="1">VLOOKUP(AC730,Anslutningspunkt!A:B,2,0)+RANDBETWEEN(-10000,10000)</f>
        <v>7735788.698</v>
      </c>
      <c r="AN730" s="6">
        <f ca="1">VLOOKUP(AC730,Anslutningspunkt!A:C,3,0)+RANDBETWEEN(-10000,10000)</f>
        <v>841722.195</v>
      </c>
      <c r="AP730" s="6" t="str">
        <f ca="1" t="shared" si="806"/>
        <v>Flytt</v>
      </c>
      <c r="AQ730" s="6" t="str">
        <f t="shared" si="807"/>
        <v>Konsumtion/Produktion</v>
      </c>
      <c r="AX730" s="30" t="str">
        <f ca="1" t="shared" si="808"/>
        <v/>
      </c>
      <c r="AZ730" s="30" t="str">
        <f ca="1">IF(SUM(IF({"4.Projekteringsavtal","5.Anslutningsavtal","6.Nätavtal"}=Q730,1,0))&gt;0,EDATE(AX730,RANDBETWEEN(0,6)),"")</f>
        <v/>
      </c>
      <c r="BB730" s="20" t="str">
        <f ca="1">IF(SUM(IF({"5.Anslutningsavtal","6.Nätavtal"}=Q730,1,0))&gt;0,EDATE(AZ730,RANDBETWEEN(0,3)),"")</f>
        <v/>
      </c>
      <c r="BD730" s="20" t="str">
        <f ca="1" t="shared" si="809"/>
        <v/>
      </c>
    </row>
    <row r="731" spans="1:56">
      <c r="A731" s="32" t="s">
        <v>65</v>
      </c>
      <c r="B731" s="30">
        <f ca="1" t="shared" si="836"/>
        <v>44590</v>
      </c>
      <c r="C731" s="31">
        <f ca="1" t="shared" si="796"/>
        <v>45250</v>
      </c>
      <c r="D731" s="29" t="str">
        <f t="shared" si="797"/>
        <v>Project 4731</v>
      </c>
      <c r="E731" s="29" t="str">
        <f t="shared" si="798"/>
        <v>Company AB 5731</v>
      </c>
      <c r="F731" s="29" t="str">
        <f ca="1" t="shared" si="837"/>
        <v>Litslunda</v>
      </c>
      <c r="G731" s="36">
        <f ca="1" t="shared" si="838"/>
        <v>33</v>
      </c>
      <c r="H731" s="37" t="str">
        <f ca="1" t="shared" si="839"/>
        <v/>
      </c>
      <c r="I731" s="29" t="str">
        <f ca="1" t="shared" si="840"/>
        <v>Nyanslutning</v>
      </c>
      <c r="J731" s="29" t="s">
        <v>69</v>
      </c>
      <c r="K731" s="40">
        <f ca="1" t="shared" si="841"/>
        <v>170</v>
      </c>
      <c r="L731" s="40">
        <f ca="1" t="shared" si="799"/>
        <v>102</v>
      </c>
      <c r="N731" s="29" t="str">
        <f ca="1" t="shared" si="800"/>
        <v>Anders Erikson 731</v>
      </c>
      <c r="O731" s="29" t="str">
        <f ca="1" t="shared" si="801"/>
        <v>Sarah Anderson 731</v>
      </c>
      <c r="P731" s="29" t="str">
        <f ca="1" t="shared" si="802"/>
        <v>Erik Johanson 731</v>
      </c>
      <c r="Q731" s="29" t="str">
        <f ca="1" t="shared" si="842"/>
        <v>5.Anslutningsavtal</v>
      </c>
      <c r="R731" s="44" t="str">
        <f ca="1" t="shared" si="843"/>
        <v/>
      </c>
      <c r="S731" s="44" t="str">
        <f ca="1" t="shared" si="844"/>
        <v/>
      </c>
      <c r="T731" s="44" t="str">
        <f ca="1" t="shared" si="845"/>
        <v/>
      </c>
      <c r="V731" s="32"/>
      <c r="W731" s="48" t="str">
        <f ca="1" t="shared" si="846"/>
        <v/>
      </c>
      <c r="X731" s="49" t="str">
        <f ca="1" t="shared" si="847"/>
        <v>Ja</v>
      </c>
      <c r="Y731" s="62">
        <f ca="1" t="shared" si="803"/>
        <v>45520</v>
      </c>
      <c r="Z731" s="62">
        <f ca="1" t="shared" si="804"/>
        <v>45298</v>
      </c>
      <c r="AA731" s="66"/>
      <c r="AB731" s="63" t="str">
        <f ca="1" t="shared" si="805"/>
        <v/>
      </c>
      <c r="AC731" s="72">
        <f ca="1">INDEX(Anslutningspunkt!$A$2:$A$180,RANDBETWEEN(2,180),1)</f>
        <v>245</v>
      </c>
      <c r="AD731" s="29"/>
      <c r="AE731" s="29" t="str">
        <f ca="1" t="shared" si="848"/>
        <v/>
      </c>
      <c r="AF731" s="78"/>
      <c r="AG731" s="121"/>
      <c r="AH731" s="122"/>
      <c r="AI731" s="126"/>
      <c r="AL731" s="6"/>
      <c r="AM731" s="6">
        <f ca="1">VLOOKUP(AC731,Anslutningspunkt!A:B,2,0)+RANDBETWEEN(-10000,10000)</f>
        <v>7606919.698</v>
      </c>
      <c r="AN731" s="6">
        <f ca="1">VLOOKUP(AC731,Anslutningspunkt!A:C,3,0)+RANDBETWEEN(-10000,10000)</f>
        <v>833338.195</v>
      </c>
      <c r="AP731" s="6" t="str">
        <f ca="1" t="shared" si="806"/>
        <v>Nyanslutning</v>
      </c>
      <c r="AQ731" s="6" t="str">
        <f t="shared" si="807"/>
        <v>Konsumtion/Produktion</v>
      </c>
      <c r="AX731" s="30">
        <f ca="1" t="shared" si="808"/>
        <v>44690.0865718601</v>
      </c>
      <c r="AZ731" s="30">
        <f ca="1">IF(SUM(IF({"4.Projekteringsavtal","5.Anslutningsavtal","6.Nätavtal"}=Q731,1,0))&gt;0,EDATE(AX731,RANDBETWEEN(0,6)),"")</f>
        <v>44843</v>
      </c>
      <c r="BB731" s="20">
        <f ca="1">IF(SUM(IF({"5.Anslutningsavtal","6.Nätavtal"}=Q731,1,0))&gt;0,EDATE(AZ731,RANDBETWEEN(0,3)),"")</f>
        <v>44904</v>
      </c>
      <c r="BD731" s="20" t="str">
        <f ca="1" t="shared" si="809"/>
        <v/>
      </c>
    </row>
    <row r="732" spans="1:56">
      <c r="A732" s="32" t="s">
        <v>65</v>
      </c>
      <c r="B732" s="30">
        <f ca="1" t="shared" ref="B732:B741" si="849">RANDBETWEEN(DATE(2018,1,1),DATE(2022,10,20))</f>
        <v>43927</v>
      </c>
      <c r="C732" s="31">
        <f ca="1" t="shared" si="796"/>
        <v>45426</v>
      </c>
      <c r="D732" s="29" t="str">
        <f t="shared" si="797"/>
        <v>Project 4732</v>
      </c>
      <c r="E732" s="29" t="str">
        <f t="shared" si="798"/>
        <v>Company AB 5732</v>
      </c>
      <c r="F732" s="29" t="str">
        <f ca="1" t="shared" ref="F732:F741" si="850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Älvkarleby</v>
      </c>
      <c r="G732" s="36">
        <f ca="1" t="shared" ref="G732:G741" si="851">RANDBETWEEN(30,38)</f>
        <v>31</v>
      </c>
      <c r="H732" s="37" t="str">
        <f ca="1" t="shared" ref="H732:H741" si="852">CHOOSE(RANDBETWEEN(1,3),"Ja","Nej","")</f>
        <v/>
      </c>
      <c r="I732" s="29" t="str">
        <f ca="1" t="shared" ref="I732:I741" si="853">CHOOSE(RANDBETWEEN(1,3),"Nyanslutning","Utökning","Flytt")</f>
        <v>Nyanslutning</v>
      </c>
      <c r="J732" s="29" t="s">
        <v>69</v>
      </c>
      <c r="K732" s="40">
        <f ca="1" t="shared" ref="K732:K741" si="854">RANDBETWEEN(1,60)*10</f>
        <v>500</v>
      </c>
      <c r="L732" s="40">
        <f ca="1" t="shared" si="799"/>
        <v>362</v>
      </c>
      <c r="N732" s="29" t="str">
        <f ca="1" t="shared" si="800"/>
        <v>Sarah Anderson 732</v>
      </c>
      <c r="O732" s="29" t="str">
        <f ca="1" t="shared" si="801"/>
        <v>Anders Erikson 732</v>
      </c>
      <c r="P732" s="29" t="str">
        <f ca="1" t="shared" si="802"/>
        <v>Anders Erikson 732</v>
      </c>
      <c r="Q732" s="29" t="str">
        <f ca="1" t="shared" ref="Q732:Q741" si="855">CHOOSE(RANDBETWEEN(1,5),"5.Anslutningsavtal","4.Projekteringsavtal","6.Nätavtal","2.Reservationsavtal","1.Anslutningsmöjlighet")</f>
        <v>2.Reservationsavtal</v>
      </c>
      <c r="R732" s="44" t="str">
        <f ca="1" t="shared" ref="R732:R741" si="856">CHOOSE(RANDBETWEEN(1,8),"Ja","","","","n","nej","?","N/A")</f>
        <v>nej</v>
      </c>
      <c r="S732" s="44" t="str">
        <f ca="1" t="shared" ref="S732:S741" si="857">CHOOSE(RANDBETWEEN(1,3),"x","","")</f>
        <v/>
      </c>
      <c r="T732" s="44" t="str">
        <f ca="1" t="shared" ref="T732:T741" si="858">CHOOSE(RANDBETWEEN(1,4),"x","","","")</f>
        <v/>
      </c>
      <c r="V732" s="32"/>
      <c r="W732" s="48" t="str">
        <f ca="1" t="shared" ref="W732:W741" si="859">CHOOSE(RANDBETWEEN(1,7),"Länk","","","","","Ansluts till LN 20 kV","Reservationsavtal ska tecknas")</f>
        <v>Reservationsavtal ska tecknas</v>
      </c>
      <c r="X732" s="49" t="str">
        <f ca="1" t="shared" ref="X732:X741" si="860">CHOOSE(RANDBETWEEN(1,4),"Ja","Ja","Nej","")</f>
        <v>Ja</v>
      </c>
      <c r="Y732" s="62">
        <f ca="1" t="shared" si="803"/>
        <v>45574</v>
      </c>
      <c r="Z732" s="62">
        <f ca="1" t="shared" si="804"/>
        <v>45567</v>
      </c>
      <c r="AA732" s="66"/>
      <c r="AB732" s="63" t="str">
        <f ca="1" t="shared" si="805"/>
        <v/>
      </c>
      <c r="AC732" s="72">
        <f ca="1">INDEX(Anslutningspunkt!$A$2:$A$180,RANDBETWEEN(2,180),1)</f>
        <v>253</v>
      </c>
      <c r="AD732" s="29"/>
      <c r="AE732" s="29" t="str">
        <f ca="1" t="shared" ref="AE732:AE741" si="861">CHOOSE(RANDBETWEEN(1,4),"Regionnät","Stamnät Regionnät","Stamnät","")</f>
        <v>Regionnät</v>
      </c>
      <c r="AF732" s="78"/>
      <c r="AG732" s="121"/>
      <c r="AH732" s="122"/>
      <c r="AI732" s="126"/>
      <c r="AL732" s="6"/>
      <c r="AM732" s="6">
        <f ca="1">VLOOKUP(AC732,Anslutningspunkt!A:B,2,0)+RANDBETWEEN(-10000,10000)</f>
        <v>7768015.698</v>
      </c>
      <c r="AN732" s="6">
        <f ca="1">VLOOKUP(AC732,Anslutningspunkt!A:C,3,0)+RANDBETWEEN(-10000,10000)</f>
        <v>782335.195</v>
      </c>
      <c r="AP732" s="6" t="str">
        <f ca="1" t="shared" si="806"/>
        <v>Nyanslutning</v>
      </c>
      <c r="AQ732" s="6" t="str">
        <f t="shared" si="807"/>
        <v>Konsumtion/Produktion</v>
      </c>
      <c r="AX732" s="30">
        <f ca="1" t="shared" si="808"/>
        <v>44161.8643223667</v>
      </c>
      <c r="AZ732" s="30" t="str">
        <f ca="1">IF(SUM(IF({"4.Projekteringsavtal","5.Anslutningsavtal","6.Nätavtal"}=Q732,1,0))&gt;0,EDATE(AX732,RANDBETWEEN(0,6)),"")</f>
        <v/>
      </c>
      <c r="BB732" s="20" t="str">
        <f ca="1">IF(SUM(IF({"5.Anslutningsavtal","6.Nätavtal"}=Q732,1,0))&gt;0,EDATE(AZ732,RANDBETWEEN(0,3)),"")</f>
        <v/>
      </c>
      <c r="BD732" s="20" t="str">
        <f ca="1" t="shared" si="809"/>
        <v/>
      </c>
    </row>
    <row r="733" spans="1:56">
      <c r="A733" s="32" t="s">
        <v>65</v>
      </c>
      <c r="B733" s="30">
        <f ca="1" t="shared" si="849"/>
        <v>43668</v>
      </c>
      <c r="C733" s="31">
        <f ca="1" t="shared" si="796"/>
        <v>45030</v>
      </c>
      <c r="D733" s="29" t="str">
        <f t="shared" si="797"/>
        <v>Project 4733</v>
      </c>
      <c r="E733" s="29" t="str">
        <f t="shared" si="798"/>
        <v>Company AB 5733</v>
      </c>
      <c r="F733" s="29" t="str">
        <f ca="1" t="shared" si="850"/>
        <v>Gnesta</v>
      </c>
      <c r="G733" s="36">
        <f ca="1" t="shared" si="851"/>
        <v>34</v>
      </c>
      <c r="H733" s="37" t="str">
        <f ca="1" t="shared" si="852"/>
        <v>Nej</v>
      </c>
      <c r="I733" s="29" t="str">
        <f ca="1" t="shared" si="853"/>
        <v>Flytt</v>
      </c>
      <c r="J733" s="29" t="s">
        <v>69</v>
      </c>
      <c r="K733" s="40">
        <f ca="1" t="shared" si="854"/>
        <v>600</v>
      </c>
      <c r="L733" s="40">
        <f ca="1" t="shared" si="799"/>
        <v>592</v>
      </c>
      <c r="N733" s="29" t="str">
        <f ca="1" t="shared" si="800"/>
        <v>Lars Johnson 733</v>
      </c>
      <c r="O733" s="29" t="str">
        <f ca="1" t="shared" si="801"/>
        <v>Erik Johanson 733</v>
      </c>
      <c r="P733" s="29" t="str">
        <f ca="1" t="shared" si="802"/>
        <v>Erik Johanson 733</v>
      </c>
      <c r="Q733" s="29" t="str">
        <f ca="1" t="shared" si="855"/>
        <v>4.Projekteringsavtal</v>
      </c>
      <c r="R733" s="44" t="str">
        <f ca="1" t="shared" si="856"/>
        <v>nej</v>
      </c>
      <c r="S733" s="44" t="str">
        <f ca="1" t="shared" si="857"/>
        <v>x</v>
      </c>
      <c r="T733" s="44" t="str">
        <f ca="1" t="shared" si="858"/>
        <v/>
      </c>
      <c r="V733" s="32"/>
      <c r="W733" s="48" t="str">
        <f ca="1" t="shared" si="859"/>
        <v>Ansluts till LN 20 kV</v>
      </c>
      <c r="X733" s="49" t="str">
        <f ca="1" t="shared" si="860"/>
        <v/>
      </c>
      <c r="Y733" s="62" t="str">
        <f ca="1" t="shared" si="803"/>
        <v/>
      </c>
      <c r="Z733" s="62" t="str">
        <f ca="1" t="shared" si="804"/>
        <v/>
      </c>
      <c r="AA733" s="66"/>
      <c r="AB733" s="63" t="str">
        <f ca="1" t="shared" si="805"/>
        <v/>
      </c>
      <c r="AC733" s="72">
        <f ca="1">INDEX(Anslutningspunkt!$A$2:$A$180,RANDBETWEEN(2,180),1)</f>
        <v>4</v>
      </c>
      <c r="AD733" s="29"/>
      <c r="AE733" s="29" t="str">
        <f ca="1" t="shared" si="861"/>
        <v>Stamnät Regionnät</v>
      </c>
      <c r="AF733" s="78"/>
      <c r="AG733" s="121"/>
      <c r="AH733" s="122"/>
      <c r="AI733" s="126"/>
      <c r="AL733" s="6"/>
      <c r="AM733" s="6">
        <f ca="1">VLOOKUP(AC733,Anslutningspunkt!A:B,2,0)+RANDBETWEEN(-10000,10000)</f>
        <v>7688148.698</v>
      </c>
      <c r="AN733" s="6">
        <f ca="1">VLOOKUP(AC733,Anslutningspunkt!A:C,3,0)+RANDBETWEEN(-10000,10000)</f>
        <v>743838.195</v>
      </c>
      <c r="AP733" s="6" t="str">
        <f ca="1" t="shared" si="806"/>
        <v>Flytt</v>
      </c>
      <c r="AQ733" s="6" t="str">
        <f t="shared" si="807"/>
        <v>Konsumtion/Produktion</v>
      </c>
      <c r="AX733" s="30">
        <f ca="1" t="shared" si="808"/>
        <v>44516.420359813</v>
      </c>
      <c r="AZ733" s="30">
        <f ca="1">IF(SUM(IF({"4.Projekteringsavtal","5.Anslutningsavtal","6.Nätavtal"}=Q733,1,0))&gt;0,EDATE(AX733,RANDBETWEEN(0,6)),"")</f>
        <v>44577</v>
      </c>
      <c r="BB733" s="20" t="str">
        <f ca="1">IF(SUM(IF({"5.Anslutningsavtal","6.Nätavtal"}=Q733,1,0))&gt;0,EDATE(AZ733,RANDBETWEEN(0,3)),"")</f>
        <v/>
      </c>
      <c r="BD733" s="20" t="str">
        <f ca="1" t="shared" si="809"/>
        <v/>
      </c>
    </row>
    <row r="734" spans="1:56">
      <c r="A734" s="32" t="s">
        <v>65</v>
      </c>
      <c r="B734" s="30">
        <f ca="1" t="shared" si="849"/>
        <v>44788</v>
      </c>
      <c r="C734" s="31">
        <f ca="1" t="shared" si="796"/>
        <v>45005</v>
      </c>
      <c r="D734" s="29" t="str">
        <f t="shared" si="797"/>
        <v>Project 4734</v>
      </c>
      <c r="E734" s="29" t="str">
        <f t="shared" si="798"/>
        <v>Company AB 5734</v>
      </c>
      <c r="F734" s="29" t="str">
        <f ca="1" t="shared" si="850"/>
        <v>Upplans Bro</v>
      </c>
      <c r="G734" s="36">
        <f ca="1" t="shared" si="851"/>
        <v>38</v>
      </c>
      <c r="H734" s="37" t="str">
        <f ca="1" t="shared" si="852"/>
        <v>Ja</v>
      </c>
      <c r="I734" s="29" t="str">
        <f ca="1" t="shared" si="853"/>
        <v>Flytt</v>
      </c>
      <c r="J734" s="29" t="s">
        <v>69</v>
      </c>
      <c r="K734" s="40">
        <f ca="1" t="shared" si="854"/>
        <v>30</v>
      </c>
      <c r="L734" s="40">
        <f ca="1" t="shared" si="799"/>
        <v>26</v>
      </c>
      <c r="N734" s="29" t="str">
        <f ca="1" t="shared" si="800"/>
        <v>Lars Johnson 734</v>
      </c>
      <c r="O734" s="29" t="str">
        <f ca="1" t="shared" si="801"/>
        <v>Erik Johanson 734</v>
      </c>
      <c r="P734" s="29" t="str">
        <f ca="1" t="shared" si="802"/>
        <v>Sarah Anderson 734</v>
      </c>
      <c r="Q734" s="29" t="str">
        <f ca="1" t="shared" si="855"/>
        <v>4.Projekteringsavtal</v>
      </c>
      <c r="R734" s="44" t="str">
        <f ca="1" t="shared" si="856"/>
        <v/>
      </c>
      <c r="S734" s="44" t="str">
        <f ca="1" t="shared" si="857"/>
        <v/>
      </c>
      <c r="T734" s="44" t="str">
        <f ca="1" t="shared" si="858"/>
        <v/>
      </c>
      <c r="V734" s="32"/>
      <c r="W734" s="48" t="str">
        <f ca="1" t="shared" si="859"/>
        <v>Ansluts till LN 20 kV</v>
      </c>
      <c r="X734" s="49" t="str">
        <f ca="1" t="shared" si="860"/>
        <v>Ja</v>
      </c>
      <c r="Y734" s="62">
        <f ca="1" t="shared" si="803"/>
        <v>45535</v>
      </c>
      <c r="Z734" s="62">
        <f ca="1" t="shared" si="804"/>
        <v>45431</v>
      </c>
      <c r="AA734" s="66"/>
      <c r="AB734" s="63" t="str">
        <f ca="1" t="shared" si="805"/>
        <v/>
      </c>
      <c r="AC734" s="72">
        <f ca="1">INDEX(Anslutningspunkt!$A$2:$A$180,RANDBETWEEN(2,180),1)</f>
        <v>142</v>
      </c>
      <c r="AD734" s="29"/>
      <c r="AE734" s="29" t="str">
        <f ca="1" t="shared" si="861"/>
        <v>Stamnät Regionnät</v>
      </c>
      <c r="AF734" s="78"/>
      <c r="AG734" s="121"/>
      <c r="AH734" s="122"/>
      <c r="AI734" s="126"/>
      <c r="AL734" s="6"/>
      <c r="AM734" s="6">
        <f ca="1">VLOOKUP(AC734,Anslutningspunkt!A:B,2,0)+RANDBETWEEN(-10000,10000)</f>
        <v>7618988.698</v>
      </c>
      <c r="AN734" s="6">
        <f ca="1">VLOOKUP(AC734,Anslutningspunkt!A:C,3,0)+RANDBETWEEN(-10000,10000)</f>
        <v>766097.195</v>
      </c>
      <c r="AP734" s="6" t="str">
        <f ca="1" t="shared" si="806"/>
        <v>Flytt</v>
      </c>
      <c r="AQ734" s="6" t="str">
        <f t="shared" si="807"/>
        <v>Konsumtion/Produktion</v>
      </c>
      <c r="AX734" s="30">
        <f ca="1" t="shared" si="808"/>
        <v>44879.254610817</v>
      </c>
      <c r="AZ734" s="30">
        <f ca="1">IF(SUM(IF({"4.Projekteringsavtal","5.Anslutningsavtal","6.Nätavtal"}=Q734,1,0))&gt;0,EDATE(AX734,RANDBETWEEN(0,6)),"")</f>
        <v>45030</v>
      </c>
      <c r="BB734" s="20" t="str">
        <f ca="1">IF(SUM(IF({"5.Anslutningsavtal","6.Nätavtal"}=Q734,1,0))&gt;0,EDATE(AZ734,RANDBETWEEN(0,3)),"")</f>
        <v/>
      </c>
      <c r="BD734" s="20" t="str">
        <f ca="1" t="shared" si="809"/>
        <v/>
      </c>
    </row>
    <row r="735" spans="1:56">
      <c r="A735" s="32" t="s">
        <v>65</v>
      </c>
      <c r="B735" s="30">
        <f ca="1" t="shared" si="849"/>
        <v>43422</v>
      </c>
      <c r="C735" s="31">
        <f ca="1" t="shared" si="796"/>
        <v>44104</v>
      </c>
      <c r="D735" s="29" t="str">
        <f t="shared" si="797"/>
        <v>Project 4735</v>
      </c>
      <c r="E735" s="29" t="str">
        <f t="shared" si="798"/>
        <v>Company AB 5735</v>
      </c>
      <c r="F735" s="29" t="str">
        <f ca="1" t="shared" si="850"/>
        <v>Upplans Bro</v>
      </c>
      <c r="G735" s="36">
        <f ca="1" t="shared" si="851"/>
        <v>36</v>
      </c>
      <c r="H735" s="37" t="str">
        <f ca="1" t="shared" si="852"/>
        <v/>
      </c>
      <c r="I735" s="29" t="str">
        <f ca="1" t="shared" si="853"/>
        <v>Utökning</v>
      </c>
      <c r="J735" s="29" t="s">
        <v>69</v>
      </c>
      <c r="K735" s="40">
        <f ca="1" t="shared" si="854"/>
        <v>570</v>
      </c>
      <c r="L735" s="40">
        <f ca="1" t="shared" si="799"/>
        <v>530</v>
      </c>
      <c r="N735" s="29" t="str">
        <f ca="1" t="shared" si="800"/>
        <v>Lars Johnson 735</v>
      </c>
      <c r="O735" s="29" t="str">
        <f ca="1" t="shared" si="801"/>
        <v>Lars Johnson 735</v>
      </c>
      <c r="P735" s="29" t="str">
        <f ca="1" t="shared" si="802"/>
        <v>Sarah Anderson 735</v>
      </c>
      <c r="Q735" s="29" t="str">
        <f ca="1" t="shared" si="855"/>
        <v>4.Projekteringsavtal</v>
      </c>
      <c r="R735" s="44" t="str">
        <f ca="1" t="shared" si="856"/>
        <v>nej</v>
      </c>
      <c r="S735" s="44" t="str">
        <f ca="1" t="shared" si="857"/>
        <v>x</v>
      </c>
      <c r="T735" s="44" t="str">
        <f ca="1" t="shared" si="858"/>
        <v>x</v>
      </c>
      <c r="V735" s="32"/>
      <c r="W735" s="48" t="str">
        <f ca="1" t="shared" si="859"/>
        <v>Länk</v>
      </c>
      <c r="X735" s="49" t="str">
        <f ca="1" t="shared" si="860"/>
        <v>Nej</v>
      </c>
      <c r="Y735" s="62" t="str">
        <f ca="1" t="shared" si="803"/>
        <v/>
      </c>
      <c r="Z735" s="62" t="str">
        <f ca="1" t="shared" si="804"/>
        <v/>
      </c>
      <c r="AA735" s="66"/>
      <c r="AB735" s="63" t="str">
        <f ca="1" t="shared" si="805"/>
        <v/>
      </c>
      <c r="AC735" s="72">
        <f ca="1">INDEX(Anslutningspunkt!$A$2:$A$180,RANDBETWEEN(2,180),1)</f>
        <v>50</v>
      </c>
      <c r="AD735" s="29"/>
      <c r="AE735" s="29" t="str">
        <f ca="1" t="shared" si="861"/>
        <v>Stamnät</v>
      </c>
      <c r="AF735" s="78"/>
      <c r="AG735" s="121"/>
      <c r="AH735" s="122"/>
      <c r="AI735" s="126"/>
      <c r="AL735" s="6"/>
      <c r="AM735" s="6">
        <f ca="1">VLOOKUP(AC735,Anslutningspunkt!A:B,2,0)+RANDBETWEEN(-10000,10000)</f>
        <v>7230573.115</v>
      </c>
      <c r="AN735" s="6">
        <f ca="1">VLOOKUP(AC735,Anslutningspunkt!A:C,3,0)+RANDBETWEEN(-10000,10000)</f>
        <v>786314.405</v>
      </c>
      <c r="AP735" s="6" t="str">
        <f ca="1" t="shared" si="806"/>
        <v>Utökning</v>
      </c>
      <c r="AQ735" s="6" t="str">
        <f t="shared" si="807"/>
        <v>Konsumtion/Produktion</v>
      </c>
      <c r="AX735" s="30">
        <f ca="1" t="shared" si="808"/>
        <v>43722.8641661738</v>
      </c>
      <c r="AZ735" s="30">
        <f ca="1">IF(SUM(IF({"4.Projekteringsavtal","5.Anslutningsavtal","6.Nätavtal"}=Q735,1,0))&gt;0,EDATE(AX735,RANDBETWEEN(0,6)),"")</f>
        <v>43844</v>
      </c>
      <c r="BB735" s="20" t="str">
        <f ca="1">IF(SUM(IF({"5.Anslutningsavtal","6.Nätavtal"}=Q735,1,0))&gt;0,EDATE(AZ735,RANDBETWEEN(0,3)),"")</f>
        <v/>
      </c>
      <c r="BD735" s="20" t="str">
        <f ca="1" t="shared" si="809"/>
        <v/>
      </c>
    </row>
    <row r="736" spans="1:56">
      <c r="A736" s="32" t="s">
        <v>65</v>
      </c>
      <c r="B736" s="30">
        <f ca="1" t="shared" si="849"/>
        <v>44454</v>
      </c>
      <c r="C736" s="31">
        <f ca="1" t="shared" si="796"/>
        <v>44463</v>
      </c>
      <c r="D736" s="29" t="str">
        <f t="shared" si="797"/>
        <v>Project 4736</v>
      </c>
      <c r="E736" s="29" t="str">
        <f t="shared" si="798"/>
        <v>Company AB 5736</v>
      </c>
      <c r="F736" s="29" t="str">
        <f ca="1" t="shared" si="850"/>
        <v>Södertälje</v>
      </c>
      <c r="G736" s="36">
        <f ca="1" t="shared" si="851"/>
        <v>36</v>
      </c>
      <c r="H736" s="37" t="str">
        <f ca="1" t="shared" si="852"/>
        <v/>
      </c>
      <c r="I736" s="29" t="str">
        <f ca="1" t="shared" si="853"/>
        <v>Flytt</v>
      </c>
      <c r="J736" s="29" t="s">
        <v>69</v>
      </c>
      <c r="K736" s="40">
        <f ca="1" t="shared" si="854"/>
        <v>570</v>
      </c>
      <c r="L736" s="40">
        <f ca="1" t="shared" si="799"/>
        <v>526</v>
      </c>
      <c r="N736" s="29" t="str">
        <f ca="1" t="shared" si="800"/>
        <v>Anders Erikson 736</v>
      </c>
      <c r="O736" s="29" t="str">
        <f ca="1" t="shared" si="801"/>
        <v>Erik Johanson 736</v>
      </c>
      <c r="P736" s="29" t="str">
        <f ca="1" t="shared" si="802"/>
        <v>Sarah Anderson 736</v>
      </c>
      <c r="Q736" s="29" t="str">
        <f ca="1" t="shared" si="855"/>
        <v>5.Anslutningsavtal</v>
      </c>
      <c r="R736" s="44" t="str">
        <f ca="1" t="shared" si="856"/>
        <v>nej</v>
      </c>
      <c r="S736" s="44" t="str">
        <f ca="1" t="shared" si="857"/>
        <v>x</v>
      </c>
      <c r="T736" s="44" t="str">
        <f ca="1" t="shared" si="858"/>
        <v/>
      </c>
      <c r="V736" s="32"/>
      <c r="W736" s="48" t="str">
        <f ca="1" t="shared" si="859"/>
        <v/>
      </c>
      <c r="X736" s="49" t="str">
        <f ca="1" t="shared" si="860"/>
        <v>Ja</v>
      </c>
      <c r="Y736" s="62">
        <f ca="1" t="shared" si="803"/>
        <v>44773</v>
      </c>
      <c r="Z736" s="62">
        <f ca="1" t="shared" si="804"/>
        <v>44490</v>
      </c>
      <c r="AA736" s="66"/>
      <c r="AB736" s="63" t="str">
        <f ca="1" t="shared" si="805"/>
        <v/>
      </c>
      <c r="AC736" s="72">
        <f ca="1">INDEX(Anslutningspunkt!$A$2:$A$180,RANDBETWEEN(2,180),1)</f>
        <v>0</v>
      </c>
      <c r="AD736" s="29"/>
      <c r="AE736" s="29" t="str">
        <f ca="1" t="shared" si="861"/>
        <v>Regionnät</v>
      </c>
      <c r="AF736" s="78"/>
      <c r="AG736" s="121"/>
      <c r="AH736" s="122"/>
      <c r="AI736" s="126"/>
      <c r="AL736" s="6"/>
      <c r="AM736" s="6">
        <f ca="1">VLOOKUP(AC736,Anslutningspunkt!A:B,2,0)+RANDBETWEEN(-10000,10000)</f>
        <v>7720996.698</v>
      </c>
      <c r="AN736" s="6">
        <f ca="1">VLOOKUP(AC736,Anslutningspunkt!A:C,3,0)+RANDBETWEEN(-10000,10000)</f>
        <v>682892.195</v>
      </c>
      <c r="AP736" s="6" t="str">
        <f ca="1" t="shared" si="806"/>
        <v>Flytt</v>
      </c>
      <c r="AQ736" s="6" t="str">
        <f t="shared" si="807"/>
        <v>Konsumtion/Produktion</v>
      </c>
      <c r="AX736" s="30">
        <f ca="1" t="shared" si="808"/>
        <v>44477.3514743731</v>
      </c>
      <c r="AZ736" s="30">
        <f ca="1">IF(SUM(IF({"4.Projekteringsavtal","5.Anslutningsavtal","6.Nätavtal"}=Q736,1,0))&gt;0,EDATE(AX736,RANDBETWEEN(0,6)),"")</f>
        <v>44508</v>
      </c>
      <c r="BB736" s="20">
        <f ca="1">IF(SUM(IF({"5.Anslutningsavtal","6.Nätavtal"}=Q736,1,0))&gt;0,EDATE(AZ736,RANDBETWEEN(0,3)),"")</f>
        <v>44538</v>
      </c>
      <c r="BD736" s="20" t="str">
        <f ca="1" t="shared" si="809"/>
        <v/>
      </c>
    </row>
    <row r="737" spans="1:56">
      <c r="A737" s="32" t="s">
        <v>65</v>
      </c>
      <c r="B737" s="30">
        <f ca="1" t="shared" si="849"/>
        <v>43735</v>
      </c>
      <c r="C737" s="31">
        <f ca="1" t="shared" si="796"/>
        <v>44166</v>
      </c>
      <c r="D737" s="29" t="str">
        <f t="shared" si="797"/>
        <v>Project 4737</v>
      </c>
      <c r="E737" s="29" t="str">
        <f t="shared" si="798"/>
        <v>Company AB 5737</v>
      </c>
      <c r="F737" s="29" t="str">
        <f ca="1" t="shared" si="850"/>
        <v>Uppsala</v>
      </c>
      <c r="G737" s="36">
        <f ca="1" t="shared" si="851"/>
        <v>30</v>
      </c>
      <c r="H737" s="37" t="str">
        <f ca="1" t="shared" si="852"/>
        <v>Nej</v>
      </c>
      <c r="I737" s="29" t="str">
        <f ca="1" t="shared" si="853"/>
        <v>Utökning</v>
      </c>
      <c r="J737" s="29" t="s">
        <v>69</v>
      </c>
      <c r="K737" s="40">
        <f ca="1" t="shared" si="854"/>
        <v>130</v>
      </c>
      <c r="L737" s="40">
        <f ca="1" t="shared" si="799"/>
        <v>66</v>
      </c>
      <c r="N737" s="29" t="str">
        <f ca="1" t="shared" si="800"/>
        <v>Sarah Anderson 737</v>
      </c>
      <c r="O737" s="29" t="str">
        <f ca="1" t="shared" si="801"/>
        <v>Sarah Anderson 737</v>
      </c>
      <c r="P737" s="29" t="str">
        <f ca="1" t="shared" si="802"/>
        <v>Sarah Anderson 737</v>
      </c>
      <c r="Q737" s="29" t="str">
        <f ca="1" t="shared" si="855"/>
        <v>6.Nätavtal</v>
      </c>
      <c r="R737" s="44" t="str">
        <f ca="1" t="shared" si="856"/>
        <v/>
      </c>
      <c r="S737" s="44" t="str">
        <f ca="1" t="shared" si="857"/>
        <v>x</v>
      </c>
      <c r="T737" s="44" t="str">
        <f ca="1" t="shared" si="858"/>
        <v/>
      </c>
      <c r="V737" s="32"/>
      <c r="W737" s="48" t="str">
        <f ca="1" t="shared" si="859"/>
        <v>Länk</v>
      </c>
      <c r="X737" s="49" t="str">
        <f ca="1" t="shared" si="860"/>
        <v>Ja</v>
      </c>
      <c r="Y737" s="62">
        <f ca="1" t="shared" si="803"/>
        <v>44747</v>
      </c>
      <c r="Z737" s="62">
        <f ca="1" t="shared" si="804"/>
        <v>44312</v>
      </c>
      <c r="AA737" s="66"/>
      <c r="AB737" s="63" t="str">
        <f ca="1" t="shared" si="805"/>
        <v/>
      </c>
      <c r="AC737" s="72">
        <f ca="1">INDEX(Anslutningspunkt!$A$2:$A$180,RANDBETWEEN(2,180),1)</f>
        <v>119</v>
      </c>
      <c r="AD737" s="29"/>
      <c r="AE737" s="29" t="str">
        <f ca="1" t="shared" si="861"/>
        <v>Stamnät Regionnät</v>
      </c>
      <c r="AF737" s="78"/>
      <c r="AG737" s="121"/>
      <c r="AH737" s="122"/>
      <c r="AI737" s="126"/>
      <c r="AL737" s="6"/>
      <c r="AM737" s="6">
        <f ca="1">VLOOKUP(AC737,Anslutningspunkt!A:B,2,0)+RANDBETWEEN(-10000,10000)</f>
        <v>7591700.698</v>
      </c>
      <c r="AN737" s="6">
        <f ca="1">VLOOKUP(AC737,Anslutningspunkt!A:C,3,0)+RANDBETWEEN(-10000,10000)</f>
        <v>706269.195</v>
      </c>
      <c r="AP737" s="6" t="str">
        <f ca="1" t="shared" si="806"/>
        <v>Utökning</v>
      </c>
      <c r="AQ737" s="6" t="str">
        <f t="shared" si="807"/>
        <v>Konsumtion/Produktion</v>
      </c>
      <c r="AX737" s="30">
        <f ca="1" t="shared" si="808"/>
        <v>43916.8082409312</v>
      </c>
      <c r="AZ737" s="30">
        <f ca="1">IF(SUM(IF({"4.Projekteringsavtal","5.Anslutningsavtal","6.Nätavtal"}=Q737,1,0))&gt;0,EDATE(AX737,RANDBETWEEN(0,6)),"")</f>
        <v>44100</v>
      </c>
      <c r="BB737" s="20">
        <f ca="1">IF(SUM(IF({"5.Anslutningsavtal","6.Nätavtal"}=Q737,1,0))&gt;0,EDATE(AZ737,RANDBETWEEN(0,3)),"")</f>
        <v>44161</v>
      </c>
      <c r="BD737" s="20">
        <f ca="1" t="shared" si="809"/>
        <v>44161</v>
      </c>
    </row>
    <row r="738" spans="1:56">
      <c r="A738" s="32" t="s">
        <v>65</v>
      </c>
      <c r="B738" s="30">
        <f ca="1" t="shared" si="849"/>
        <v>44685</v>
      </c>
      <c r="C738" s="31">
        <f ca="1" t="shared" si="796"/>
        <v>45054</v>
      </c>
      <c r="D738" s="29" t="str">
        <f t="shared" si="797"/>
        <v>Project 4738</v>
      </c>
      <c r="E738" s="29" t="str">
        <f t="shared" si="798"/>
        <v>Company AB 5738</v>
      </c>
      <c r="F738" s="29" t="str">
        <f ca="1" t="shared" si="850"/>
        <v>Heby</v>
      </c>
      <c r="G738" s="36">
        <f ca="1" t="shared" si="851"/>
        <v>35</v>
      </c>
      <c r="H738" s="37" t="str">
        <f ca="1" t="shared" si="852"/>
        <v>Nej</v>
      </c>
      <c r="I738" s="29" t="str">
        <f ca="1" t="shared" si="853"/>
        <v>Utökning</v>
      </c>
      <c r="J738" s="29" t="s">
        <v>69</v>
      </c>
      <c r="K738" s="40">
        <f ca="1" t="shared" si="854"/>
        <v>360</v>
      </c>
      <c r="L738" s="40">
        <f ca="1" t="shared" si="799"/>
        <v>117</v>
      </c>
      <c r="N738" s="29" t="str">
        <f ca="1" t="shared" si="800"/>
        <v>Lars Johnson 738</v>
      </c>
      <c r="O738" s="29" t="str">
        <f ca="1" t="shared" si="801"/>
        <v>Lars Johnson 738</v>
      </c>
      <c r="P738" s="29" t="str">
        <f ca="1" t="shared" si="802"/>
        <v>Lars Johnson 738</v>
      </c>
      <c r="Q738" s="29" t="str">
        <f ca="1" t="shared" si="855"/>
        <v>6.Nätavtal</v>
      </c>
      <c r="R738" s="44" t="str">
        <f ca="1" t="shared" si="856"/>
        <v/>
      </c>
      <c r="S738" s="44" t="str">
        <f ca="1" t="shared" si="857"/>
        <v/>
      </c>
      <c r="T738" s="44" t="str">
        <f ca="1" t="shared" si="858"/>
        <v>x</v>
      </c>
      <c r="V738" s="32"/>
      <c r="W738" s="48" t="str">
        <f ca="1" t="shared" si="859"/>
        <v/>
      </c>
      <c r="X738" s="49" t="str">
        <f ca="1" t="shared" si="860"/>
        <v>Ja</v>
      </c>
      <c r="Y738" s="62">
        <f ca="1" t="shared" si="803"/>
        <v>45359</v>
      </c>
      <c r="Z738" s="62">
        <f ca="1" t="shared" si="804"/>
        <v>45140</v>
      </c>
      <c r="AA738" s="66"/>
      <c r="AB738" s="63" t="str">
        <f ca="1" t="shared" si="805"/>
        <v/>
      </c>
      <c r="AC738" s="72">
        <f ca="1">INDEX(Anslutningspunkt!$A$2:$A$180,RANDBETWEEN(2,180),1)</f>
        <v>46</v>
      </c>
      <c r="AD738" s="29"/>
      <c r="AE738" s="29" t="str">
        <f ca="1" t="shared" si="861"/>
        <v>Regionnät</v>
      </c>
      <c r="AF738" s="78"/>
      <c r="AG738" s="121"/>
      <c r="AH738" s="122"/>
      <c r="AI738" s="126"/>
      <c r="AL738" s="6"/>
      <c r="AM738" s="6">
        <f ca="1">VLOOKUP(AC738,Anslutningspunkt!A:B,2,0)+RANDBETWEEN(-10000,10000)</f>
        <v>7762996.698</v>
      </c>
      <c r="AN738" s="6">
        <f ca="1">VLOOKUP(AC738,Anslutningspunkt!A:C,3,0)+RANDBETWEEN(-10000,10000)</f>
        <v>762221.195</v>
      </c>
      <c r="AP738" s="6" t="str">
        <f ca="1" t="shared" si="806"/>
        <v>Utökning</v>
      </c>
      <c r="AQ738" s="6" t="str">
        <f t="shared" si="807"/>
        <v>Konsumtion/Produktion</v>
      </c>
      <c r="AX738" s="30">
        <f ca="1" t="shared" si="808"/>
        <v>45050.0071590415</v>
      </c>
      <c r="AZ738" s="30">
        <f ca="1">IF(SUM(IF({"4.Projekteringsavtal","5.Anslutningsavtal","6.Nätavtal"}=Q738,1,0))&gt;0,EDATE(AX738,RANDBETWEEN(0,6)),"")</f>
        <v>45111</v>
      </c>
      <c r="BB738" s="20">
        <f ca="1">IF(SUM(IF({"5.Anslutningsavtal","6.Nätavtal"}=Q738,1,0))&gt;0,EDATE(AZ738,RANDBETWEEN(0,3)),"")</f>
        <v>45173</v>
      </c>
      <c r="BD738" s="20">
        <f ca="1" t="shared" si="809"/>
        <v>45264</v>
      </c>
    </row>
    <row r="739" spans="1:56">
      <c r="A739" s="32" t="s">
        <v>65</v>
      </c>
      <c r="B739" s="30">
        <f ca="1" t="shared" si="849"/>
        <v>43145</v>
      </c>
      <c r="C739" s="31">
        <f ca="1" t="shared" si="796"/>
        <v>44100</v>
      </c>
      <c r="D739" s="29" t="str">
        <f t="shared" si="797"/>
        <v>Project 4739</v>
      </c>
      <c r="E739" s="29" t="str">
        <f t="shared" si="798"/>
        <v>Company AB 5739</v>
      </c>
      <c r="F739" s="29" t="str">
        <f ca="1" t="shared" si="850"/>
        <v>Norrtälje</v>
      </c>
      <c r="G739" s="36">
        <f ca="1" t="shared" si="851"/>
        <v>35</v>
      </c>
      <c r="H739" s="37" t="str">
        <f ca="1" t="shared" si="852"/>
        <v/>
      </c>
      <c r="I739" s="29" t="str">
        <f ca="1" t="shared" si="853"/>
        <v>Nyanslutning</v>
      </c>
      <c r="J739" s="29" t="s">
        <v>69</v>
      </c>
      <c r="K739" s="40">
        <f ca="1" t="shared" si="854"/>
        <v>130</v>
      </c>
      <c r="L739" s="40">
        <f ca="1" t="shared" si="799"/>
        <v>11</v>
      </c>
      <c r="N739" s="29" t="str">
        <f ca="1" t="shared" si="800"/>
        <v>Lars Johnson 739</v>
      </c>
      <c r="O739" s="29" t="str">
        <f ca="1" t="shared" si="801"/>
        <v>Anders Erikson 739</v>
      </c>
      <c r="P739" s="29" t="str">
        <f ca="1" t="shared" si="802"/>
        <v>Lars Johnson 739</v>
      </c>
      <c r="Q739" s="29" t="str">
        <f ca="1" t="shared" si="855"/>
        <v>5.Anslutningsavtal</v>
      </c>
      <c r="R739" s="44" t="str">
        <f ca="1" t="shared" si="856"/>
        <v>?</v>
      </c>
      <c r="S739" s="44" t="str">
        <f ca="1" t="shared" si="857"/>
        <v/>
      </c>
      <c r="T739" s="44" t="str">
        <f ca="1" t="shared" si="858"/>
        <v/>
      </c>
      <c r="V739" s="32"/>
      <c r="W739" s="48" t="str">
        <f ca="1" t="shared" si="859"/>
        <v>Reservationsavtal ska tecknas</v>
      </c>
      <c r="X739" s="49" t="str">
        <f ca="1" t="shared" si="860"/>
        <v/>
      </c>
      <c r="Y739" s="62" t="str">
        <f ca="1" t="shared" si="803"/>
        <v/>
      </c>
      <c r="Z739" s="62" t="str">
        <f ca="1" t="shared" si="804"/>
        <v/>
      </c>
      <c r="AA739" s="66"/>
      <c r="AB739" s="63" t="str">
        <f ca="1" t="shared" si="805"/>
        <v/>
      </c>
      <c r="AC739" s="72">
        <f ca="1">INDEX(Anslutningspunkt!$A$2:$A$180,RANDBETWEEN(2,180),1)</f>
        <v>224</v>
      </c>
      <c r="AD739" s="29"/>
      <c r="AE739" s="29" t="str">
        <f ca="1" t="shared" si="861"/>
        <v>Stamnät</v>
      </c>
      <c r="AF739" s="78"/>
      <c r="AG739" s="121"/>
      <c r="AH739" s="122"/>
      <c r="AI739" s="126"/>
      <c r="AL739" s="6"/>
      <c r="AM739" s="6">
        <f ca="1">VLOOKUP(AC739,Anslutningspunkt!A:B,2,0)+RANDBETWEEN(-10000,10000)</f>
        <v>7581972.698</v>
      </c>
      <c r="AN739" s="6">
        <f ca="1">VLOOKUP(AC739,Anslutningspunkt!A:C,3,0)+RANDBETWEEN(-10000,10000)</f>
        <v>658980.195</v>
      </c>
      <c r="AP739" s="6" t="str">
        <f ca="1" t="shared" si="806"/>
        <v>Nyanslutning</v>
      </c>
      <c r="AQ739" s="6" t="str">
        <f t="shared" si="807"/>
        <v>Konsumtion/Produktion</v>
      </c>
      <c r="AX739" s="30">
        <f ca="1" t="shared" si="808"/>
        <v>43745.3706691509</v>
      </c>
      <c r="AZ739" s="30">
        <f ca="1">IF(SUM(IF({"4.Projekteringsavtal","5.Anslutningsavtal","6.Nätavtal"}=Q739,1,0))&gt;0,EDATE(AX739,RANDBETWEEN(0,6)),"")</f>
        <v>43806</v>
      </c>
      <c r="BB739" s="20">
        <f ca="1">IF(SUM(IF({"5.Anslutningsavtal","6.Nätavtal"}=Q739,1,0))&gt;0,EDATE(AZ739,RANDBETWEEN(0,3)),"")</f>
        <v>43897</v>
      </c>
      <c r="BD739" s="20" t="str">
        <f ca="1" t="shared" si="809"/>
        <v/>
      </c>
    </row>
    <row r="740" spans="1:56">
      <c r="A740" s="32" t="s">
        <v>65</v>
      </c>
      <c r="B740" s="30">
        <f ca="1" t="shared" si="849"/>
        <v>43540</v>
      </c>
      <c r="C740" s="31">
        <f ca="1" t="shared" si="796"/>
        <v>44686</v>
      </c>
      <c r="D740" s="29" t="str">
        <f t="shared" si="797"/>
        <v>Project 4740</v>
      </c>
      <c r="E740" s="29" t="str">
        <f t="shared" si="798"/>
        <v>Company AB 5740</v>
      </c>
      <c r="F740" s="29" t="str">
        <f ca="1" t="shared" si="850"/>
        <v>Sala</v>
      </c>
      <c r="G740" s="36">
        <f ca="1" t="shared" si="851"/>
        <v>38</v>
      </c>
      <c r="H740" s="37" t="str">
        <f ca="1" t="shared" si="852"/>
        <v>Nej</v>
      </c>
      <c r="I740" s="29" t="str">
        <f ca="1" t="shared" si="853"/>
        <v>Flytt</v>
      </c>
      <c r="J740" s="29" t="s">
        <v>69</v>
      </c>
      <c r="K740" s="40">
        <f ca="1" t="shared" si="854"/>
        <v>360</v>
      </c>
      <c r="L740" s="40">
        <f ca="1" t="shared" si="799"/>
        <v>18</v>
      </c>
      <c r="N740" s="29" t="str">
        <f ca="1" t="shared" si="800"/>
        <v>Sarah Anderson 740</v>
      </c>
      <c r="O740" s="29" t="str">
        <f ca="1" t="shared" si="801"/>
        <v>Erik Johanson 740</v>
      </c>
      <c r="P740" s="29" t="str">
        <f ca="1" t="shared" si="802"/>
        <v>Erik Johanson 740</v>
      </c>
      <c r="Q740" s="29" t="str">
        <f ca="1" t="shared" si="855"/>
        <v>6.Nätavtal</v>
      </c>
      <c r="R740" s="44" t="str">
        <f ca="1" t="shared" si="856"/>
        <v>?</v>
      </c>
      <c r="S740" s="44" t="str">
        <f ca="1" t="shared" si="857"/>
        <v/>
      </c>
      <c r="T740" s="44" t="str">
        <f ca="1" t="shared" si="858"/>
        <v/>
      </c>
      <c r="V740" s="32"/>
      <c r="W740" s="48" t="str">
        <f ca="1" t="shared" si="859"/>
        <v/>
      </c>
      <c r="X740" s="49" t="str">
        <f ca="1" t="shared" si="860"/>
        <v/>
      </c>
      <c r="Y740" s="62" t="str">
        <f ca="1" t="shared" si="803"/>
        <v/>
      </c>
      <c r="Z740" s="62" t="str">
        <f ca="1" t="shared" si="804"/>
        <v/>
      </c>
      <c r="AA740" s="66"/>
      <c r="AB740" s="63" t="str">
        <f ca="1" t="shared" si="805"/>
        <v/>
      </c>
      <c r="AC740" s="72">
        <f ca="1">INDEX(Anslutningspunkt!$A$2:$A$180,RANDBETWEEN(2,180),1)</f>
        <v>5</v>
      </c>
      <c r="AD740" s="29"/>
      <c r="AE740" s="29" t="str">
        <f ca="1" t="shared" si="861"/>
        <v>Regionnät</v>
      </c>
      <c r="AF740" s="78"/>
      <c r="AG740" s="121"/>
      <c r="AH740" s="122"/>
      <c r="AI740" s="126"/>
      <c r="AL740" s="6"/>
      <c r="AM740" s="6">
        <f ca="1">VLOOKUP(AC740,Anslutningspunkt!A:B,2,0)+RANDBETWEEN(-10000,10000)</f>
        <v>7608331.698</v>
      </c>
      <c r="AN740" s="6">
        <f ca="1">VLOOKUP(AC740,Anslutningspunkt!A:C,3,0)+RANDBETWEEN(-10000,10000)</f>
        <v>824422.195</v>
      </c>
      <c r="AP740" s="6" t="str">
        <f ca="1" t="shared" si="806"/>
        <v>Flytt</v>
      </c>
      <c r="AQ740" s="6" t="str">
        <f t="shared" si="807"/>
        <v>Konsumtion/Produktion</v>
      </c>
      <c r="AX740" s="30">
        <f ca="1" t="shared" si="808"/>
        <v>43786.0882948356</v>
      </c>
      <c r="AZ740" s="30">
        <f ca="1">IF(SUM(IF({"4.Projekteringsavtal","5.Anslutningsavtal","6.Nätavtal"}=Q740,1,0))&gt;0,EDATE(AX740,RANDBETWEEN(0,6)),"")</f>
        <v>43938</v>
      </c>
      <c r="BB740" s="20">
        <f ca="1">IF(SUM(IF({"5.Anslutningsavtal","6.Nätavtal"}=Q740,1,0))&gt;0,EDATE(AZ740,RANDBETWEEN(0,3)),"")</f>
        <v>43999</v>
      </c>
      <c r="BD740" s="20">
        <f ca="1" t="shared" si="809"/>
        <v>44029</v>
      </c>
    </row>
    <row r="741" spans="1:56">
      <c r="A741" s="32" t="s">
        <v>65</v>
      </c>
      <c r="B741" s="30">
        <f ca="1" t="shared" si="849"/>
        <v>44614</v>
      </c>
      <c r="C741" s="31">
        <f ca="1" t="shared" si="796"/>
        <v>45364</v>
      </c>
      <c r="D741" s="29" t="str">
        <f t="shared" si="797"/>
        <v>Project 4741</v>
      </c>
      <c r="E741" s="29" t="str">
        <f t="shared" si="798"/>
        <v>Company AB 5741</v>
      </c>
      <c r="F741" s="29" t="str">
        <f ca="1" t="shared" si="850"/>
        <v>Hallstahammar</v>
      </c>
      <c r="G741" s="36">
        <f ca="1" t="shared" si="851"/>
        <v>34</v>
      </c>
      <c r="H741" s="37" t="str">
        <f ca="1" t="shared" si="852"/>
        <v>Ja</v>
      </c>
      <c r="I741" s="29" t="str">
        <f ca="1" t="shared" si="853"/>
        <v>Nyanslutning</v>
      </c>
      <c r="J741" s="29" t="s">
        <v>69</v>
      </c>
      <c r="K741" s="40">
        <f ca="1" t="shared" si="854"/>
        <v>100</v>
      </c>
      <c r="L741" s="40">
        <f ca="1" t="shared" si="799"/>
        <v>29</v>
      </c>
      <c r="N741" s="29" t="str">
        <f ca="1" t="shared" si="800"/>
        <v>Lars Johnson 741</v>
      </c>
      <c r="O741" s="29" t="str">
        <f ca="1" t="shared" si="801"/>
        <v>Sarah Anderson 741</v>
      </c>
      <c r="P741" s="29" t="str">
        <f ca="1" t="shared" si="802"/>
        <v>Sarah Anderson 741</v>
      </c>
      <c r="Q741" s="29" t="str">
        <f ca="1" t="shared" si="855"/>
        <v>1.Anslutningsmöjlighet</v>
      </c>
      <c r="R741" s="44" t="str">
        <f ca="1" t="shared" si="856"/>
        <v>n</v>
      </c>
      <c r="S741" s="44" t="str">
        <f ca="1" t="shared" si="857"/>
        <v>x</v>
      </c>
      <c r="T741" s="44" t="str">
        <f ca="1" t="shared" si="858"/>
        <v/>
      </c>
      <c r="V741" s="32"/>
      <c r="W741" s="48" t="str">
        <f ca="1" t="shared" si="859"/>
        <v/>
      </c>
      <c r="X741" s="49" t="str">
        <f ca="1" t="shared" si="860"/>
        <v/>
      </c>
      <c r="Y741" s="62" t="str">
        <f ca="1" t="shared" si="803"/>
        <v/>
      </c>
      <c r="Z741" s="62" t="str">
        <f ca="1" t="shared" si="804"/>
        <v/>
      </c>
      <c r="AA741" s="66"/>
      <c r="AB741" s="63" t="str">
        <f ca="1" t="shared" si="805"/>
        <v/>
      </c>
      <c r="AC741" s="72">
        <f ca="1">INDEX(Anslutningspunkt!$A$2:$A$180,RANDBETWEEN(2,180),1)</f>
        <v>54</v>
      </c>
      <c r="AD741" s="29"/>
      <c r="AE741" s="29" t="str">
        <f ca="1" t="shared" si="861"/>
        <v>Stamnät</v>
      </c>
      <c r="AF741" s="78"/>
      <c r="AG741" s="121"/>
      <c r="AH741" s="122"/>
      <c r="AI741" s="126"/>
      <c r="AL741" s="6"/>
      <c r="AM741" s="6">
        <f ca="1">VLOOKUP(AC741,Anslutningspunkt!A:B,2,0)+RANDBETWEEN(-10000,10000)</f>
        <v>7660312.698</v>
      </c>
      <c r="AN741" s="6">
        <f ca="1">VLOOKUP(AC741,Anslutningspunkt!A:C,3,0)+RANDBETWEEN(-10000,10000)</f>
        <v>739928.195</v>
      </c>
      <c r="AP741" s="6" t="str">
        <f ca="1" t="shared" si="806"/>
        <v>Nyanslutning</v>
      </c>
      <c r="AQ741" s="6" t="str">
        <f t="shared" si="807"/>
        <v>Konsumtion/Produktion</v>
      </c>
      <c r="AX741" s="30" t="str">
        <f ca="1" t="shared" si="808"/>
        <v/>
      </c>
      <c r="AZ741" s="30" t="str">
        <f ca="1">IF(SUM(IF({"4.Projekteringsavtal","5.Anslutningsavtal","6.Nätavtal"}=Q741,1,0))&gt;0,EDATE(AX741,RANDBETWEEN(0,6)),"")</f>
        <v/>
      </c>
      <c r="BB741" s="20" t="str">
        <f ca="1">IF(SUM(IF({"5.Anslutningsavtal","6.Nätavtal"}=Q741,1,0))&gt;0,EDATE(AZ741,RANDBETWEEN(0,3)),"")</f>
        <v/>
      </c>
      <c r="BD741" s="20" t="str">
        <f ca="1" t="shared" si="809"/>
        <v/>
      </c>
    </row>
    <row r="742" spans="1:56">
      <c r="A742" s="32" t="s">
        <v>65</v>
      </c>
      <c r="B742" s="30">
        <f ca="1" t="shared" ref="B742:B751" si="862">RANDBETWEEN(DATE(2018,1,1),DATE(2022,10,20))</f>
        <v>44347</v>
      </c>
      <c r="C742" s="31">
        <f ca="1" t="shared" si="796"/>
        <v>44942</v>
      </c>
      <c r="D742" s="29" t="str">
        <f t="shared" si="797"/>
        <v>Project 4742</v>
      </c>
      <c r="E742" s="29" t="str">
        <f t="shared" si="798"/>
        <v>Company AB 5742</v>
      </c>
      <c r="F742" s="29" t="str">
        <f ca="1" t="shared" ref="F742:F751" si="863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Ludvika</v>
      </c>
      <c r="G742" s="36">
        <f ca="1" t="shared" ref="G742:G751" si="864">RANDBETWEEN(30,38)</f>
        <v>37</v>
      </c>
      <c r="H742" s="37" t="str">
        <f ca="1" t="shared" ref="H742:H751" si="865">CHOOSE(RANDBETWEEN(1,3),"Ja","Nej","")</f>
        <v/>
      </c>
      <c r="I742" s="29" t="str">
        <f ca="1" t="shared" ref="I742:I751" si="866">CHOOSE(RANDBETWEEN(1,3),"Nyanslutning","Utökning","Flytt")</f>
        <v>Utökning</v>
      </c>
      <c r="J742" s="29" t="s">
        <v>69</v>
      </c>
      <c r="K742" s="40">
        <f ca="1" t="shared" ref="K742:K751" si="867">RANDBETWEEN(1,60)*10</f>
        <v>510</v>
      </c>
      <c r="L742" s="40">
        <f ca="1" t="shared" si="799"/>
        <v>213</v>
      </c>
      <c r="N742" s="29" t="str">
        <f ca="1" t="shared" si="800"/>
        <v>Anders Erikson 742</v>
      </c>
      <c r="O742" s="29" t="str">
        <f ca="1" t="shared" si="801"/>
        <v>Anders Erikson 742</v>
      </c>
      <c r="P742" s="29" t="str">
        <f ca="1" t="shared" si="802"/>
        <v>Lars Johnson 742</v>
      </c>
      <c r="Q742" s="29" t="str">
        <f ca="1" t="shared" ref="Q742:Q751" si="868">CHOOSE(RANDBETWEEN(1,5),"5.Anslutningsavtal","4.Projekteringsavtal","6.Nätavtal","2.Reservationsavtal","1.Anslutningsmöjlighet")</f>
        <v>5.Anslutningsavtal</v>
      </c>
      <c r="R742" s="44" t="str">
        <f ca="1" t="shared" ref="R742:R751" si="869">CHOOSE(RANDBETWEEN(1,8),"Ja","","","","n","nej","?","N/A")</f>
        <v/>
      </c>
      <c r="S742" s="44" t="str">
        <f ca="1" t="shared" ref="S742:S751" si="870">CHOOSE(RANDBETWEEN(1,3),"x","","")</f>
        <v>x</v>
      </c>
      <c r="T742" s="44" t="str">
        <f ca="1" t="shared" ref="T742:T751" si="871">CHOOSE(RANDBETWEEN(1,4),"x","","","")</f>
        <v/>
      </c>
      <c r="V742" s="32"/>
      <c r="W742" s="48" t="str">
        <f ca="1" t="shared" ref="W742:W751" si="872">CHOOSE(RANDBETWEEN(1,7),"Länk","","","","","Ansluts till LN 20 kV","Reservationsavtal ska tecknas")</f>
        <v>Länk</v>
      </c>
      <c r="X742" s="49" t="str">
        <f ca="1" t="shared" ref="X742:X751" si="873">CHOOSE(RANDBETWEEN(1,4),"Ja","Ja","Nej","")</f>
        <v>Nej</v>
      </c>
      <c r="Y742" s="62" t="str">
        <f ca="1" t="shared" si="803"/>
        <v/>
      </c>
      <c r="Z742" s="62" t="str">
        <f ca="1" t="shared" si="804"/>
        <v/>
      </c>
      <c r="AA742" s="66"/>
      <c r="AB742" s="63" t="str">
        <f ca="1" t="shared" si="805"/>
        <v/>
      </c>
      <c r="AC742" s="72">
        <f ca="1">INDEX(Anslutningspunkt!$A$2:$A$180,RANDBETWEEN(2,180),1)</f>
        <v>275</v>
      </c>
      <c r="AD742" s="29"/>
      <c r="AE742" s="29" t="str">
        <f ca="1" t="shared" ref="AE742:AE751" si="874">CHOOSE(RANDBETWEEN(1,4),"Regionnät","Stamnät Regionnät","Stamnät","")</f>
        <v>Regionnät</v>
      </c>
      <c r="AF742" s="78"/>
      <c r="AG742" s="121"/>
      <c r="AH742" s="122"/>
      <c r="AI742" s="126"/>
      <c r="AL742" s="6"/>
      <c r="AM742" s="6">
        <f ca="1">VLOOKUP(AC742,Anslutningspunkt!A:B,2,0)+RANDBETWEEN(-10000,10000)</f>
        <v>7622280.698</v>
      </c>
      <c r="AN742" s="6">
        <f ca="1">VLOOKUP(AC742,Anslutningspunkt!A:C,3,0)+RANDBETWEEN(-10000,10000)</f>
        <v>659840.195</v>
      </c>
      <c r="AP742" s="6" t="str">
        <f ca="1" t="shared" si="806"/>
        <v>Utökning</v>
      </c>
      <c r="AQ742" s="6" t="str">
        <f t="shared" si="807"/>
        <v>Konsumtion/Produktion</v>
      </c>
      <c r="AX742" s="30">
        <f ca="1" t="shared" si="808"/>
        <v>44447.5856365224</v>
      </c>
      <c r="AZ742" s="30">
        <f ca="1">IF(SUM(IF({"4.Projekteringsavtal","5.Anslutningsavtal","6.Nätavtal"}=Q742,1,0))&gt;0,EDATE(AX742,RANDBETWEEN(0,6)),"")</f>
        <v>44508</v>
      </c>
      <c r="BB742" s="20">
        <f ca="1">IF(SUM(IF({"5.Anslutningsavtal","6.Nätavtal"}=Q742,1,0))&gt;0,EDATE(AZ742,RANDBETWEEN(0,3)),"")</f>
        <v>44508</v>
      </c>
      <c r="BD742" s="20" t="str">
        <f ca="1" t="shared" si="809"/>
        <v/>
      </c>
    </row>
    <row r="743" spans="1:56">
      <c r="A743" s="32" t="s">
        <v>65</v>
      </c>
      <c r="B743" s="30">
        <f ca="1" t="shared" si="862"/>
        <v>43561</v>
      </c>
      <c r="C743" s="31">
        <f ca="1" t="shared" si="796"/>
        <v>44420</v>
      </c>
      <c r="D743" s="29" t="str">
        <f t="shared" si="797"/>
        <v>Project 4743</v>
      </c>
      <c r="E743" s="29" t="str">
        <f t="shared" si="798"/>
        <v>Company AB 5743</v>
      </c>
      <c r="F743" s="29" t="str">
        <f ca="1" t="shared" si="863"/>
        <v>Östhammar</v>
      </c>
      <c r="G743" s="36">
        <f ca="1" t="shared" si="864"/>
        <v>32</v>
      </c>
      <c r="H743" s="37" t="str">
        <f ca="1" t="shared" si="865"/>
        <v>Nej</v>
      </c>
      <c r="I743" s="29" t="str">
        <f ca="1" t="shared" si="866"/>
        <v>Flytt</v>
      </c>
      <c r="J743" s="29" t="s">
        <v>69</v>
      </c>
      <c r="K743" s="40">
        <f ca="1" t="shared" si="867"/>
        <v>100</v>
      </c>
      <c r="L743" s="40">
        <f ca="1" t="shared" si="799"/>
        <v>2</v>
      </c>
      <c r="N743" s="29" t="str">
        <f ca="1" t="shared" si="800"/>
        <v>Lars Johnson 743</v>
      </c>
      <c r="O743" s="29" t="str">
        <f ca="1" t="shared" si="801"/>
        <v>Lars Johnson 743</v>
      </c>
      <c r="P743" s="29" t="str">
        <f ca="1" t="shared" si="802"/>
        <v>Sarah Anderson 743</v>
      </c>
      <c r="Q743" s="29" t="str">
        <f ca="1" t="shared" si="868"/>
        <v>6.Nätavtal</v>
      </c>
      <c r="R743" s="44" t="str">
        <f ca="1" t="shared" si="869"/>
        <v>Ja</v>
      </c>
      <c r="S743" s="44" t="str">
        <f ca="1" t="shared" si="870"/>
        <v/>
      </c>
      <c r="T743" s="44" t="str">
        <f ca="1" t="shared" si="871"/>
        <v/>
      </c>
      <c r="V743" s="32"/>
      <c r="W743" s="48" t="str">
        <f ca="1" t="shared" si="872"/>
        <v/>
      </c>
      <c r="X743" s="49" t="str">
        <f ca="1" t="shared" si="873"/>
        <v>Nej</v>
      </c>
      <c r="Y743" s="62" t="str">
        <f ca="1" t="shared" si="803"/>
        <v/>
      </c>
      <c r="Z743" s="62" t="str">
        <f ca="1" t="shared" si="804"/>
        <v/>
      </c>
      <c r="AA743" s="66"/>
      <c r="AB743" s="63" t="str">
        <f ca="1" t="shared" si="805"/>
        <v/>
      </c>
      <c r="AC743" s="72">
        <f ca="1">INDEX(Anslutningspunkt!$A$2:$A$180,RANDBETWEEN(2,180),1)</f>
        <v>178</v>
      </c>
      <c r="AD743" s="29"/>
      <c r="AE743" s="29" t="str">
        <f ca="1" t="shared" si="874"/>
        <v>Stamnät</v>
      </c>
      <c r="AF743" s="78"/>
      <c r="AG743" s="121"/>
      <c r="AH743" s="122"/>
      <c r="AI743" s="126"/>
      <c r="AL743" s="6"/>
      <c r="AM743" s="6">
        <f ca="1">VLOOKUP(AC743,Anslutningspunkt!A:B,2,0)+RANDBETWEEN(-10000,10000)</f>
        <v>7743061.698</v>
      </c>
      <c r="AN743" s="6">
        <f ca="1">VLOOKUP(AC743,Anslutningspunkt!A:C,3,0)+RANDBETWEEN(-10000,10000)</f>
        <v>792251.195</v>
      </c>
      <c r="AP743" s="6" t="str">
        <f ca="1" t="shared" si="806"/>
        <v>Flytt</v>
      </c>
      <c r="AQ743" s="6" t="str">
        <f t="shared" si="807"/>
        <v>Konsumtion/Produktion</v>
      </c>
      <c r="AX743" s="30">
        <f ca="1" t="shared" si="808"/>
        <v>43999.2617591621</v>
      </c>
      <c r="AZ743" s="30">
        <f ca="1">IF(SUM(IF({"4.Projekteringsavtal","5.Anslutningsavtal","6.Nätavtal"}=Q743,1,0))&gt;0,EDATE(AX743,RANDBETWEEN(0,6)),"")</f>
        <v>44091</v>
      </c>
      <c r="BB743" s="20">
        <f ca="1">IF(SUM(IF({"5.Anslutningsavtal","6.Nätavtal"}=Q743,1,0))&gt;0,EDATE(AZ743,RANDBETWEEN(0,3)),"")</f>
        <v>44152</v>
      </c>
      <c r="BD743" s="20">
        <f ca="1" t="shared" si="809"/>
        <v>44213</v>
      </c>
    </row>
    <row r="744" spans="1:56">
      <c r="A744" s="32" t="s">
        <v>65</v>
      </c>
      <c r="B744" s="30">
        <f ca="1" t="shared" si="862"/>
        <v>44477</v>
      </c>
      <c r="C744" s="31">
        <f ca="1" t="shared" si="796"/>
        <v>44532</v>
      </c>
      <c r="D744" s="29" t="str">
        <f t="shared" si="797"/>
        <v>Project 4744</v>
      </c>
      <c r="E744" s="29" t="str">
        <f t="shared" si="798"/>
        <v>Company AB 5744</v>
      </c>
      <c r="F744" s="29" t="str">
        <f ca="1" t="shared" si="863"/>
        <v>Täby</v>
      </c>
      <c r="G744" s="36">
        <f ca="1" t="shared" si="864"/>
        <v>31</v>
      </c>
      <c r="H744" s="37" t="str">
        <f ca="1" t="shared" si="865"/>
        <v/>
      </c>
      <c r="I744" s="29" t="str">
        <f ca="1" t="shared" si="866"/>
        <v>Utökning</v>
      </c>
      <c r="J744" s="29" t="s">
        <v>69</v>
      </c>
      <c r="K744" s="40">
        <f ca="1" t="shared" si="867"/>
        <v>210</v>
      </c>
      <c r="L744" s="40">
        <f ca="1" t="shared" si="799"/>
        <v>122</v>
      </c>
      <c r="N744" s="29" t="str">
        <f ca="1" t="shared" si="800"/>
        <v>Sarah Anderson 744</v>
      </c>
      <c r="O744" s="29" t="str">
        <f ca="1" t="shared" si="801"/>
        <v>Lars Johnson 744</v>
      </c>
      <c r="P744" s="29" t="str">
        <f ca="1" t="shared" si="802"/>
        <v>Lars Johnson 744</v>
      </c>
      <c r="Q744" s="29" t="str">
        <f ca="1" t="shared" si="868"/>
        <v>2.Reservationsavtal</v>
      </c>
      <c r="R744" s="44" t="str">
        <f ca="1" t="shared" si="869"/>
        <v>n</v>
      </c>
      <c r="S744" s="44" t="str">
        <f ca="1" t="shared" si="870"/>
        <v/>
      </c>
      <c r="T744" s="44" t="str">
        <f ca="1" t="shared" si="871"/>
        <v/>
      </c>
      <c r="V744" s="32"/>
      <c r="W744" s="48" t="str">
        <f ca="1" t="shared" si="872"/>
        <v>Länk</v>
      </c>
      <c r="X744" s="49" t="str">
        <f ca="1" t="shared" si="873"/>
        <v>Nej</v>
      </c>
      <c r="Y744" s="62" t="str">
        <f ca="1" t="shared" si="803"/>
        <v/>
      </c>
      <c r="Z744" s="62" t="str">
        <f ca="1" t="shared" si="804"/>
        <v/>
      </c>
      <c r="AA744" s="66"/>
      <c r="AB744" s="63" t="str">
        <f ca="1" t="shared" si="805"/>
        <v/>
      </c>
      <c r="AC744" s="72">
        <f ca="1">INDEX(Anslutningspunkt!$A$2:$A$180,RANDBETWEEN(2,180),1)</f>
        <v>318</v>
      </c>
      <c r="AD744" s="29"/>
      <c r="AE744" s="29" t="str">
        <f ca="1" t="shared" si="874"/>
        <v>Stamnät</v>
      </c>
      <c r="AF744" s="78"/>
      <c r="AG744" s="121"/>
      <c r="AH744" s="122"/>
      <c r="AI744" s="126"/>
      <c r="AL744" s="6"/>
      <c r="AM744" s="6">
        <f ca="1">VLOOKUP(AC744,Anslutningspunkt!A:B,2,0)+RANDBETWEEN(-10000,10000)</f>
        <v>7677849.698</v>
      </c>
      <c r="AN744" s="6">
        <f ca="1">VLOOKUP(AC744,Anslutningspunkt!A:C,3,0)+RANDBETWEEN(-10000,10000)</f>
        <v>693535.195</v>
      </c>
      <c r="AP744" s="6" t="str">
        <f ca="1" t="shared" si="806"/>
        <v>Utökning</v>
      </c>
      <c r="AQ744" s="6" t="str">
        <f t="shared" si="807"/>
        <v>Konsumtion/Produktion</v>
      </c>
      <c r="AX744" s="30">
        <f ca="1" t="shared" si="808"/>
        <v>44528.4947419677</v>
      </c>
      <c r="AZ744" s="30" t="str">
        <f ca="1">IF(SUM(IF({"4.Projekteringsavtal","5.Anslutningsavtal","6.Nätavtal"}=Q744,1,0))&gt;0,EDATE(AX744,RANDBETWEEN(0,6)),"")</f>
        <v/>
      </c>
      <c r="BB744" s="20" t="str">
        <f ca="1">IF(SUM(IF({"5.Anslutningsavtal","6.Nätavtal"}=Q744,1,0))&gt;0,EDATE(AZ744,RANDBETWEEN(0,3)),"")</f>
        <v/>
      </c>
      <c r="BD744" s="20" t="str">
        <f ca="1" t="shared" si="809"/>
        <v/>
      </c>
    </row>
    <row r="745" spans="1:56">
      <c r="A745" s="32" t="s">
        <v>65</v>
      </c>
      <c r="B745" s="30">
        <f ca="1" t="shared" si="862"/>
        <v>44048</v>
      </c>
      <c r="C745" s="31">
        <f ca="1" t="shared" si="796"/>
        <v>44295</v>
      </c>
      <c r="D745" s="29" t="str">
        <f t="shared" si="797"/>
        <v>Project 4745</v>
      </c>
      <c r="E745" s="29" t="str">
        <f t="shared" si="798"/>
        <v>Company AB 5745</v>
      </c>
      <c r="F745" s="29" t="str">
        <f ca="1" t="shared" si="863"/>
        <v>Sala</v>
      </c>
      <c r="G745" s="36">
        <f ca="1" t="shared" si="864"/>
        <v>34</v>
      </c>
      <c r="H745" s="37" t="str">
        <f ca="1" t="shared" si="865"/>
        <v>Nej</v>
      </c>
      <c r="I745" s="29" t="str">
        <f ca="1" t="shared" si="866"/>
        <v>Flytt</v>
      </c>
      <c r="J745" s="29" t="s">
        <v>69</v>
      </c>
      <c r="K745" s="40">
        <f ca="1" t="shared" si="867"/>
        <v>320</v>
      </c>
      <c r="L745" s="40">
        <f ca="1" t="shared" si="799"/>
        <v>83</v>
      </c>
      <c r="N745" s="29" t="str">
        <f ca="1" t="shared" si="800"/>
        <v>Sarah Anderson 745</v>
      </c>
      <c r="O745" s="29" t="str">
        <f ca="1" t="shared" si="801"/>
        <v>Anders Erikson 745</v>
      </c>
      <c r="P745" s="29" t="str">
        <f ca="1" t="shared" si="802"/>
        <v>Erik Johanson 745</v>
      </c>
      <c r="Q745" s="29" t="str">
        <f ca="1" t="shared" si="868"/>
        <v>2.Reservationsavtal</v>
      </c>
      <c r="R745" s="44" t="str">
        <f ca="1" t="shared" si="869"/>
        <v>nej</v>
      </c>
      <c r="S745" s="44" t="str">
        <f ca="1" t="shared" si="870"/>
        <v/>
      </c>
      <c r="T745" s="44" t="str">
        <f ca="1" t="shared" si="871"/>
        <v/>
      </c>
      <c r="V745" s="32"/>
      <c r="W745" s="48" t="str">
        <f ca="1" t="shared" si="872"/>
        <v/>
      </c>
      <c r="X745" s="49" t="str">
        <f ca="1" t="shared" si="873"/>
        <v>Nej</v>
      </c>
      <c r="Y745" s="62" t="str">
        <f ca="1" t="shared" si="803"/>
        <v/>
      </c>
      <c r="Z745" s="62" t="str">
        <f ca="1" t="shared" si="804"/>
        <v/>
      </c>
      <c r="AA745" s="66"/>
      <c r="AB745" s="63" t="str">
        <f ca="1" t="shared" si="805"/>
        <v/>
      </c>
      <c r="AC745" s="72">
        <f ca="1">INDEX(Anslutningspunkt!$A$2:$A$180,RANDBETWEEN(2,180),1)</f>
        <v>65</v>
      </c>
      <c r="AD745" s="29"/>
      <c r="AE745" s="29" t="str">
        <f ca="1" t="shared" si="874"/>
        <v>Regionnät</v>
      </c>
      <c r="AF745" s="78"/>
      <c r="AG745" s="121"/>
      <c r="AH745" s="122"/>
      <c r="AI745" s="126"/>
      <c r="AL745" s="6"/>
      <c r="AM745" s="6">
        <f ca="1">VLOOKUP(AC745,Anslutningspunkt!A:B,2,0)+RANDBETWEEN(-10000,10000)</f>
        <v>7678422.698</v>
      </c>
      <c r="AN745" s="6">
        <f ca="1">VLOOKUP(AC745,Anslutningspunkt!A:C,3,0)+RANDBETWEEN(-10000,10000)</f>
        <v>766348.195</v>
      </c>
      <c r="AP745" s="6" t="str">
        <f ca="1" t="shared" si="806"/>
        <v>Flytt</v>
      </c>
      <c r="AQ745" s="6" t="str">
        <f t="shared" si="807"/>
        <v>Konsumtion/Produktion</v>
      </c>
      <c r="AX745" s="30">
        <f ca="1" t="shared" si="808"/>
        <v>44090.6274550424</v>
      </c>
      <c r="AZ745" s="30" t="str">
        <f ca="1">IF(SUM(IF({"4.Projekteringsavtal","5.Anslutningsavtal","6.Nätavtal"}=Q745,1,0))&gt;0,EDATE(AX745,RANDBETWEEN(0,6)),"")</f>
        <v/>
      </c>
      <c r="BB745" s="20" t="str">
        <f ca="1">IF(SUM(IF({"5.Anslutningsavtal","6.Nätavtal"}=Q745,1,0))&gt;0,EDATE(AZ745,RANDBETWEEN(0,3)),"")</f>
        <v/>
      </c>
      <c r="BD745" s="20" t="str">
        <f ca="1" t="shared" si="809"/>
        <v/>
      </c>
    </row>
    <row r="746" spans="1:56">
      <c r="A746" s="32" t="s">
        <v>65</v>
      </c>
      <c r="B746" s="30">
        <f ca="1" t="shared" si="862"/>
        <v>43113</v>
      </c>
      <c r="C746" s="31">
        <f ca="1" t="shared" si="796"/>
        <v>44295</v>
      </c>
      <c r="D746" s="29" t="str">
        <f t="shared" si="797"/>
        <v>Project 4746</v>
      </c>
      <c r="E746" s="29" t="str">
        <f t="shared" si="798"/>
        <v>Company AB 5746</v>
      </c>
      <c r="F746" s="29" t="str">
        <f ca="1" t="shared" si="863"/>
        <v>Långshyttan</v>
      </c>
      <c r="G746" s="36">
        <f ca="1" t="shared" si="864"/>
        <v>38</v>
      </c>
      <c r="H746" s="37" t="str">
        <f ca="1" t="shared" si="865"/>
        <v>Nej</v>
      </c>
      <c r="I746" s="29" t="str">
        <f ca="1" t="shared" si="866"/>
        <v>Flytt</v>
      </c>
      <c r="J746" s="29" t="s">
        <v>69</v>
      </c>
      <c r="K746" s="40">
        <f ca="1" t="shared" si="867"/>
        <v>470</v>
      </c>
      <c r="L746" s="40">
        <f ca="1" t="shared" si="799"/>
        <v>253</v>
      </c>
      <c r="N746" s="29" t="str">
        <f ca="1" t="shared" si="800"/>
        <v>Anders Erikson 746</v>
      </c>
      <c r="O746" s="29" t="str">
        <f ca="1" t="shared" si="801"/>
        <v>Sarah Anderson 746</v>
      </c>
      <c r="P746" s="29" t="str">
        <f ca="1" t="shared" si="802"/>
        <v>Lars Johnson 746</v>
      </c>
      <c r="Q746" s="29" t="str">
        <f ca="1" t="shared" si="868"/>
        <v>1.Anslutningsmöjlighet</v>
      </c>
      <c r="R746" s="44" t="str">
        <f ca="1" t="shared" si="869"/>
        <v>nej</v>
      </c>
      <c r="S746" s="44" t="str">
        <f ca="1" t="shared" si="870"/>
        <v/>
      </c>
      <c r="T746" s="44" t="str">
        <f ca="1" t="shared" si="871"/>
        <v/>
      </c>
      <c r="V746" s="32"/>
      <c r="W746" s="48" t="str">
        <f ca="1" t="shared" si="872"/>
        <v>Ansluts till LN 20 kV</v>
      </c>
      <c r="X746" s="49" t="str">
        <f ca="1" t="shared" si="873"/>
        <v>Ja</v>
      </c>
      <c r="Y746" s="62">
        <f ca="1" t="shared" si="803"/>
        <v>45573</v>
      </c>
      <c r="Z746" s="62">
        <f ca="1" t="shared" si="804"/>
        <v>44353</v>
      </c>
      <c r="AA746" s="66"/>
      <c r="AB746" s="63" t="str">
        <f ca="1" t="shared" si="805"/>
        <v/>
      </c>
      <c r="AC746" s="72">
        <f ca="1">INDEX(Anslutningspunkt!$A$2:$A$180,RANDBETWEEN(2,180),1)</f>
        <v>248</v>
      </c>
      <c r="AD746" s="29"/>
      <c r="AE746" s="29" t="str">
        <f ca="1" t="shared" si="874"/>
        <v/>
      </c>
      <c r="AF746" s="78"/>
      <c r="AG746" s="121"/>
      <c r="AH746" s="122"/>
      <c r="AI746" s="126"/>
      <c r="AL746" s="6"/>
      <c r="AM746" s="6">
        <f ca="1">VLOOKUP(AC746,Anslutningspunkt!A:B,2,0)+RANDBETWEEN(-10000,10000)</f>
        <v>7694327.698</v>
      </c>
      <c r="AN746" s="6">
        <f ca="1">VLOOKUP(AC746,Anslutningspunkt!A:C,3,0)+RANDBETWEEN(-10000,10000)</f>
        <v>819046.195</v>
      </c>
      <c r="AP746" s="6" t="str">
        <f ca="1" t="shared" si="806"/>
        <v>Flytt</v>
      </c>
      <c r="AQ746" s="6" t="str">
        <f t="shared" si="807"/>
        <v>Konsumtion/Produktion</v>
      </c>
      <c r="AX746" s="30" t="str">
        <f ca="1" t="shared" si="808"/>
        <v/>
      </c>
      <c r="AZ746" s="30" t="str">
        <f ca="1">IF(SUM(IF({"4.Projekteringsavtal","5.Anslutningsavtal","6.Nätavtal"}=Q746,1,0))&gt;0,EDATE(AX746,RANDBETWEEN(0,6)),"")</f>
        <v/>
      </c>
      <c r="BB746" s="20" t="str">
        <f ca="1">IF(SUM(IF({"5.Anslutningsavtal","6.Nätavtal"}=Q746,1,0))&gt;0,EDATE(AZ746,RANDBETWEEN(0,3)),"")</f>
        <v/>
      </c>
      <c r="BD746" s="20" t="str">
        <f ca="1" t="shared" si="809"/>
        <v/>
      </c>
    </row>
    <row r="747" spans="1:56">
      <c r="A747" s="32" t="s">
        <v>65</v>
      </c>
      <c r="B747" s="30">
        <f ca="1" t="shared" si="862"/>
        <v>43611</v>
      </c>
      <c r="C747" s="31">
        <f ca="1" t="shared" si="796"/>
        <v>45070</v>
      </c>
      <c r="D747" s="29" t="str">
        <f t="shared" si="797"/>
        <v>Project 4747</v>
      </c>
      <c r="E747" s="29" t="str">
        <f t="shared" si="798"/>
        <v>Company AB 5747</v>
      </c>
      <c r="F747" s="29" t="str">
        <f ca="1" t="shared" si="863"/>
        <v>Hedemora</v>
      </c>
      <c r="G747" s="36">
        <f ca="1" t="shared" si="864"/>
        <v>38</v>
      </c>
      <c r="H747" s="37" t="str">
        <f ca="1" t="shared" si="865"/>
        <v>Ja</v>
      </c>
      <c r="I747" s="29" t="str">
        <f ca="1" t="shared" si="866"/>
        <v>Flytt</v>
      </c>
      <c r="J747" s="29" t="s">
        <v>69</v>
      </c>
      <c r="K747" s="40">
        <f ca="1" t="shared" si="867"/>
        <v>440</v>
      </c>
      <c r="L747" s="40">
        <f ca="1" t="shared" si="799"/>
        <v>438</v>
      </c>
      <c r="N747" s="29" t="str">
        <f ca="1" t="shared" si="800"/>
        <v>Lars Johnson 747</v>
      </c>
      <c r="O747" s="29" t="str">
        <f ca="1" t="shared" si="801"/>
        <v>Anders Erikson 747</v>
      </c>
      <c r="P747" s="29" t="str">
        <f ca="1" t="shared" si="802"/>
        <v>Anders Erikson 747</v>
      </c>
      <c r="Q747" s="29" t="str">
        <f ca="1" t="shared" si="868"/>
        <v>2.Reservationsavtal</v>
      </c>
      <c r="R747" s="44" t="str">
        <f ca="1" t="shared" si="869"/>
        <v>n</v>
      </c>
      <c r="S747" s="44" t="str">
        <f ca="1" t="shared" si="870"/>
        <v>x</v>
      </c>
      <c r="T747" s="44" t="str">
        <f ca="1" t="shared" si="871"/>
        <v/>
      </c>
      <c r="V747" s="32"/>
      <c r="W747" s="48" t="str">
        <f ca="1" t="shared" si="872"/>
        <v/>
      </c>
      <c r="X747" s="49" t="str">
        <f ca="1" t="shared" si="873"/>
        <v/>
      </c>
      <c r="Y747" s="62" t="str">
        <f ca="1" t="shared" si="803"/>
        <v/>
      </c>
      <c r="Z747" s="62" t="str">
        <f ca="1" t="shared" si="804"/>
        <v/>
      </c>
      <c r="AA747" s="66"/>
      <c r="AB747" s="63" t="str">
        <f ca="1" t="shared" si="805"/>
        <v/>
      </c>
      <c r="AC747" s="72">
        <f ca="1">INDEX(Anslutningspunkt!$A$2:$A$180,RANDBETWEEN(2,180),1)</f>
        <v>118</v>
      </c>
      <c r="AD747" s="29"/>
      <c r="AE747" s="29" t="str">
        <f ca="1" t="shared" si="874"/>
        <v>Stamnät Regionnät</v>
      </c>
      <c r="AF747" s="78"/>
      <c r="AG747" s="121"/>
      <c r="AH747" s="122"/>
      <c r="AI747" s="126"/>
      <c r="AL747" s="6"/>
      <c r="AM747" s="6">
        <f ca="1">VLOOKUP(AC747,Anslutningspunkt!A:B,2,0)+RANDBETWEEN(-10000,10000)</f>
        <v>7685801.698</v>
      </c>
      <c r="AN747" s="6">
        <f ca="1">VLOOKUP(AC747,Anslutningspunkt!A:C,3,0)+RANDBETWEEN(-10000,10000)</f>
        <v>696922.195</v>
      </c>
      <c r="AP747" s="6" t="str">
        <f ca="1" t="shared" si="806"/>
        <v>Flytt</v>
      </c>
      <c r="AQ747" s="6" t="str">
        <f t="shared" si="807"/>
        <v>Konsumtion/Produktion</v>
      </c>
      <c r="AX747" s="30">
        <f ca="1" t="shared" si="808"/>
        <v>43939.8814669314</v>
      </c>
      <c r="AZ747" s="30" t="str">
        <f ca="1">IF(SUM(IF({"4.Projekteringsavtal","5.Anslutningsavtal","6.Nätavtal"}=Q747,1,0))&gt;0,EDATE(AX747,RANDBETWEEN(0,6)),"")</f>
        <v/>
      </c>
      <c r="BB747" s="20" t="str">
        <f ca="1">IF(SUM(IF({"5.Anslutningsavtal","6.Nätavtal"}=Q747,1,0))&gt;0,EDATE(AZ747,RANDBETWEEN(0,3)),"")</f>
        <v/>
      </c>
      <c r="BD747" s="20" t="str">
        <f ca="1" t="shared" si="809"/>
        <v/>
      </c>
    </row>
    <row r="748" spans="1:56">
      <c r="A748" s="32" t="s">
        <v>65</v>
      </c>
      <c r="B748" s="30">
        <f ca="1" t="shared" si="862"/>
        <v>44144</v>
      </c>
      <c r="C748" s="31">
        <f ca="1" t="shared" si="796"/>
        <v>44877</v>
      </c>
      <c r="D748" s="29" t="str">
        <f t="shared" si="797"/>
        <v>Project 4748</v>
      </c>
      <c r="E748" s="29" t="str">
        <f t="shared" si="798"/>
        <v>Company AB 5748</v>
      </c>
      <c r="F748" s="29" t="str">
        <f ca="1" t="shared" si="863"/>
        <v>Avesta</v>
      </c>
      <c r="G748" s="36">
        <f ca="1" t="shared" si="864"/>
        <v>35</v>
      </c>
      <c r="H748" s="37" t="str">
        <f ca="1" t="shared" si="865"/>
        <v>Ja</v>
      </c>
      <c r="I748" s="29" t="str">
        <f ca="1" t="shared" si="866"/>
        <v>Utökning</v>
      </c>
      <c r="J748" s="29" t="s">
        <v>69</v>
      </c>
      <c r="K748" s="40">
        <f ca="1" t="shared" si="867"/>
        <v>200</v>
      </c>
      <c r="L748" s="40">
        <f ca="1" t="shared" si="799"/>
        <v>39</v>
      </c>
      <c r="N748" s="29" t="str">
        <f ca="1" t="shared" si="800"/>
        <v>Erik Johanson 748</v>
      </c>
      <c r="O748" s="29" t="str">
        <f ca="1" t="shared" si="801"/>
        <v>Anders Erikson 748</v>
      </c>
      <c r="P748" s="29" t="str">
        <f ca="1" t="shared" si="802"/>
        <v>Lars Johnson 748</v>
      </c>
      <c r="Q748" s="29" t="str">
        <f ca="1" t="shared" si="868"/>
        <v>2.Reservationsavtal</v>
      </c>
      <c r="R748" s="44" t="str">
        <f ca="1" t="shared" si="869"/>
        <v>Ja</v>
      </c>
      <c r="S748" s="44" t="str">
        <f ca="1" t="shared" si="870"/>
        <v/>
      </c>
      <c r="T748" s="44" t="str">
        <f ca="1" t="shared" si="871"/>
        <v/>
      </c>
      <c r="V748" s="32"/>
      <c r="W748" s="48" t="str">
        <f ca="1" t="shared" si="872"/>
        <v/>
      </c>
      <c r="X748" s="49" t="str">
        <f ca="1" t="shared" si="873"/>
        <v>Ja</v>
      </c>
      <c r="Y748" s="62">
        <f ca="1" t="shared" si="803"/>
        <v>45555</v>
      </c>
      <c r="Z748" s="62">
        <f ca="1" t="shared" si="804"/>
        <v>45528</v>
      </c>
      <c r="AA748" s="66"/>
      <c r="AB748" s="63" t="str">
        <f ca="1" t="shared" si="805"/>
        <v/>
      </c>
      <c r="AC748" s="72">
        <f ca="1">INDEX(Anslutningspunkt!$A$2:$A$180,RANDBETWEEN(2,180),1)</f>
        <v>248</v>
      </c>
      <c r="AD748" s="29"/>
      <c r="AE748" s="29" t="str">
        <f ca="1" t="shared" si="874"/>
        <v>Stamnät Regionnät</v>
      </c>
      <c r="AF748" s="78"/>
      <c r="AG748" s="121"/>
      <c r="AH748" s="122"/>
      <c r="AI748" s="126"/>
      <c r="AL748" s="6"/>
      <c r="AM748" s="6">
        <f ca="1">VLOOKUP(AC748,Anslutningspunkt!A:B,2,0)+RANDBETWEEN(-10000,10000)</f>
        <v>7692567.698</v>
      </c>
      <c r="AN748" s="6">
        <f ca="1">VLOOKUP(AC748,Anslutningspunkt!A:C,3,0)+RANDBETWEEN(-10000,10000)</f>
        <v>815493.195</v>
      </c>
      <c r="AP748" s="6" t="str">
        <f ca="1" t="shared" si="806"/>
        <v>Utökning</v>
      </c>
      <c r="AQ748" s="6" t="str">
        <f t="shared" si="807"/>
        <v>Konsumtion/Produktion</v>
      </c>
      <c r="AX748" s="30">
        <f ca="1" t="shared" si="808"/>
        <v>44252.8622305077</v>
      </c>
      <c r="AZ748" s="30" t="str">
        <f ca="1">IF(SUM(IF({"4.Projekteringsavtal","5.Anslutningsavtal","6.Nätavtal"}=Q748,1,0))&gt;0,EDATE(AX748,RANDBETWEEN(0,6)),"")</f>
        <v/>
      </c>
      <c r="BB748" s="20" t="str">
        <f ca="1">IF(SUM(IF({"5.Anslutningsavtal","6.Nätavtal"}=Q748,1,0))&gt;0,EDATE(AZ748,RANDBETWEEN(0,3)),"")</f>
        <v/>
      </c>
      <c r="BD748" s="20" t="str">
        <f ca="1" t="shared" si="809"/>
        <v/>
      </c>
    </row>
    <row r="749" spans="1:56">
      <c r="A749" s="32" t="s">
        <v>65</v>
      </c>
      <c r="B749" s="30">
        <f ca="1" t="shared" si="862"/>
        <v>44089</v>
      </c>
      <c r="C749" s="31">
        <f ca="1" t="shared" si="796"/>
        <v>45563</v>
      </c>
      <c r="D749" s="29" t="str">
        <f t="shared" si="797"/>
        <v>Project 4749</v>
      </c>
      <c r="E749" s="29" t="str">
        <f t="shared" si="798"/>
        <v>Company AB 5749</v>
      </c>
      <c r="F749" s="29" t="str">
        <f ca="1" t="shared" si="863"/>
        <v>Eskiltuna</v>
      </c>
      <c r="G749" s="36">
        <f ca="1" t="shared" si="864"/>
        <v>32</v>
      </c>
      <c r="H749" s="37" t="str">
        <f ca="1" t="shared" si="865"/>
        <v/>
      </c>
      <c r="I749" s="29" t="str">
        <f ca="1" t="shared" si="866"/>
        <v>Flytt</v>
      </c>
      <c r="J749" s="29" t="s">
        <v>69</v>
      </c>
      <c r="K749" s="40">
        <f ca="1" t="shared" si="867"/>
        <v>390</v>
      </c>
      <c r="L749" s="40">
        <f ca="1" t="shared" si="799"/>
        <v>62</v>
      </c>
      <c r="N749" s="29" t="str">
        <f ca="1" t="shared" si="800"/>
        <v>Anders Erikson 749</v>
      </c>
      <c r="O749" s="29" t="str">
        <f ca="1" t="shared" si="801"/>
        <v>Anders Erikson 749</v>
      </c>
      <c r="P749" s="29" t="str">
        <f ca="1" t="shared" si="802"/>
        <v>Anders Erikson 749</v>
      </c>
      <c r="Q749" s="29" t="str">
        <f ca="1" t="shared" si="868"/>
        <v>4.Projekteringsavtal</v>
      </c>
      <c r="R749" s="44" t="str">
        <f ca="1" t="shared" si="869"/>
        <v>N/A</v>
      </c>
      <c r="S749" s="44" t="str">
        <f ca="1" t="shared" si="870"/>
        <v>x</v>
      </c>
      <c r="T749" s="44" t="str">
        <f ca="1" t="shared" si="871"/>
        <v/>
      </c>
      <c r="V749" s="32"/>
      <c r="W749" s="48" t="str">
        <f ca="1" t="shared" si="872"/>
        <v>Länk</v>
      </c>
      <c r="X749" s="49" t="str">
        <f ca="1" t="shared" si="873"/>
        <v>Ja</v>
      </c>
      <c r="Y749" s="62">
        <f ca="1" t="shared" si="803"/>
        <v>45578</v>
      </c>
      <c r="Z749" s="62">
        <f ca="1" t="shared" si="804"/>
        <v>45578</v>
      </c>
      <c r="AA749" s="66"/>
      <c r="AB749" s="63" t="str">
        <f ca="1" t="shared" si="805"/>
        <v/>
      </c>
      <c r="AC749" s="72">
        <f ca="1">INDEX(Anslutningspunkt!$A$2:$A$180,RANDBETWEEN(2,180),1)</f>
        <v>207</v>
      </c>
      <c r="AD749" s="29"/>
      <c r="AE749" s="29" t="str">
        <f ca="1" t="shared" si="874"/>
        <v>Stamnät</v>
      </c>
      <c r="AF749" s="78"/>
      <c r="AG749" s="121"/>
      <c r="AH749" s="122"/>
      <c r="AI749" s="126"/>
      <c r="AL749" s="6"/>
      <c r="AM749" s="6">
        <f ca="1">VLOOKUP(AC749,Anslutningspunkt!A:B,2,0)+RANDBETWEEN(-10000,10000)</f>
        <v>7649872.698</v>
      </c>
      <c r="AN749" s="6">
        <f ca="1">VLOOKUP(AC749,Anslutningspunkt!A:C,3,0)+RANDBETWEEN(-10000,10000)</f>
        <v>812288.195</v>
      </c>
      <c r="AP749" s="6" t="str">
        <f ca="1" t="shared" si="806"/>
        <v>Flytt</v>
      </c>
      <c r="AQ749" s="6" t="str">
        <f t="shared" si="807"/>
        <v>Konsumtion/Produktion</v>
      </c>
      <c r="AX749" s="30">
        <f ca="1" t="shared" si="808"/>
        <v>45564.419277849</v>
      </c>
      <c r="AZ749" s="30">
        <f ca="1">IF(SUM(IF({"4.Projekteringsavtal","5.Anslutningsavtal","6.Nätavtal"}=Q749,1,0))&gt;0,EDATE(AX749,RANDBETWEEN(0,6)),"")</f>
        <v>45716</v>
      </c>
      <c r="BB749" s="20" t="str">
        <f ca="1">IF(SUM(IF({"5.Anslutningsavtal","6.Nätavtal"}=Q749,1,0))&gt;0,EDATE(AZ749,RANDBETWEEN(0,3)),"")</f>
        <v/>
      </c>
      <c r="BD749" s="20" t="str">
        <f ca="1" t="shared" si="809"/>
        <v/>
      </c>
    </row>
    <row r="750" spans="1:56">
      <c r="A750" s="32" t="s">
        <v>65</v>
      </c>
      <c r="B750" s="30">
        <f ca="1" t="shared" si="862"/>
        <v>44088</v>
      </c>
      <c r="C750" s="31">
        <f ca="1" t="shared" si="796"/>
        <v>44528</v>
      </c>
      <c r="D750" s="29" t="str">
        <f t="shared" si="797"/>
        <v>Project 4750</v>
      </c>
      <c r="E750" s="29" t="str">
        <f t="shared" si="798"/>
        <v>Company AB 5750</v>
      </c>
      <c r="F750" s="29" t="str">
        <f ca="1" t="shared" si="863"/>
        <v>Södertälje</v>
      </c>
      <c r="G750" s="36">
        <f ca="1" t="shared" si="864"/>
        <v>32</v>
      </c>
      <c r="H750" s="37" t="str">
        <f ca="1" t="shared" si="865"/>
        <v>Ja</v>
      </c>
      <c r="I750" s="29" t="str">
        <f ca="1" t="shared" si="866"/>
        <v>Utökning</v>
      </c>
      <c r="J750" s="29" t="s">
        <v>69</v>
      </c>
      <c r="K750" s="40">
        <f ca="1" t="shared" si="867"/>
        <v>300</v>
      </c>
      <c r="L750" s="40">
        <f ca="1" t="shared" si="799"/>
        <v>35</v>
      </c>
      <c r="N750" s="29" t="str">
        <f ca="1" t="shared" si="800"/>
        <v>Erik Johanson 750</v>
      </c>
      <c r="O750" s="29" t="str">
        <f ca="1" t="shared" si="801"/>
        <v>Lars Johnson 750</v>
      </c>
      <c r="P750" s="29" t="str">
        <f ca="1" t="shared" si="802"/>
        <v>Anders Erikson 750</v>
      </c>
      <c r="Q750" s="29" t="str">
        <f ca="1" t="shared" si="868"/>
        <v>2.Reservationsavtal</v>
      </c>
      <c r="R750" s="44" t="str">
        <f ca="1" t="shared" si="869"/>
        <v>nej</v>
      </c>
      <c r="S750" s="44" t="str">
        <f ca="1" t="shared" si="870"/>
        <v/>
      </c>
      <c r="T750" s="44" t="str">
        <f ca="1" t="shared" si="871"/>
        <v/>
      </c>
      <c r="V750" s="32"/>
      <c r="W750" s="48" t="str">
        <f ca="1" t="shared" si="872"/>
        <v>Länk</v>
      </c>
      <c r="X750" s="49" t="str">
        <f ca="1" t="shared" si="873"/>
        <v>Ja</v>
      </c>
      <c r="Y750" s="62">
        <f ca="1" t="shared" si="803"/>
        <v>45575</v>
      </c>
      <c r="Z750" s="62">
        <f ca="1" t="shared" si="804"/>
        <v>44575</v>
      </c>
      <c r="AA750" s="66"/>
      <c r="AB750" s="63" t="str">
        <f ca="1" t="shared" si="805"/>
        <v/>
      </c>
      <c r="AC750" s="72">
        <f ca="1">INDEX(Anslutningspunkt!$A$2:$A$180,RANDBETWEEN(2,180),1)</f>
        <v>55</v>
      </c>
      <c r="AD750" s="29"/>
      <c r="AE750" s="29" t="str">
        <f ca="1" t="shared" si="874"/>
        <v>Stamnät Regionnät</v>
      </c>
      <c r="AF750" s="78"/>
      <c r="AG750" s="121"/>
      <c r="AH750" s="122"/>
      <c r="AI750" s="126"/>
      <c r="AL750" s="6"/>
      <c r="AM750" s="6">
        <f ca="1">VLOOKUP(AC750,Anslutningspunkt!A:B,2,0)+RANDBETWEEN(-10000,10000)</f>
        <v>7630787.698</v>
      </c>
      <c r="AN750" s="6">
        <f ca="1">VLOOKUP(AC750,Anslutningspunkt!A:C,3,0)+RANDBETWEEN(-10000,10000)</f>
        <v>725019.195</v>
      </c>
      <c r="AP750" s="6" t="str">
        <f ca="1" t="shared" si="806"/>
        <v>Utökning</v>
      </c>
      <c r="AQ750" s="6" t="str">
        <f t="shared" si="807"/>
        <v>Konsumtion/Produktion</v>
      </c>
      <c r="AX750" s="30">
        <f ca="1" t="shared" si="808"/>
        <v>44470.030978713</v>
      </c>
      <c r="AZ750" s="30" t="str">
        <f ca="1">IF(SUM(IF({"4.Projekteringsavtal","5.Anslutningsavtal","6.Nätavtal"}=Q750,1,0))&gt;0,EDATE(AX750,RANDBETWEEN(0,6)),"")</f>
        <v/>
      </c>
      <c r="BB750" s="20" t="str">
        <f ca="1">IF(SUM(IF({"5.Anslutningsavtal","6.Nätavtal"}=Q750,1,0))&gt;0,EDATE(AZ750,RANDBETWEEN(0,3)),"")</f>
        <v/>
      </c>
      <c r="BD750" s="20" t="str">
        <f ca="1" t="shared" si="809"/>
        <v/>
      </c>
    </row>
    <row r="751" spans="1:56">
      <c r="A751" s="32" t="s">
        <v>65</v>
      </c>
      <c r="B751" s="30">
        <f ca="1" t="shared" si="862"/>
        <v>44315</v>
      </c>
      <c r="C751" s="31">
        <f ca="1" t="shared" si="796"/>
        <v>45277</v>
      </c>
      <c r="D751" s="29" t="str">
        <f t="shared" si="797"/>
        <v>Project 4751</v>
      </c>
      <c r="E751" s="29" t="str">
        <f t="shared" si="798"/>
        <v>Company AB 5751</v>
      </c>
      <c r="F751" s="29" t="str">
        <f ca="1" t="shared" si="863"/>
        <v>Heby</v>
      </c>
      <c r="G751" s="36">
        <f ca="1" t="shared" si="864"/>
        <v>33</v>
      </c>
      <c r="H751" s="37" t="str">
        <f ca="1" t="shared" si="865"/>
        <v>Ja</v>
      </c>
      <c r="I751" s="29" t="str">
        <f ca="1" t="shared" si="866"/>
        <v>Nyanslutning</v>
      </c>
      <c r="J751" s="29" t="s">
        <v>69</v>
      </c>
      <c r="K751" s="40">
        <f ca="1" t="shared" si="867"/>
        <v>410</v>
      </c>
      <c r="L751" s="40">
        <f ca="1" t="shared" si="799"/>
        <v>378</v>
      </c>
      <c r="N751" s="29" t="str">
        <f ca="1" t="shared" si="800"/>
        <v>Erik Johanson 751</v>
      </c>
      <c r="O751" s="29" t="str">
        <f ca="1" t="shared" si="801"/>
        <v>Lars Johnson 751</v>
      </c>
      <c r="P751" s="29" t="str">
        <f ca="1" t="shared" si="802"/>
        <v>Erik Johanson 751</v>
      </c>
      <c r="Q751" s="29" t="str">
        <f ca="1" t="shared" si="868"/>
        <v>2.Reservationsavtal</v>
      </c>
      <c r="R751" s="44" t="str">
        <f ca="1" t="shared" si="869"/>
        <v>N/A</v>
      </c>
      <c r="S751" s="44" t="str">
        <f ca="1" t="shared" si="870"/>
        <v/>
      </c>
      <c r="T751" s="44" t="str">
        <f ca="1" t="shared" si="871"/>
        <v/>
      </c>
      <c r="V751" s="32"/>
      <c r="W751" s="48" t="str">
        <f ca="1" t="shared" si="872"/>
        <v/>
      </c>
      <c r="X751" s="49" t="str">
        <f ca="1" t="shared" si="873"/>
        <v>Nej</v>
      </c>
      <c r="Y751" s="62" t="str">
        <f ca="1" t="shared" si="803"/>
        <v/>
      </c>
      <c r="Z751" s="62" t="str">
        <f ca="1" t="shared" si="804"/>
        <v/>
      </c>
      <c r="AA751" s="66"/>
      <c r="AB751" s="63" t="str">
        <f ca="1" t="shared" si="805"/>
        <v/>
      </c>
      <c r="AC751" s="72">
        <f ca="1">INDEX(Anslutningspunkt!$A$2:$A$180,RANDBETWEEN(2,180),1)</f>
        <v>4</v>
      </c>
      <c r="AD751" s="29"/>
      <c r="AE751" s="29" t="str">
        <f ca="1" t="shared" si="874"/>
        <v>Stamnät</v>
      </c>
      <c r="AF751" s="78"/>
      <c r="AG751" s="121"/>
      <c r="AH751" s="122"/>
      <c r="AI751" s="126"/>
      <c r="AL751" s="6"/>
      <c r="AM751" s="6">
        <f ca="1">VLOOKUP(AC751,Anslutningspunkt!A:B,2,0)+RANDBETWEEN(-10000,10000)</f>
        <v>7679862.698</v>
      </c>
      <c r="AN751" s="6">
        <f ca="1">VLOOKUP(AC751,Anslutningspunkt!A:C,3,0)+RANDBETWEEN(-10000,10000)</f>
        <v>757590.195</v>
      </c>
      <c r="AP751" s="6" t="str">
        <f ca="1" t="shared" si="806"/>
        <v>Nyanslutning</v>
      </c>
      <c r="AQ751" s="6" t="str">
        <f t="shared" si="807"/>
        <v>Konsumtion/Produktion</v>
      </c>
      <c r="AX751" s="30">
        <f ca="1" t="shared" si="808"/>
        <v>45141.5400614546</v>
      </c>
      <c r="AZ751" s="30" t="str">
        <f ca="1">IF(SUM(IF({"4.Projekteringsavtal","5.Anslutningsavtal","6.Nätavtal"}=Q751,1,0))&gt;0,EDATE(AX751,RANDBETWEEN(0,6)),"")</f>
        <v/>
      </c>
      <c r="BB751" s="20" t="str">
        <f ca="1">IF(SUM(IF({"5.Anslutningsavtal","6.Nätavtal"}=Q751,1,0))&gt;0,EDATE(AZ751,RANDBETWEEN(0,3)),"")</f>
        <v/>
      </c>
      <c r="BD751" s="20" t="str">
        <f ca="1" t="shared" si="809"/>
        <v/>
      </c>
    </row>
    <row r="752" spans="1:56">
      <c r="A752" s="32" t="s">
        <v>65</v>
      </c>
      <c r="B752" s="30">
        <f ca="1" t="shared" ref="B752:B761" si="875">RANDBETWEEN(DATE(2018,1,1),DATE(2022,10,20))</f>
        <v>43750</v>
      </c>
      <c r="C752" s="31">
        <f ca="1" t="shared" si="796"/>
        <v>44930</v>
      </c>
      <c r="D752" s="29" t="str">
        <f t="shared" si="797"/>
        <v>Project 4752</v>
      </c>
      <c r="E752" s="29" t="str">
        <f t="shared" si="798"/>
        <v>Company AB 5752</v>
      </c>
      <c r="F752" s="29" t="str">
        <f ca="1" t="shared" ref="F752:F761" si="876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Vallentuna</v>
      </c>
      <c r="G752" s="36">
        <f ca="1" t="shared" ref="G752:G761" si="877">RANDBETWEEN(30,38)</f>
        <v>31</v>
      </c>
      <c r="H752" s="37" t="str">
        <f ca="1" t="shared" ref="H752:H761" si="878">CHOOSE(RANDBETWEEN(1,3),"Ja","Nej","")</f>
        <v>Nej</v>
      </c>
      <c r="I752" s="29" t="str">
        <f ca="1" t="shared" ref="I752:I761" si="879">CHOOSE(RANDBETWEEN(1,3),"Nyanslutning","Utökning","Flytt")</f>
        <v>Nyanslutning</v>
      </c>
      <c r="J752" s="29" t="s">
        <v>69</v>
      </c>
      <c r="K752" s="40">
        <f ca="1" t="shared" ref="K752:K761" si="880">RANDBETWEEN(1,60)*10</f>
        <v>500</v>
      </c>
      <c r="L752" s="40">
        <f ca="1" t="shared" si="799"/>
        <v>304</v>
      </c>
      <c r="N752" s="29" t="str">
        <f ca="1" t="shared" si="800"/>
        <v>Lars Johnson 752</v>
      </c>
      <c r="O752" s="29" t="str">
        <f ca="1" t="shared" si="801"/>
        <v>Erik Johanson 752</v>
      </c>
      <c r="P752" s="29" t="str">
        <f ca="1" t="shared" si="802"/>
        <v>Lars Johnson 752</v>
      </c>
      <c r="Q752" s="29" t="str">
        <f ca="1" t="shared" ref="Q752:Q761" si="881">CHOOSE(RANDBETWEEN(1,5),"5.Anslutningsavtal","4.Projekteringsavtal","6.Nätavtal","2.Reservationsavtal","1.Anslutningsmöjlighet")</f>
        <v>6.Nätavtal</v>
      </c>
      <c r="R752" s="44" t="str">
        <f ca="1" t="shared" ref="R752:R761" si="882">CHOOSE(RANDBETWEEN(1,8),"Ja","","","","n","nej","?","N/A")</f>
        <v>Ja</v>
      </c>
      <c r="S752" s="44" t="str">
        <f ca="1" t="shared" ref="S752:S761" si="883">CHOOSE(RANDBETWEEN(1,3),"x","","")</f>
        <v/>
      </c>
      <c r="T752" s="44" t="str">
        <f ca="1" t="shared" ref="T752:T761" si="884">CHOOSE(RANDBETWEEN(1,4),"x","","","")</f>
        <v/>
      </c>
      <c r="V752" s="32"/>
      <c r="W752" s="48" t="str">
        <f ca="1" t="shared" ref="W752:W761" si="885">CHOOSE(RANDBETWEEN(1,7),"Länk","","","","","Ansluts till LN 20 kV","Reservationsavtal ska tecknas")</f>
        <v>Ansluts till LN 20 kV</v>
      </c>
      <c r="X752" s="49" t="str">
        <f ca="1" t="shared" ref="X752:X761" si="886">CHOOSE(RANDBETWEEN(1,4),"Ja","Ja","Nej","")</f>
        <v/>
      </c>
      <c r="Y752" s="62" t="str">
        <f ca="1" t="shared" si="803"/>
        <v/>
      </c>
      <c r="Z752" s="62" t="str">
        <f ca="1" t="shared" si="804"/>
        <v/>
      </c>
      <c r="AA752" s="66"/>
      <c r="AB752" s="63" t="str">
        <f ca="1" t="shared" si="805"/>
        <v/>
      </c>
      <c r="AC752" s="72">
        <f ca="1">INDEX(Anslutningspunkt!$A$2:$A$180,RANDBETWEEN(2,180),1)</f>
        <v>227</v>
      </c>
      <c r="AD752" s="29"/>
      <c r="AE752" s="29" t="str">
        <f ca="1" t="shared" ref="AE752:AE761" si="887">CHOOSE(RANDBETWEEN(1,4),"Regionnät","Stamnät Regionnät","Stamnät","")</f>
        <v/>
      </c>
      <c r="AF752" s="78"/>
      <c r="AG752" s="121"/>
      <c r="AH752" s="122"/>
      <c r="AI752" s="126"/>
      <c r="AL752" s="6"/>
      <c r="AM752" s="6">
        <f ca="1">VLOOKUP(AC752,Anslutningspunkt!A:B,2,0)+RANDBETWEEN(-10000,10000)</f>
        <v>7676108.698</v>
      </c>
      <c r="AN752" s="6">
        <f ca="1">VLOOKUP(AC752,Anslutningspunkt!A:C,3,0)+RANDBETWEEN(-10000,10000)</f>
        <v>740461.195</v>
      </c>
      <c r="AP752" s="6" t="str">
        <f ca="1" t="shared" si="806"/>
        <v>Nyanslutning</v>
      </c>
      <c r="AQ752" s="6" t="str">
        <f t="shared" si="807"/>
        <v>Konsumtion/Produktion</v>
      </c>
      <c r="AX752" s="30">
        <f ca="1" t="shared" si="808"/>
        <v>44259.6386579235</v>
      </c>
      <c r="AZ752" s="30">
        <f ca="1">IF(SUM(IF({"4.Projekteringsavtal","5.Anslutningsavtal","6.Nätavtal"}=Q752,1,0))&gt;0,EDATE(AX752,RANDBETWEEN(0,6)),"")</f>
        <v>44290</v>
      </c>
      <c r="BB752" s="20">
        <f ca="1">IF(SUM(IF({"5.Anslutningsavtal","6.Nätavtal"}=Q752,1,0))&gt;0,EDATE(AZ752,RANDBETWEEN(0,3)),"")</f>
        <v>44290</v>
      </c>
      <c r="BD752" s="20">
        <f ca="1" t="shared" si="809"/>
        <v>44320</v>
      </c>
    </row>
    <row r="753" spans="1:56">
      <c r="A753" s="32" t="s">
        <v>65</v>
      </c>
      <c r="B753" s="30">
        <f ca="1" t="shared" si="875"/>
        <v>43970</v>
      </c>
      <c r="C753" s="31">
        <f ca="1" t="shared" si="796"/>
        <v>44882</v>
      </c>
      <c r="D753" s="29" t="str">
        <f t="shared" si="797"/>
        <v>Project 4753</v>
      </c>
      <c r="E753" s="29" t="str">
        <f t="shared" si="798"/>
        <v>Company AB 5753</v>
      </c>
      <c r="F753" s="29" t="str">
        <f ca="1" t="shared" si="876"/>
        <v>Gävle/Sandviken</v>
      </c>
      <c r="G753" s="36">
        <f ca="1" t="shared" si="877"/>
        <v>34</v>
      </c>
      <c r="H753" s="37" t="str">
        <f ca="1" t="shared" si="878"/>
        <v/>
      </c>
      <c r="I753" s="29" t="str">
        <f ca="1" t="shared" si="879"/>
        <v>Utökning</v>
      </c>
      <c r="J753" s="29" t="s">
        <v>69</v>
      </c>
      <c r="K753" s="40">
        <f ca="1" t="shared" si="880"/>
        <v>40</v>
      </c>
      <c r="L753" s="40">
        <f ca="1" t="shared" si="799"/>
        <v>7</v>
      </c>
      <c r="N753" s="29" t="str">
        <f ca="1" t="shared" si="800"/>
        <v>Anders Erikson 753</v>
      </c>
      <c r="O753" s="29" t="str">
        <f ca="1" t="shared" si="801"/>
        <v>Sarah Anderson 753</v>
      </c>
      <c r="P753" s="29" t="str">
        <f ca="1" t="shared" si="802"/>
        <v>Sarah Anderson 753</v>
      </c>
      <c r="Q753" s="29" t="str">
        <f ca="1" t="shared" si="881"/>
        <v>4.Projekteringsavtal</v>
      </c>
      <c r="R753" s="44" t="str">
        <f ca="1" t="shared" si="882"/>
        <v>Ja</v>
      </c>
      <c r="S753" s="44" t="str">
        <f ca="1" t="shared" si="883"/>
        <v/>
      </c>
      <c r="T753" s="44" t="str">
        <f ca="1" t="shared" si="884"/>
        <v>x</v>
      </c>
      <c r="V753" s="32"/>
      <c r="W753" s="48" t="str">
        <f ca="1" t="shared" si="885"/>
        <v>Reservationsavtal ska tecknas</v>
      </c>
      <c r="X753" s="49" t="str">
        <f ca="1" t="shared" si="886"/>
        <v>Ja</v>
      </c>
      <c r="Y753" s="62">
        <f ca="1" t="shared" si="803"/>
        <v>45430</v>
      </c>
      <c r="Z753" s="62">
        <f ca="1" t="shared" si="804"/>
        <v>45088</v>
      </c>
      <c r="AA753" s="66"/>
      <c r="AB753" s="63" t="str">
        <f ca="1" t="shared" si="805"/>
        <v/>
      </c>
      <c r="AC753" s="72">
        <f ca="1">INDEX(Anslutningspunkt!$A$2:$A$180,RANDBETWEEN(2,180),1)</f>
        <v>35</v>
      </c>
      <c r="AD753" s="29"/>
      <c r="AE753" s="29" t="str">
        <f ca="1" t="shared" si="887"/>
        <v>Stamnät</v>
      </c>
      <c r="AF753" s="78"/>
      <c r="AG753" s="121"/>
      <c r="AH753" s="122"/>
      <c r="AI753" s="126"/>
      <c r="AL753" s="6"/>
      <c r="AM753" s="6">
        <f ca="1">VLOOKUP(AC753,Anslutningspunkt!A:B,2,0)+RANDBETWEEN(-10000,10000)</f>
        <v>7674153.698</v>
      </c>
      <c r="AN753" s="6">
        <f ca="1">VLOOKUP(AC753,Anslutningspunkt!A:C,3,0)+RANDBETWEEN(-10000,10000)</f>
        <v>782069.195</v>
      </c>
      <c r="AP753" s="6" t="str">
        <f ca="1" t="shared" si="806"/>
        <v>Utökning</v>
      </c>
      <c r="AQ753" s="6" t="str">
        <f t="shared" si="807"/>
        <v>Konsumtion/Produktion</v>
      </c>
      <c r="AX753" s="30">
        <f ca="1" t="shared" si="808"/>
        <v>44537.1696028729</v>
      </c>
      <c r="AZ753" s="30">
        <f ca="1">IF(SUM(IF({"4.Projekteringsavtal","5.Anslutningsavtal","6.Nätavtal"}=Q753,1,0))&gt;0,EDATE(AX753,RANDBETWEEN(0,6)),"")</f>
        <v>44688</v>
      </c>
      <c r="BB753" s="20" t="str">
        <f ca="1">IF(SUM(IF({"5.Anslutningsavtal","6.Nätavtal"}=Q753,1,0))&gt;0,EDATE(AZ753,RANDBETWEEN(0,3)),"")</f>
        <v/>
      </c>
      <c r="BD753" s="20" t="str">
        <f ca="1" t="shared" si="809"/>
        <v/>
      </c>
    </row>
    <row r="754" spans="1:56">
      <c r="A754" s="32" t="s">
        <v>65</v>
      </c>
      <c r="B754" s="30">
        <f ca="1" t="shared" si="875"/>
        <v>43541</v>
      </c>
      <c r="C754" s="31">
        <f ca="1" t="shared" si="796"/>
        <v>45443</v>
      </c>
      <c r="D754" s="29" t="str">
        <f t="shared" si="797"/>
        <v>Project 4754</v>
      </c>
      <c r="E754" s="29" t="str">
        <f t="shared" si="798"/>
        <v>Company AB 5754</v>
      </c>
      <c r="F754" s="29" t="str">
        <f ca="1" t="shared" si="876"/>
        <v>Gävle/Sandviken</v>
      </c>
      <c r="G754" s="36">
        <f ca="1" t="shared" si="877"/>
        <v>33</v>
      </c>
      <c r="H754" s="37" t="str">
        <f ca="1" t="shared" si="878"/>
        <v>Nej</v>
      </c>
      <c r="I754" s="29" t="str">
        <f ca="1" t="shared" si="879"/>
        <v>Nyanslutning</v>
      </c>
      <c r="J754" s="29" t="s">
        <v>69</v>
      </c>
      <c r="K754" s="40">
        <f ca="1" t="shared" si="880"/>
        <v>240</v>
      </c>
      <c r="L754" s="40">
        <f ca="1" t="shared" si="799"/>
        <v>103</v>
      </c>
      <c r="N754" s="29" t="str">
        <f ca="1" t="shared" si="800"/>
        <v>Sarah Anderson 754</v>
      </c>
      <c r="O754" s="29" t="str">
        <f ca="1" t="shared" si="801"/>
        <v>Anders Erikson 754</v>
      </c>
      <c r="P754" s="29" t="str">
        <f ca="1" t="shared" si="802"/>
        <v>Lars Johnson 754</v>
      </c>
      <c r="Q754" s="29" t="str">
        <f ca="1" t="shared" si="881"/>
        <v>4.Projekteringsavtal</v>
      </c>
      <c r="R754" s="44" t="str">
        <f ca="1" t="shared" si="882"/>
        <v>nej</v>
      </c>
      <c r="S754" s="44" t="str">
        <f ca="1" t="shared" si="883"/>
        <v>x</v>
      </c>
      <c r="T754" s="44" t="str">
        <f ca="1" t="shared" si="884"/>
        <v>x</v>
      </c>
      <c r="V754" s="32"/>
      <c r="W754" s="48" t="str">
        <f ca="1" t="shared" si="885"/>
        <v>Länk</v>
      </c>
      <c r="X754" s="49" t="str">
        <f ca="1" t="shared" si="886"/>
        <v>Ja</v>
      </c>
      <c r="Y754" s="62">
        <f ca="1" t="shared" si="803"/>
        <v>45547</v>
      </c>
      <c r="Z754" s="62">
        <f ca="1" t="shared" si="804"/>
        <v>45535</v>
      </c>
      <c r="AA754" s="66"/>
      <c r="AB754" s="63" t="str">
        <f ca="1" t="shared" si="805"/>
        <v/>
      </c>
      <c r="AC754" s="72">
        <f ca="1">INDEX(Anslutningspunkt!$A$2:$A$180,RANDBETWEEN(2,180),1)</f>
        <v>199</v>
      </c>
      <c r="AD754" s="29"/>
      <c r="AE754" s="29" t="str">
        <f ca="1" t="shared" si="887"/>
        <v/>
      </c>
      <c r="AF754" s="78"/>
      <c r="AG754" s="121"/>
      <c r="AH754" s="122"/>
      <c r="AI754" s="126"/>
      <c r="AL754" s="6"/>
      <c r="AM754" s="6">
        <f ca="1">VLOOKUP(AC754,Anslutningspunkt!A:B,2,0)+RANDBETWEEN(-10000,10000)</f>
        <v>7688248.698</v>
      </c>
      <c r="AN754" s="6">
        <f ca="1">VLOOKUP(AC754,Anslutningspunkt!A:C,3,0)+RANDBETWEEN(-10000,10000)</f>
        <v>700809.195</v>
      </c>
      <c r="AP754" s="6" t="str">
        <f ca="1" t="shared" si="806"/>
        <v>Nyanslutning</v>
      </c>
      <c r="AQ754" s="6" t="str">
        <f t="shared" si="807"/>
        <v>Konsumtion/Produktion</v>
      </c>
      <c r="AX754" s="30">
        <f ca="1" t="shared" si="808"/>
        <v>45257.8350736217</v>
      </c>
      <c r="AZ754" s="30">
        <f ca="1">IF(SUM(IF({"4.Projekteringsavtal","5.Anslutningsavtal","6.Nätavtal"}=Q754,1,0))&gt;0,EDATE(AX754,RANDBETWEEN(0,6)),"")</f>
        <v>45318</v>
      </c>
      <c r="BB754" s="20" t="str">
        <f ca="1">IF(SUM(IF({"5.Anslutningsavtal","6.Nätavtal"}=Q754,1,0))&gt;0,EDATE(AZ754,RANDBETWEEN(0,3)),"")</f>
        <v/>
      </c>
      <c r="BD754" s="20" t="str">
        <f ca="1" t="shared" si="809"/>
        <v/>
      </c>
    </row>
    <row r="755" spans="1:56">
      <c r="A755" s="32" t="s">
        <v>65</v>
      </c>
      <c r="B755" s="30">
        <f ca="1" t="shared" si="875"/>
        <v>43819</v>
      </c>
      <c r="C755" s="31">
        <f ca="1" t="shared" si="796"/>
        <v>44326</v>
      </c>
      <c r="D755" s="29" t="str">
        <f t="shared" si="797"/>
        <v>Project 4755</v>
      </c>
      <c r="E755" s="29" t="str">
        <f t="shared" si="798"/>
        <v>Company AB 5755</v>
      </c>
      <c r="F755" s="29" t="str">
        <f ca="1" t="shared" si="876"/>
        <v>Lindesberg</v>
      </c>
      <c r="G755" s="36">
        <f ca="1" t="shared" si="877"/>
        <v>38</v>
      </c>
      <c r="H755" s="37" t="str">
        <f ca="1" t="shared" si="878"/>
        <v>Ja</v>
      </c>
      <c r="I755" s="29" t="str">
        <f ca="1" t="shared" si="879"/>
        <v>Nyanslutning</v>
      </c>
      <c r="J755" s="29" t="s">
        <v>69</v>
      </c>
      <c r="K755" s="40">
        <f ca="1" t="shared" si="880"/>
        <v>210</v>
      </c>
      <c r="L755" s="40">
        <f ca="1" t="shared" si="799"/>
        <v>84</v>
      </c>
      <c r="N755" s="29" t="str">
        <f ca="1" t="shared" si="800"/>
        <v>Erik Johanson 755</v>
      </c>
      <c r="O755" s="29" t="str">
        <f ca="1" t="shared" si="801"/>
        <v>Sarah Anderson 755</v>
      </c>
      <c r="P755" s="29" t="str">
        <f ca="1" t="shared" si="802"/>
        <v>Anders Erikson 755</v>
      </c>
      <c r="Q755" s="29" t="str">
        <f ca="1" t="shared" si="881"/>
        <v>4.Projekteringsavtal</v>
      </c>
      <c r="R755" s="44" t="str">
        <f ca="1" t="shared" si="882"/>
        <v>N/A</v>
      </c>
      <c r="S755" s="44" t="str">
        <f ca="1" t="shared" si="883"/>
        <v/>
      </c>
      <c r="T755" s="44" t="str">
        <f ca="1" t="shared" si="884"/>
        <v/>
      </c>
      <c r="V755" s="32"/>
      <c r="W755" s="48" t="str">
        <f ca="1" t="shared" si="885"/>
        <v>Reservationsavtal ska tecknas</v>
      </c>
      <c r="X755" s="49" t="str">
        <f ca="1" t="shared" si="886"/>
        <v>Ja</v>
      </c>
      <c r="Y755" s="62">
        <f ca="1" t="shared" si="803"/>
        <v>45392</v>
      </c>
      <c r="Z755" s="62">
        <f ca="1" t="shared" si="804"/>
        <v>45285</v>
      </c>
      <c r="AA755" s="66"/>
      <c r="AB755" s="63" t="str">
        <f ca="1" t="shared" si="805"/>
        <v/>
      </c>
      <c r="AC755" s="72">
        <f ca="1">INDEX(Anslutningspunkt!$A$2:$A$180,RANDBETWEEN(2,180),1)</f>
        <v>194</v>
      </c>
      <c r="AD755" s="29"/>
      <c r="AE755" s="29" t="str">
        <f ca="1" t="shared" si="887"/>
        <v>Stamnät Regionnät</v>
      </c>
      <c r="AF755" s="78"/>
      <c r="AG755" s="121"/>
      <c r="AH755" s="122"/>
      <c r="AI755" s="126"/>
      <c r="AL755" s="6"/>
      <c r="AM755" s="6">
        <f ca="1">VLOOKUP(AC755,Anslutningspunkt!A:B,2,0)+RANDBETWEEN(-10000,10000)</f>
        <v>7651615.698</v>
      </c>
      <c r="AN755" s="6">
        <f ca="1">VLOOKUP(AC755,Anslutningspunkt!A:C,3,0)+RANDBETWEEN(-10000,10000)</f>
        <v>768982.195</v>
      </c>
      <c r="AP755" s="6" t="str">
        <f ca="1" t="shared" si="806"/>
        <v>Nyanslutning</v>
      </c>
      <c r="AQ755" s="6" t="str">
        <f t="shared" si="807"/>
        <v>Konsumtion/Produktion</v>
      </c>
      <c r="AX755" s="30">
        <f ca="1" t="shared" si="808"/>
        <v>44261.5485169079</v>
      </c>
      <c r="AZ755" s="30">
        <f ca="1">IF(SUM(IF({"4.Projekteringsavtal","5.Anslutningsavtal","6.Nätavtal"}=Q755,1,0))&gt;0,EDATE(AX755,RANDBETWEEN(0,6)),"")</f>
        <v>44445</v>
      </c>
      <c r="BB755" s="20" t="str">
        <f ca="1">IF(SUM(IF({"5.Anslutningsavtal","6.Nätavtal"}=Q755,1,0))&gt;0,EDATE(AZ755,RANDBETWEEN(0,3)),"")</f>
        <v/>
      </c>
      <c r="BD755" s="20" t="str">
        <f ca="1" t="shared" si="809"/>
        <v/>
      </c>
    </row>
    <row r="756" spans="1:56">
      <c r="A756" s="32" t="s">
        <v>65</v>
      </c>
      <c r="B756" s="30">
        <f ca="1" t="shared" si="875"/>
        <v>44758</v>
      </c>
      <c r="C756" s="31">
        <f ca="1" t="shared" si="796"/>
        <v>45527</v>
      </c>
      <c r="D756" s="29" t="str">
        <f t="shared" si="797"/>
        <v>Project 4756</v>
      </c>
      <c r="E756" s="29" t="str">
        <f t="shared" si="798"/>
        <v>Company AB 5756</v>
      </c>
      <c r="F756" s="29" t="str">
        <f ca="1" t="shared" si="876"/>
        <v>Botkyrka</v>
      </c>
      <c r="G756" s="36">
        <f ca="1" t="shared" si="877"/>
        <v>35</v>
      </c>
      <c r="H756" s="37" t="str">
        <f ca="1" t="shared" si="878"/>
        <v>Nej</v>
      </c>
      <c r="I756" s="29" t="str">
        <f ca="1" t="shared" si="879"/>
        <v>Utökning</v>
      </c>
      <c r="J756" s="29" t="s">
        <v>69</v>
      </c>
      <c r="K756" s="40">
        <f ca="1" t="shared" si="880"/>
        <v>200</v>
      </c>
      <c r="L756" s="40">
        <f ca="1" t="shared" si="799"/>
        <v>20</v>
      </c>
      <c r="N756" s="29" t="str">
        <f ca="1" t="shared" si="800"/>
        <v>Anders Erikson 756</v>
      </c>
      <c r="O756" s="29" t="str">
        <f ca="1" t="shared" si="801"/>
        <v>Anders Erikson 756</v>
      </c>
      <c r="P756" s="29" t="str">
        <f ca="1" t="shared" si="802"/>
        <v>Sarah Anderson 756</v>
      </c>
      <c r="Q756" s="29" t="str">
        <f ca="1" t="shared" si="881"/>
        <v>2.Reservationsavtal</v>
      </c>
      <c r="R756" s="44" t="str">
        <f ca="1" t="shared" si="882"/>
        <v>nej</v>
      </c>
      <c r="S756" s="44" t="str">
        <f ca="1" t="shared" si="883"/>
        <v/>
      </c>
      <c r="T756" s="44" t="str">
        <f ca="1" t="shared" si="884"/>
        <v/>
      </c>
      <c r="V756" s="32"/>
      <c r="W756" s="48" t="str">
        <f ca="1" t="shared" si="885"/>
        <v/>
      </c>
      <c r="X756" s="49" t="str">
        <f ca="1" t="shared" si="886"/>
        <v>Ja</v>
      </c>
      <c r="Y756" s="62">
        <f ca="1" t="shared" si="803"/>
        <v>45560</v>
      </c>
      <c r="Z756" s="62">
        <f ca="1" t="shared" si="804"/>
        <v>45542</v>
      </c>
      <c r="AA756" s="66"/>
      <c r="AB756" s="63" t="str">
        <f ca="1" t="shared" si="805"/>
        <v/>
      </c>
      <c r="AC756" s="72">
        <f ca="1">INDEX(Anslutningspunkt!$A$2:$A$180,RANDBETWEEN(2,180),1)</f>
        <v>102</v>
      </c>
      <c r="AD756" s="29"/>
      <c r="AE756" s="29" t="str">
        <f ca="1" t="shared" si="887"/>
        <v/>
      </c>
      <c r="AF756" s="78"/>
      <c r="AG756" s="121"/>
      <c r="AH756" s="122"/>
      <c r="AI756" s="126"/>
      <c r="AL756" s="6"/>
      <c r="AM756" s="6">
        <f ca="1">VLOOKUP(AC756,Anslutningspunkt!A:B,2,0)+RANDBETWEEN(-10000,10000)</f>
        <v>7730093.698</v>
      </c>
      <c r="AN756" s="6">
        <f ca="1">VLOOKUP(AC756,Anslutningspunkt!A:C,3,0)+RANDBETWEEN(-10000,10000)</f>
        <v>770263.195</v>
      </c>
      <c r="AP756" s="6" t="str">
        <f ca="1" t="shared" si="806"/>
        <v>Utökning</v>
      </c>
      <c r="AQ756" s="6" t="str">
        <f t="shared" si="807"/>
        <v>Konsumtion/Produktion</v>
      </c>
      <c r="AX756" s="30">
        <f ca="1" t="shared" si="808"/>
        <v>45239.6704548539</v>
      </c>
      <c r="AZ756" s="30" t="str">
        <f ca="1">IF(SUM(IF({"4.Projekteringsavtal","5.Anslutningsavtal","6.Nätavtal"}=Q756,1,0))&gt;0,EDATE(AX756,RANDBETWEEN(0,6)),"")</f>
        <v/>
      </c>
      <c r="BB756" s="20" t="str">
        <f ca="1">IF(SUM(IF({"5.Anslutningsavtal","6.Nätavtal"}=Q756,1,0))&gt;0,EDATE(AZ756,RANDBETWEEN(0,3)),"")</f>
        <v/>
      </c>
      <c r="BD756" s="20" t="str">
        <f ca="1" t="shared" si="809"/>
        <v/>
      </c>
    </row>
    <row r="757" spans="1:56">
      <c r="A757" s="32" t="s">
        <v>65</v>
      </c>
      <c r="B757" s="30">
        <f ca="1" t="shared" si="875"/>
        <v>43943</v>
      </c>
      <c r="C757" s="31">
        <f ca="1" t="shared" si="796"/>
        <v>45541</v>
      </c>
      <c r="D757" s="29" t="str">
        <f t="shared" si="797"/>
        <v>Project 4757</v>
      </c>
      <c r="E757" s="29" t="str">
        <f t="shared" si="798"/>
        <v>Company AB 5757</v>
      </c>
      <c r="F757" s="29" t="str">
        <f ca="1" t="shared" si="876"/>
        <v>Kungsör</v>
      </c>
      <c r="G757" s="36">
        <f ca="1" t="shared" si="877"/>
        <v>34</v>
      </c>
      <c r="H757" s="37" t="str">
        <f ca="1" t="shared" si="878"/>
        <v>Ja</v>
      </c>
      <c r="I757" s="29" t="str">
        <f ca="1" t="shared" si="879"/>
        <v>Nyanslutning</v>
      </c>
      <c r="J757" s="29" t="s">
        <v>69</v>
      </c>
      <c r="K757" s="40">
        <f ca="1" t="shared" si="880"/>
        <v>40</v>
      </c>
      <c r="L757" s="40">
        <f ca="1" t="shared" si="799"/>
        <v>35</v>
      </c>
      <c r="N757" s="29" t="str">
        <f ca="1" t="shared" si="800"/>
        <v>Anders Erikson 757</v>
      </c>
      <c r="O757" s="29" t="str">
        <f ca="1" t="shared" si="801"/>
        <v>Anders Erikson 757</v>
      </c>
      <c r="P757" s="29" t="str">
        <f ca="1" t="shared" si="802"/>
        <v>Lars Johnson 757</v>
      </c>
      <c r="Q757" s="29" t="str">
        <f ca="1" t="shared" si="881"/>
        <v>5.Anslutningsavtal</v>
      </c>
      <c r="R757" s="44" t="str">
        <f ca="1" t="shared" si="882"/>
        <v>Ja</v>
      </c>
      <c r="S757" s="44" t="str">
        <f ca="1" t="shared" si="883"/>
        <v>x</v>
      </c>
      <c r="T757" s="44" t="str">
        <f ca="1" t="shared" si="884"/>
        <v/>
      </c>
      <c r="V757" s="32"/>
      <c r="W757" s="48" t="str">
        <f ca="1" t="shared" si="885"/>
        <v>Länk</v>
      </c>
      <c r="X757" s="49" t="str">
        <f ca="1" t="shared" si="886"/>
        <v/>
      </c>
      <c r="Y757" s="62" t="str">
        <f ca="1" t="shared" si="803"/>
        <v/>
      </c>
      <c r="Z757" s="62" t="str">
        <f ca="1" t="shared" si="804"/>
        <v/>
      </c>
      <c r="AA757" s="66"/>
      <c r="AB757" s="63" t="str">
        <f ca="1" t="shared" si="805"/>
        <v/>
      </c>
      <c r="AC757" s="72">
        <f ca="1">INDEX(Anslutningspunkt!$A$2:$A$180,RANDBETWEEN(2,180),1)</f>
        <v>43</v>
      </c>
      <c r="AD757" s="29"/>
      <c r="AE757" s="29" t="str">
        <f ca="1" t="shared" si="887"/>
        <v>Stamnät</v>
      </c>
      <c r="AF757" s="78"/>
      <c r="AG757" s="121"/>
      <c r="AH757" s="122"/>
      <c r="AI757" s="126"/>
      <c r="AL757" s="6"/>
      <c r="AM757" s="6">
        <f ca="1">VLOOKUP(AC757,Anslutningspunkt!A:B,2,0)+RANDBETWEEN(-10000,10000)</f>
        <v>7597885.698</v>
      </c>
      <c r="AN757" s="6">
        <f ca="1">VLOOKUP(AC757,Anslutningspunkt!A:C,3,0)+RANDBETWEEN(-10000,10000)</f>
        <v>821043.195</v>
      </c>
      <c r="AP757" s="6" t="str">
        <f ca="1" t="shared" si="806"/>
        <v>Nyanslutning</v>
      </c>
      <c r="AQ757" s="6" t="str">
        <f t="shared" si="807"/>
        <v>Konsumtion/Produktion</v>
      </c>
      <c r="AX757" s="30">
        <f ca="1" t="shared" si="808"/>
        <v>44860.4980500835</v>
      </c>
      <c r="AZ757" s="30">
        <f ca="1">IF(SUM(IF({"4.Projekteringsavtal","5.Anslutningsavtal","6.Nätavtal"}=Q757,1,0))&gt;0,EDATE(AX757,RANDBETWEEN(0,6)),"")</f>
        <v>45042</v>
      </c>
      <c r="BB757" s="20">
        <f ca="1">IF(SUM(IF({"5.Anslutningsavtal","6.Nätavtal"}=Q757,1,0))&gt;0,EDATE(AZ757,RANDBETWEEN(0,3)),"")</f>
        <v>45103</v>
      </c>
      <c r="BD757" s="20" t="str">
        <f ca="1" t="shared" si="809"/>
        <v/>
      </c>
    </row>
    <row r="758" spans="1:56">
      <c r="A758" s="32" t="s">
        <v>65</v>
      </c>
      <c r="B758" s="30">
        <f ca="1" t="shared" si="875"/>
        <v>43976</v>
      </c>
      <c r="C758" s="31">
        <f ca="1" t="shared" si="796"/>
        <v>44972</v>
      </c>
      <c r="D758" s="29" t="str">
        <f t="shared" si="797"/>
        <v>Project 4758</v>
      </c>
      <c r="E758" s="29" t="str">
        <f t="shared" si="798"/>
        <v>Company AB 5758</v>
      </c>
      <c r="F758" s="29" t="str">
        <f ca="1" t="shared" si="876"/>
        <v>Kungsör</v>
      </c>
      <c r="G758" s="36">
        <f ca="1" t="shared" si="877"/>
        <v>30</v>
      </c>
      <c r="H758" s="37" t="str">
        <f ca="1" t="shared" si="878"/>
        <v>Ja</v>
      </c>
      <c r="I758" s="29" t="str">
        <f ca="1" t="shared" si="879"/>
        <v>Nyanslutning</v>
      </c>
      <c r="J758" s="29" t="s">
        <v>69</v>
      </c>
      <c r="K758" s="40">
        <f ca="1" t="shared" si="880"/>
        <v>130</v>
      </c>
      <c r="L758" s="40">
        <f ca="1" t="shared" si="799"/>
        <v>119</v>
      </c>
      <c r="N758" s="29" t="str">
        <f ca="1" t="shared" si="800"/>
        <v>Lars Johnson 758</v>
      </c>
      <c r="O758" s="29" t="str">
        <f ca="1" t="shared" si="801"/>
        <v>Erik Johanson 758</v>
      </c>
      <c r="P758" s="29" t="str">
        <f ca="1" t="shared" si="802"/>
        <v>Anders Erikson 758</v>
      </c>
      <c r="Q758" s="29" t="str">
        <f ca="1" t="shared" si="881"/>
        <v>5.Anslutningsavtal</v>
      </c>
      <c r="R758" s="44" t="str">
        <f ca="1" t="shared" si="882"/>
        <v/>
      </c>
      <c r="S758" s="44" t="str">
        <f ca="1" t="shared" si="883"/>
        <v/>
      </c>
      <c r="T758" s="44" t="str">
        <f ca="1" t="shared" si="884"/>
        <v/>
      </c>
      <c r="V758" s="32"/>
      <c r="W758" s="48" t="str">
        <f ca="1" t="shared" si="885"/>
        <v>Ansluts till LN 20 kV</v>
      </c>
      <c r="X758" s="49" t="str">
        <f ca="1" t="shared" si="886"/>
        <v>Nej</v>
      </c>
      <c r="Y758" s="62" t="str">
        <f ca="1" t="shared" si="803"/>
        <v/>
      </c>
      <c r="Z758" s="62" t="str">
        <f ca="1" t="shared" si="804"/>
        <v/>
      </c>
      <c r="AA758" s="66"/>
      <c r="AB758" s="63" t="str">
        <f ca="1" t="shared" si="805"/>
        <v/>
      </c>
      <c r="AC758" s="72">
        <f ca="1">INDEX(Anslutningspunkt!$A$2:$A$180,RANDBETWEEN(2,180),1)</f>
        <v>196</v>
      </c>
      <c r="AD758" s="29"/>
      <c r="AE758" s="29" t="str">
        <f ca="1" t="shared" si="887"/>
        <v/>
      </c>
      <c r="AF758" s="78"/>
      <c r="AG758" s="121"/>
      <c r="AH758" s="122"/>
      <c r="AI758" s="126"/>
      <c r="AL758" s="6"/>
      <c r="AM758" s="6">
        <f ca="1">VLOOKUP(AC758,Anslutningspunkt!A:B,2,0)+RANDBETWEEN(-10000,10000)</f>
        <v>7741764.698</v>
      </c>
      <c r="AN758" s="6">
        <f ca="1">VLOOKUP(AC758,Anslutningspunkt!A:C,3,0)+RANDBETWEEN(-10000,10000)</f>
        <v>665549.195</v>
      </c>
      <c r="AP758" s="6" t="str">
        <f ca="1" t="shared" si="806"/>
        <v>Nyanslutning</v>
      </c>
      <c r="AQ758" s="6" t="str">
        <f t="shared" si="807"/>
        <v>Konsumtion/Produktion</v>
      </c>
      <c r="AX758" s="30">
        <f ca="1" t="shared" si="808"/>
        <v>44765.454785602</v>
      </c>
      <c r="AZ758" s="30">
        <f ca="1">IF(SUM(IF({"4.Projekteringsavtal","5.Anslutningsavtal","6.Nätavtal"}=Q758,1,0))&gt;0,EDATE(AX758,RANDBETWEEN(0,6)),"")</f>
        <v>44796</v>
      </c>
      <c r="BB758" s="20">
        <f ca="1">IF(SUM(IF({"5.Anslutningsavtal","6.Nätavtal"}=Q758,1,0))&gt;0,EDATE(AZ758,RANDBETWEEN(0,3)),"")</f>
        <v>44888</v>
      </c>
      <c r="BD758" s="20" t="str">
        <f ca="1" t="shared" si="809"/>
        <v/>
      </c>
    </row>
    <row r="759" spans="1:56">
      <c r="A759" s="32" t="s">
        <v>65</v>
      </c>
      <c r="B759" s="30">
        <f ca="1" t="shared" si="875"/>
        <v>44432</v>
      </c>
      <c r="C759" s="31">
        <f ca="1" t="shared" si="796"/>
        <v>45553</v>
      </c>
      <c r="D759" s="29" t="str">
        <f t="shared" si="797"/>
        <v>Project 4759</v>
      </c>
      <c r="E759" s="29" t="str">
        <f t="shared" si="798"/>
        <v>Company AB 5759</v>
      </c>
      <c r="F759" s="29" t="str">
        <f ca="1" t="shared" si="876"/>
        <v>Ludvika</v>
      </c>
      <c r="G759" s="36">
        <f ca="1" t="shared" si="877"/>
        <v>31</v>
      </c>
      <c r="H759" s="37" t="str">
        <f ca="1" t="shared" si="878"/>
        <v/>
      </c>
      <c r="I759" s="29" t="str">
        <f ca="1" t="shared" si="879"/>
        <v>Flytt</v>
      </c>
      <c r="J759" s="29" t="s">
        <v>69</v>
      </c>
      <c r="K759" s="40">
        <f ca="1" t="shared" si="880"/>
        <v>370</v>
      </c>
      <c r="L759" s="40">
        <f ca="1" t="shared" si="799"/>
        <v>42</v>
      </c>
      <c r="N759" s="29" t="str">
        <f ca="1" t="shared" si="800"/>
        <v>Anders Erikson 759</v>
      </c>
      <c r="O759" s="29" t="str">
        <f ca="1" t="shared" si="801"/>
        <v>Anders Erikson 759</v>
      </c>
      <c r="P759" s="29" t="str">
        <f ca="1" t="shared" si="802"/>
        <v>Lars Johnson 759</v>
      </c>
      <c r="Q759" s="29" t="str">
        <f ca="1" t="shared" si="881"/>
        <v>5.Anslutningsavtal</v>
      </c>
      <c r="R759" s="44" t="str">
        <f ca="1" t="shared" si="882"/>
        <v>Ja</v>
      </c>
      <c r="S759" s="44" t="str">
        <f ca="1" t="shared" si="883"/>
        <v/>
      </c>
      <c r="T759" s="44" t="str">
        <f ca="1" t="shared" si="884"/>
        <v>x</v>
      </c>
      <c r="V759" s="32"/>
      <c r="W759" s="48" t="str">
        <f ca="1" t="shared" si="885"/>
        <v>Reservationsavtal ska tecknas</v>
      </c>
      <c r="X759" s="49" t="str">
        <f ca="1" t="shared" si="886"/>
        <v/>
      </c>
      <c r="Y759" s="62" t="str">
        <f ca="1" t="shared" si="803"/>
        <v/>
      </c>
      <c r="Z759" s="62" t="str">
        <f ca="1" t="shared" si="804"/>
        <v/>
      </c>
      <c r="AA759" s="66"/>
      <c r="AB759" s="63" t="str">
        <f ca="1" t="shared" si="805"/>
        <v/>
      </c>
      <c r="AC759" s="72">
        <f ca="1">INDEX(Anslutningspunkt!$A$2:$A$180,RANDBETWEEN(2,180),1)</f>
        <v>215</v>
      </c>
      <c r="AD759" s="29"/>
      <c r="AE759" s="29" t="str">
        <f ca="1" t="shared" si="887"/>
        <v/>
      </c>
      <c r="AF759" s="78"/>
      <c r="AG759" s="121"/>
      <c r="AH759" s="122"/>
      <c r="AI759" s="126"/>
      <c r="AL759" s="6"/>
      <c r="AM759" s="6">
        <f ca="1">VLOOKUP(AC759,Anslutningspunkt!A:B,2,0)+RANDBETWEEN(-10000,10000)</f>
        <v>7595902.698</v>
      </c>
      <c r="AN759" s="6">
        <f ca="1">VLOOKUP(AC759,Anslutningspunkt!A:C,3,0)+RANDBETWEEN(-10000,10000)</f>
        <v>646850.195</v>
      </c>
      <c r="AP759" s="6" t="str">
        <f ca="1" t="shared" si="806"/>
        <v>Flytt</v>
      </c>
      <c r="AQ759" s="6" t="str">
        <f t="shared" si="807"/>
        <v>Konsumtion/Produktion</v>
      </c>
      <c r="AX759" s="30">
        <f ca="1" t="shared" si="808"/>
        <v>44441.3036805142</v>
      </c>
      <c r="AZ759" s="30">
        <f ca="1">IF(SUM(IF({"4.Projekteringsavtal","5.Anslutningsavtal","6.Nätavtal"}=Q759,1,0))&gt;0,EDATE(AX759,RANDBETWEEN(0,6)),"")</f>
        <v>44622</v>
      </c>
      <c r="BB759" s="20">
        <f ca="1">IF(SUM(IF({"5.Anslutningsavtal","6.Nätavtal"}=Q759,1,0))&gt;0,EDATE(AZ759,RANDBETWEEN(0,3)),"")</f>
        <v>44653</v>
      </c>
      <c r="BD759" s="20" t="str">
        <f ca="1" t="shared" si="809"/>
        <v/>
      </c>
    </row>
    <row r="760" spans="1:56">
      <c r="A760" s="32" t="s">
        <v>65</v>
      </c>
      <c r="B760" s="30">
        <f ca="1" t="shared" si="875"/>
        <v>43360</v>
      </c>
      <c r="C760" s="31">
        <f ca="1" t="shared" si="796"/>
        <v>45387</v>
      </c>
      <c r="D760" s="29" t="str">
        <f t="shared" si="797"/>
        <v>Project 4760</v>
      </c>
      <c r="E760" s="29" t="str">
        <f t="shared" si="798"/>
        <v>Company AB 5760</v>
      </c>
      <c r="F760" s="29" t="str">
        <f ca="1" t="shared" si="876"/>
        <v>Ludvika</v>
      </c>
      <c r="G760" s="36">
        <f ca="1" t="shared" si="877"/>
        <v>36</v>
      </c>
      <c r="H760" s="37" t="str">
        <f ca="1" t="shared" si="878"/>
        <v>Nej</v>
      </c>
      <c r="I760" s="29" t="str">
        <f ca="1" t="shared" si="879"/>
        <v>Nyanslutning</v>
      </c>
      <c r="J760" s="29" t="s">
        <v>69</v>
      </c>
      <c r="K760" s="40">
        <f ca="1" t="shared" si="880"/>
        <v>440</v>
      </c>
      <c r="L760" s="40">
        <f ca="1" t="shared" si="799"/>
        <v>318</v>
      </c>
      <c r="N760" s="29" t="str">
        <f ca="1" t="shared" si="800"/>
        <v>Lars Johnson 760</v>
      </c>
      <c r="O760" s="29" t="str">
        <f ca="1" t="shared" si="801"/>
        <v>Lars Johnson 760</v>
      </c>
      <c r="P760" s="29" t="str">
        <f ca="1" t="shared" si="802"/>
        <v>Erik Johanson 760</v>
      </c>
      <c r="Q760" s="29" t="str">
        <f ca="1" t="shared" si="881"/>
        <v>5.Anslutningsavtal</v>
      </c>
      <c r="R760" s="44" t="str">
        <f ca="1" t="shared" si="882"/>
        <v>nej</v>
      </c>
      <c r="S760" s="44" t="str">
        <f ca="1" t="shared" si="883"/>
        <v/>
      </c>
      <c r="T760" s="44" t="str">
        <f ca="1" t="shared" si="884"/>
        <v>x</v>
      </c>
      <c r="V760" s="32"/>
      <c r="W760" s="48" t="str">
        <f ca="1" t="shared" si="885"/>
        <v/>
      </c>
      <c r="X760" s="49" t="str">
        <f ca="1" t="shared" si="886"/>
        <v>Ja</v>
      </c>
      <c r="Y760" s="62">
        <f ca="1" t="shared" si="803"/>
        <v>45549</v>
      </c>
      <c r="Z760" s="62">
        <f ca="1" t="shared" si="804"/>
        <v>45458</v>
      </c>
      <c r="AA760" s="66"/>
      <c r="AB760" s="63" t="str">
        <f ca="1" t="shared" si="805"/>
        <v/>
      </c>
      <c r="AC760" s="72">
        <f ca="1">INDEX(Anslutningspunkt!$A$2:$A$180,RANDBETWEEN(2,180),1)</f>
        <v>155</v>
      </c>
      <c r="AD760" s="29"/>
      <c r="AE760" s="29" t="str">
        <f ca="1" t="shared" si="887"/>
        <v>Stamnät Regionnät</v>
      </c>
      <c r="AF760" s="78"/>
      <c r="AG760" s="121"/>
      <c r="AH760" s="122"/>
      <c r="AI760" s="126"/>
      <c r="AL760" s="6"/>
      <c r="AM760" s="6">
        <f ca="1">VLOOKUP(AC760,Anslutningspunkt!A:B,2,0)+RANDBETWEEN(-10000,10000)</f>
        <v>7745126.698</v>
      </c>
      <c r="AN760" s="6">
        <f ca="1">VLOOKUP(AC760,Anslutningspunkt!A:C,3,0)+RANDBETWEEN(-10000,10000)</f>
        <v>712629.195</v>
      </c>
      <c r="AP760" s="6" t="str">
        <f ca="1" t="shared" si="806"/>
        <v>Nyanslutning</v>
      </c>
      <c r="AQ760" s="6" t="str">
        <f t="shared" si="807"/>
        <v>Konsumtion/Produktion</v>
      </c>
      <c r="AX760" s="30">
        <f ca="1" t="shared" si="808"/>
        <v>45250.323369435</v>
      </c>
      <c r="AZ760" s="30">
        <f ca="1">IF(SUM(IF({"4.Projekteringsavtal","5.Anslutningsavtal","6.Nätavtal"}=Q760,1,0))&gt;0,EDATE(AX760,RANDBETWEEN(0,6)),"")</f>
        <v>45342</v>
      </c>
      <c r="BB760" s="20">
        <f ca="1">IF(SUM(IF({"5.Anslutningsavtal","6.Nätavtal"}=Q760,1,0))&gt;0,EDATE(AZ760,RANDBETWEEN(0,3)),"")</f>
        <v>45371</v>
      </c>
      <c r="BD760" s="20" t="str">
        <f ca="1" t="shared" si="809"/>
        <v/>
      </c>
    </row>
    <row r="761" spans="1:56">
      <c r="A761" s="32" t="s">
        <v>65</v>
      </c>
      <c r="B761" s="30">
        <f ca="1" t="shared" si="875"/>
        <v>44814</v>
      </c>
      <c r="C761" s="31">
        <f ca="1" t="shared" si="796"/>
        <v>45022</v>
      </c>
      <c r="D761" s="29" t="str">
        <f t="shared" si="797"/>
        <v>Project 4761</v>
      </c>
      <c r="E761" s="29" t="str">
        <f t="shared" si="798"/>
        <v>Company AB 5761</v>
      </c>
      <c r="F761" s="29" t="str">
        <f ca="1" t="shared" si="876"/>
        <v>Eskiltuna</v>
      </c>
      <c r="G761" s="36">
        <f ca="1" t="shared" si="877"/>
        <v>35</v>
      </c>
      <c r="H761" s="37" t="str">
        <f ca="1" t="shared" si="878"/>
        <v/>
      </c>
      <c r="I761" s="29" t="str">
        <f ca="1" t="shared" si="879"/>
        <v>Flytt</v>
      </c>
      <c r="J761" s="29" t="s">
        <v>69</v>
      </c>
      <c r="K761" s="40">
        <f ca="1" t="shared" si="880"/>
        <v>120</v>
      </c>
      <c r="L761" s="40">
        <f ca="1" t="shared" si="799"/>
        <v>34</v>
      </c>
      <c r="N761" s="29" t="str">
        <f ca="1" t="shared" si="800"/>
        <v>Anders Erikson 761</v>
      </c>
      <c r="O761" s="29" t="str">
        <f ca="1" t="shared" si="801"/>
        <v>Erik Johanson 761</v>
      </c>
      <c r="P761" s="29" t="str">
        <f ca="1" t="shared" si="802"/>
        <v>Lars Johnson 761</v>
      </c>
      <c r="Q761" s="29" t="str">
        <f ca="1" t="shared" si="881"/>
        <v>2.Reservationsavtal</v>
      </c>
      <c r="R761" s="44" t="str">
        <f ca="1" t="shared" si="882"/>
        <v/>
      </c>
      <c r="S761" s="44" t="str">
        <f ca="1" t="shared" si="883"/>
        <v/>
      </c>
      <c r="T761" s="44" t="str">
        <f ca="1" t="shared" si="884"/>
        <v/>
      </c>
      <c r="V761" s="32"/>
      <c r="W761" s="48" t="str">
        <f ca="1" t="shared" si="885"/>
        <v>Länk</v>
      </c>
      <c r="X761" s="49" t="str">
        <f ca="1" t="shared" si="886"/>
        <v>Ja</v>
      </c>
      <c r="Y761" s="62">
        <f ca="1" t="shared" si="803"/>
        <v>45277</v>
      </c>
      <c r="Z761" s="62">
        <f ca="1" t="shared" si="804"/>
        <v>45157</v>
      </c>
      <c r="AA761" s="66"/>
      <c r="AB761" s="63" t="str">
        <f ca="1" t="shared" si="805"/>
        <v/>
      </c>
      <c r="AC761" s="72">
        <f ca="1">INDEX(Anslutningspunkt!$A$2:$A$180,RANDBETWEEN(2,180),1)</f>
        <v>29</v>
      </c>
      <c r="AD761" s="29"/>
      <c r="AE761" s="29" t="str">
        <f ca="1" t="shared" si="887"/>
        <v>Regionnät</v>
      </c>
      <c r="AF761" s="78"/>
      <c r="AG761" s="121"/>
      <c r="AH761" s="122"/>
      <c r="AI761" s="126"/>
      <c r="AL761" s="6"/>
      <c r="AM761" s="6">
        <f ca="1">VLOOKUP(AC761,Anslutningspunkt!A:B,2,0)+RANDBETWEEN(-10000,10000)</f>
        <v>7749242.698</v>
      </c>
      <c r="AN761" s="6">
        <f ca="1">VLOOKUP(AC761,Anslutningspunkt!A:C,3,0)+RANDBETWEEN(-10000,10000)</f>
        <v>729723.195</v>
      </c>
      <c r="AP761" s="6" t="str">
        <f ca="1" t="shared" si="806"/>
        <v>Flytt</v>
      </c>
      <c r="AQ761" s="6" t="str">
        <f t="shared" si="807"/>
        <v>Konsumtion/Produktion</v>
      </c>
      <c r="AX761" s="30">
        <f ca="1" t="shared" si="808"/>
        <v>44880.7877187857</v>
      </c>
      <c r="AZ761" s="30" t="str">
        <f ca="1">IF(SUM(IF({"4.Projekteringsavtal","5.Anslutningsavtal","6.Nätavtal"}=Q761,1,0))&gt;0,EDATE(AX761,RANDBETWEEN(0,6)),"")</f>
        <v/>
      </c>
      <c r="BB761" s="20" t="str">
        <f ca="1">IF(SUM(IF({"5.Anslutningsavtal","6.Nätavtal"}=Q761,1,0))&gt;0,EDATE(AZ761,RANDBETWEEN(0,3)),"")</f>
        <v/>
      </c>
      <c r="BD761" s="20" t="str">
        <f ca="1" t="shared" si="809"/>
        <v/>
      </c>
    </row>
    <row r="762" spans="1:56">
      <c r="A762" s="32" t="s">
        <v>65</v>
      </c>
      <c r="B762" s="30">
        <f ca="1" t="shared" ref="B762:B771" si="888">RANDBETWEEN(DATE(2018,1,1),DATE(2022,10,20))</f>
        <v>43257</v>
      </c>
      <c r="C762" s="31">
        <f ca="1" t="shared" si="796"/>
        <v>44577</v>
      </c>
      <c r="D762" s="29" t="str">
        <f t="shared" si="797"/>
        <v>Project 4762</v>
      </c>
      <c r="E762" s="29" t="str">
        <f t="shared" si="798"/>
        <v>Company AB 5762</v>
      </c>
      <c r="F762" s="29" t="str">
        <f ca="1" t="shared" ref="F762:F771" si="889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Hofors</v>
      </c>
      <c r="G762" s="36">
        <f ca="1" t="shared" ref="G762:G771" si="890">RANDBETWEEN(30,38)</f>
        <v>33</v>
      </c>
      <c r="H762" s="37" t="str">
        <f ca="1" t="shared" ref="H762:H771" si="891">CHOOSE(RANDBETWEEN(1,3),"Ja","Nej","")</f>
        <v>Nej</v>
      </c>
      <c r="I762" s="29" t="str">
        <f ca="1" t="shared" ref="I762:I771" si="892">CHOOSE(RANDBETWEEN(1,3),"Nyanslutning","Utökning","Flytt")</f>
        <v>Flytt</v>
      </c>
      <c r="J762" s="29" t="s">
        <v>69</v>
      </c>
      <c r="K762" s="40">
        <f ca="1" t="shared" ref="K762:K771" si="893">RANDBETWEEN(1,60)*10</f>
        <v>80</v>
      </c>
      <c r="L762" s="40">
        <f ca="1" t="shared" si="799"/>
        <v>24</v>
      </c>
      <c r="N762" s="29" t="str">
        <f ca="1" t="shared" si="800"/>
        <v>Erik Johanson 762</v>
      </c>
      <c r="O762" s="29" t="str">
        <f ca="1" t="shared" si="801"/>
        <v>Erik Johanson 762</v>
      </c>
      <c r="P762" s="29" t="str">
        <f ca="1" t="shared" si="802"/>
        <v>Erik Johanson 762</v>
      </c>
      <c r="Q762" s="29" t="str">
        <f ca="1" t="shared" ref="Q762:Q771" si="894">CHOOSE(RANDBETWEEN(1,5),"5.Anslutningsavtal","4.Projekteringsavtal","6.Nätavtal","2.Reservationsavtal","1.Anslutningsmöjlighet")</f>
        <v>1.Anslutningsmöjlighet</v>
      </c>
      <c r="R762" s="44" t="str">
        <f ca="1" t="shared" ref="R762:R771" si="895">CHOOSE(RANDBETWEEN(1,8),"Ja","","","","n","nej","?","N/A")</f>
        <v>?</v>
      </c>
      <c r="S762" s="44" t="str">
        <f ca="1" t="shared" ref="S762:S771" si="896">CHOOSE(RANDBETWEEN(1,3),"x","","")</f>
        <v>x</v>
      </c>
      <c r="T762" s="44" t="str">
        <f ca="1" t="shared" ref="T762:T771" si="897">CHOOSE(RANDBETWEEN(1,4),"x","","","")</f>
        <v>x</v>
      </c>
      <c r="V762" s="32"/>
      <c r="W762" s="48" t="str">
        <f ca="1" t="shared" ref="W762:W771" si="898">CHOOSE(RANDBETWEEN(1,7),"Länk","","","","","Ansluts till LN 20 kV","Reservationsavtal ska tecknas")</f>
        <v/>
      </c>
      <c r="X762" s="49" t="str">
        <f ca="1" t="shared" ref="X762:X771" si="899">CHOOSE(RANDBETWEEN(1,4),"Ja","Ja","Nej","")</f>
        <v>Nej</v>
      </c>
      <c r="Y762" s="62" t="str">
        <f ca="1" t="shared" si="803"/>
        <v/>
      </c>
      <c r="Z762" s="62" t="str">
        <f ca="1" t="shared" si="804"/>
        <v/>
      </c>
      <c r="AA762" s="66"/>
      <c r="AB762" s="63">
        <f ca="1" t="shared" si="805"/>
        <v>43578.3017277954</v>
      </c>
      <c r="AC762" s="72">
        <f ca="1">INDEX(Anslutningspunkt!$A$2:$A$180,RANDBETWEEN(2,180),1)</f>
        <v>142</v>
      </c>
      <c r="AD762" s="29"/>
      <c r="AE762" s="29" t="str">
        <f ca="1" t="shared" ref="AE762:AE771" si="900">CHOOSE(RANDBETWEEN(1,4),"Regionnät","Stamnät Regionnät","Stamnät","")</f>
        <v>Regionnät</v>
      </c>
      <c r="AF762" s="78"/>
      <c r="AG762" s="121"/>
      <c r="AH762" s="122"/>
      <c r="AI762" s="126"/>
      <c r="AL762" s="6"/>
      <c r="AM762" s="6">
        <f ca="1">VLOOKUP(AC762,Anslutningspunkt!A:B,2,0)+RANDBETWEEN(-10000,10000)</f>
        <v>7599611.698</v>
      </c>
      <c r="AN762" s="6">
        <f ca="1">VLOOKUP(AC762,Anslutningspunkt!A:C,3,0)+RANDBETWEEN(-10000,10000)</f>
        <v>767396.195</v>
      </c>
      <c r="AP762" s="6" t="str">
        <f ca="1" t="shared" si="806"/>
        <v>Flytt</v>
      </c>
      <c r="AQ762" s="6" t="str">
        <f t="shared" si="807"/>
        <v>Konsumtion/Produktion</v>
      </c>
      <c r="AX762" s="30" t="str">
        <f ca="1" t="shared" si="808"/>
        <v/>
      </c>
      <c r="AZ762" s="30" t="str">
        <f ca="1">IF(SUM(IF({"4.Projekteringsavtal","5.Anslutningsavtal","6.Nätavtal"}=Q762,1,0))&gt;0,EDATE(AX762,RANDBETWEEN(0,6)),"")</f>
        <v/>
      </c>
      <c r="BB762" s="20" t="str">
        <f ca="1">IF(SUM(IF({"5.Anslutningsavtal","6.Nätavtal"}=Q762,1,0))&gt;0,EDATE(AZ762,RANDBETWEEN(0,3)),"")</f>
        <v/>
      </c>
      <c r="BD762" s="20" t="str">
        <f ca="1" t="shared" si="809"/>
        <v/>
      </c>
    </row>
    <row r="763" spans="1:56">
      <c r="A763" s="32" t="s">
        <v>65</v>
      </c>
      <c r="B763" s="30">
        <f ca="1" t="shared" si="888"/>
        <v>43845</v>
      </c>
      <c r="C763" s="31">
        <f ca="1" t="shared" si="796"/>
        <v>43984</v>
      </c>
      <c r="D763" s="29" t="str">
        <f t="shared" si="797"/>
        <v>Project 4763</v>
      </c>
      <c r="E763" s="29" t="str">
        <f t="shared" si="798"/>
        <v>Company AB 5763</v>
      </c>
      <c r="F763" s="29" t="str">
        <f ca="1" t="shared" si="889"/>
        <v>Norrtälje</v>
      </c>
      <c r="G763" s="36">
        <f ca="1" t="shared" si="890"/>
        <v>34</v>
      </c>
      <c r="H763" s="37" t="str">
        <f ca="1" t="shared" si="891"/>
        <v>Nej</v>
      </c>
      <c r="I763" s="29" t="str">
        <f ca="1" t="shared" si="892"/>
        <v>Utökning</v>
      </c>
      <c r="J763" s="29" t="s">
        <v>69</v>
      </c>
      <c r="K763" s="40">
        <f ca="1" t="shared" si="893"/>
        <v>570</v>
      </c>
      <c r="L763" s="40">
        <f ca="1" t="shared" si="799"/>
        <v>502</v>
      </c>
      <c r="N763" s="29" t="str">
        <f ca="1" t="shared" si="800"/>
        <v>Anders Erikson 763</v>
      </c>
      <c r="O763" s="29" t="str">
        <f ca="1" t="shared" si="801"/>
        <v>Lars Johnson 763</v>
      </c>
      <c r="P763" s="29" t="str">
        <f ca="1" t="shared" si="802"/>
        <v>Lars Johnson 763</v>
      </c>
      <c r="Q763" s="29" t="str">
        <f ca="1" t="shared" si="894"/>
        <v>2.Reservationsavtal</v>
      </c>
      <c r="R763" s="44" t="str">
        <f ca="1" t="shared" si="895"/>
        <v/>
      </c>
      <c r="S763" s="44" t="str">
        <f ca="1" t="shared" si="896"/>
        <v/>
      </c>
      <c r="T763" s="44" t="str">
        <f ca="1" t="shared" si="897"/>
        <v/>
      </c>
      <c r="V763" s="32"/>
      <c r="W763" s="48" t="str">
        <f ca="1" t="shared" si="898"/>
        <v/>
      </c>
      <c r="X763" s="49" t="str">
        <f ca="1" t="shared" si="899"/>
        <v>Ja</v>
      </c>
      <c r="Y763" s="62">
        <f ca="1" t="shared" si="803"/>
        <v>44902</v>
      </c>
      <c r="Z763" s="62">
        <f ca="1" t="shared" si="804"/>
        <v>44243</v>
      </c>
      <c r="AA763" s="66"/>
      <c r="AB763" s="63" t="str">
        <f ca="1" t="shared" si="805"/>
        <v/>
      </c>
      <c r="AC763" s="72">
        <f ca="1">INDEX(Anslutningspunkt!$A$2:$A$180,RANDBETWEEN(2,180),1)</f>
        <v>145</v>
      </c>
      <c r="AD763" s="29"/>
      <c r="AE763" s="29" t="str">
        <f ca="1" t="shared" si="900"/>
        <v>Regionnät</v>
      </c>
      <c r="AF763" s="78"/>
      <c r="AG763" s="121"/>
      <c r="AH763" s="122"/>
      <c r="AI763" s="126"/>
      <c r="AL763" s="6"/>
      <c r="AM763" s="6">
        <f ca="1">VLOOKUP(AC763,Anslutningspunkt!A:B,2,0)+RANDBETWEEN(-10000,10000)</f>
        <v>7710346.698</v>
      </c>
      <c r="AN763" s="6">
        <f ca="1">VLOOKUP(AC763,Anslutningspunkt!A:C,3,0)+RANDBETWEEN(-10000,10000)</f>
        <v>828378.195</v>
      </c>
      <c r="AP763" s="6" t="str">
        <f ca="1" t="shared" si="806"/>
        <v>Utökning</v>
      </c>
      <c r="AQ763" s="6" t="str">
        <f t="shared" si="807"/>
        <v>Konsumtion/Produktion</v>
      </c>
      <c r="AX763" s="30">
        <f ca="1" t="shared" si="808"/>
        <v>43918.3680463134</v>
      </c>
      <c r="AZ763" s="30" t="str">
        <f ca="1">IF(SUM(IF({"4.Projekteringsavtal","5.Anslutningsavtal","6.Nätavtal"}=Q763,1,0))&gt;0,EDATE(AX763,RANDBETWEEN(0,6)),"")</f>
        <v/>
      </c>
      <c r="BB763" s="20" t="str">
        <f ca="1">IF(SUM(IF({"5.Anslutningsavtal","6.Nätavtal"}=Q763,1,0))&gt;0,EDATE(AZ763,RANDBETWEEN(0,3)),"")</f>
        <v/>
      </c>
      <c r="BD763" s="20" t="str">
        <f ca="1" t="shared" si="809"/>
        <v/>
      </c>
    </row>
    <row r="764" spans="1:56">
      <c r="A764" s="32" t="s">
        <v>65</v>
      </c>
      <c r="B764" s="30">
        <f ca="1" t="shared" si="888"/>
        <v>44681</v>
      </c>
      <c r="C764" s="31">
        <f ca="1" t="shared" ref="C764:C827" si="901">RANDBETWEEN(B764,DATE(2024,10,20))</f>
        <v>45341</v>
      </c>
      <c r="D764" s="29" t="str">
        <f t="shared" ref="D764:D827" si="902">_xlfn.CONCAT("Project ",COLUMN(D764),ROW(D764))</f>
        <v>Project 4764</v>
      </c>
      <c r="E764" s="29" t="str">
        <f t="shared" ref="E764:E827" si="903">_xlfn.CONCAT("Company AB ",COLUMN(E764),ROW(E764))</f>
        <v>Company AB 5764</v>
      </c>
      <c r="F764" s="29" t="str">
        <f ca="1" t="shared" si="889"/>
        <v>Tierp</v>
      </c>
      <c r="G764" s="36">
        <f ca="1" t="shared" si="890"/>
        <v>37</v>
      </c>
      <c r="H764" s="37" t="str">
        <f ca="1" t="shared" si="891"/>
        <v>Ja</v>
      </c>
      <c r="I764" s="29" t="str">
        <f ca="1" t="shared" si="892"/>
        <v>Nyanslutning</v>
      </c>
      <c r="J764" s="29" t="s">
        <v>69</v>
      </c>
      <c r="K764" s="40">
        <f ca="1" t="shared" si="893"/>
        <v>200</v>
      </c>
      <c r="L764" s="40">
        <f ca="1" t="shared" ref="L764:L827" si="904">RANDBETWEEN(1,K764)</f>
        <v>21</v>
      </c>
      <c r="N764" s="29" t="str">
        <f ca="1" t="shared" ref="N764:N827" si="905">_xlfn.CONCAT(CHOOSE(RANDBETWEEN(1,4),"Anders Erikson","Erik Johanson","Sarah Anderson","Lars Johnson")," ",ROW(N764))</f>
        <v>Lars Johnson 764</v>
      </c>
      <c r="O764" s="29" t="str">
        <f ca="1" t="shared" ref="O764:O827" si="906">_xlfn.CONCAT(CHOOSE(RANDBETWEEN(1,4),"Anders Erikson","Erik Johanson","Sarah Anderson","Lars Johnson")," ",ROW(O764))</f>
        <v>Erik Johanson 764</v>
      </c>
      <c r="P764" s="29" t="str">
        <f ca="1" t="shared" ref="P764:P827" si="907">_xlfn.CONCAT(CHOOSE(RANDBETWEEN(1,4),"Anders Erikson","Erik Johanson","Sarah Anderson","Lars Johnson")," ",ROW(P764))</f>
        <v>Anders Erikson 764</v>
      </c>
      <c r="Q764" s="29" t="str">
        <f ca="1" t="shared" si="894"/>
        <v>6.Nätavtal</v>
      </c>
      <c r="R764" s="44" t="str">
        <f ca="1" t="shared" si="895"/>
        <v>n</v>
      </c>
      <c r="S764" s="44" t="str">
        <f ca="1" t="shared" si="896"/>
        <v/>
      </c>
      <c r="T764" s="44" t="str">
        <f ca="1" t="shared" si="897"/>
        <v/>
      </c>
      <c r="V764" s="32"/>
      <c r="W764" s="48" t="str">
        <f ca="1" t="shared" si="898"/>
        <v>Länk</v>
      </c>
      <c r="X764" s="49" t="str">
        <f ca="1" t="shared" si="899"/>
        <v/>
      </c>
      <c r="Y764" s="62" t="str">
        <f ca="1" t="shared" ref="Y764:Y827" si="908">IF(Z764&lt;&gt;"",RANDBETWEEN(Z764,DATE(2024,10,20)),"")</f>
        <v/>
      </c>
      <c r="Z764" s="62" t="str">
        <f ca="1" t="shared" ref="Z764:Z827" si="909">IF(X764="Ja",RANDBETWEEN(C764,DATE(2024,10,20)),"")</f>
        <v/>
      </c>
      <c r="AA764" s="66"/>
      <c r="AB764" s="63" t="str">
        <f ca="1" t="shared" ref="AB764:AB827" si="910">IF(Q764="1.Anslutningsmöjlighet",IF(RAND()*10&lt;3,B764+RAND()*(EDATE(C764,1)-B764),""),"")</f>
        <v/>
      </c>
      <c r="AC764" s="72">
        <f ca="1">INDEX(Anslutningspunkt!$A$2:$A$180,RANDBETWEEN(2,180),1)</f>
        <v>205</v>
      </c>
      <c r="AD764" s="29"/>
      <c r="AE764" s="29" t="str">
        <f ca="1" t="shared" si="900"/>
        <v>Regionnät</v>
      </c>
      <c r="AF764" s="78"/>
      <c r="AG764" s="121"/>
      <c r="AH764" s="122"/>
      <c r="AI764" s="126"/>
      <c r="AL764" s="6"/>
      <c r="AM764" s="6">
        <f ca="1">VLOOKUP(AC764,Anslutningspunkt!A:B,2,0)+RANDBETWEEN(-10000,10000)</f>
        <v>7686817.698</v>
      </c>
      <c r="AN764" s="6">
        <f ca="1">VLOOKUP(AC764,Anslutningspunkt!A:C,3,0)+RANDBETWEEN(-10000,10000)</f>
        <v>740585.195</v>
      </c>
      <c r="AP764" s="6" t="str">
        <f ca="1" t="shared" ref="AP764:AP827" si="911">I764</f>
        <v>Nyanslutning</v>
      </c>
      <c r="AQ764" s="6" t="str">
        <f t="shared" ref="AQ764:AQ827" si="912">J764</f>
        <v>Konsumtion/Produktion</v>
      </c>
      <c r="AX764" s="30">
        <f ca="1" t="shared" ref="AX764:AX827" si="913">IF(Q764&lt;&gt;"1.Anslutningsmöjlighet",B764+RAND()*(EDATE(C764,1)-B764),"")</f>
        <v>44880.6975322791</v>
      </c>
      <c r="AZ764" s="30">
        <f ca="1">IF(SUM(IF({"4.Projekteringsavtal","5.Anslutningsavtal","6.Nätavtal"}=Q764,1,0))&gt;0,EDATE(AX764,RANDBETWEEN(0,6)),"")</f>
        <v>44941</v>
      </c>
      <c r="BB764" s="20">
        <f ca="1">IF(SUM(IF({"5.Anslutningsavtal","6.Nätavtal"}=Q764,1,0))&gt;0,EDATE(AZ764,RANDBETWEEN(0,3)),"")</f>
        <v>45000</v>
      </c>
      <c r="BD764" s="20">
        <f ca="1" t="shared" ref="BD764:BD827" si="914">IF("6.Nätavtal"=Q764,EDATE(BB764,RANDBETWEEN(0,3)),"")</f>
        <v>45061</v>
      </c>
    </row>
    <row r="765" spans="1:56">
      <c r="A765" s="32" t="s">
        <v>65</v>
      </c>
      <c r="B765" s="30">
        <f ca="1" t="shared" si="888"/>
        <v>44186</v>
      </c>
      <c r="C765" s="31">
        <f ca="1" t="shared" si="901"/>
        <v>45450</v>
      </c>
      <c r="D765" s="29" t="str">
        <f t="shared" si="902"/>
        <v>Project 4765</v>
      </c>
      <c r="E765" s="29" t="str">
        <f t="shared" si="903"/>
        <v>Company AB 5765</v>
      </c>
      <c r="F765" s="29" t="str">
        <f ca="1" t="shared" si="889"/>
        <v>Långshyttan</v>
      </c>
      <c r="G765" s="36">
        <f ca="1" t="shared" si="890"/>
        <v>31</v>
      </c>
      <c r="H765" s="37" t="str">
        <f ca="1" t="shared" si="891"/>
        <v>Ja</v>
      </c>
      <c r="I765" s="29" t="str">
        <f ca="1" t="shared" si="892"/>
        <v>Nyanslutning</v>
      </c>
      <c r="J765" s="29" t="s">
        <v>69</v>
      </c>
      <c r="K765" s="40">
        <f ca="1" t="shared" si="893"/>
        <v>160</v>
      </c>
      <c r="L765" s="40">
        <f ca="1" t="shared" si="904"/>
        <v>41</v>
      </c>
      <c r="N765" s="29" t="str">
        <f ca="1" t="shared" si="905"/>
        <v>Anders Erikson 765</v>
      </c>
      <c r="O765" s="29" t="str">
        <f ca="1" t="shared" si="906"/>
        <v>Sarah Anderson 765</v>
      </c>
      <c r="P765" s="29" t="str">
        <f ca="1" t="shared" si="907"/>
        <v>Anders Erikson 765</v>
      </c>
      <c r="Q765" s="29" t="str">
        <f ca="1" t="shared" si="894"/>
        <v>4.Projekteringsavtal</v>
      </c>
      <c r="R765" s="44" t="str">
        <f ca="1" t="shared" si="895"/>
        <v>Ja</v>
      </c>
      <c r="S765" s="44" t="str">
        <f ca="1" t="shared" si="896"/>
        <v/>
      </c>
      <c r="T765" s="44" t="str">
        <f ca="1" t="shared" si="897"/>
        <v/>
      </c>
      <c r="V765" s="32"/>
      <c r="W765" s="48" t="str">
        <f ca="1" t="shared" si="898"/>
        <v/>
      </c>
      <c r="X765" s="49" t="str">
        <f ca="1" t="shared" si="899"/>
        <v>Nej</v>
      </c>
      <c r="Y765" s="62" t="str">
        <f ca="1" t="shared" si="908"/>
        <v/>
      </c>
      <c r="Z765" s="62" t="str">
        <f ca="1" t="shared" si="909"/>
        <v/>
      </c>
      <c r="AA765" s="66"/>
      <c r="AB765" s="63" t="str">
        <f ca="1" t="shared" si="910"/>
        <v/>
      </c>
      <c r="AC765" s="72">
        <f ca="1">INDEX(Anslutningspunkt!$A$2:$A$180,RANDBETWEEN(2,180),1)</f>
        <v>161</v>
      </c>
      <c r="AD765" s="29"/>
      <c r="AE765" s="29" t="str">
        <f ca="1" t="shared" si="900"/>
        <v>Stamnät Regionnät</v>
      </c>
      <c r="AF765" s="78"/>
      <c r="AG765" s="121"/>
      <c r="AH765" s="122"/>
      <c r="AI765" s="126"/>
      <c r="AL765" s="6"/>
      <c r="AM765" s="6">
        <f ca="1">VLOOKUP(AC765,Anslutningspunkt!A:B,2,0)+RANDBETWEEN(-10000,10000)</f>
        <v>7730699.698</v>
      </c>
      <c r="AN765" s="6">
        <f ca="1">VLOOKUP(AC765,Anslutningspunkt!A:C,3,0)+RANDBETWEEN(-10000,10000)</f>
        <v>762987.195</v>
      </c>
      <c r="AP765" s="6" t="str">
        <f ca="1" t="shared" si="911"/>
        <v>Nyanslutning</v>
      </c>
      <c r="AQ765" s="6" t="str">
        <f t="shared" si="912"/>
        <v>Konsumtion/Produktion</v>
      </c>
      <c r="AX765" s="30">
        <f ca="1" t="shared" si="913"/>
        <v>45158.7669545314</v>
      </c>
      <c r="AZ765" s="30">
        <f ca="1">IF(SUM(IF({"4.Projekteringsavtal","5.Anslutningsavtal","6.Nätavtal"}=Q765,1,0))&gt;0,EDATE(AX765,RANDBETWEEN(0,6)),"")</f>
        <v>45189</v>
      </c>
      <c r="BB765" s="20" t="str">
        <f ca="1">IF(SUM(IF({"5.Anslutningsavtal","6.Nätavtal"}=Q765,1,0))&gt;0,EDATE(AZ765,RANDBETWEEN(0,3)),"")</f>
        <v/>
      </c>
      <c r="BD765" s="20" t="str">
        <f ca="1" t="shared" si="914"/>
        <v/>
      </c>
    </row>
    <row r="766" spans="1:56">
      <c r="A766" s="32" t="s">
        <v>65</v>
      </c>
      <c r="B766" s="30">
        <f ca="1" t="shared" si="888"/>
        <v>44380</v>
      </c>
      <c r="C766" s="31">
        <f ca="1" t="shared" si="901"/>
        <v>44770</v>
      </c>
      <c r="D766" s="29" t="str">
        <f t="shared" si="902"/>
        <v>Project 4766</v>
      </c>
      <c r="E766" s="29" t="str">
        <f t="shared" si="903"/>
        <v>Company AB 5766</v>
      </c>
      <c r="F766" s="29" t="str">
        <f ca="1" t="shared" si="889"/>
        <v>Äkers Styckebruk</v>
      </c>
      <c r="G766" s="36">
        <f ca="1" t="shared" si="890"/>
        <v>31</v>
      </c>
      <c r="H766" s="37" t="str">
        <f ca="1" t="shared" si="891"/>
        <v>Ja</v>
      </c>
      <c r="I766" s="29" t="str">
        <f ca="1" t="shared" si="892"/>
        <v>Utökning</v>
      </c>
      <c r="J766" s="29" t="s">
        <v>69</v>
      </c>
      <c r="K766" s="40">
        <f ca="1" t="shared" si="893"/>
        <v>480</v>
      </c>
      <c r="L766" s="40">
        <f ca="1" t="shared" si="904"/>
        <v>182</v>
      </c>
      <c r="N766" s="29" t="str">
        <f ca="1" t="shared" si="905"/>
        <v>Sarah Anderson 766</v>
      </c>
      <c r="O766" s="29" t="str">
        <f ca="1" t="shared" si="906"/>
        <v>Erik Johanson 766</v>
      </c>
      <c r="P766" s="29" t="str">
        <f ca="1" t="shared" si="907"/>
        <v>Sarah Anderson 766</v>
      </c>
      <c r="Q766" s="29" t="str">
        <f ca="1" t="shared" si="894"/>
        <v>4.Projekteringsavtal</v>
      </c>
      <c r="R766" s="44" t="str">
        <f ca="1" t="shared" si="895"/>
        <v>?</v>
      </c>
      <c r="S766" s="44" t="str">
        <f ca="1" t="shared" si="896"/>
        <v/>
      </c>
      <c r="T766" s="44" t="str">
        <f ca="1" t="shared" si="897"/>
        <v>x</v>
      </c>
      <c r="V766" s="32"/>
      <c r="W766" s="48" t="str">
        <f ca="1" t="shared" si="898"/>
        <v/>
      </c>
      <c r="X766" s="49" t="str">
        <f ca="1" t="shared" si="899"/>
        <v>Ja</v>
      </c>
      <c r="Y766" s="62">
        <f ca="1" t="shared" si="908"/>
        <v>44903</v>
      </c>
      <c r="Z766" s="62">
        <f ca="1" t="shared" si="909"/>
        <v>44850</v>
      </c>
      <c r="AA766" s="66"/>
      <c r="AB766" s="63" t="str">
        <f ca="1" t="shared" si="910"/>
        <v/>
      </c>
      <c r="AC766" s="72">
        <f ca="1">INDEX(Anslutningspunkt!$A$2:$A$180,RANDBETWEEN(2,180),1)</f>
        <v>40</v>
      </c>
      <c r="AD766" s="29"/>
      <c r="AE766" s="29" t="str">
        <f ca="1" t="shared" si="900"/>
        <v>Stamnät</v>
      </c>
      <c r="AF766" s="78"/>
      <c r="AG766" s="121"/>
      <c r="AH766" s="122"/>
      <c r="AI766" s="126"/>
      <c r="AL766" s="6"/>
      <c r="AM766" s="6">
        <f ca="1">VLOOKUP(AC766,Anslutningspunkt!A:B,2,0)+RANDBETWEEN(-10000,10000)</f>
        <v>7583137.698</v>
      </c>
      <c r="AN766" s="6">
        <f ca="1">VLOOKUP(AC766,Anslutningspunkt!A:C,3,0)+RANDBETWEEN(-10000,10000)</f>
        <v>844902.195</v>
      </c>
      <c r="AP766" s="6" t="str">
        <f ca="1" t="shared" si="911"/>
        <v>Utökning</v>
      </c>
      <c r="AQ766" s="6" t="str">
        <f t="shared" si="912"/>
        <v>Konsumtion/Produktion</v>
      </c>
      <c r="AX766" s="30">
        <f ca="1" t="shared" si="913"/>
        <v>44691.2469792599</v>
      </c>
      <c r="AZ766" s="30">
        <f ca="1">IF(SUM(IF({"4.Projekteringsavtal","5.Anslutningsavtal","6.Nätavtal"}=Q766,1,0))&gt;0,EDATE(AX766,RANDBETWEEN(0,6)),"")</f>
        <v>44722</v>
      </c>
      <c r="BB766" s="20" t="str">
        <f ca="1">IF(SUM(IF({"5.Anslutningsavtal","6.Nätavtal"}=Q766,1,0))&gt;0,EDATE(AZ766,RANDBETWEEN(0,3)),"")</f>
        <v/>
      </c>
      <c r="BD766" s="20" t="str">
        <f ca="1" t="shared" si="914"/>
        <v/>
      </c>
    </row>
    <row r="767" spans="1:56">
      <c r="A767" s="32" t="s">
        <v>65</v>
      </c>
      <c r="B767" s="30">
        <f ca="1" t="shared" si="888"/>
        <v>43654</v>
      </c>
      <c r="C767" s="31">
        <f ca="1" t="shared" si="901"/>
        <v>44964</v>
      </c>
      <c r="D767" s="29" t="str">
        <f t="shared" si="902"/>
        <v>Project 4767</v>
      </c>
      <c r="E767" s="29" t="str">
        <f t="shared" si="903"/>
        <v>Company AB 5767</v>
      </c>
      <c r="F767" s="29" t="str">
        <f ca="1" t="shared" si="889"/>
        <v>Litslunda</v>
      </c>
      <c r="G767" s="36">
        <f ca="1" t="shared" si="890"/>
        <v>32</v>
      </c>
      <c r="H767" s="37" t="str">
        <f ca="1" t="shared" si="891"/>
        <v>Nej</v>
      </c>
      <c r="I767" s="29" t="str">
        <f ca="1" t="shared" si="892"/>
        <v>Flytt</v>
      </c>
      <c r="J767" s="29" t="s">
        <v>69</v>
      </c>
      <c r="K767" s="40">
        <f ca="1" t="shared" si="893"/>
        <v>190</v>
      </c>
      <c r="L767" s="40">
        <f ca="1" t="shared" si="904"/>
        <v>190</v>
      </c>
      <c r="N767" s="29" t="str">
        <f ca="1" t="shared" si="905"/>
        <v>Anders Erikson 767</v>
      </c>
      <c r="O767" s="29" t="str">
        <f ca="1" t="shared" si="906"/>
        <v>Lars Johnson 767</v>
      </c>
      <c r="P767" s="29" t="str">
        <f ca="1" t="shared" si="907"/>
        <v>Anders Erikson 767</v>
      </c>
      <c r="Q767" s="29" t="str">
        <f ca="1" t="shared" si="894"/>
        <v>1.Anslutningsmöjlighet</v>
      </c>
      <c r="R767" s="44" t="str">
        <f ca="1" t="shared" si="895"/>
        <v>nej</v>
      </c>
      <c r="S767" s="44" t="str">
        <f ca="1" t="shared" si="896"/>
        <v>x</v>
      </c>
      <c r="T767" s="44" t="str">
        <f ca="1" t="shared" si="897"/>
        <v/>
      </c>
      <c r="V767" s="32"/>
      <c r="W767" s="48" t="str">
        <f ca="1" t="shared" si="898"/>
        <v/>
      </c>
      <c r="X767" s="49" t="str">
        <f ca="1" t="shared" si="899"/>
        <v>Ja</v>
      </c>
      <c r="Y767" s="62">
        <f ca="1" t="shared" si="908"/>
        <v>45412</v>
      </c>
      <c r="Z767" s="62">
        <f ca="1" t="shared" si="909"/>
        <v>45380</v>
      </c>
      <c r="AA767" s="66"/>
      <c r="AB767" s="63" t="str">
        <f ca="1" t="shared" si="910"/>
        <v/>
      </c>
      <c r="AC767" s="72">
        <f ca="1">INDEX(Anslutningspunkt!$A$2:$A$180,RANDBETWEEN(2,180),1)</f>
        <v>188</v>
      </c>
      <c r="AD767" s="29"/>
      <c r="AE767" s="29" t="str">
        <f ca="1" t="shared" si="900"/>
        <v>Stamnät</v>
      </c>
      <c r="AF767" s="78"/>
      <c r="AG767" s="121"/>
      <c r="AH767" s="122"/>
      <c r="AI767" s="126"/>
      <c r="AL767" s="6"/>
      <c r="AM767" s="6">
        <f ca="1">VLOOKUP(AC767,Anslutningspunkt!A:B,2,0)+RANDBETWEEN(-10000,10000)</f>
        <v>7660423.698</v>
      </c>
      <c r="AN767" s="6">
        <f ca="1">VLOOKUP(AC767,Anslutningspunkt!A:C,3,0)+RANDBETWEEN(-10000,10000)</f>
        <v>814468.195</v>
      </c>
      <c r="AP767" s="6" t="str">
        <f ca="1" t="shared" si="911"/>
        <v>Flytt</v>
      </c>
      <c r="AQ767" s="6" t="str">
        <f t="shared" si="912"/>
        <v>Konsumtion/Produktion</v>
      </c>
      <c r="AX767" s="30" t="str">
        <f ca="1" t="shared" si="913"/>
        <v/>
      </c>
      <c r="AZ767" s="30" t="str">
        <f ca="1">IF(SUM(IF({"4.Projekteringsavtal","5.Anslutningsavtal","6.Nätavtal"}=Q767,1,0))&gt;0,EDATE(AX767,RANDBETWEEN(0,6)),"")</f>
        <v/>
      </c>
      <c r="BB767" s="20" t="str">
        <f ca="1">IF(SUM(IF({"5.Anslutningsavtal","6.Nätavtal"}=Q767,1,0))&gt;0,EDATE(AZ767,RANDBETWEEN(0,3)),"")</f>
        <v/>
      </c>
      <c r="BD767" s="20" t="str">
        <f ca="1" t="shared" si="914"/>
        <v/>
      </c>
    </row>
    <row r="768" spans="1:56">
      <c r="A768" s="32" t="s">
        <v>65</v>
      </c>
      <c r="B768" s="30">
        <f ca="1" t="shared" si="888"/>
        <v>44303</v>
      </c>
      <c r="C768" s="31">
        <f ca="1" t="shared" si="901"/>
        <v>44312</v>
      </c>
      <c r="D768" s="29" t="str">
        <f t="shared" si="902"/>
        <v>Project 4768</v>
      </c>
      <c r="E768" s="29" t="str">
        <f t="shared" si="903"/>
        <v>Company AB 5768</v>
      </c>
      <c r="F768" s="29" t="str">
        <f ca="1" t="shared" si="889"/>
        <v>Eskiltuna</v>
      </c>
      <c r="G768" s="36">
        <f ca="1" t="shared" si="890"/>
        <v>34</v>
      </c>
      <c r="H768" s="37" t="str">
        <f ca="1" t="shared" si="891"/>
        <v>Nej</v>
      </c>
      <c r="I768" s="29" t="str">
        <f ca="1" t="shared" si="892"/>
        <v>Flytt</v>
      </c>
      <c r="J768" s="29" t="s">
        <v>69</v>
      </c>
      <c r="K768" s="40">
        <f ca="1" t="shared" si="893"/>
        <v>520</v>
      </c>
      <c r="L768" s="40">
        <f ca="1" t="shared" si="904"/>
        <v>165</v>
      </c>
      <c r="N768" s="29" t="str">
        <f ca="1" t="shared" si="905"/>
        <v>Sarah Anderson 768</v>
      </c>
      <c r="O768" s="29" t="str">
        <f ca="1" t="shared" si="906"/>
        <v>Sarah Anderson 768</v>
      </c>
      <c r="P768" s="29" t="str">
        <f ca="1" t="shared" si="907"/>
        <v>Anders Erikson 768</v>
      </c>
      <c r="Q768" s="29" t="str">
        <f ca="1" t="shared" si="894"/>
        <v>5.Anslutningsavtal</v>
      </c>
      <c r="R768" s="44" t="str">
        <f ca="1" t="shared" si="895"/>
        <v/>
      </c>
      <c r="S768" s="44" t="str">
        <f ca="1" t="shared" si="896"/>
        <v>x</v>
      </c>
      <c r="T768" s="44" t="str">
        <f ca="1" t="shared" si="897"/>
        <v/>
      </c>
      <c r="V768" s="32"/>
      <c r="W768" s="48" t="str">
        <f ca="1" t="shared" si="898"/>
        <v>Ansluts till LN 20 kV</v>
      </c>
      <c r="X768" s="49" t="str">
        <f ca="1" t="shared" si="899"/>
        <v>Ja</v>
      </c>
      <c r="Y768" s="62">
        <f ca="1" t="shared" si="908"/>
        <v>45463</v>
      </c>
      <c r="Z768" s="62">
        <f ca="1" t="shared" si="909"/>
        <v>45412</v>
      </c>
      <c r="AA768" s="66"/>
      <c r="AB768" s="63" t="str">
        <f ca="1" t="shared" si="910"/>
        <v/>
      </c>
      <c r="AC768" s="72">
        <f ca="1">INDEX(Anslutningspunkt!$A$2:$A$180,RANDBETWEEN(2,180),1)</f>
        <v>137</v>
      </c>
      <c r="AD768" s="29"/>
      <c r="AE768" s="29" t="str">
        <f ca="1" t="shared" si="900"/>
        <v>Regionnät</v>
      </c>
      <c r="AF768" s="78"/>
      <c r="AG768" s="121"/>
      <c r="AH768" s="122"/>
      <c r="AI768" s="126"/>
      <c r="AL768" s="6"/>
      <c r="AM768" s="6">
        <f ca="1">VLOOKUP(AC768,Anslutningspunkt!A:B,2,0)+RANDBETWEEN(-10000,10000)</f>
        <v>7592648.698</v>
      </c>
      <c r="AN768" s="6">
        <f ca="1">VLOOKUP(AC768,Anslutningspunkt!A:C,3,0)+RANDBETWEEN(-10000,10000)</f>
        <v>770736.195</v>
      </c>
      <c r="AP768" s="6" t="str">
        <f ca="1" t="shared" si="911"/>
        <v>Flytt</v>
      </c>
      <c r="AQ768" s="6" t="str">
        <f t="shared" si="912"/>
        <v>Konsumtion/Produktion</v>
      </c>
      <c r="AX768" s="30">
        <f ca="1" t="shared" si="913"/>
        <v>44325.7047630688</v>
      </c>
      <c r="AZ768" s="30">
        <f ca="1">IF(SUM(IF({"4.Projekteringsavtal","5.Anslutningsavtal","6.Nätavtal"}=Q768,1,0))&gt;0,EDATE(AX768,RANDBETWEEN(0,6)),"")</f>
        <v>44478</v>
      </c>
      <c r="BB768" s="20">
        <f ca="1">IF(SUM(IF({"5.Anslutningsavtal","6.Nätavtal"}=Q768,1,0))&gt;0,EDATE(AZ768,RANDBETWEEN(0,3)),"")</f>
        <v>44478</v>
      </c>
      <c r="BD768" s="20" t="str">
        <f ca="1" t="shared" si="914"/>
        <v/>
      </c>
    </row>
    <row r="769" spans="1:56">
      <c r="A769" s="32" t="s">
        <v>65</v>
      </c>
      <c r="B769" s="30">
        <f ca="1" t="shared" si="888"/>
        <v>43159</v>
      </c>
      <c r="C769" s="31">
        <f ca="1" t="shared" si="901"/>
        <v>43363</v>
      </c>
      <c r="D769" s="29" t="str">
        <f t="shared" si="902"/>
        <v>Project 4769</v>
      </c>
      <c r="E769" s="29" t="str">
        <f t="shared" si="903"/>
        <v>Company AB 5769</v>
      </c>
      <c r="F769" s="29" t="str">
        <f ca="1" t="shared" si="889"/>
        <v>Smedjebacken</v>
      </c>
      <c r="G769" s="36">
        <f ca="1" t="shared" si="890"/>
        <v>36</v>
      </c>
      <c r="H769" s="37" t="str">
        <f ca="1" t="shared" si="891"/>
        <v>Nej</v>
      </c>
      <c r="I769" s="29" t="str">
        <f ca="1" t="shared" si="892"/>
        <v>Nyanslutning</v>
      </c>
      <c r="J769" s="29" t="s">
        <v>69</v>
      </c>
      <c r="K769" s="40">
        <f ca="1" t="shared" si="893"/>
        <v>150</v>
      </c>
      <c r="L769" s="40">
        <f ca="1" t="shared" si="904"/>
        <v>24</v>
      </c>
      <c r="N769" s="29" t="str">
        <f ca="1" t="shared" si="905"/>
        <v>Erik Johanson 769</v>
      </c>
      <c r="O769" s="29" t="str">
        <f ca="1" t="shared" si="906"/>
        <v>Lars Johnson 769</v>
      </c>
      <c r="P769" s="29" t="str">
        <f ca="1" t="shared" si="907"/>
        <v>Anders Erikson 769</v>
      </c>
      <c r="Q769" s="29" t="str">
        <f ca="1" t="shared" si="894"/>
        <v>5.Anslutningsavtal</v>
      </c>
      <c r="R769" s="44" t="str">
        <f ca="1" t="shared" si="895"/>
        <v>n</v>
      </c>
      <c r="S769" s="44" t="str">
        <f ca="1" t="shared" si="896"/>
        <v/>
      </c>
      <c r="T769" s="44" t="str">
        <f ca="1" t="shared" si="897"/>
        <v>x</v>
      </c>
      <c r="V769" s="32"/>
      <c r="W769" s="48" t="str">
        <f ca="1" t="shared" si="898"/>
        <v>Reservationsavtal ska tecknas</v>
      </c>
      <c r="X769" s="49" t="str">
        <f ca="1" t="shared" si="899"/>
        <v>Ja</v>
      </c>
      <c r="Y769" s="62">
        <f ca="1" t="shared" si="908"/>
        <v>44493</v>
      </c>
      <c r="Z769" s="62">
        <f ca="1" t="shared" si="909"/>
        <v>43994</v>
      </c>
      <c r="AA769" s="66"/>
      <c r="AB769" s="63" t="str">
        <f ca="1" t="shared" si="910"/>
        <v/>
      </c>
      <c r="AC769" s="72">
        <f ca="1">INDEX(Anslutningspunkt!$A$2:$A$180,RANDBETWEEN(2,180),1)</f>
        <v>132</v>
      </c>
      <c r="AD769" s="29"/>
      <c r="AE769" s="29" t="str">
        <f ca="1" t="shared" si="900"/>
        <v>Stamnät</v>
      </c>
      <c r="AF769" s="78"/>
      <c r="AG769" s="121"/>
      <c r="AH769" s="122"/>
      <c r="AI769" s="126"/>
      <c r="AL769" s="6"/>
      <c r="AM769" s="6">
        <f ca="1">VLOOKUP(AC769,Anslutningspunkt!A:B,2,0)+RANDBETWEEN(-10000,10000)</f>
        <v>7629168.698</v>
      </c>
      <c r="AN769" s="6">
        <f ca="1">VLOOKUP(AC769,Anslutningspunkt!A:C,3,0)+RANDBETWEEN(-10000,10000)</f>
        <v>745873.195</v>
      </c>
      <c r="AP769" s="6" t="str">
        <f ca="1" t="shared" si="911"/>
        <v>Nyanslutning</v>
      </c>
      <c r="AQ769" s="6" t="str">
        <f t="shared" si="912"/>
        <v>Konsumtion/Produktion</v>
      </c>
      <c r="AX769" s="30">
        <f ca="1" t="shared" si="913"/>
        <v>43238.3779723085</v>
      </c>
      <c r="AZ769" s="30">
        <f ca="1">IF(SUM(IF({"4.Projekteringsavtal","5.Anslutningsavtal","6.Nätavtal"}=Q769,1,0))&gt;0,EDATE(AX769,RANDBETWEEN(0,6)),"")</f>
        <v>43391</v>
      </c>
      <c r="BB769" s="20">
        <f ca="1">IF(SUM(IF({"5.Anslutningsavtal","6.Nätavtal"}=Q769,1,0))&gt;0,EDATE(AZ769,RANDBETWEEN(0,3)),"")</f>
        <v>43422</v>
      </c>
      <c r="BD769" s="20" t="str">
        <f ca="1" t="shared" si="914"/>
        <v/>
      </c>
    </row>
    <row r="770" spans="1:56">
      <c r="A770" s="32" t="s">
        <v>65</v>
      </c>
      <c r="B770" s="30">
        <f ca="1" t="shared" si="888"/>
        <v>44377</v>
      </c>
      <c r="C770" s="31">
        <f ca="1" t="shared" si="901"/>
        <v>45132</v>
      </c>
      <c r="D770" s="29" t="str">
        <f t="shared" si="902"/>
        <v>Project 4770</v>
      </c>
      <c r="E770" s="29" t="str">
        <f t="shared" si="903"/>
        <v>Company AB 5770</v>
      </c>
      <c r="F770" s="29" t="str">
        <f ca="1" t="shared" si="889"/>
        <v>Sala</v>
      </c>
      <c r="G770" s="36">
        <f ca="1" t="shared" si="890"/>
        <v>30</v>
      </c>
      <c r="H770" s="37" t="str">
        <f ca="1" t="shared" si="891"/>
        <v/>
      </c>
      <c r="I770" s="29" t="str">
        <f ca="1" t="shared" si="892"/>
        <v>Utökning</v>
      </c>
      <c r="J770" s="29" t="s">
        <v>69</v>
      </c>
      <c r="K770" s="40">
        <f ca="1" t="shared" si="893"/>
        <v>240</v>
      </c>
      <c r="L770" s="40">
        <f ca="1" t="shared" si="904"/>
        <v>206</v>
      </c>
      <c r="N770" s="29" t="str">
        <f ca="1" t="shared" si="905"/>
        <v>Lars Johnson 770</v>
      </c>
      <c r="O770" s="29" t="str">
        <f ca="1" t="shared" si="906"/>
        <v>Anders Erikson 770</v>
      </c>
      <c r="P770" s="29" t="str">
        <f ca="1" t="shared" si="907"/>
        <v>Anders Erikson 770</v>
      </c>
      <c r="Q770" s="29" t="str">
        <f ca="1" t="shared" si="894"/>
        <v>4.Projekteringsavtal</v>
      </c>
      <c r="R770" s="44" t="str">
        <f ca="1" t="shared" si="895"/>
        <v>N/A</v>
      </c>
      <c r="S770" s="44" t="str">
        <f ca="1" t="shared" si="896"/>
        <v>x</v>
      </c>
      <c r="T770" s="44" t="str">
        <f ca="1" t="shared" si="897"/>
        <v/>
      </c>
      <c r="V770" s="32"/>
      <c r="W770" s="48" t="str">
        <f ca="1" t="shared" si="898"/>
        <v>Ansluts till LN 20 kV</v>
      </c>
      <c r="X770" s="49" t="str">
        <f ca="1" t="shared" si="899"/>
        <v>Ja</v>
      </c>
      <c r="Y770" s="62">
        <f ca="1" t="shared" si="908"/>
        <v>45263</v>
      </c>
      <c r="Z770" s="62">
        <f ca="1" t="shared" si="909"/>
        <v>45238</v>
      </c>
      <c r="AA770" s="66"/>
      <c r="AB770" s="63" t="str">
        <f ca="1" t="shared" si="910"/>
        <v/>
      </c>
      <c r="AC770" s="72">
        <f ca="1">INDEX(Anslutningspunkt!$A$2:$A$180,RANDBETWEEN(2,180),1)</f>
        <v>190</v>
      </c>
      <c r="AD770" s="29"/>
      <c r="AE770" s="29" t="str">
        <f ca="1" t="shared" si="900"/>
        <v>Stamnät</v>
      </c>
      <c r="AF770" s="78"/>
      <c r="AG770" s="121"/>
      <c r="AH770" s="122"/>
      <c r="AI770" s="126"/>
      <c r="AL770" s="6"/>
      <c r="AM770" s="6">
        <f ca="1">VLOOKUP(AC770,Anslutningspunkt!A:B,2,0)+RANDBETWEEN(-10000,10000)</f>
        <v>7631199.698</v>
      </c>
      <c r="AN770" s="6">
        <f ca="1">VLOOKUP(AC770,Anslutningspunkt!A:C,3,0)+RANDBETWEEN(-10000,10000)</f>
        <v>724280.195</v>
      </c>
      <c r="AP770" s="6" t="str">
        <f ca="1" t="shared" si="911"/>
        <v>Utökning</v>
      </c>
      <c r="AQ770" s="6" t="str">
        <f t="shared" si="912"/>
        <v>Konsumtion/Produktion</v>
      </c>
      <c r="AX770" s="30">
        <f ca="1" t="shared" si="913"/>
        <v>44491.0189151305</v>
      </c>
      <c r="AZ770" s="30">
        <f ca="1">IF(SUM(IF({"4.Projekteringsavtal","5.Anslutningsavtal","6.Nätavtal"}=Q770,1,0))&gt;0,EDATE(AX770,RANDBETWEEN(0,6)),"")</f>
        <v>44552</v>
      </c>
      <c r="BB770" s="20" t="str">
        <f ca="1">IF(SUM(IF({"5.Anslutningsavtal","6.Nätavtal"}=Q770,1,0))&gt;0,EDATE(AZ770,RANDBETWEEN(0,3)),"")</f>
        <v/>
      </c>
      <c r="BD770" s="20" t="str">
        <f ca="1" t="shared" si="914"/>
        <v/>
      </c>
    </row>
    <row r="771" spans="1:56">
      <c r="A771" s="32" t="s">
        <v>65</v>
      </c>
      <c r="B771" s="30">
        <f ca="1" t="shared" si="888"/>
        <v>43488</v>
      </c>
      <c r="C771" s="31">
        <f ca="1" t="shared" si="901"/>
        <v>44438</v>
      </c>
      <c r="D771" s="29" t="str">
        <f t="shared" si="902"/>
        <v>Project 4771</v>
      </c>
      <c r="E771" s="29" t="str">
        <f t="shared" si="903"/>
        <v>Company AB 5771</v>
      </c>
      <c r="F771" s="29" t="str">
        <f ca="1" t="shared" si="889"/>
        <v>Upplans Bro</v>
      </c>
      <c r="G771" s="36">
        <f ca="1" t="shared" si="890"/>
        <v>34</v>
      </c>
      <c r="H771" s="37" t="str">
        <f ca="1" t="shared" si="891"/>
        <v>Ja</v>
      </c>
      <c r="I771" s="29" t="str">
        <f ca="1" t="shared" si="892"/>
        <v>Flytt</v>
      </c>
      <c r="J771" s="29" t="s">
        <v>69</v>
      </c>
      <c r="K771" s="40">
        <f ca="1" t="shared" si="893"/>
        <v>90</v>
      </c>
      <c r="L771" s="40">
        <f ca="1" t="shared" si="904"/>
        <v>29</v>
      </c>
      <c r="N771" s="29" t="str">
        <f ca="1" t="shared" si="905"/>
        <v>Sarah Anderson 771</v>
      </c>
      <c r="O771" s="29" t="str">
        <f ca="1" t="shared" si="906"/>
        <v>Sarah Anderson 771</v>
      </c>
      <c r="P771" s="29" t="str">
        <f ca="1" t="shared" si="907"/>
        <v>Sarah Anderson 771</v>
      </c>
      <c r="Q771" s="29" t="str">
        <f ca="1" t="shared" si="894"/>
        <v>6.Nätavtal</v>
      </c>
      <c r="R771" s="44" t="str">
        <f ca="1" t="shared" si="895"/>
        <v/>
      </c>
      <c r="S771" s="44" t="str">
        <f ca="1" t="shared" si="896"/>
        <v/>
      </c>
      <c r="T771" s="44" t="str">
        <f ca="1" t="shared" si="897"/>
        <v/>
      </c>
      <c r="V771" s="32"/>
      <c r="W771" s="48" t="str">
        <f ca="1" t="shared" si="898"/>
        <v/>
      </c>
      <c r="X771" s="49" t="str">
        <f ca="1" t="shared" si="899"/>
        <v>Nej</v>
      </c>
      <c r="Y771" s="62" t="str">
        <f ca="1" t="shared" si="908"/>
        <v/>
      </c>
      <c r="Z771" s="62" t="str">
        <f ca="1" t="shared" si="909"/>
        <v/>
      </c>
      <c r="AA771" s="66"/>
      <c r="AB771" s="63" t="str">
        <f ca="1" t="shared" si="910"/>
        <v/>
      </c>
      <c r="AC771" s="72">
        <f ca="1">INDEX(Anslutningspunkt!$A$2:$A$180,RANDBETWEEN(2,180),1)</f>
        <v>159</v>
      </c>
      <c r="AD771" s="29"/>
      <c r="AE771" s="29" t="str">
        <f ca="1" t="shared" si="900"/>
        <v/>
      </c>
      <c r="AF771" s="78"/>
      <c r="AG771" s="121"/>
      <c r="AH771" s="122"/>
      <c r="AI771" s="126"/>
      <c r="AL771" s="6"/>
      <c r="AM771" s="6">
        <f ca="1">VLOOKUP(AC771,Anslutningspunkt!A:B,2,0)+RANDBETWEEN(-10000,10000)</f>
        <v>7698282.698</v>
      </c>
      <c r="AN771" s="6">
        <f ca="1">VLOOKUP(AC771,Anslutningspunkt!A:C,3,0)+RANDBETWEEN(-10000,10000)</f>
        <v>792715.195</v>
      </c>
      <c r="AP771" s="6" t="str">
        <f ca="1" t="shared" si="911"/>
        <v>Flytt</v>
      </c>
      <c r="AQ771" s="6" t="str">
        <f t="shared" si="912"/>
        <v>Konsumtion/Produktion</v>
      </c>
      <c r="AX771" s="30">
        <f ca="1" t="shared" si="913"/>
        <v>44381.5518532924</v>
      </c>
      <c r="AZ771" s="30">
        <f ca="1">IF(SUM(IF({"4.Projekteringsavtal","5.Anslutningsavtal","6.Nätavtal"}=Q771,1,0))&gt;0,EDATE(AX771,RANDBETWEEN(0,6)),"")</f>
        <v>44443</v>
      </c>
      <c r="BB771" s="20">
        <f ca="1">IF(SUM(IF({"5.Anslutningsavtal","6.Nätavtal"}=Q771,1,0))&gt;0,EDATE(AZ771,RANDBETWEEN(0,3)),"")</f>
        <v>44504</v>
      </c>
      <c r="BD771" s="20">
        <f ca="1" t="shared" si="914"/>
        <v>44534</v>
      </c>
    </row>
    <row r="772" spans="1:56">
      <c r="A772" s="32" t="s">
        <v>65</v>
      </c>
      <c r="B772" s="30">
        <f ca="1" t="shared" ref="B772:B781" si="915">RANDBETWEEN(DATE(2018,1,1),DATE(2022,10,20))</f>
        <v>43668</v>
      </c>
      <c r="C772" s="31">
        <f ca="1" t="shared" si="901"/>
        <v>45030</v>
      </c>
      <c r="D772" s="29" t="str">
        <f t="shared" si="902"/>
        <v>Project 4772</v>
      </c>
      <c r="E772" s="29" t="str">
        <f t="shared" si="903"/>
        <v>Company AB 5772</v>
      </c>
      <c r="F772" s="29" t="str">
        <f ca="1" t="shared" ref="F772:F781" si="916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Lindesberg</v>
      </c>
      <c r="G772" s="36">
        <f ca="1" t="shared" ref="G772:G781" si="917">RANDBETWEEN(30,38)</f>
        <v>32</v>
      </c>
      <c r="H772" s="37" t="str">
        <f ca="1" t="shared" ref="H772:H781" si="918">CHOOSE(RANDBETWEEN(1,3),"Ja","Nej","")</f>
        <v>Nej</v>
      </c>
      <c r="I772" s="29" t="str">
        <f ca="1" t="shared" ref="I772:I781" si="919">CHOOSE(RANDBETWEEN(1,3),"Nyanslutning","Utökning","Flytt")</f>
        <v>Flytt</v>
      </c>
      <c r="J772" s="29" t="s">
        <v>69</v>
      </c>
      <c r="K772" s="40">
        <f ca="1" t="shared" ref="K772:K781" si="920">RANDBETWEEN(1,60)*10</f>
        <v>470</v>
      </c>
      <c r="L772" s="40">
        <f ca="1" t="shared" si="904"/>
        <v>351</v>
      </c>
      <c r="N772" s="29" t="str">
        <f ca="1" t="shared" si="905"/>
        <v>Lars Johnson 772</v>
      </c>
      <c r="O772" s="29" t="str">
        <f ca="1" t="shared" si="906"/>
        <v>Erik Johanson 772</v>
      </c>
      <c r="P772" s="29" t="str">
        <f ca="1" t="shared" si="907"/>
        <v>Sarah Anderson 772</v>
      </c>
      <c r="Q772" s="29" t="str">
        <f ca="1" t="shared" ref="Q772:Q781" si="921">CHOOSE(RANDBETWEEN(1,5),"5.Anslutningsavtal","4.Projekteringsavtal","6.Nätavtal","2.Reservationsavtal","1.Anslutningsmöjlighet")</f>
        <v>2.Reservationsavtal</v>
      </c>
      <c r="R772" s="44" t="str">
        <f ca="1" t="shared" ref="R772:R781" si="922">CHOOSE(RANDBETWEEN(1,8),"Ja","","","","n","nej","?","N/A")</f>
        <v/>
      </c>
      <c r="S772" s="44" t="str">
        <f ca="1" t="shared" ref="S772:S781" si="923">CHOOSE(RANDBETWEEN(1,3),"x","","")</f>
        <v/>
      </c>
      <c r="T772" s="44" t="str">
        <f ca="1" t="shared" ref="T772:T781" si="924">CHOOSE(RANDBETWEEN(1,4),"x","","","")</f>
        <v/>
      </c>
      <c r="V772" s="32"/>
      <c r="W772" s="48" t="str">
        <f ca="1" t="shared" ref="W772:W781" si="925">CHOOSE(RANDBETWEEN(1,7),"Länk","","","","","Ansluts till LN 20 kV","Reservationsavtal ska tecknas")</f>
        <v>Ansluts till LN 20 kV</v>
      </c>
      <c r="X772" s="49" t="str">
        <f ca="1" t="shared" ref="X772:X781" si="926">CHOOSE(RANDBETWEEN(1,4),"Ja","Ja","Nej","")</f>
        <v>Nej</v>
      </c>
      <c r="Y772" s="62" t="str">
        <f ca="1" t="shared" si="908"/>
        <v/>
      </c>
      <c r="Z772" s="62" t="str">
        <f ca="1" t="shared" si="909"/>
        <v/>
      </c>
      <c r="AA772" s="66"/>
      <c r="AB772" s="63" t="str">
        <f ca="1" t="shared" si="910"/>
        <v/>
      </c>
      <c r="AC772" s="72">
        <f ca="1">INDEX(Anslutningspunkt!$A$2:$A$180,RANDBETWEEN(2,180),1)</f>
        <v>83</v>
      </c>
      <c r="AD772" s="29"/>
      <c r="AE772" s="29" t="str">
        <f ca="1" t="shared" ref="AE772:AE781" si="927">CHOOSE(RANDBETWEEN(1,4),"Regionnät","Stamnät Regionnät","Stamnät","")</f>
        <v>Stamnät</v>
      </c>
      <c r="AF772" s="78"/>
      <c r="AG772" s="121"/>
      <c r="AH772" s="122"/>
      <c r="AI772" s="126"/>
      <c r="AL772" s="6"/>
      <c r="AM772" s="6">
        <f ca="1">VLOOKUP(AC772,Anslutningspunkt!A:B,2,0)+RANDBETWEEN(-10000,10000)</f>
        <v>7637012.698</v>
      </c>
      <c r="AN772" s="6">
        <f ca="1">VLOOKUP(AC772,Anslutningspunkt!A:C,3,0)+RANDBETWEEN(-10000,10000)</f>
        <v>791600.195</v>
      </c>
      <c r="AP772" s="6" t="str">
        <f ca="1" t="shared" si="911"/>
        <v>Flytt</v>
      </c>
      <c r="AQ772" s="6" t="str">
        <f t="shared" si="912"/>
        <v>Konsumtion/Produktion</v>
      </c>
      <c r="AX772" s="30">
        <f ca="1" t="shared" si="913"/>
        <v>44992.2098152776</v>
      </c>
      <c r="AZ772" s="30" t="str">
        <f ca="1">IF(SUM(IF({"4.Projekteringsavtal","5.Anslutningsavtal","6.Nätavtal"}=Q772,1,0))&gt;0,EDATE(AX772,RANDBETWEEN(0,6)),"")</f>
        <v/>
      </c>
      <c r="BB772" s="20" t="str">
        <f ca="1">IF(SUM(IF({"5.Anslutningsavtal","6.Nätavtal"}=Q772,1,0))&gt;0,EDATE(AZ772,RANDBETWEEN(0,3)),"")</f>
        <v/>
      </c>
      <c r="BD772" s="20" t="str">
        <f ca="1" t="shared" si="914"/>
        <v/>
      </c>
    </row>
    <row r="773" spans="1:56">
      <c r="A773" s="32" t="s">
        <v>65</v>
      </c>
      <c r="B773" s="30">
        <f ca="1" t="shared" si="915"/>
        <v>44269</v>
      </c>
      <c r="C773" s="31">
        <f ca="1" t="shared" si="901"/>
        <v>44308</v>
      </c>
      <c r="D773" s="29" t="str">
        <f t="shared" si="902"/>
        <v>Project 4773</v>
      </c>
      <c r="E773" s="29" t="str">
        <f t="shared" si="903"/>
        <v>Company AB 5773</v>
      </c>
      <c r="F773" s="29" t="str">
        <f ca="1" t="shared" si="916"/>
        <v>Köping</v>
      </c>
      <c r="G773" s="36">
        <f ca="1" t="shared" si="917"/>
        <v>33</v>
      </c>
      <c r="H773" s="37" t="str">
        <f ca="1" t="shared" si="918"/>
        <v/>
      </c>
      <c r="I773" s="29" t="str">
        <f ca="1" t="shared" si="919"/>
        <v>Nyanslutning</v>
      </c>
      <c r="J773" s="29" t="s">
        <v>69</v>
      </c>
      <c r="K773" s="40">
        <f ca="1" t="shared" si="920"/>
        <v>430</v>
      </c>
      <c r="L773" s="40">
        <f ca="1" t="shared" si="904"/>
        <v>2</v>
      </c>
      <c r="N773" s="29" t="str">
        <f ca="1" t="shared" si="905"/>
        <v>Anders Erikson 773</v>
      </c>
      <c r="O773" s="29" t="str">
        <f ca="1" t="shared" si="906"/>
        <v>Anders Erikson 773</v>
      </c>
      <c r="P773" s="29" t="str">
        <f ca="1" t="shared" si="907"/>
        <v>Sarah Anderson 773</v>
      </c>
      <c r="Q773" s="29" t="str">
        <f ca="1" t="shared" si="921"/>
        <v>2.Reservationsavtal</v>
      </c>
      <c r="R773" s="44" t="str">
        <f ca="1" t="shared" si="922"/>
        <v>Ja</v>
      </c>
      <c r="S773" s="44" t="str">
        <f ca="1" t="shared" si="923"/>
        <v/>
      </c>
      <c r="T773" s="44" t="str">
        <f ca="1" t="shared" si="924"/>
        <v/>
      </c>
      <c r="V773" s="32"/>
      <c r="W773" s="48" t="str">
        <f ca="1" t="shared" si="925"/>
        <v/>
      </c>
      <c r="X773" s="49" t="str">
        <f ca="1" t="shared" si="926"/>
        <v>Ja</v>
      </c>
      <c r="Y773" s="62">
        <f ca="1" t="shared" si="908"/>
        <v>45529</v>
      </c>
      <c r="Z773" s="62">
        <f ca="1" t="shared" si="909"/>
        <v>45170</v>
      </c>
      <c r="AA773" s="66"/>
      <c r="AB773" s="63" t="str">
        <f ca="1" t="shared" si="910"/>
        <v/>
      </c>
      <c r="AC773" s="72">
        <f ca="1">INDEX(Anslutningspunkt!$A$2:$A$180,RANDBETWEEN(2,180),1)</f>
        <v>37</v>
      </c>
      <c r="AD773" s="29"/>
      <c r="AE773" s="29" t="str">
        <f ca="1" t="shared" si="927"/>
        <v/>
      </c>
      <c r="AF773" s="78"/>
      <c r="AG773" s="121"/>
      <c r="AH773" s="122"/>
      <c r="AI773" s="126"/>
      <c r="AL773" s="6"/>
      <c r="AM773" s="6">
        <f ca="1">VLOOKUP(AC773,Anslutningspunkt!A:B,2,0)+RANDBETWEEN(-10000,10000)</f>
        <v>7665699.698</v>
      </c>
      <c r="AN773" s="6">
        <f ca="1">VLOOKUP(AC773,Anslutningspunkt!A:C,3,0)+RANDBETWEEN(-10000,10000)</f>
        <v>806738.195</v>
      </c>
      <c r="AP773" s="6" t="str">
        <f ca="1" t="shared" si="911"/>
        <v>Nyanslutning</v>
      </c>
      <c r="AQ773" s="6" t="str">
        <f t="shared" si="912"/>
        <v>Konsumtion/Produktion</v>
      </c>
      <c r="AX773" s="30">
        <f ca="1" t="shared" si="913"/>
        <v>44309.1689972422</v>
      </c>
      <c r="AZ773" s="30" t="str">
        <f ca="1">IF(SUM(IF({"4.Projekteringsavtal","5.Anslutningsavtal","6.Nätavtal"}=Q773,1,0))&gt;0,EDATE(AX773,RANDBETWEEN(0,6)),"")</f>
        <v/>
      </c>
      <c r="BB773" s="20" t="str">
        <f ca="1">IF(SUM(IF({"5.Anslutningsavtal","6.Nätavtal"}=Q773,1,0))&gt;0,EDATE(AZ773,RANDBETWEEN(0,3)),"")</f>
        <v/>
      </c>
      <c r="BD773" s="20" t="str">
        <f ca="1" t="shared" si="914"/>
        <v/>
      </c>
    </row>
    <row r="774" spans="1:56">
      <c r="A774" s="32" t="s">
        <v>65</v>
      </c>
      <c r="B774" s="30">
        <f ca="1" t="shared" si="915"/>
        <v>43483</v>
      </c>
      <c r="C774" s="31">
        <f ca="1" t="shared" si="901"/>
        <v>43731</v>
      </c>
      <c r="D774" s="29" t="str">
        <f t="shared" si="902"/>
        <v>Project 4774</v>
      </c>
      <c r="E774" s="29" t="str">
        <f t="shared" si="903"/>
        <v>Company AB 5774</v>
      </c>
      <c r="F774" s="29" t="str">
        <f ca="1" t="shared" si="916"/>
        <v>Norrtälje</v>
      </c>
      <c r="G774" s="36">
        <f ca="1" t="shared" si="917"/>
        <v>34</v>
      </c>
      <c r="H774" s="37" t="str">
        <f ca="1" t="shared" si="918"/>
        <v/>
      </c>
      <c r="I774" s="29" t="str">
        <f ca="1" t="shared" si="919"/>
        <v>Nyanslutning</v>
      </c>
      <c r="J774" s="29" t="s">
        <v>69</v>
      </c>
      <c r="K774" s="40">
        <f ca="1" t="shared" si="920"/>
        <v>10</v>
      </c>
      <c r="L774" s="40">
        <f ca="1" t="shared" si="904"/>
        <v>7</v>
      </c>
      <c r="N774" s="29" t="str">
        <f ca="1" t="shared" si="905"/>
        <v>Lars Johnson 774</v>
      </c>
      <c r="O774" s="29" t="str">
        <f ca="1" t="shared" si="906"/>
        <v>Anders Erikson 774</v>
      </c>
      <c r="P774" s="29" t="str">
        <f ca="1" t="shared" si="907"/>
        <v>Erik Johanson 774</v>
      </c>
      <c r="Q774" s="29" t="str">
        <f ca="1" t="shared" si="921"/>
        <v>2.Reservationsavtal</v>
      </c>
      <c r="R774" s="44" t="str">
        <f ca="1" t="shared" si="922"/>
        <v/>
      </c>
      <c r="S774" s="44" t="str">
        <f ca="1" t="shared" si="923"/>
        <v/>
      </c>
      <c r="T774" s="44" t="str">
        <f ca="1" t="shared" si="924"/>
        <v/>
      </c>
      <c r="V774" s="32"/>
      <c r="W774" s="48" t="str">
        <f ca="1" t="shared" si="925"/>
        <v/>
      </c>
      <c r="X774" s="49" t="str">
        <f ca="1" t="shared" si="926"/>
        <v/>
      </c>
      <c r="Y774" s="62" t="str">
        <f ca="1" t="shared" si="908"/>
        <v/>
      </c>
      <c r="Z774" s="62" t="str">
        <f ca="1" t="shared" si="909"/>
        <v/>
      </c>
      <c r="AA774" s="66"/>
      <c r="AB774" s="63" t="str">
        <f ca="1" t="shared" si="910"/>
        <v/>
      </c>
      <c r="AC774" s="72">
        <f ca="1">INDEX(Anslutningspunkt!$A$2:$A$180,RANDBETWEEN(2,180),1)</f>
        <v>184</v>
      </c>
      <c r="AD774" s="29"/>
      <c r="AE774" s="29" t="str">
        <f ca="1" t="shared" si="927"/>
        <v>Stamnät</v>
      </c>
      <c r="AF774" s="78"/>
      <c r="AG774" s="121"/>
      <c r="AH774" s="122"/>
      <c r="AI774" s="126"/>
      <c r="AL774" s="6"/>
      <c r="AM774" s="6">
        <f ca="1">VLOOKUP(AC774,Anslutningspunkt!A:B,2,0)+RANDBETWEEN(-10000,10000)</f>
        <v>7640282.698</v>
      </c>
      <c r="AN774" s="6">
        <f ca="1">VLOOKUP(AC774,Anslutningspunkt!A:C,3,0)+RANDBETWEEN(-10000,10000)</f>
        <v>675832.195</v>
      </c>
      <c r="AP774" s="6" t="str">
        <f ca="1" t="shared" si="911"/>
        <v>Nyanslutning</v>
      </c>
      <c r="AQ774" s="6" t="str">
        <f t="shared" si="912"/>
        <v>Konsumtion/Produktion</v>
      </c>
      <c r="AX774" s="30">
        <f ca="1" t="shared" si="913"/>
        <v>43655.815902885</v>
      </c>
      <c r="AZ774" s="30" t="str">
        <f ca="1">IF(SUM(IF({"4.Projekteringsavtal","5.Anslutningsavtal","6.Nätavtal"}=Q774,1,0))&gt;0,EDATE(AX774,RANDBETWEEN(0,6)),"")</f>
        <v/>
      </c>
      <c r="BB774" s="20" t="str">
        <f ca="1">IF(SUM(IF({"5.Anslutningsavtal","6.Nätavtal"}=Q774,1,0))&gt;0,EDATE(AZ774,RANDBETWEEN(0,3)),"")</f>
        <v/>
      </c>
      <c r="BD774" s="20" t="str">
        <f ca="1" t="shared" si="914"/>
        <v/>
      </c>
    </row>
    <row r="775" spans="1:56">
      <c r="A775" s="32" t="s">
        <v>65</v>
      </c>
      <c r="B775" s="30">
        <f ca="1" t="shared" si="915"/>
        <v>43436</v>
      </c>
      <c r="C775" s="31">
        <f ca="1" t="shared" si="901"/>
        <v>44967</v>
      </c>
      <c r="D775" s="29" t="str">
        <f t="shared" si="902"/>
        <v>Project 4775</v>
      </c>
      <c r="E775" s="29" t="str">
        <f t="shared" si="903"/>
        <v>Company AB 5775</v>
      </c>
      <c r="F775" s="29" t="str">
        <f ca="1" t="shared" si="916"/>
        <v>Eskilstuna</v>
      </c>
      <c r="G775" s="36">
        <f ca="1" t="shared" si="917"/>
        <v>30</v>
      </c>
      <c r="H775" s="37" t="str">
        <f ca="1" t="shared" si="918"/>
        <v/>
      </c>
      <c r="I775" s="29" t="str">
        <f ca="1" t="shared" si="919"/>
        <v>Utökning</v>
      </c>
      <c r="J775" s="29" t="s">
        <v>69</v>
      </c>
      <c r="K775" s="40">
        <f ca="1" t="shared" si="920"/>
        <v>240</v>
      </c>
      <c r="L775" s="40">
        <f ca="1" t="shared" si="904"/>
        <v>201</v>
      </c>
      <c r="N775" s="29" t="str">
        <f ca="1" t="shared" si="905"/>
        <v>Lars Johnson 775</v>
      </c>
      <c r="O775" s="29" t="str">
        <f ca="1" t="shared" si="906"/>
        <v>Lars Johnson 775</v>
      </c>
      <c r="P775" s="29" t="str">
        <f ca="1" t="shared" si="907"/>
        <v>Anders Erikson 775</v>
      </c>
      <c r="Q775" s="29" t="str">
        <f ca="1" t="shared" si="921"/>
        <v>6.Nätavtal</v>
      </c>
      <c r="R775" s="44" t="str">
        <f ca="1" t="shared" si="922"/>
        <v/>
      </c>
      <c r="S775" s="44" t="str">
        <f ca="1" t="shared" si="923"/>
        <v>x</v>
      </c>
      <c r="T775" s="44" t="str">
        <f ca="1" t="shared" si="924"/>
        <v/>
      </c>
      <c r="V775" s="32"/>
      <c r="W775" s="48" t="str">
        <f ca="1" t="shared" si="925"/>
        <v>Reservationsavtal ska tecknas</v>
      </c>
      <c r="X775" s="49" t="str">
        <f ca="1" t="shared" si="926"/>
        <v>Ja</v>
      </c>
      <c r="Y775" s="62">
        <f ca="1" t="shared" si="908"/>
        <v>45584</v>
      </c>
      <c r="Z775" s="62">
        <f ca="1" t="shared" si="909"/>
        <v>45378</v>
      </c>
      <c r="AA775" s="66"/>
      <c r="AB775" s="63" t="str">
        <f ca="1" t="shared" si="910"/>
        <v/>
      </c>
      <c r="AC775" s="72">
        <f ca="1">INDEX(Anslutningspunkt!$A$2:$A$180,RANDBETWEEN(2,180),1)</f>
        <v>134</v>
      </c>
      <c r="AD775" s="29"/>
      <c r="AE775" s="29" t="str">
        <f ca="1" t="shared" si="927"/>
        <v>Regionnät</v>
      </c>
      <c r="AF775" s="78"/>
      <c r="AG775" s="121"/>
      <c r="AH775" s="122"/>
      <c r="AI775" s="126"/>
      <c r="AL775" s="6"/>
      <c r="AM775" s="6">
        <f ca="1">VLOOKUP(AC775,Anslutningspunkt!A:B,2,0)+RANDBETWEEN(-10000,10000)</f>
        <v>7726454.698</v>
      </c>
      <c r="AN775" s="6">
        <f ca="1">VLOOKUP(AC775,Anslutningspunkt!A:C,3,0)+RANDBETWEEN(-10000,10000)</f>
        <v>837299.195</v>
      </c>
      <c r="AP775" s="6" t="str">
        <f ca="1" t="shared" si="911"/>
        <v>Utökning</v>
      </c>
      <c r="AQ775" s="6" t="str">
        <f t="shared" si="912"/>
        <v>Konsumtion/Produktion</v>
      </c>
      <c r="AX775" s="30">
        <f ca="1" t="shared" si="913"/>
        <v>43967.3610825301</v>
      </c>
      <c r="AZ775" s="30">
        <f ca="1">IF(SUM(IF({"4.Projekteringsavtal","5.Anslutningsavtal","6.Nätavtal"}=Q775,1,0))&gt;0,EDATE(AX775,RANDBETWEEN(0,6)),"")</f>
        <v>44090</v>
      </c>
      <c r="BB775" s="20">
        <f ca="1">IF(SUM(IF({"5.Anslutningsavtal","6.Nätavtal"}=Q775,1,0))&gt;0,EDATE(AZ775,RANDBETWEEN(0,3)),"")</f>
        <v>44090</v>
      </c>
      <c r="BD775" s="20">
        <f ca="1" t="shared" si="914"/>
        <v>44090</v>
      </c>
    </row>
    <row r="776" spans="1:56">
      <c r="A776" s="32" t="s">
        <v>65</v>
      </c>
      <c r="B776" s="30">
        <f ca="1" t="shared" si="915"/>
        <v>43116</v>
      </c>
      <c r="C776" s="31">
        <f ca="1" t="shared" si="901"/>
        <v>44286</v>
      </c>
      <c r="D776" s="29" t="str">
        <f t="shared" si="902"/>
        <v>Project 4776</v>
      </c>
      <c r="E776" s="29" t="str">
        <f t="shared" si="903"/>
        <v>Company AB 5776</v>
      </c>
      <c r="F776" s="29" t="str">
        <f ca="1" t="shared" si="916"/>
        <v>Sigtuna</v>
      </c>
      <c r="G776" s="36">
        <f ca="1" t="shared" si="917"/>
        <v>37</v>
      </c>
      <c r="H776" s="37" t="str">
        <f ca="1" t="shared" si="918"/>
        <v/>
      </c>
      <c r="I776" s="29" t="str">
        <f ca="1" t="shared" si="919"/>
        <v>Utökning</v>
      </c>
      <c r="J776" s="29" t="s">
        <v>69</v>
      </c>
      <c r="K776" s="40">
        <f ca="1" t="shared" si="920"/>
        <v>90</v>
      </c>
      <c r="L776" s="40">
        <f ca="1" t="shared" si="904"/>
        <v>72</v>
      </c>
      <c r="N776" s="29" t="str">
        <f ca="1" t="shared" si="905"/>
        <v>Sarah Anderson 776</v>
      </c>
      <c r="O776" s="29" t="str">
        <f ca="1" t="shared" si="906"/>
        <v>Lars Johnson 776</v>
      </c>
      <c r="P776" s="29" t="str">
        <f ca="1" t="shared" si="907"/>
        <v>Sarah Anderson 776</v>
      </c>
      <c r="Q776" s="29" t="str">
        <f ca="1" t="shared" si="921"/>
        <v>4.Projekteringsavtal</v>
      </c>
      <c r="R776" s="44" t="str">
        <f ca="1" t="shared" si="922"/>
        <v>n</v>
      </c>
      <c r="S776" s="44" t="str">
        <f ca="1" t="shared" si="923"/>
        <v>x</v>
      </c>
      <c r="T776" s="44" t="str">
        <f ca="1" t="shared" si="924"/>
        <v/>
      </c>
      <c r="V776" s="32"/>
      <c r="W776" s="48" t="str">
        <f ca="1" t="shared" si="925"/>
        <v/>
      </c>
      <c r="X776" s="49" t="str">
        <f ca="1" t="shared" si="926"/>
        <v>Nej</v>
      </c>
      <c r="Y776" s="62" t="str">
        <f ca="1" t="shared" si="908"/>
        <v/>
      </c>
      <c r="Z776" s="62" t="str">
        <f ca="1" t="shared" si="909"/>
        <v/>
      </c>
      <c r="AA776" s="66"/>
      <c r="AB776" s="63" t="str">
        <f ca="1" t="shared" si="910"/>
        <v/>
      </c>
      <c r="AC776" s="72">
        <f ca="1">INDEX(Anslutningspunkt!$A$2:$A$180,RANDBETWEEN(2,180),1)</f>
        <v>4</v>
      </c>
      <c r="AD776" s="29"/>
      <c r="AE776" s="29" t="str">
        <f ca="1" t="shared" si="927"/>
        <v>Stamnät</v>
      </c>
      <c r="AF776" s="78"/>
      <c r="AG776" s="121"/>
      <c r="AH776" s="122"/>
      <c r="AI776" s="126"/>
      <c r="AL776" s="6"/>
      <c r="AM776" s="6">
        <f ca="1">VLOOKUP(AC776,Anslutningspunkt!A:B,2,0)+RANDBETWEEN(-10000,10000)</f>
        <v>7695198.698</v>
      </c>
      <c r="AN776" s="6">
        <f ca="1">VLOOKUP(AC776,Anslutningspunkt!A:C,3,0)+RANDBETWEEN(-10000,10000)</f>
        <v>752711.195</v>
      </c>
      <c r="AP776" s="6" t="str">
        <f ca="1" t="shared" si="911"/>
        <v>Utökning</v>
      </c>
      <c r="AQ776" s="6" t="str">
        <f t="shared" si="912"/>
        <v>Konsumtion/Produktion</v>
      </c>
      <c r="AX776" s="30">
        <f ca="1" t="shared" si="913"/>
        <v>43186.3720923922</v>
      </c>
      <c r="AZ776" s="30">
        <f ca="1">IF(SUM(IF({"4.Projekteringsavtal","5.Anslutningsavtal","6.Nätavtal"}=Q776,1,0))&gt;0,EDATE(AX776,RANDBETWEEN(0,6)),"")</f>
        <v>43217</v>
      </c>
      <c r="BB776" s="20" t="str">
        <f ca="1">IF(SUM(IF({"5.Anslutningsavtal","6.Nätavtal"}=Q776,1,0))&gt;0,EDATE(AZ776,RANDBETWEEN(0,3)),"")</f>
        <v/>
      </c>
      <c r="BD776" s="20" t="str">
        <f ca="1" t="shared" si="914"/>
        <v/>
      </c>
    </row>
    <row r="777" spans="1:56">
      <c r="A777" s="32" t="s">
        <v>65</v>
      </c>
      <c r="B777" s="30">
        <f ca="1" t="shared" si="915"/>
        <v>44681</v>
      </c>
      <c r="C777" s="31">
        <f ca="1" t="shared" si="901"/>
        <v>45341</v>
      </c>
      <c r="D777" s="29" t="str">
        <f t="shared" si="902"/>
        <v>Project 4777</v>
      </c>
      <c r="E777" s="29" t="str">
        <f t="shared" si="903"/>
        <v>Company AB 5777</v>
      </c>
      <c r="F777" s="29" t="str">
        <f ca="1" t="shared" si="916"/>
        <v>Lindesberg</v>
      </c>
      <c r="G777" s="36">
        <f ca="1" t="shared" si="917"/>
        <v>33</v>
      </c>
      <c r="H777" s="37" t="str">
        <f ca="1" t="shared" si="918"/>
        <v/>
      </c>
      <c r="I777" s="29" t="str">
        <f ca="1" t="shared" si="919"/>
        <v>Nyanslutning</v>
      </c>
      <c r="J777" s="29" t="s">
        <v>69</v>
      </c>
      <c r="K777" s="40">
        <f ca="1" t="shared" si="920"/>
        <v>90</v>
      </c>
      <c r="L777" s="40">
        <f ca="1" t="shared" si="904"/>
        <v>24</v>
      </c>
      <c r="N777" s="29" t="str">
        <f ca="1" t="shared" si="905"/>
        <v>Sarah Anderson 777</v>
      </c>
      <c r="O777" s="29" t="str">
        <f ca="1" t="shared" si="906"/>
        <v>Sarah Anderson 777</v>
      </c>
      <c r="P777" s="29" t="str">
        <f ca="1" t="shared" si="907"/>
        <v>Erik Johanson 777</v>
      </c>
      <c r="Q777" s="29" t="str">
        <f ca="1" t="shared" si="921"/>
        <v>6.Nätavtal</v>
      </c>
      <c r="R777" s="44" t="str">
        <f ca="1" t="shared" si="922"/>
        <v/>
      </c>
      <c r="S777" s="44" t="str">
        <f ca="1" t="shared" si="923"/>
        <v/>
      </c>
      <c r="T777" s="44" t="str">
        <f ca="1" t="shared" si="924"/>
        <v/>
      </c>
      <c r="V777" s="32"/>
      <c r="W777" s="48" t="str">
        <f ca="1" t="shared" si="925"/>
        <v/>
      </c>
      <c r="X777" s="49" t="str">
        <f ca="1" t="shared" si="926"/>
        <v>Ja</v>
      </c>
      <c r="Y777" s="62">
        <f ca="1" t="shared" si="908"/>
        <v>45498</v>
      </c>
      <c r="Z777" s="62">
        <f ca="1" t="shared" si="909"/>
        <v>45467</v>
      </c>
      <c r="AA777" s="66"/>
      <c r="AB777" s="63" t="str">
        <f ca="1" t="shared" si="910"/>
        <v/>
      </c>
      <c r="AC777" s="72">
        <f ca="1">INDEX(Anslutningspunkt!$A$2:$A$180,RANDBETWEEN(2,180),1)</f>
        <v>39</v>
      </c>
      <c r="AD777" s="29"/>
      <c r="AE777" s="29" t="str">
        <f ca="1" t="shared" si="927"/>
        <v>Regionnät</v>
      </c>
      <c r="AF777" s="78"/>
      <c r="AG777" s="121"/>
      <c r="AH777" s="122"/>
      <c r="AI777" s="126"/>
      <c r="AL777" s="6"/>
      <c r="AM777" s="6">
        <f ca="1">VLOOKUP(AC777,Anslutningspunkt!A:B,2,0)+RANDBETWEEN(-10000,10000)</f>
        <v>7668410.698</v>
      </c>
      <c r="AN777" s="6">
        <f ca="1">VLOOKUP(AC777,Anslutningspunkt!A:C,3,0)+RANDBETWEEN(-10000,10000)</f>
        <v>795865.195</v>
      </c>
      <c r="AP777" s="6" t="str">
        <f ca="1" t="shared" si="911"/>
        <v>Nyanslutning</v>
      </c>
      <c r="AQ777" s="6" t="str">
        <f t="shared" si="912"/>
        <v>Konsumtion/Produktion</v>
      </c>
      <c r="AX777" s="30">
        <f ca="1" t="shared" si="913"/>
        <v>45164.1891553063</v>
      </c>
      <c r="AZ777" s="30">
        <f ca="1">IF(SUM(IF({"4.Projekteringsavtal","5.Anslutningsavtal","6.Nätavtal"}=Q777,1,0))&gt;0,EDATE(AX777,RANDBETWEEN(0,6)),"")</f>
        <v>45286</v>
      </c>
      <c r="BB777" s="20">
        <f ca="1">IF(SUM(IF({"5.Anslutningsavtal","6.Nätavtal"}=Q777,1,0))&gt;0,EDATE(AZ777,RANDBETWEEN(0,3)),"")</f>
        <v>45377</v>
      </c>
      <c r="BD777" s="20">
        <f ca="1" t="shared" si="914"/>
        <v>45377</v>
      </c>
    </row>
    <row r="778" spans="1:56">
      <c r="A778" s="32" t="s">
        <v>65</v>
      </c>
      <c r="B778" s="30">
        <f ca="1" t="shared" si="915"/>
        <v>44757</v>
      </c>
      <c r="C778" s="31">
        <f ca="1" t="shared" si="901"/>
        <v>45129</v>
      </c>
      <c r="D778" s="29" t="str">
        <f t="shared" si="902"/>
        <v>Project 4778</v>
      </c>
      <c r="E778" s="29" t="str">
        <f t="shared" si="903"/>
        <v>Company AB 5778</v>
      </c>
      <c r="F778" s="29" t="str">
        <f ca="1" t="shared" si="916"/>
        <v>Norrtälje</v>
      </c>
      <c r="G778" s="36">
        <f ca="1" t="shared" si="917"/>
        <v>34</v>
      </c>
      <c r="H778" s="37" t="str">
        <f ca="1" t="shared" si="918"/>
        <v/>
      </c>
      <c r="I778" s="29" t="str">
        <f ca="1" t="shared" si="919"/>
        <v>Flytt</v>
      </c>
      <c r="J778" s="29" t="s">
        <v>69</v>
      </c>
      <c r="K778" s="40">
        <f ca="1" t="shared" si="920"/>
        <v>240</v>
      </c>
      <c r="L778" s="40">
        <f ca="1" t="shared" si="904"/>
        <v>95</v>
      </c>
      <c r="N778" s="29" t="str">
        <f ca="1" t="shared" si="905"/>
        <v>Anders Erikson 778</v>
      </c>
      <c r="O778" s="29" t="str">
        <f ca="1" t="shared" si="906"/>
        <v>Erik Johanson 778</v>
      </c>
      <c r="P778" s="29" t="str">
        <f ca="1" t="shared" si="907"/>
        <v>Sarah Anderson 778</v>
      </c>
      <c r="Q778" s="29" t="str">
        <f ca="1" t="shared" si="921"/>
        <v>2.Reservationsavtal</v>
      </c>
      <c r="R778" s="44" t="str">
        <f ca="1" t="shared" si="922"/>
        <v/>
      </c>
      <c r="S778" s="44" t="str">
        <f ca="1" t="shared" si="923"/>
        <v>x</v>
      </c>
      <c r="T778" s="44" t="str">
        <f ca="1" t="shared" si="924"/>
        <v/>
      </c>
      <c r="V778" s="32"/>
      <c r="W778" s="48" t="str">
        <f ca="1" t="shared" si="925"/>
        <v>Ansluts till LN 20 kV</v>
      </c>
      <c r="X778" s="49" t="str">
        <f ca="1" t="shared" si="926"/>
        <v>Ja</v>
      </c>
      <c r="Y778" s="62">
        <f ca="1" t="shared" si="908"/>
        <v>45514</v>
      </c>
      <c r="Z778" s="62">
        <f ca="1" t="shared" si="909"/>
        <v>45509</v>
      </c>
      <c r="AA778" s="66"/>
      <c r="AB778" s="63" t="str">
        <f ca="1" t="shared" si="910"/>
        <v/>
      </c>
      <c r="AC778" s="72">
        <f ca="1">INDEX(Anslutningspunkt!$A$2:$A$180,RANDBETWEEN(2,180),1)</f>
        <v>142</v>
      </c>
      <c r="AD778" s="29"/>
      <c r="AE778" s="29" t="str">
        <f ca="1" t="shared" si="927"/>
        <v>Stamnät Regionnät</v>
      </c>
      <c r="AF778" s="78"/>
      <c r="AG778" s="121"/>
      <c r="AH778" s="122"/>
      <c r="AI778" s="126"/>
      <c r="AL778" s="6"/>
      <c r="AM778" s="6">
        <f ca="1">VLOOKUP(AC778,Anslutningspunkt!A:B,2,0)+RANDBETWEEN(-10000,10000)</f>
        <v>7602876.698</v>
      </c>
      <c r="AN778" s="6">
        <f ca="1">VLOOKUP(AC778,Anslutningspunkt!A:C,3,0)+RANDBETWEEN(-10000,10000)</f>
        <v>776226.195</v>
      </c>
      <c r="AP778" s="6" t="str">
        <f ca="1" t="shared" si="911"/>
        <v>Flytt</v>
      </c>
      <c r="AQ778" s="6" t="str">
        <f t="shared" si="912"/>
        <v>Konsumtion/Produktion</v>
      </c>
      <c r="AX778" s="30">
        <f ca="1" t="shared" si="913"/>
        <v>45016.5344883581</v>
      </c>
      <c r="AZ778" s="30" t="str">
        <f ca="1">IF(SUM(IF({"4.Projekteringsavtal","5.Anslutningsavtal","6.Nätavtal"}=Q778,1,0))&gt;0,EDATE(AX778,RANDBETWEEN(0,6)),"")</f>
        <v/>
      </c>
      <c r="BB778" s="20" t="str">
        <f ca="1">IF(SUM(IF({"5.Anslutningsavtal","6.Nätavtal"}=Q778,1,0))&gt;0,EDATE(AZ778,RANDBETWEEN(0,3)),"")</f>
        <v/>
      </c>
      <c r="BD778" s="20" t="str">
        <f ca="1" t="shared" si="914"/>
        <v/>
      </c>
    </row>
    <row r="779" spans="1:56">
      <c r="A779" s="32" t="s">
        <v>65</v>
      </c>
      <c r="B779" s="30">
        <f ca="1" t="shared" si="915"/>
        <v>43611</v>
      </c>
      <c r="C779" s="31">
        <f ca="1" t="shared" si="901"/>
        <v>43864</v>
      </c>
      <c r="D779" s="29" t="str">
        <f t="shared" si="902"/>
        <v>Project 4779</v>
      </c>
      <c r="E779" s="29" t="str">
        <f t="shared" si="903"/>
        <v>Company AB 5779</v>
      </c>
      <c r="F779" s="29" t="str">
        <f ca="1" t="shared" si="916"/>
        <v>Enköping</v>
      </c>
      <c r="G779" s="36">
        <f ca="1" t="shared" si="917"/>
        <v>38</v>
      </c>
      <c r="H779" s="37" t="str">
        <f ca="1" t="shared" si="918"/>
        <v>Nej</v>
      </c>
      <c r="I779" s="29" t="str">
        <f ca="1" t="shared" si="919"/>
        <v>Utökning</v>
      </c>
      <c r="J779" s="29" t="s">
        <v>69</v>
      </c>
      <c r="K779" s="40">
        <f ca="1" t="shared" si="920"/>
        <v>180</v>
      </c>
      <c r="L779" s="40">
        <f ca="1" t="shared" si="904"/>
        <v>11</v>
      </c>
      <c r="N779" s="29" t="str">
        <f ca="1" t="shared" si="905"/>
        <v>Erik Johanson 779</v>
      </c>
      <c r="O779" s="29" t="str">
        <f ca="1" t="shared" si="906"/>
        <v>Lars Johnson 779</v>
      </c>
      <c r="P779" s="29" t="str">
        <f ca="1" t="shared" si="907"/>
        <v>Anders Erikson 779</v>
      </c>
      <c r="Q779" s="29" t="str">
        <f ca="1" t="shared" si="921"/>
        <v>4.Projekteringsavtal</v>
      </c>
      <c r="R779" s="44" t="str">
        <f ca="1" t="shared" si="922"/>
        <v>N/A</v>
      </c>
      <c r="S779" s="44" t="str">
        <f ca="1" t="shared" si="923"/>
        <v/>
      </c>
      <c r="T779" s="44" t="str">
        <f ca="1" t="shared" si="924"/>
        <v>x</v>
      </c>
      <c r="V779" s="32"/>
      <c r="W779" s="48" t="str">
        <f ca="1" t="shared" si="925"/>
        <v>Reservationsavtal ska tecknas</v>
      </c>
      <c r="X779" s="49" t="str">
        <f ca="1" t="shared" si="926"/>
        <v>Nej</v>
      </c>
      <c r="Y779" s="62" t="str">
        <f ca="1" t="shared" si="908"/>
        <v/>
      </c>
      <c r="Z779" s="62" t="str">
        <f ca="1" t="shared" si="909"/>
        <v/>
      </c>
      <c r="AA779" s="66"/>
      <c r="AB779" s="63" t="str">
        <f ca="1" t="shared" si="910"/>
        <v/>
      </c>
      <c r="AC779" s="72">
        <f ca="1">INDEX(Anslutningspunkt!$A$2:$A$180,RANDBETWEEN(2,180),1)</f>
        <v>47</v>
      </c>
      <c r="AD779" s="29"/>
      <c r="AE779" s="29" t="str">
        <f ca="1" t="shared" si="927"/>
        <v>Regionnät</v>
      </c>
      <c r="AF779" s="78"/>
      <c r="AG779" s="121"/>
      <c r="AH779" s="122"/>
      <c r="AI779" s="126"/>
      <c r="AL779" s="6"/>
      <c r="AM779" s="6">
        <f ca="1">VLOOKUP(AC779,Anslutningspunkt!A:B,2,0)+RANDBETWEEN(-10000,10000)</f>
        <v>7703385.698</v>
      </c>
      <c r="AN779" s="6">
        <f ca="1">VLOOKUP(AC779,Anslutningspunkt!A:C,3,0)+RANDBETWEEN(-10000,10000)</f>
        <v>758694.195</v>
      </c>
      <c r="AP779" s="6" t="str">
        <f ca="1" t="shared" si="911"/>
        <v>Utökning</v>
      </c>
      <c r="AQ779" s="6" t="str">
        <f t="shared" si="912"/>
        <v>Konsumtion/Produktion</v>
      </c>
      <c r="AX779" s="30">
        <f ca="1" t="shared" si="913"/>
        <v>43652.3942719682</v>
      </c>
      <c r="AZ779" s="30">
        <f ca="1">IF(SUM(IF({"4.Projekteringsavtal","5.Anslutningsavtal","6.Nätavtal"}=Q779,1,0))&gt;0,EDATE(AX779,RANDBETWEEN(0,6)),"")</f>
        <v>43836</v>
      </c>
      <c r="BB779" s="20" t="str">
        <f ca="1">IF(SUM(IF({"5.Anslutningsavtal","6.Nätavtal"}=Q779,1,0))&gt;0,EDATE(AZ779,RANDBETWEEN(0,3)),"")</f>
        <v/>
      </c>
      <c r="BD779" s="20" t="str">
        <f ca="1" t="shared" si="914"/>
        <v/>
      </c>
    </row>
    <row r="780" spans="1:56">
      <c r="A780" s="32" t="s">
        <v>65</v>
      </c>
      <c r="B780" s="30">
        <f ca="1" t="shared" si="915"/>
        <v>44703</v>
      </c>
      <c r="C780" s="31">
        <f ca="1" t="shared" si="901"/>
        <v>45106</v>
      </c>
      <c r="D780" s="29" t="str">
        <f t="shared" si="902"/>
        <v>Project 4780</v>
      </c>
      <c r="E780" s="29" t="str">
        <f t="shared" si="903"/>
        <v>Company AB 5780</v>
      </c>
      <c r="F780" s="29" t="str">
        <f ca="1" t="shared" si="916"/>
        <v>Norrtälje</v>
      </c>
      <c r="G780" s="36">
        <f ca="1" t="shared" si="917"/>
        <v>32</v>
      </c>
      <c r="H780" s="37" t="str">
        <f ca="1" t="shared" si="918"/>
        <v>Ja</v>
      </c>
      <c r="I780" s="29" t="str">
        <f ca="1" t="shared" si="919"/>
        <v>Flytt</v>
      </c>
      <c r="J780" s="29" t="s">
        <v>69</v>
      </c>
      <c r="K780" s="40">
        <f ca="1" t="shared" si="920"/>
        <v>180</v>
      </c>
      <c r="L780" s="40">
        <f ca="1" t="shared" si="904"/>
        <v>58</v>
      </c>
      <c r="N780" s="29" t="str">
        <f ca="1" t="shared" si="905"/>
        <v>Sarah Anderson 780</v>
      </c>
      <c r="O780" s="29" t="str">
        <f ca="1" t="shared" si="906"/>
        <v>Erik Johanson 780</v>
      </c>
      <c r="P780" s="29" t="str">
        <f ca="1" t="shared" si="907"/>
        <v>Lars Johnson 780</v>
      </c>
      <c r="Q780" s="29" t="str">
        <f ca="1" t="shared" si="921"/>
        <v>5.Anslutningsavtal</v>
      </c>
      <c r="R780" s="44" t="str">
        <f ca="1" t="shared" si="922"/>
        <v>n</v>
      </c>
      <c r="S780" s="44" t="str">
        <f ca="1" t="shared" si="923"/>
        <v>x</v>
      </c>
      <c r="T780" s="44" t="str">
        <f ca="1" t="shared" si="924"/>
        <v/>
      </c>
      <c r="V780" s="32"/>
      <c r="W780" s="48" t="str">
        <f ca="1" t="shared" si="925"/>
        <v>Ansluts till LN 20 kV</v>
      </c>
      <c r="X780" s="49" t="str">
        <f ca="1" t="shared" si="926"/>
        <v>Nej</v>
      </c>
      <c r="Y780" s="62" t="str">
        <f ca="1" t="shared" si="908"/>
        <v/>
      </c>
      <c r="Z780" s="62" t="str">
        <f ca="1" t="shared" si="909"/>
        <v/>
      </c>
      <c r="AA780" s="66"/>
      <c r="AB780" s="63" t="str">
        <f ca="1" t="shared" si="910"/>
        <v/>
      </c>
      <c r="AC780" s="72">
        <f ca="1">INDEX(Anslutningspunkt!$A$2:$A$180,RANDBETWEEN(2,180),1)</f>
        <v>219</v>
      </c>
      <c r="AD780" s="29"/>
      <c r="AE780" s="29" t="str">
        <f ca="1" t="shared" si="927"/>
        <v>Stamnät</v>
      </c>
      <c r="AF780" s="78"/>
      <c r="AG780" s="121"/>
      <c r="AH780" s="122"/>
      <c r="AI780" s="126"/>
      <c r="AL780" s="6"/>
      <c r="AM780" s="6">
        <f ca="1">VLOOKUP(AC780,Anslutningspunkt!A:B,2,0)+RANDBETWEEN(-10000,10000)</f>
        <v>7717581.698</v>
      </c>
      <c r="AN780" s="6">
        <f ca="1">VLOOKUP(AC780,Anslutningspunkt!A:C,3,0)+RANDBETWEEN(-10000,10000)</f>
        <v>712605.195</v>
      </c>
      <c r="AP780" s="6" t="str">
        <f ca="1" t="shared" si="911"/>
        <v>Flytt</v>
      </c>
      <c r="AQ780" s="6" t="str">
        <f t="shared" si="912"/>
        <v>Konsumtion/Produktion</v>
      </c>
      <c r="AX780" s="30">
        <f ca="1" t="shared" si="913"/>
        <v>44758.1890682411</v>
      </c>
      <c r="AZ780" s="30">
        <f ca="1">IF(SUM(IF({"4.Projekteringsavtal","5.Anslutningsavtal","6.Nätavtal"}=Q780,1,0))&gt;0,EDATE(AX780,RANDBETWEEN(0,6)),"")</f>
        <v>44942</v>
      </c>
      <c r="BB780" s="20">
        <f ca="1">IF(SUM(IF({"5.Anslutningsavtal","6.Nätavtal"}=Q780,1,0))&gt;0,EDATE(AZ780,RANDBETWEEN(0,3)),"")</f>
        <v>44973</v>
      </c>
      <c r="BD780" s="20" t="str">
        <f ca="1" t="shared" si="914"/>
        <v/>
      </c>
    </row>
    <row r="781" spans="1:56">
      <c r="A781" s="32" t="s">
        <v>65</v>
      </c>
      <c r="B781" s="30">
        <f ca="1" t="shared" si="915"/>
        <v>44369</v>
      </c>
      <c r="C781" s="31">
        <f ca="1" t="shared" si="901"/>
        <v>44976</v>
      </c>
      <c r="D781" s="29" t="str">
        <f t="shared" si="902"/>
        <v>Project 4781</v>
      </c>
      <c r="E781" s="29" t="str">
        <f t="shared" si="903"/>
        <v>Company AB 5781</v>
      </c>
      <c r="F781" s="29" t="str">
        <f ca="1" t="shared" si="916"/>
        <v>Täby</v>
      </c>
      <c r="G781" s="36">
        <f ca="1" t="shared" si="917"/>
        <v>30</v>
      </c>
      <c r="H781" s="37" t="str">
        <f ca="1" t="shared" si="918"/>
        <v>Nej</v>
      </c>
      <c r="I781" s="29" t="str">
        <f ca="1" t="shared" si="919"/>
        <v>Utökning</v>
      </c>
      <c r="J781" s="29" t="s">
        <v>69</v>
      </c>
      <c r="K781" s="40">
        <f ca="1" t="shared" si="920"/>
        <v>60</v>
      </c>
      <c r="L781" s="40">
        <f ca="1" t="shared" si="904"/>
        <v>8</v>
      </c>
      <c r="N781" s="29" t="str">
        <f ca="1" t="shared" si="905"/>
        <v>Sarah Anderson 781</v>
      </c>
      <c r="O781" s="29" t="str">
        <f ca="1" t="shared" si="906"/>
        <v>Lars Johnson 781</v>
      </c>
      <c r="P781" s="29" t="str">
        <f ca="1" t="shared" si="907"/>
        <v>Erik Johanson 781</v>
      </c>
      <c r="Q781" s="29" t="str">
        <f ca="1" t="shared" si="921"/>
        <v>2.Reservationsavtal</v>
      </c>
      <c r="R781" s="44" t="str">
        <f ca="1" t="shared" si="922"/>
        <v>nej</v>
      </c>
      <c r="S781" s="44" t="str">
        <f ca="1" t="shared" si="923"/>
        <v>x</v>
      </c>
      <c r="T781" s="44" t="str">
        <f ca="1" t="shared" si="924"/>
        <v/>
      </c>
      <c r="V781" s="32"/>
      <c r="W781" s="48" t="str">
        <f ca="1" t="shared" si="925"/>
        <v/>
      </c>
      <c r="X781" s="49" t="str">
        <f ca="1" t="shared" si="926"/>
        <v>Nej</v>
      </c>
      <c r="Y781" s="62" t="str">
        <f ca="1" t="shared" si="908"/>
        <v/>
      </c>
      <c r="Z781" s="62" t="str">
        <f ca="1" t="shared" si="909"/>
        <v/>
      </c>
      <c r="AA781" s="66"/>
      <c r="AB781" s="63" t="str">
        <f ca="1" t="shared" si="910"/>
        <v/>
      </c>
      <c r="AC781" s="72">
        <f ca="1">INDEX(Anslutningspunkt!$A$2:$A$180,RANDBETWEEN(2,180),1)</f>
        <v>246</v>
      </c>
      <c r="AD781" s="29"/>
      <c r="AE781" s="29" t="str">
        <f ca="1" t="shared" si="927"/>
        <v>Stamnät Regionnät</v>
      </c>
      <c r="AF781" s="78"/>
      <c r="AG781" s="121"/>
      <c r="AH781" s="122"/>
      <c r="AI781" s="126"/>
      <c r="AL781" s="6"/>
      <c r="AM781" s="6">
        <f ca="1">VLOOKUP(AC781,Anslutningspunkt!A:B,2,0)+RANDBETWEEN(-10000,10000)</f>
        <v>6738179.311</v>
      </c>
      <c r="AN781" s="6">
        <f ca="1">VLOOKUP(AC781,Anslutningspunkt!A:C,3,0)+RANDBETWEEN(-10000,10000)</f>
        <v>456005.44</v>
      </c>
      <c r="AP781" s="6" t="str">
        <f ca="1" t="shared" si="911"/>
        <v>Utökning</v>
      </c>
      <c r="AQ781" s="6" t="str">
        <f t="shared" si="912"/>
        <v>Konsumtion/Produktion</v>
      </c>
      <c r="AX781" s="30">
        <f ca="1" t="shared" si="913"/>
        <v>44949.2370753899</v>
      </c>
      <c r="AZ781" s="30" t="str">
        <f ca="1">IF(SUM(IF({"4.Projekteringsavtal","5.Anslutningsavtal","6.Nätavtal"}=Q781,1,0))&gt;0,EDATE(AX781,RANDBETWEEN(0,6)),"")</f>
        <v/>
      </c>
      <c r="BB781" s="20" t="str">
        <f ca="1">IF(SUM(IF({"5.Anslutningsavtal","6.Nätavtal"}=Q781,1,0))&gt;0,EDATE(AZ781,RANDBETWEEN(0,3)),"")</f>
        <v/>
      </c>
      <c r="BD781" s="20" t="str">
        <f ca="1" t="shared" si="914"/>
        <v/>
      </c>
    </row>
    <row r="782" spans="1:56">
      <c r="A782" s="32" t="s">
        <v>65</v>
      </c>
      <c r="B782" s="30">
        <f ca="1" t="shared" ref="B782:B791" si="928">RANDBETWEEN(DATE(2018,1,1),DATE(2022,10,20))</f>
        <v>43881</v>
      </c>
      <c r="C782" s="31">
        <f ca="1" t="shared" si="901"/>
        <v>44928</v>
      </c>
      <c r="D782" s="29" t="str">
        <f t="shared" si="902"/>
        <v>Project 4782</v>
      </c>
      <c r="E782" s="29" t="str">
        <f t="shared" si="903"/>
        <v>Company AB 5782</v>
      </c>
      <c r="F782" s="29" t="str">
        <f ca="1" t="shared" ref="F782:F791" si="929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Smedjebacken</v>
      </c>
      <c r="G782" s="36">
        <f ca="1" t="shared" ref="G782:G791" si="930">RANDBETWEEN(30,38)</f>
        <v>33</v>
      </c>
      <c r="H782" s="37" t="str">
        <f ca="1" t="shared" ref="H782:H791" si="931">CHOOSE(RANDBETWEEN(1,3),"Ja","Nej","")</f>
        <v/>
      </c>
      <c r="I782" s="29" t="str">
        <f ca="1" t="shared" ref="I782:I791" si="932">CHOOSE(RANDBETWEEN(1,3),"Nyanslutning","Utökning","Flytt")</f>
        <v>Nyanslutning</v>
      </c>
      <c r="J782" s="29" t="s">
        <v>69</v>
      </c>
      <c r="K782" s="40">
        <f ca="1" t="shared" ref="K782:K791" si="933">RANDBETWEEN(1,60)*10</f>
        <v>270</v>
      </c>
      <c r="L782" s="40">
        <f ca="1" t="shared" si="904"/>
        <v>259</v>
      </c>
      <c r="N782" s="29" t="str">
        <f ca="1" t="shared" si="905"/>
        <v>Erik Johanson 782</v>
      </c>
      <c r="O782" s="29" t="str">
        <f ca="1" t="shared" si="906"/>
        <v>Anders Erikson 782</v>
      </c>
      <c r="P782" s="29" t="str">
        <f ca="1" t="shared" si="907"/>
        <v>Sarah Anderson 782</v>
      </c>
      <c r="Q782" s="29" t="str">
        <f ca="1" t="shared" ref="Q782:Q791" si="934">CHOOSE(RANDBETWEEN(1,5),"5.Anslutningsavtal","4.Projekteringsavtal","6.Nätavtal","2.Reservationsavtal","1.Anslutningsmöjlighet")</f>
        <v>2.Reservationsavtal</v>
      </c>
      <c r="R782" s="44" t="str">
        <f ca="1" t="shared" ref="R782:R791" si="935">CHOOSE(RANDBETWEEN(1,8),"Ja","","","","n","nej","?","N/A")</f>
        <v>n</v>
      </c>
      <c r="S782" s="44" t="str">
        <f ca="1" t="shared" ref="S782:S791" si="936">CHOOSE(RANDBETWEEN(1,3),"x","","")</f>
        <v/>
      </c>
      <c r="T782" s="44" t="str">
        <f ca="1" t="shared" ref="T782:T791" si="937">CHOOSE(RANDBETWEEN(1,4),"x","","","")</f>
        <v/>
      </c>
      <c r="V782" s="32"/>
      <c r="W782" s="48" t="str">
        <f ca="1" t="shared" ref="W782:W791" si="938">CHOOSE(RANDBETWEEN(1,7),"Länk","","","","","Ansluts till LN 20 kV","Reservationsavtal ska tecknas")</f>
        <v>Länk</v>
      </c>
      <c r="X782" s="49" t="str">
        <f ca="1" t="shared" ref="X782:X791" si="939">CHOOSE(RANDBETWEEN(1,4),"Ja","Ja","Nej","")</f>
        <v>Ja</v>
      </c>
      <c r="Y782" s="62">
        <f ca="1" t="shared" si="908"/>
        <v>45525</v>
      </c>
      <c r="Z782" s="62">
        <f ca="1" t="shared" si="909"/>
        <v>45347</v>
      </c>
      <c r="AA782" s="66"/>
      <c r="AB782" s="63" t="str">
        <f ca="1" t="shared" si="910"/>
        <v/>
      </c>
      <c r="AC782" s="72">
        <f ca="1">INDEX(Anslutningspunkt!$A$2:$A$180,RANDBETWEEN(2,180),1)</f>
        <v>290</v>
      </c>
      <c r="AD782" s="29"/>
      <c r="AE782" s="29" t="str">
        <f ca="1" t="shared" ref="AE782:AE791" si="940">CHOOSE(RANDBETWEEN(1,4),"Regionnät","Stamnät Regionnät","Stamnät","")</f>
        <v>Regionnät</v>
      </c>
      <c r="AF782" s="78"/>
      <c r="AG782" s="121"/>
      <c r="AH782" s="122"/>
      <c r="AI782" s="126"/>
      <c r="AL782" s="6"/>
      <c r="AM782" s="6">
        <f ca="1">VLOOKUP(AC782,Anslutningspunkt!A:B,2,0)+RANDBETWEEN(-10000,10000)</f>
        <v>7586346.698</v>
      </c>
      <c r="AN782" s="6">
        <f ca="1">VLOOKUP(AC782,Anslutningspunkt!A:C,3,0)+RANDBETWEEN(-10000,10000)</f>
        <v>749170.195</v>
      </c>
      <c r="AP782" s="6" t="str">
        <f ca="1" t="shared" si="911"/>
        <v>Nyanslutning</v>
      </c>
      <c r="AQ782" s="6" t="str">
        <f t="shared" si="912"/>
        <v>Konsumtion/Produktion</v>
      </c>
      <c r="AX782" s="30">
        <f ca="1" t="shared" si="913"/>
        <v>44940.0859429303</v>
      </c>
      <c r="AZ782" s="30" t="str">
        <f ca="1">IF(SUM(IF({"4.Projekteringsavtal","5.Anslutningsavtal","6.Nätavtal"}=Q782,1,0))&gt;0,EDATE(AX782,RANDBETWEEN(0,6)),"")</f>
        <v/>
      </c>
      <c r="BB782" s="20" t="str">
        <f ca="1">IF(SUM(IF({"5.Anslutningsavtal","6.Nätavtal"}=Q782,1,0))&gt;0,EDATE(AZ782,RANDBETWEEN(0,3)),"")</f>
        <v/>
      </c>
      <c r="BD782" s="20" t="str">
        <f ca="1" t="shared" si="914"/>
        <v/>
      </c>
    </row>
    <row r="783" spans="1:56">
      <c r="A783" s="32" t="s">
        <v>65</v>
      </c>
      <c r="B783" s="30">
        <f ca="1" t="shared" si="928"/>
        <v>44504</v>
      </c>
      <c r="C783" s="31">
        <f ca="1" t="shared" si="901"/>
        <v>44913</v>
      </c>
      <c r="D783" s="29" t="str">
        <f t="shared" si="902"/>
        <v>Project 4783</v>
      </c>
      <c r="E783" s="29" t="str">
        <f t="shared" si="903"/>
        <v>Company AB 5783</v>
      </c>
      <c r="F783" s="29" t="str">
        <f ca="1" t="shared" si="929"/>
        <v>Horndal</v>
      </c>
      <c r="G783" s="36">
        <f ca="1" t="shared" si="930"/>
        <v>32</v>
      </c>
      <c r="H783" s="37" t="str">
        <f ca="1" t="shared" si="931"/>
        <v/>
      </c>
      <c r="I783" s="29" t="str">
        <f ca="1" t="shared" si="932"/>
        <v>Flytt</v>
      </c>
      <c r="J783" s="29" t="s">
        <v>69</v>
      </c>
      <c r="K783" s="40">
        <f ca="1" t="shared" si="933"/>
        <v>160</v>
      </c>
      <c r="L783" s="40">
        <f ca="1" t="shared" si="904"/>
        <v>90</v>
      </c>
      <c r="N783" s="29" t="str">
        <f ca="1" t="shared" si="905"/>
        <v>Lars Johnson 783</v>
      </c>
      <c r="O783" s="29" t="str">
        <f ca="1" t="shared" si="906"/>
        <v>Sarah Anderson 783</v>
      </c>
      <c r="P783" s="29" t="str">
        <f ca="1" t="shared" si="907"/>
        <v>Lars Johnson 783</v>
      </c>
      <c r="Q783" s="29" t="str">
        <f ca="1" t="shared" si="934"/>
        <v>4.Projekteringsavtal</v>
      </c>
      <c r="R783" s="44" t="str">
        <f ca="1" t="shared" si="935"/>
        <v>n</v>
      </c>
      <c r="S783" s="44" t="str">
        <f ca="1" t="shared" si="936"/>
        <v>x</v>
      </c>
      <c r="T783" s="44" t="str">
        <f ca="1" t="shared" si="937"/>
        <v/>
      </c>
      <c r="V783" s="32"/>
      <c r="W783" s="48" t="str">
        <f ca="1" t="shared" si="938"/>
        <v/>
      </c>
      <c r="X783" s="49" t="str">
        <f ca="1" t="shared" si="939"/>
        <v/>
      </c>
      <c r="Y783" s="62" t="str">
        <f ca="1" t="shared" si="908"/>
        <v/>
      </c>
      <c r="Z783" s="62" t="str">
        <f ca="1" t="shared" si="909"/>
        <v/>
      </c>
      <c r="AA783" s="66"/>
      <c r="AB783" s="63" t="str">
        <f ca="1" t="shared" si="910"/>
        <v/>
      </c>
      <c r="AC783" s="72">
        <f ca="1">INDEX(Anslutningspunkt!$A$2:$A$180,RANDBETWEEN(2,180),1)</f>
        <v>301</v>
      </c>
      <c r="AD783" s="29"/>
      <c r="AE783" s="29" t="str">
        <f ca="1" t="shared" si="940"/>
        <v>Regionnät</v>
      </c>
      <c r="AF783" s="78"/>
      <c r="AG783" s="121"/>
      <c r="AH783" s="122"/>
      <c r="AI783" s="126"/>
      <c r="AL783" s="6"/>
      <c r="AM783" s="6">
        <f ca="1">VLOOKUP(AC783,Anslutningspunkt!A:B,2,0)+RANDBETWEEN(-10000,10000)</f>
        <v>7757533.698</v>
      </c>
      <c r="AN783" s="6">
        <f ca="1">VLOOKUP(AC783,Anslutningspunkt!A:C,3,0)+RANDBETWEEN(-10000,10000)</f>
        <v>782777.195</v>
      </c>
      <c r="AP783" s="6" t="str">
        <f ca="1" t="shared" si="911"/>
        <v>Flytt</v>
      </c>
      <c r="AQ783" s="6" t="str">
        <f t="shared" si="912"/>
        <v>Konsumtion/Produktion</v>
      </c>
      <c r="AX783" s="30">
        <f ca="1" t="shared" si="913"/>
        <v>44687.6566679983</v>
      </c>
      <c r="AZ783" s="30">
        <f ca="1">IF(SUM(IF({"4.Projekteringsavtal","5.Anslutningsavtal","6.Nätavtal"}=Q783,1,0))&gt;0,EDATE(AX783,RANDBETWEEN(0,6)),"")</f>
        <v>44687</v>
      </c>
      <c r="BB783" s="20" t="str">
        <f ca="1">IF(SUM(IF({"5.Anslutningsavtal","6.Nätavtal"}=Q783,1,0))&gt;0,EDATE(AZ783,RANDBETWEEN(0,3)),"")</f>
        <v/>
      </c>
      <c r="BD783" s="20" t="str">
        <f ca="1" t="shared" si="914"/>
        <v/>
      </c>
    </row>
    <row r="784" spans="1:56">
      <c r="A784" s="32" t="s">
        <v>65</v>
      </c>
      <c r="B784" s="30">
        <f ca="1" t="shared" si="928"/>
        <v>43153</v>
      </c>
      <c r="C784" s="31">
        <f ca="1" t="shared" si="901"/>
        <v>45344</v>
      </c>
      <c r="D784" s="29" t="str">
        <f t="shared" si="902"/>
        <v>Project 4784</v>
      </c>
      <c r="E784" s="29" t="str">
        <f t="shared" si="903"/>
        <v>Company AB 5784</v>
      </c>
      <c r="F784" s="29" t="str">
        <f ca="1" t="shared" si="929"/>
        <v>Katrineholm</v>
      </c>
      <c r="G784" s="36">
        <f ca="1" t="shared" si="930"/>
        <v>32</v>
      </c>
      <c r="H784" s="37" t="str">
        <f ca="1" t="shared" si="931"/>
        <v>Nej</v>
      </c>
      <c r="I784" s="29" t="str">
        <f ca="1" t="shared" si="932"/>
        <v>Flytt</v>
      </c>
      <c r="J784" s="29" t="s">
        <v>69</v>
      </c>
      <c r="K784" s="40">
        <f ca="1" t="shared" si="933"/>
        <v>60</v>
      </c>
      <c r="L784" s="40">
        <f ca="1" t="shared" si="904"/>
        <v>39</v>
      </c>
      <c r="N784" s="29" t="str">
        <f ca="1" t="shared" si="905"/>
        <v>Sarah Anderson 784</v>
      </c>
      <c r="O784" s="29" t="str">
        <f ca="1" t="shared" si="906"/>
        <v>Lars Johnson 784</v>
      </c>
      <c r="P784" s="29" t="str">
        <f ca="1" t="shared" si="907"/>
        <v>Erik Johanson 784</v>
      </c>
      <c r="Q784" s="29" t="str">
        <f ca="1" t="shared" si="934"/>
        <v>2.Reservationsavtal</v>
      </c>
      <c r="R784" s="44" t="str">
        <f ca="1" t="shared" si="935"/>
        <v>n</v>
      </c>
      <c r="S784" s="44" t="str">
        <f ca="1" t="shared" si="936"/>
        <v>x</v>
      </c>
      <c r="T784" s="44" t="str">
        <f ca="1" t="shared" si="937"/>
        <v/>
      </c>
      <c r="V784" s="32"/>
      <c r="W784" s="48" t="str">
        <f ca="1" t="shared" si="938"/>
        <v>Länk</v>
      </c>
      <c r="X784" s="49" t="str">
        <f ca="1" t="shared" si="939"/>
        <v/>
      </c>
      <c r="Y784" s="62" t="str">
        <f ca="1" t="shared" si="908"/>
        <v/>
      </c>
      <c r="Z784" s="62" t="str">
        <f ca="1" t="shared" si="909"/>
        <v/>
      </c>
      <c r="AA784" s="66"/>
      <c r="AB784" s="63" t="str">
        <f ca="1" t="shared" si="910"/>
        <v/>
      </c>
      <c r="AC784" s="72">
        <f ca="1">INDEX(Anslutningspunkt!$A$2:$A$180,RANDBETWEEN(2,180),1)</f>
        <v>298</v>
      </c>
      <c r="AD784" s="29"/>
      <c r="AE784" s="29" t="str">
        <f ca="1" t="shared" si="940"/>
        <v/>
      </c>
      <c r="AF784" s="78"/>
      <c r="AG784" s="121"/>
      <c r="AH784" s="122"/>
      <c r="AI784" s="126"/>
      <c r="AL784" s="6"/>
      <c r="AM784" s="6">
        <f ca="1">VLOOKUP(AC784,Anslutningspunkt!A:B,2,0)+RANDBETWEEN(-10000,10000)</f>
        <v>7588718.698</v>
      </c>
      <c r="AN784" s="6">
        <f ca="1">VLOOKUP(AC784,Anslutningspunkt!A:C,3,0)+RANDBETWEEN(-10000,10000)</f>
        <v>847533.195</v>
      </c>
      <c r="AP784" s="6" t="str">
        <f ca="1" t="shared" si="911"/>
        <v>Flytt</v>
      </c>
      <c r="AQ784" s="6" t="str">
        <f t="shared" si="912"/>
        <v>Konsumtion/Produktion</v>
      </c>
      <c r="AX784" s="30">
        <f ca="1" t="shared" si="913"/>
        <v>44393.2734610425</v>
      </c>
      <c r="AZ784" s="30" t="str">
        <f ca="1">IF(SUM(IF({"4.Projekteringsavtal","5.Anslutningsavtal","6.Nätavtal"}=Q784,1,0))&gt;0,EDATE(AX784,RANDBETWEEN(0,6)),"")</f>
        <v/>
      </c>
      <c r="BB784" s="20" t="str">
        <f ca="1">IF(SUM(IF({"5.Anslutningsavtal","6.Nätavtal"}=Q784,1,0))&gt;0,EDATE(AZ784,RANDBETWEEN(0,3)),"")</f>
        <v/>
      </c>
      <c r="BD784" s="20" t="str">
        <f ca="1" t="shared" si="914"/>
        <v/>
      </c>
    </row>
    <row r="785" spans="1:56">
      <c r="A785" s="32" t="s">
        <v>65</v>
      </c>
      <c r="B785" s="30">
        <f ca="1" t="shared" si="928"/>
        <v>43370</v>
      </c>
      <c r="C785" s="31">
        <f ca="1" t="shared" si="901"/>
        <v>45161</v>
      </c>
      <c r="D785" s="29" t="str">
        <f t="shared" si="902"/>
        <v>Project 4785</v>
      </c>
      <c r="E785" s="29" t="str">
        <f t="shared" si="903"/>
        <v>Company AB 5785</v>
      </c>
      <c r="F785" s="29" t="str">
        <f ca="1" t="shared" si="929"/>
        <v>Litslunda</v>
      </c>
      <c r="G785" s="36">
        <f ca="1" t="shared" si="930"/>
        <v>32</v>
      </c>
      <c r="H785" s="37" t="str">
        <f ca="1" t="shared" si="931"/>
        <v>Ja</v>
      </c>
      <c r="I785" s="29" t="str">
        <f ca="1" t="shared" si="932"/>
        <v>Flytt</v>
      </c>
      <c r="J785" s="29" t="s">
        <v>69</v>
      </c>
      <c r="K785" s="40">
        <f ca="1" t="shared" si="933"/>
        <v>450</v>
      </c>
      <c r="L785" s="40">
        <f ca="1" t="shared" si="904"/>
        <v>122</v>
      </c>
      <c r="N785" s="29" t="str">
        <f ca="1" t="shared" si="905"/>
        <v>Erik Johanson 785</v>
      </c>
      <c r="O785" s="29" t="str">
        <f ca="1" t="shared" si="906"/>
        <v>Lars Johnson 785</v>
      </c>
      <c r="P785" s="29" t="str">
        <f ca="1" t="shared" si="907"/>
        <v>Anders Erikson 785</v>
      </c>
      <c r="Q785" s="29" t="str">
        <f ca="1" t="shared" si="934"/>
        <v>6.Nätavtal</v>
      </c>
      <c r="R785" s="44" t="str">
        <f ca="1" t="shared" si="935"/>
        <v>nej</v>
      </c>
      <c r="S785" s="44" t="str">
        <f ca="1" t="shared" si="936"/>
        <v/>
      </c>
      <c r="T785" s="44" t="str">
        <f ca="1" t="shared" si="937"/>
        <v/>
      </c>
      <c r="V785" s="32"/>
      <c r="W785" s="48" t="str">
        <f ca="1" t="shared" si="938"/>
        <v>Länk</v>
      </c>
      <c r="X785" s="49" t="str">
        <f ca="1" t="shared" si="939"/>
        <v/>
      </c>
      <c r="Y785" s="62" t="str">
        <f ca="1" t="shared" si="908"/>
        <v/>
      </c>
      <c r="Z785" s="62" t="str">
        <f ca="1" t="shared" si="909"/>
        <v/>
      </c>
      <c r="AA785" s="66"/>
      <c r="AB785" s="63" t="str">
        <f ca="1" t="shared" si="910"/>
        <v/>
      </c>
      <c r="AC785" s="72">
        <f ca="1">INDEX(Anslutningspunkt!$A$2:$A$180,RANDBETWEEN(2,180),1)</f>
        <v>41</v>
      </c>
      <c r="AD785" s="29"/>
      <c r="AE785" s="29" t="str">
        <f ca="1" t="shared" si="940"/>
        <v>Regionnät</v>
      </c>
      <c r="AF785" s="78"/>
      <c r="AG785" s="121"/>
      <c r="AH785" s="122"/>
      <c r="AI785" s="126"/>
      <c r="AL785" s="6"/>
      <c r="AM785" s="6">
        <f ca="1">VLOOKUP(AC785,Anslutningspunkt!A:B,2,0)+RANDBETWEEN(-10000,10000)</f>
        <v>7748243.698</v>
      </c>
      <c r="AN785" s="6">
        <f ca="1">VLOOKUP(AC785,Anslutningspunkt!A:C,3,0)+RANDBETWEEN(-10000,10000)</f>
        <v>701054.195</v>
      </c>
      <c r="AP785" s="6" t="str">
        <f ca="1" t="shared" si="911"/>
        <v>Flytt</v>
      </c>
      <c r="AQ785" s="6" t="str">
        <f t="shared" si="912"/>
        <v>Konsumtion/Produktion</v>
      </c>
      <c r="AX785" s="30">
        <f ca="1" t="shared" si="913"/>
        <v>43513.0493941624</v>
      </c>
      <c r="AZ785" s="30">
        <f ca="1">IF(SUM(IF({"4.Projekteringsavtal","5.Anslutningsavtal","6.Nätavtal"}=Q785,1,0))&gt;0,EDATE(AX785,RANDBETWEEN(0,6)),"")</f>
        <v>43602</v>
      </c>
      <c r="BB785" s="20">
        <f ca="1">IF(SUM(IF({"5.Anslutningsavtal","6.Nätavtal"}=Q785,1,0))&gt;0,EDATE(AZ785,RANDBETWEEN(0,3)),"")</f>
        <v>43602</v>
      </c>
      <c r="BD785" s="20">
        <f ca="1" t="shared" si="914"/>
        <v>43694</v>
      </c>
    </row>
    <row r="786" spans="1:56">
      <c r="A786" s="32" t="s">
        <v>65</v>
      </c>
      <c r="B786" s="30">
        <f ca="1" t="shared" si="928"/>
        <v>44350</v>
      </c>
      <c r="C786" s="31">
        <f ca="1" t="shared" si="901"/>
        <v>44576</v>
      </c>
      <c r="D786" s="29" t="str">
        <f t="shared" si="902"/>
        <v>Project 4786</v>
      </c>
      <c r="E786" s="29" t="str">
        <f t="shared" si="903"/>
        <v>Company AB 5786</v>
      </c>
      <c r="F786" s="29" t="str">
        <f ca="1" t="shared" si="929"/>
        <v>Upplands Väsby</v>
      </c>
      <c r="G786" s="36">
        <f ca="1" t="shared" si="930"/>
        <v>31</v>
      </c>
      <c r="H786" s="37" t="str">
        <f ca="1" t="shared" si="931"/>
        <v>Ja</v>
      </c>
      <c r="I786" s="29" t="str">
        <f ca="1" t="shared" si="932"/>
        <v>Flytt</v>
      </c>
      <c r="J786" s="29" t="s">
        <v>69</v>
      </c>
      <c r="K786" s="40">
        <f ca="1" t="shared" si="933"/>
        <v>460</v>
      </c>
      <c r="L786" s="40">
        <f ca="1" t="shared" si="904"/>
        <v>212</v>
      </c>
      <c r="N786" s="29" t="str">
        <f ca="1" t="shared" si="905"/>
        <v>Erik Johanson 786</v>
      </c>
      <c r="O786" s="29" t="str">
        <f ca="1" t="shared" si="906"/>
        <v>Sarah Anderson 786</v>
      </c>
      <c r="P786" s="29" t="str">
        <f ca="1" t="shared" si="907"/>
        <v>Anders Erikson 786</v>
      </c>
      <c r="Q786" s="29" t="str">
        <f ca="1" t="shared" si="934"/>
        <v>2.Reservationsavtal</v>
      </c>
      <c r="R786" s="44" t="str">
        <f ca="1" t="shared" si="935"/>
        <v/>
      </c>
      <c r="S786" s="44" t="str">
        <f ca="1" t="shared" si="936"/>
        <v/>
      </c>
      <c r="T786" s="44" t="str">
        <f ca="1" t="shared" si="937"/>
        <v/>
      </c>
      <c r="V786" s="32"/>
      <c r="W786" s="48" t="str">
        <f ca="1" t="shared" si="938"/>
        <v/>
      </c>
      <c r="X786" s="49" t="str">
        <f ca="1" t="shared" si="939"/>
        <v>Ja</v>
      </c>
      <c r="Y786" s="62">
        <f ca="1" t="shared" si="908"/>
        <v>44895</v>
      </c>
      <c r="Z786" s="62">
        <f ca="1" t="shared" si="909"/>
        <v>44686</v>
      </c>
      <c r="AA786" s="66"/>
      <c r="AB786" s="63" t="str">
        <f ca="1" t="shared" si="910"/>
        <v/>
      </c>
      <c r="AC786" s="72">
        <f ca="1">INDEX(Anslutningspunkt!$A$2:$A$180,RANDBETWEEN(2,180),1)</f>
        <v>141</v>
      </c>
      <c r="AD786" s="29"/>
      <c r="AE786" s="29" t="str">
        <f ca="1" t="shared" si="940"/>
        <v>Regionnät</v>
      </c>
      <c r="AF786" s="78"/>
      <c r="AG786" s="121"/>
      <c r="AH786" s="122"/>
      <c r="AI786" s="126"/>
      <c r="AL786" s="6"/>
      <c r="AM786" s="6">
        <f ca="1">VLOOKUP(AC786,Anslutningspunkt!A:B,2,0)+RANDBETWEEN(-10000,10000)</f>
        <v>7583765.698</v>
      </c>
      <c r="AN786" s="6">
        <f ca="1">VLOOKUP(AC786,Anslutningspunkt!A:C,3,0)+RANDBETWEEN(-10000,10000)</f>
        <v>678213.195</v>
      </c>
      <c r="AP786" s="6" t="str">
        <f ca="1" t="shared" si="911"/>
        <v>Flytt</v>
      </c>
      <c r="AQ786" s="6" t="str">
        <f t="shared" si="912"/>
        <v>Konsumtion/Produktion</v>
      </c>
      <c r="AX786" s="30">
        <f ca="1" t="shared" si="913"/>
        <v>44512.862502082</v>
      </c>
      <c r="AZ786" s="30" t="str">
        <f ca="1">IF(SUM(IF({"4.Projekteringsavtal","5.Anslutningsavtal","6.Nätavtal"}=Q786,1,0))&gt;0,EDATE(AX786,RANDBETWEEN(0,6)),"")</f>
        <v/>
      </c>
      <c r="BB786" s="20" t="str">
        <f ca="1">IF(SUM(IF({"5.Anslutningsavtal","6.Nätavtal"}=Q786,1,0))&gt;0,EDATE(AZ786,RANDBETWEEN(0,3)),"")</f>
        <v/>
      </c>
      <c r="BD786" s="20" t="str">
        <f ca="1" t="shared" si="914"/>
        <v/>
      </c>
    </row>
    <row r="787" spans="1:56">
      <c r="A787" s="32" t="s">
        <v>65</v>
      </c>
      <c r="B787" s="30">
        <f ca="1" t="shared" si="928"/>
        <v>44492</v>
      </c>
      <c r="C787" s="31">
        <f ca="1" t="shared" si="901"/>
        <v>45283</v>
      </c>
      <c r="D787" s="29" t="str">
        <f t="shared" si="902"/>
        <v>Project 4787</v>
      </c>
      <c r="E787" s="29" t="str">
        <f t="shared" si="903"/>
        <v>Company AB 5787</v>
      </c>
      <c r="F787" s="29" t="str">
        <f ca="1" t="shared" si="929"/>
        <v>Södertälje</v>
      </c>
      <c r="G787" s="36">
        <f ca="1" t="shared" si="930"/>
        <v>38</v>
      </c>
      <c r="H787" s="37" t="str">
        <f ca="1" t="shared" si="931"/>
        <v>Nej</v>
      </c>
      <c r="I787" s="29" t="str">
        <f ca="1" t="shared" si="932"/>
        <v>Flytt</v>
      </c>
      <c r="J787" s="29" t="s">
        <v>69</v>
      </c>
      <c r="K787" s="40">
        <f ca="1" t="shared" si="933"/>
        <v>10</v>
      </c>
      <c r="L787" s="40">
        <f ca="1" t="shared" si="904"/>
        <v>10</v>
      </c>
      <c r="N787" s="29" t="str">
        <f ca="1" t="shared" si="905"/>
        <v>Erik Johanson 787</v>
      </c>
      <c r="O787" s="29" t="str">
        <f ca="1" t="shared" si="906"/>
        <v>Anders Erikson 787</v>
      </c>
      <c r="P787" s="29" t="str">
        <f ca="1" t="shared" si="907"/>
        <v>Erik Johanson 787</v>
      </c>
      <c r="Q787" s="29" t="str">
        <f ca="1" t="shared" si="934"/>
        <v>5.Anslutningsavtal</v>
      </c>
      <c r="R787" s="44" t="str">
        <f ca="1" t="shared" si="935"/>
        <v>N/A</v>
      </c>
      <c r="S787" s="44" t="str">
        <f ca="1" t="shared" si="936"/>
        <v/>
      </c>
      <c r="T787" s="44" t="str">
        <f ca="1" t="shared" si="937"/>
        <v/>
      </c>
      <c r="V787" s="32"/>
      <c r="W787" s="48" t="str">
        <f ca="1" t="shared" si="938"/>
        <v/>
      </c>
      <c r="X787" s="49" t="str">
        <f ca="1" t="shared" si="939"/>
        <v>Ja</v>
      </c>
      <c r="Y787" s="62">
        <f ca="1" t="shared" si="908"/>
        <v>45541</v>
      </c>
      <c r="Z787" s="62">
        <f ca="1" t="shared" si="909"/>
        <v>45452</v>
      </c>
      <c r="AA787" s="66"/>
      <c r="AB787" s="63" t="str">
        <f ca="1" t="shared" si="910"/>
        <v/>
      </c>
      <c r="AC787" s="72">
        <f ca="1">INDEX(Anslutningspunkt!$A$2:$A$180,RANDBETWEEN(2,180),1)</f>
        <v>173</v>
      </c>
      <c r="AD787" s="29"/>
      <c r="AE787" s="29" t="str">
        <f ca="1" t="shared" si="940"/>
        <v>Stamnät</v>
      </c>
      <c r="AF787" s="78"/>
      <c r="AG787" s="121"/>
      <c r="AH787" s="122"/>
      <c r="AI787" s="126"/>
      <c r="AL787" s="6"/>
      <c r="AM787" s="6">
        <f ca="1">VLOOKUP(AC787,Anslutningspunkt!A:B,2,0)+RANDBETWEEN(-10000,10000)</f>
        <v>7579535.698</v>
      </c>
      <c r="AN787" s="6">
        <f ca="1">VLOOKUP(AC787,Anslutningspunkt!A:C,3,0)+RANDBETWEEN(-10000,10000)</f>
        <v>744595.195</v>
      </c>
      <c r="AP787" s="6" t="str">
        <f ca="1" t="shared" si="911"/>
        <v>Flytt</v>
      </c>
      <c r="AQ787" s="6" t="str">
        <f t="shared" si="912"/>
        <v>Konsumtion/Produktion</v>
      </c>
      <c r="AX787" s="30">
        <f ca="1" t="shared" si="913"/>
        <v>45046.401028322</v>
      </c>
      <c r="AZ787" s="30">
        <f ca="1">IF(SUM(IF({"4.Projekteringsavtal","5.Anslutningsavtal","6.Nätavtal"}=Q787,1,0))&gt;0,EDATE(AX787,RANDBETWEEN(0,6)),"")</f>
        <v>45137</v>
      </c>
      <c r="BB787" s="20">
        <f ca="1">IF(SUM(IF({"5.Anslutningsavtal","6.Nätavtal"}=Q787,1,0))&gt;0,EDATE(AZ787,RANDBETWEEN(0,3)),"")</f>
        <v>45168</v>
      </c>
      <c r="BD787" s="20" t="str">
        <f ca="1" t="shared" si="914"/>
        <v/>
      </c>
    </row>
    <row r="788" spans="1:56">
      <c r="A788" s="32" t="s">
        <v>65</v>
      </c>
      <c r="B788" s="30">
        <f ca="1" t="shared" si="928"/>
        <v>43351</v>
      </c>
      <c r="C788" s="31">
        <f ca="1" t="shared" si="901"/>
        <v>43590</v>
      </c>
      <c r="D788" s="29" t="str">
        <f t="shared" si="902"/>
        <v>Project 4788</v>
      </c>
      <c r="E788" s="29" t="str">
        <f t="shared" si="903"/>
        <v>Company AB 5788</v>
      </c>
      <c r="F788" s="29" t="str">
        <f ca="1" t="shared" si="929"/>
        <v>Heby</v>
      </c>
      <c r="G788" s="36">
        <f ca="1" t="shared" si="930"/>
        <v>38</v>
      </c>
      <c r="H788" s="37" t="str">
        <f ca="1" t="shared" si="931"/>
        <v>Ja</v>
      </c>
      <c r="I788" s="29" t="str">
        <f ca="1" t="shared" si="932"/>
        <v>Utökning</v>
      </c>
      <c r="J788" s="29" t="s">
        <v>69</v>
      </c>
      <c r="K788" s="40">
        <f ca="1" t="shared" si="933"/>
        <v>420</v>
      </c>
      <c r="L788" s="40">
        <f ca="1" t="shared" si="904"/>
        <v>268</v>
      </c>
      <c r="N788" s="29" t="str">
        <f ca="1" t="shared" si="905"/>
        <v>Erik Johanson 788</v>
      </c>
      <c r="O788" s="29" t="str">
        <f ca="1" t="shared" si="906"/>
        <v>Erik Johanson 788</v>
      </c>
      <c r="P788" s="29" t="str">
        <f ca="1" t="shared" si="907"/>
        <v>Sarah Anderson 788</v>
      </c>
      <c r="Q788" s="29" t="str">
        <f ca="1" t="shared" si="934"/>
        <v>6.Nätavtal</v>
      </c>
      <c r="R788" s="44" t="str">
        <f ca="1" t="shared" si="935"/>
        <v>nej</v>
      </c>
      <c r="S788" s="44" t="str">
        <f ca="1" t="shared" si="936"/>
        <v/>
      </c>
      <c r="T788" s="44" t="str">
        <f ca="1" t="shared" si="937"/>
        <v/>
      </c>
      <c r="V788" s="32"/>
      <c r="W788" s="48" t="str">
        <f ca="1" t="shared" si="938"/>
        <v>Ansluts till LN 20 kV</v>
      </c>
      <c r="X788" s="49" t="str">
        <f ca="1" t="shared" si="939"/>
        <v/>
      </c>
      <c r="Y788" s="62" t="str">
        <f ca="1" t="shared" si="908"/>
        <v/>
      </c>
      <c r="Z788" s="62" t="str">
        <f ca="1" t="shared" si="909"/>
        <v/>
      </c>
      <c r="AA788" s="66"/>
      <c r="AB788" s="63" t="str">
        <f ca="1" t="shared" si="910"/>
        <v/>
      </c>
      <c r="AC788" s="72">
        <f ca="1">INDEX(Anslutningspunkt!$A$2:$A$180,RANDBETWEEN(2,180),1)</f>
        <v>207</v>
      </c>
      <c r="AD788" s="29"/>
      <c r="AE788" s="29" t="str">
        <f ca="1" t="shared" si="940"/>
        <v/>
      </c>
      <c r="AF788" s="78"/>
      <c r="AG788" s="121"/>
      <c r="AH788" s="122"/>
      <c r="AI788" s="126"/>
      <c r="AL788" s="6"/>
      <c r="AM788" s="6">
        <f ca="1">VLOOKUP(AC788,Anslutningspunkt!A:B,2,0)+RANDBETWEEN(-10000,10000)</f>
        <v>7651401.698</v>
      </c>
      <c r="AN788" s="6">
        <f ca="1">VLOOKUP(AC788,Anslutningspunkt!A:C,3,0)+RANDBETWEEN(-10000,10000)</f>
        <v>811115.195</v>
      </c>
      <c r="AP788" s="6" t="str">
        <f ca="1" t="shared" si="911"/>
        <v>Utökning</v>
      </c>
      <c r="AQ788" s="6" t="str">
        <f t="shared" si="912"/>
        <v>Konsumtion/Produktion</v>
      </c>
      <c r="AX788" s="30">
        <f ca="1" t="shared" si="913"/>
        <v>43403.0860479499</v>
      </c>
      <c r="AZ788" s="30">
        <f ca="1">IF(SUM(IF({"4.Projekteringsavtal","5.Anslutningsavtal","6.Nätavtal"}=Q788,1,0))&gt;0,EDATE(AX788,RANDBETWEEN(0,6)),"")</f>
        <v>43554</v>
      </c>
      <c r="BB788" s="20">
        <f ca="1">IF(SUM(IF({"5.Anslutningsavtal","6.Nätavtal"}=Q788,1,0))&gt;0,EDATE(AZ788,RANDBETWEEN(0,3)),"")</f>
        <v>43554</v>
      </c>
      <c r="BD788" s="20">
        <f ca="1" t="shared" si="914"/>
        <v>43554</v>
      </c>
    </row>
    <row r="789" spans="1:56">
      <c r="A789" s="32" t="s">
        <v>65</v>
      </c>
      <c r="B789" s="30">
        <f ca="1" t="shared" si="928"/>
        <v>44205</v>
      </c>
      <c r="C789" s="31">
        <f ca="1" t="shared" si="901"/>
        <v>45574</v>
      </c>
      <c r="D789" s="29" t="str">
        <f t="shared" si="902"/>
        <v>Project 4789</v>
      </c>
      <c r="E789" s="29" t="str">
        <f t="shared" si="903"/>
        <v>Company AB 5789</v>
      </c>
      <c r="F789" s="29" t="str">
        <f ca="1" t="shared" si="929"/>
        <v>Eskilstuna</v>
      </c>
      <c r="G789" s="36">
        <f ca="1" t="shared" si="930"/>
        <v>31</v>
      </c>
      <c r="H789" s="37" t="str">
        <f ca="1" t="shared" si="931"/>
        <v>Ja</v>
      </c>
      <c r="I789" s="29" t="str">
        <f ca="1" t="shared" si="932"/>
        <v>Flytt</v>
      </c>
      <c r="J789" s="29" t="s">
        <v>69</v>
      </c>
      <c r="K789" s="40">
        <f ca="1" t="shared" si="933"/>
        <v>160</v>
      </c>
      <c r="L789" s="40">
        <f ca="1" t="shared" si="904"/>
        <v>155</v>
      </c>
      <c r="N789" s="29" t="str">
        <f ca="1" t="shared" si="905"/>
        <v>Erik Johanson 789</v>
      </c>
      <c r="O789" s="29" t="str">
        <f ca="1" t="shared" si="906"/>
        <v>Erik Johanson 789</v>
      </c>
      <c r="P789" s="29" t="str">
        <f ca="1" t="shared" si="907"/>
        <v>Anders Erikson 789</v>
      </c>
      <c r="Q789" s="29" t="str">
        <f ca="1" t="shared" si="934"/>
        <v>6.Nätavtal</v>
      </c>
      <c r="R789" s="44" t="str">
        <f ca="1" t="shared" si="935"/>
        <v>?</v>
      </c>
      <c r="S789" s="44" t="str">
        <f ca="1" t="shared" si="936"/>
        <v/>
      </c>
      <c r="T789" s="44" t="str">
        <f ca="1" t="shared" si="937"/>
        <v/>
      </c>
      <c r="V789" s="32"/>
      <c r="W789" s="48" t="str">
        <f ca="1" t="shared" si="938"/>
        <v/>
      </c>
      <c r="X789" s="49" t="str">
        <f ca="1" t="shared" si="939"/>
        <v>Ja</v>
      </c>
      <c r="Y789" s="62">
        <f ca="1" t="shared" si="908"/>
        <v>45583</v>
      </c>
      <c r="Z789" s="62">
        <f ca="1" t="shared" si="909"/>
        <v>45582</v>
      </c>
      <c r="AA789" s="66"/>
      <c r="AB789" s="63" t="str">
        <f ca="1" t="shared" si="910"/>
        <v/>
      </c>
      <c r="AC789" s="72">
        <f ca="1">INDEX(Anslutningspunkt!$A$2:$A$180,RANDBETWEEN(2,180),1)</f>
        <v>239</v>
      </c>
      <c r="AD789" s="29"/>
      <c r="AE789" s="29" t="str">
        <f ca="1" t="shared" si="940"/>
        <v>Stamnät</v>
      </c>
      <c r="AF789" s="78"/>
      <c r="AG789" s="121"/>
      <c r="AH789" s="122"/>
      <c r="AI789" s="126"/>
      <c r="AL789" s="6"/>
      <c r="AM789" s="6">
        <f ca="1">VLOOKUP(AC789,Anslutningspunkt!A:B,2,0)+RANDBETWEEN(-10000,10000)</f>
        <v>6935391.63</v>
      </c>
      <c r="AN789" s="6">
        <f ca="1">VLOOKUP(AC789,Anslutningspunkt!A:C,3,0)+RANDBETWEEN(-10000,10000)</f>
        <v>774781.671</v>
      </c>
      <c r="AP789" s="6" t="str">
        <f ca="1" t="shared" si="911"/>
        <v>Flytt</v>
      </c>
      <c r="AQ789" s="6" t="str">
        <f t="shared" si="912"/>
        <v>Konsumtion/Produktion</v>
      </c>
      <c r="AX789" s="30">
        <f ca="1" t="shared" si="913"/>
        <v>45589.0678000574</v>
      </c>
      <c r="AZ789" s="30">
        <f ca="1">IF(SUM(IF({"4.Projekteringsavtal","5.Anslutningsavtal","6.Nätavtal"}=Q789,1,0))&gt;0,EDATE(AX789,RANDBETWEEN(0,6)),"")</f>
        <v>45712</v>
      </c>
      <c r="BB789" s="20">
        <f ca="1">IF(SUM(IF({"5.Anslutningsavtal","6.Nätavtal"}=Q789,1,0))&gt;0,EDATE(AZ789,RANDBETWEEN(0,3)),"")</f>
        <v>45740</v>
      </c>
      <c r="BD789" s="20">
        <f ca="1" t="shared" si="914"/>
        <v>45771</v>
      </c>
    </row>
    <row r="790" spans="1:56">
      <c r="A790" s="32" t="s">
        <v>65</v>
      </c>
      <c r="B790" s="30">
        <f ca="1" t="shared" si="928"/>
        <v>43113</v>
      </c>
      <c r="C790" s="31">
        <f ca="1" t="shared" si="901"/>
        <v>44295</v>
      </c>
      <c r="D790" s="29" t="str">
        <f t="shared" si="902"/>
        <v>Project 4790</v>
      </c>
      <c r="E790" s="29" t="str">
        <f t="shared" si="903"/>
        <v>Company AB 5790</v>
      </c>
      <c r="F790" s="29" t="str">
        <f ca="1" t="shared" si="929"/>
        <v>Lindesberg</v>
      </c>
      <c r="G790" s="36">
        <f ca="1" t="shared" si="930"/>
        <v>34</v>
      </c>
      <c r="H790" s="37" t="str">
        <f ca="1" t="shared" si="931"/>
        <v>Ja</v>
      </c>
      <c r="I790" s="29" t="str">
        <f ca="1" t="shared" si="932"/>
        <v>Nyanslutning</v>
      </c>
      <c r="J790" s="29" t="s">
        <v>69</v>
      </c>
      <c r="K790" s="40">
        <f ca="1" t="shared" si="933"/>
        <v>360</v>
      </c>
      <c r="L790" s="40">
        <f ca="1" t="shared" si="904"/>
        <v>184</v>
      </c>
      <c r="N790" s="29" t="str">
        <f ca="1" t="shared" si="905"/>
        <v>Lars Johnson 790</v>
      </c>
      <c r="O790" s="29" t="str">
        <f ca="1" t="shared" si="906"/>
        <v>Sarah Anderson 790</v>
      </c>
      <c r="P790" s="29" t="str">
        <f ca="1" t="shared" si="907"/>
        <v>Anders Erikson 790</v>
      </c>
      <c r="Q790" s="29" t="str">
        <f ca="1" t="shared" si="934"/>
        <v>6.Nätavtal</v>
      </c>
      <c r="R790" s="44" t="str">
        <f ca="1" t="shared" si="935"/>
        <v/>
      </c>
      <c r="S790" s="44" t="str">
        <f ca="1" t="shared" si="936"/>
        <v>x</v>
      </c>
      <c r="T790" s="44" t="str">
        <f ca="1" t="shared" si="937"/>
        <v>x</v>
      </c>
      <c r="V790" s="32"/>
      <c r="W790" s="48" t="str">
        <f ca="1" t="shared" si="938"/>
        <v>Ansluts till LN 20 kV</v>
      </c>
      <c r="X790" s="49" t="str">
        <f ca="1" t="shared" si="939"/>
        <v>Ja</v>
      </c>
      <c r="Y790" s="62">
        <f ca="1" t="shared" si="908"/>
        <v>45583</v>
      </c>
      <c r="Z790" s="62">
        <f ca="1" t="shared" si="909"/>
        <v>45578</v>
      </c>
      <c r="AA790" s="66"/>
      <c r="AB790" s="63" t="str">
        <f ca="1" t="shared" si="910"/>
        <v/>
      </c>
      <c r="AC790" s="72">
        <f ca="1">INDEX(Anslutningspunkt!$A$2:$A$180,RANDBETWEEN(2,180),1)</f>
        <v>223</v>
      </c>
      <c r="AD790" s="29"/>
      <c r="AE790" s="29" t="str">
        <f ca="1" t="shared" si="940"/>
        <v>Stamnät Regionnät</v>
      </c>
      <c r="AF790" s="78"/>
      <c r="AG790" s="121"/>
      <c r="AH790" s="122"/>
      <c r="AI790" s="126"/>
      <c r="AL790" s="6"/>
      <c r="AM790" s="6">
        <f ca="1">VLOOKUP(AC790,Anslutningspunkt!A:B,2,0)+RANDBETWEEN(-10000,10000)</f>
        <v>7694139.698</v>
      </c>
      <c r="AN790" s="6">
        <f ca="1">VLOOKUP(AC790,Anslutningspunkt!A:C,3,0)+RANDBETWEEN(-10000,10000)</f>
        <v>841950.195</v>
      </c>
      <c r="AP790" s="6" t="str">
        <f ca="1" t="shared" si="911"/>
        <v>Nyanslutning</v>
      </c>
      <c r="AQ790" s="6" t="str">
        <f t="shared" si="912"/>
        <v>Konsumtion/Produktion</v>
      </c>
      <c r="AX790" s="30">
        <f ca="1" t="shared" si="913"/>
        <v>43908.5726495736</v>
      </c>
      <c r="AZ790" s="30">
        <f ca="1">IF(SUM(IF({"4.Projekteringsavtal","5.Anslutningsavtal","6.Nätavtal"}=Q790,1,0))&gt;0,EDATE(AX790,RANDBETWEEN(0,6)),"")</f>
        <v>43939</v>
      </c>
      <c r="BB790" s="20">
        <f ca="1">IF(SUM(IF({"5.Anslutningsavtal","6.Nätavtal"}=Q790,1,0))&gt;0,EDATE(AZ790,RANDBETWEEN(0,3)),"")</f>
        <v>43939</v>
      </c>
      <c r="BD790" s="20">
        <f ca="1" t="shared" si="914"/>
        <v>43939</v>
      </c>
    </row>
    <row r="791" spans="1:56">
      <c r="A791" s="32" t="s">
        <v>65</v>
      </c>
      <c r="B791" s="30">
        <f ca="1" t="shared" si="928"/>
        <v>44605</v>
      </c>
      <c r="C791" s="31">
        <f ca="1" t="shared" si="901"/>
        <v>44930</v>
      </c>
      <c r="D791" s="29" t="str">
        <f t="shared" si="902"/>
        <v>Project 4791</v>
      </c>
      <c r="E791" s="29" t="str">
        <f t="shared" si="903"/>
        <v>Company AB 5791</v>
      </c>
      <c r="F791" s="29" t="str">
        <f ca="1" t="shared" si="929"/>
        <v>Västerås</v>
      </c>
      <c r="G791" s="36">
        <f ca="1" t="shared" si="930"/>
        <v>38</v>
      </c>
      <c r="H791" s="37" t="str">
        <f ca="1" t="shared" si="931"/>
        <v/>
      </c>
      <c r="I791" s="29" t="str">
        <f ca="1" t="shared" si="932"/>
        <v>Nyanslutning</v>
      </c>
      <c r="J791" s="29" t="s">
        <v>69</v>
      </c>
      <c r="K791" s="40">
        <f ca="1" t="shared" si="933"/>
        <v>370</v>
      </c>
      <c r="L791" s="40">
        <f ca="1" t="shared" si="904"/>
        <v>282</v>
      </c>
      <c r="N791" s="29" t="str">
        <f ca="1" t="shared" si="905"/>
        <v>Lars Johnson 791</v>
      </c>
      <c r="O791" s="29" t="str">
        <f ca="1" t="shared" si="906"/>
        <v>Lars Johnson 791</v>
      </c>
      <c r="P791" s="29" t="str">
        <f ca="1" t="shared" si="907"/>
        <v>Sarah Anderson 791</v>
      </c>
      <c r="Q791" s="29" t="str">
        <f ca="1" t="shared" si="934"/>
        <v>4.Projekteringsavtal</v>
      </c>
      <c r="R791" s="44" t="str">
        <f ca="1" t="shared" si="935"/>
        <v/>
      </c>
      <c r="S791" s="44" t="str">
        <f ca="1" t="shared" si="936"/>
        <v/>
      </c>
      <c r="T791" s="44" t="str">
        <f ca="1" t="shared" si="937"/>
        <v/>
      </c>
      <c r="V791" s="32"/>
      <c r="W791" s="48" t="str">
        <f ca="1" t="shared" si="938"/>
        <v/>
      </c>
      <c r="X791" s="49" t="str">
        <f ca="1" t="shared" si="939"/>
        <v>Ja</v>
      </c>
      <c r="Y791" s="62">
        <f ca="1" t="shared" si="908"/>
        <v>45524</v>
      </c>
      <c r="Z791" s="62">
        <f ca="1" t="shared" si="909"/>
        <v>44953</v>
      </c>
      <c r="AA791" s="66"/>
      <c r="AB791" s="63" t="str">
        <f ca="1" t="shared" si="910"/>
        <v/>
      </c>
      <c r="AC791" s="72">
        <f ca="1">INDEX(Anslutningspunkt!$A$2:$A$180,RANDBETWEEN(2,180),1)</f>
        <v>275</v>
      </c>
      <c r="AD791" s="29"/>
      <c r="AE791" s="29" t="str">
        <f ca="1" t="shared" si="940"/>
        <v>Stamnät Regionnät</v>
      </c>
      <c r="AF791" s="78"/>
      <c r="AG791" s="121"/>
      <c r="AH791" s="122"/>
      <c r="AI791" s="126"/>
      <c r="AL791" s="6"/>
      <c r="AM791" s="6">
        <f ca="1">VLOOKUP(AC791,Anslutningspunkt!A:B,2,0)+RANDBETWEEN(-10000,10000)</f>
        <v>7604120.698</v>
      </c>
      <c r="AN791" s="6">
        <f ca="1">VLOOKUP(AC791,Anslutningspunkt!A:C,3,0)+RANDBETWEEN(-10000,10000)</f>
        <v>642482.195</v>
      </c>
      <c r="AP791" s="6" t="str">
        <f ca="1" t="shared" si="911"/>
        <v>Nyanslutning</v>
      </c>
      <c r="AQ791" s="6" t="str">
        <f t="shared" si="912"/>
        <v>Konsumtion/Produktion</v>
      </c>
      <c r="AX791" s="30">
        <f ca="1" t="shared" si="913"/>
        <v>44655.9901444575</v>
      </c>
      <c r="AZ791" s="30">
        <f ca="1">IF(SUM(IF({"4.Projekteringsavtal","5.Anslutningsavtal","6.Nätavtal"}=Q791,1,0))&gt;0,EDATE(AX791,RANDBETWEEN(0,6)),"")</f>
        <v>44808</v>
      </c>
      <c r="BB791" s="20" t="str">
        <f ca="1">IF(SUM(IF({"5.Anslutningsavtal","6.Nätavtal"}=Q791,1,0))&gt;0,EDATE(AZ791,RANDBETWEEN(0,3)),"")</f>
        <v/>
      </c>
      <c r="BD791" s="20" t="str">
        <f ca="1" t="shared" si="914"/>
        <v/>
      </c>
    </row>
    <row r="792" spans="1:56">
      <c r="A792" s="32" t="s">
        <v>65</v>
      </c>
      <c r="B792" s="30">
        <f ca="1" t="shared" ref="B792:B801" si="941">RANDBETWEEN(DATE(2018,1,1),DATE(2022,10,20))</f>
        <v>44269</v>
      </c>
      <c r="C792" s="31">
        <f ca="1" t="shared" si="901"/>
        <v>44308</v>
      </c>
      <c r="D792" s="29" t="str">
        <f t="shared" si="902"/>
        <v>Project 4792</v>
      </c>
      <c r="E792" s="29" t="str">
        <f t="shared" si="903"/>
        <v>Company AB 5792</v>
      </c>
      <c r="F792" s="29" t="str">
        <f ca="1" t="shared" ref="F792:F801" si="942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Hallstahammar</v>
      </c>
      <c r="G792" s="36">
        <f ca="1" t="shared" ref="G792:G801" si="943">RANDBETWEEN(30,38)</f>
        <v>34</v>
      </c>
      <c r="H792" s="37" t="str">
        <f ca="1" t="shared" ref="H792:H801" si="944">CHOOSE(RANDBETWEEN(1,3),"Ja","Nej","")</f>
        <v/>
      </c>
      <c r="I792" s="29" t="str">
        <f ca="1" t="shared" ref="I792:I801" si="945">CHOOSE(RANDBETWEEN(1,3),"Nyanslutning","Utökning","Flytt")</f>
        <v>Nyanslutning</v>
      </c>
      <c r="J792" s="29" t="s">
        <v>69</v>
      </c>
      <c r="K792" s="40">
        <f ca="1" t="shared" ref="K792:K801" si="946">RANDBETWEEN(1,60)*10</f>
        <v>100</v>
      </c>
      <c r="L792" s="40">
        <f ca="1" t="shared" si="904"/>
        <v>20</v>
      </c>
      <c r="N792" s="29" t="str">
        <f ca="1" t="shared" si="905"/>
        <v>Sarah Anderson 792</v>
      </c>
      <c r="O792" s="29" t="str">
        <f ca="1" t="shared" si="906"/>
        <v>Anders Erikson 792</v>
      </c>
      <c r="P792" s="29" t="str">
        <f ca="1" t="shared" si="907"/>
        <v>Anders Erikson 792</v>
      </c>
      <c r="Q792" s="29" t="str">
        <f ca="1" t="shared" ref="Q792:Q801" si="947">CHOOSE(RANDBETWEEN(1,5),"5.Anslutningsavtal","4.Projekteringsavtal","6.Nätavtal","2.Reservationsavtal","1.Anslutningsmöjlighet")</f>
        <v>2.Reservationsavtal</v>
      </c>
      <c r="R792" s="44" t="str">
        <f ca="1" t="shared" ref="R792:R801" si="948">CHOOSE(RANDBETWEEN(1,8),"Ja","","","","n","nej","?","N/A")</f>
        <v>nej</v>
      </c>
      <c r="S792" s="44" t="str">
        <f ca="1" t="shared" ref="S792:S801" si="949">CHOOSE(RANDBETWEEN(1,3),"x","","")</f>
        <v/>
      </c>
      <c r="T792" s="44" t="str">
        <f ca="1" t="shared" ref="T792:T801" si="950">CHOOSE(RANDBETWEEN(1,4),"x","","","")</f>
        <v/>
      </c>
      <c r="V792" s="32"/>
      <c r="W792" s="48" t="str">
        <f ca="1" t="shared" ref="W792:W801" si="951">CHOOSE(RANDBETWEEN(1,7),"Länk","","","","","Ansluts till LN 20 kV","Reservationsavtal ska tecknas")</f>
        <v/>
      </c>
      <c r="X792" s="49" t="str">
        <f ca="1" t="shared" ref="X792:X801" si="952">CHOOSE(RANDBETWEEN(1,4),"Ja","Ja","Nej","")</f>
        <v>Ja</v>
      </c>
      <c r="Y792" s="62">
        <f ca="1" t="shared" si="908"/>
        <v>45349</v>
      </c>
      <c r="Z792" s="62">
        <f ca="1" t="shared" si="909"/>
        <v>45197</v>
      </c>
      <c r="AA792" s="66"/>
      <c r="AB792" s="63" t="str">
        <f ca="1" t="shared" si="910"/>
        <v/>
      </c>
      <c r="AC792" s="72">
        <f ca="1">INDEX(Anslutningspunkt!$A$2:$A$180,RANDBETWEEN(2,180),1)</f>
        <v>200</v>
      </c>
      <c r="AD792" s="29"/>
      <c r="AE792" s="29" t="str">
        <f ca="1" t="shared" ref="AE792:AE801" si="953">CHOOSE(RANDBETWEEN(1,4),"Regionnät","Stamnät Regionnät","Stamnät","")</f>
        <v>Regionnät</v>
      </c>
      <c r="AF792" s="78"/>
      <c r="AG792" s="121"/>
      <c r="AH792" s="122"/>
      <c r="AI792" s="126"/>
      <c r="AL792" s="6"/>
      <c r="AM792" s="6">
        <f ca="1">VLOOKUP(AC792,Anslutningspunkt!A:B,2,0)+RANDBETWEEN(-10000,10000)</f>
        <v>7607471.698</v>
      </c>
      <c r="AN792" s="6">
        <f ca="1">VLOOKUP(AC792,Anslutningspunkt!A:C,3,0)+RANDBETWEEN(-10000,10000)</f>
        <v>746208.195</v>
      </c>
      <c r="AP792" s="6" t="str">
        <f ca="1" t="shared" si="911"/>
        <v>Nyanslutning</v>
      </c>
      <c r="AQ792" s="6" t="str">
        <f t="shared" si="912"/>
        <v>Konsumtion/Produktion</v>
      </c>
      <c r="AX792" s="30">
        <f ca="1" t="shared" si="913"/>
        <v>44317.3465183316</v>
      </c>
      <c r="AZ792" s="30" t="str">
        <f ca="1">IF(SUM(IF({"4.Projekteringsavtal","5.Anslutningsavtal","6.Nätavtal"}=Q792,1,0))&gt;0,EDATE(AX792,RANDBETWEEN(0,6)),"")</f>
        <v/>
      </c>
      <c r="BB792" s="20" t="str">
        <f ca="1">IF(SUM(IF({"5.Anslutningsavtal","6.Nätavtal"}=Q792,1,0))&gt;0,EDATE(AZ792,RANDBETWEEN(0,3)),"")</f>
        <v/>
      </c>
      <c r="BD792" s="20" t="str">
        <f ca="1" t="shared" si="914"/>
        <v/>
      </c>
    </row>
    <row r="793" spans="1:56">
      <c r="A793" s="32" t="s">
        <v>65</v>
      </c>
      <c r="B793" s="30">
        <f ca="1" t="shared" si="941"/>
        <v>43206</v>
      </c>
      <c r="C793" s="31">
        <f ca="1" t="shared" si="901"/>
        <v>44945</v>
      </c>
      <c r="D793" s="29" t="str">
        <f t="shared" si="902"/>
        <v>Project 4793</v>
      </c>
      <c r="E793" s="29" t="str">
        <f t="shared" si="903"/>
        <v>Company AB 5793</v>
      </c>
      <c r="F793" s="29" t="str">
        <f ca="1" t="shared" si="942"/>
        <v>Enköping</v>
      </c>
      <c r="G793" s="36">
        <f ca="1" t="shared" si="943"/>
        <v>32</v>
      </c>
      <c r="H793" s="37" t="str">
        <f ca="1" t="shared" si="944"/>
        <v/>
      </c>
      <c r="I793" s="29" t="str">
        <f ca="1" t="shared" si="945"/>
        <v>Flytt</v>
      </c>
      <c r="J793" s="29" t="s">
        <v>69</v>
      </c>
      <c r="K793" s="40">
        <f ca="1" t="shared" si="946"/>
        <v>50</v>
      </c>
      <c r="L793" s="40">
        <f ca="1" t="shared" si="904"/>
        <v>6</v>
      </c>
      <c r="N793" s="29" t="str">
        <f ca="1" t="shared" si="905"/>
        <v>Lars Johnson 793</v>
      </c>
      <c r="O793" s="29" t="str">
        <f ca="1" t="shared" si="906"/>
        <v>Erik Johanson 793</v>
      </c>
      <c r="P793" s="29" t="str">
        <f ca="1" t="shared" si="907"/>
        <v>Sarah Anderson 793</v>
      </c>
      <c r="Q793" s="29" t="str">
        <f ca="1" t="shared" si="947"/>
        <v>1.Anslutningsmöjlighet</v>
      </c>
      <c r="R793" s="44" t="str">
        <f ca="1" t="shared" si="948"/>
        <v>n</v>
      </c>
      <c r="S793" s="44" t="str">
        <f ca="1" t="shared" si="949"/>
        <v/>
      </c>
      <c r="T793" s="44" t="str">
        <f ca="1" t="shared" si="950"/>
        <v/>
      </c>
      <c r="V793" s="32"/>
      <c r="W793" s="48" t="str">
        <f ca="1" t="shared" si="951"/>
        <v/>
      </c>
      <c r="X793" s="49" t="str">
        <f ca="1" t="shared" si="952"/>
        <v>Nej</v>
      </c>
      <c r="Y793" s="62" t="str">
        <f ca="1" t="shared" si="908"/>
        <v/>
      </c>
      <c r="Z793" s="62" t="str">
        <f ca="1" t="shared" si="909"/>
        <v/>
      </c>
      <c r="AA793" s="66"/>
      <c r="AB793" s="63">
        <f ca="1" t="shared" si="910"/>
        <v>43804.7129660963</v>
      </c>
      <c r="AC793" s="72">
        <f ca="1">INDEX(Anslutningspunkt!$A$2:$A$180,RANDBETWEEN(2,180),1)</f>
        <v>227</v>
      </c>
      <c r="AD793" s="29"/>
      <c r="AE793" s="29" t="str">
        <f ca="1" t="shared" si="953"/>
        <v>Stamnät Regionnät</v>
      </c>
      <c r="AF793" s="78"/>
      <c r="AG793" s="121"/>
      <c r="AH793" s="122"/>
      <c r="AI793" s="126"/>
      <c r="AL793" s="6"/>
      <c r="AM793" s="6">
        <f ca="1">VLOOKUP(AC793,Anslutningspunkt!A:B,2,0)+RANDBETWEEN(-10000,10000)</f>
        <v>7669551.698</v>
      </c>
      <c r="AN793" s="6">
        <f ca="1">VLOOKUP(AC793,Anslutningspunkt!A:C,3,0)+RANDBETWEEN(-10000,10000)</f>
        <v>748633.195</v>
      </c>
      <c r="AP793" s="6" t="str">
        <f ca="1" t="shared" si="911"/>
        <v>Flytt</v>
      </c>
      <c r="AQ793" s="6" t="str">
        <f t="shared" si="912"/>
        <v>Konsumtion/Produktion</v>
      </c>
      <c r="AX793" s="30" t="str">
        <f ca="1" t="shared" si="913"/>
        <v/>
      </c>
      <c r="AZ793" s="30" t="str">
        <f ca="1">IF(SUM(IF({"4.Projekteringsavtal","5.Anslutningsavtal","6.Nätavtal"}=Q793,1,0))&gt;0,EDATE(AX793,RANDBETWEEN(0,6)),"")</f>
        <v/>
      </c>
      <c r="BB793" s="20" t="str">
        <f ca="1">IF(SUM(IF({"5.Anslutningsavtal","6.Nätavtal"}=Q793,1,0))&gt;0,EDATE(AZ793,RANDBETWEEN(0,3)),"")</f>
        <v/>
      </c>
      <c r="BD793" s="20" t="str">
        <f ca="1" t="shared" si="914"/>
        <v/>
      </c>
    </row>
    <row r="794" spans="1:56">
      <c r="A794" s="32" t="s">
        <v>65</v>
      </c>
      <c r="B794" s="30">
        <f ca="1" t="shared" si="941"/>
        <v>44528</v>
      </c>
      <c r="C794" s="31">
        <f ca="1" t="shared" si="901"/>
        <v>44618</v>
      </c>
      <c r="D794" s="29" t="str">
        <f t="shared" si="902"/>
        <v>Project 4794</v>
      </c>
      <c r="E794" s="29" t="str">
        <f t="shared" si="903"/>
        <v>Company AB 5794</v>
      </c>
      <c r="F794" s="29" t="str">
        <f ca="1" t="shared" si="942"/>
        <v>Norrtälje</v>
      </c>
      <c r="G794" s="36">
        <f ca="1" t="shared" si="943"/>
        <v>35</v>
      </c>
      <c r="H794" s="37" t="str">
        <f ca="1" t="shared" si="944"/>
        <v>Nej</v>
      </c>
      <c r="I794" s="29" t="str">
        <f ca="1" t="shared" si="945"/>
        <v>Flytt</v>
      </c>
      <c r="J794" s="29" t="s">
        <v>69</v>
      </c>
      <c r="K794" s="40">
        <f ca="1" t="shared" si="946"/>
        <v>410</v>
      </c>
      <c r="L794" s="40">
        <f ca="1" t="shared" si="904"/>
        <v>125</v>
      </c>
      <c r="N794" s="29" t="str">
        <f ca="1" t="shared" si="905"/>
        <v>Lars Johnson 794</v>
      </c>
      <c r="O794" s="29" t="str">
        <f ca="1" t="shared" si="906"/>
        <v>Erik Johanson 794</v>
      </c>
      <c r="P794" s="29" t="str">
        <f ca="1" t="shared" si="907"/>
        <v>Sarah Anderson 794</v>
      </c>
      <c r="Q794" s="29" t="str">
        <f ca="1" t="shared" si="947"/>
        <v>4.Projekteringsavtal</v>
      </c>
      <c r="R794" s="44" t="str">
        <f ca="1" t="shared" si="948"/>
        <v>Ja</v>
      </c>
      <c r="S794" s="44" t="str">
        <f ca="1" t="shared" si="949"/>
        <v>x</v>
      </c>
      <c r="T794" s="44" t="str">
        <f ca="1" t="shared" si="950"/>
        <v/>
      </c>
      <c r="V794" s="32"/>
      <c r="W794" s="48" t="str">
        <f ca="1" t="shared" si="951"/>
        <v/>
      </c>
      <c r="X794" s="49" t="str">
        <f ca="1" t="shared" si="952"/>
        <v>Ja</v>
      </c>
      <c r="Y794" s="62">
        <f ca="1" t="shared" si="908"/>
        <v>45325</v>
      </c>
      <c r="Z794" s="62">
        <f ca="1" t="shared" si="909"/>
        <v>44786</v>
      </c>
      <c r="AA794" s="66"/>
      <c r="AB794" s="63" t="str">
        <f ca="1" t="shared" si="910"/>
        <v/>
      </c>
      <c r="AC794" s="72">
        <f ca="1">INDEX(Anslutningspunkt!$A$2:$A$180,RANDBETWEEN(2,180),1)</f>
        <v>56</v>
      </c>
      <c r="AD794" s="29"/>
      <c r="AE794" s="29" t="str">
        <f ca="1" t="shared" si="953"/>
        <v/>
      </c>
      <c r="AF794" s="78"/>
      <c r="AG794" s="121"/>
      <c r="AH794" s="122"/>
      <c r="AI794" s="126"/>
      <c r="AL794" s="6"/>
      <c r="AM794" s="6">
        <f ca="1">VLOOKUP(AC794,Anslutningspunkt!A:B,2,0)+RANDBETWEEN(-10000,10000)</f>
        <v>7632986.698</v>
      </c>
      <c r="AN794" s="6">
        <f ca="1">VLOOKUP(AC794,Anslutningspunkt!A:C,3,0)+RANDBETWEEN(-10000,10000)</f>
        <v>830905.195</v>
      </c>
      <c r="AP794" s="6" t="str">
        <f ca="1" t="shared" si="911"/>
        <v>Flytt</v>
      </c>
      <c r="AQ794" s="6" t="str">
        <f t="shared" si="912"/>
        <v>Konsumtion/Produktion</v>
      </c>
      <c r="AX794" s="30">
        <f ca="1" t="shared" si="913"/>
        <v>44635.0136372079</v>
      </c>
      <c r="AZ794" s="30">
        <f ca="1">IF(SUM(IF({"4.Projekteringsavtal","5.Anslutningsavtal","6.Nätavtal"}=Q794,1,0))&gt;0,EDATE(AX794,RANDBETWEEN(0,6)),"")</f>
        <v>44635</v>
      </c>
      <c r="BB794" s="20" t="str">
        <f ca="1">IF(SUM(IF({"5.Anslutningsavtal","6.Nätavtal"}=Q794,1,0))&gt;0,EDATE(AZ794,RANDBETWEEN(0,3)),"")</f>
        <v/>
      </c>
      <c r="BD794" s="20" t="str">
        <f ca="1" t="shared" si="914"/>
        <v/>
      </c>
    </row>
    <row r="795" spans="1:56">
      <c r="A795" s="32" t="s">
        <v>65</v>
      </c>
      <c r="B795" s="30">
        <f ca="1" t="shared" si="941"/>
        <v>43403</v>
      </c>
      <c r="C795" s="31">
        <f ca="1" t="shared" si="901"/>
        <v>44943</v>
      </c>
      <c r="D795" s="29" t="str">
        <f t="shared" si="902"/>
        <v>Project 4795</v>
      </c>
      <c r="E795" s="29" t="str">
        <f t="shared" si="903"/>
        <v>Company AB 5795</v>
      </c>
      <c r="F795" s="29" t="str">
        <f ca="1" t="shared" si="942"/>
        <v>Gnesta</v>
      </c>
      <c r="G795" s="36">
        <f ca="1" t="shared" si="943"/>
        <v>30</v>
      </c>
      <c r="H795" s="37" t="str">
        <f ca="1" t="shared" si="944"/>
        <v>Nej</v>
      </c>
      <c r="I795" s="29" t="str">
        <f ca="1" t="shared" si="945"/>
        <v>Flytt</v>
      </c>
      <c r="J795" s="29" t="s">
        <v>69</v>
      </c>
      <c r="K795" s="40">
        <f ca="1" t="shared" si="946"/>
        <v>440</v>
      </c>
      <c r="L795" s="40">
        <f ca="1" t="shared" si="904"/>
        <v>298</v>
      </c>
      <c r="N795" s="29" t="str">
        <f ca="1" t="shared" si="905"/>
        <v>Sarah Anderson 795</v>
      </c>
      <c r="O795" s="29" t="str">
        <f ca="1" t="shared" si="906"/>
        <v>Anders Erikson 795</v>
      </c>
      <c r="P795" s="29" t="str">
        <f ca="1" t="shared" si="907"/>
        <v>Lars Johnson 795</v>
      </c>
      <c r="Q795" s="29" t="str">
        <f ca="1" t="shared" si="947"/>
        <v>4.Projekteringsavtal</v>
      </c>
      <c r="R795" s="44" t="str">
        <f ca="1" t="shared" si="948"/>
        <v/>
      </c>
      <c r="S795" s="44" t="str">
        <f ca="1" t="shared" si="949"/>
        <v/>
      </c>
      <c r="T795" s="44" t="str">
        <f ca="1" t="shared" si="950"/>
        <v>x</v>
      </c>
      <c r="V795" s="32"/>
      <c r="W795" s="48" t="str">
        <f ca="1" t="shared" si="951"/>
        <v>Ansluts till LN 20 kV</v>
      </c>
      <c r="X795" s="49" t="str">
        <f ca="1" t="shared" si="952"/>
        <v>Nej</v>
      </c>
      <c r="Y795" s="62" t="str">
        <f ca="1" t="shared" si="908"/>
        <v/>
      </c>
      <c r="Z795" s="62" t="str">
        <f ca="1" t="shared" si="909"/>
        <v/>
      </c>
      <c r="AA795" s="66"/>
      <c r="AB795" s="63" t="str">
        <f ca="1" t="shared" si="910"/>
        <v/>
      </c>
      <c r="AC795" s="72">
        <f ca="1">INDEX(Anslutningspunkt!$A$2:$A$180,RANDBETWEEN(2,180),1)</f>
        <v>116</v>
      </c>
      <c r="AD795" s="29"/>
      <c r="AE795" s="29" t="str">
        <f ca="1" t="shared" si="953"/>
        <v>Regionnät</v>
      </c>
      <c r="AF795" s="78"/>
      <c r="AG795" s="121"/>
      <c r="AH795" s="122"/>
      <c r="AI795" s="126"/>
      <c r="AL795" s="6"/>
      <c r="AM795" s="6">
        <f ca="1">VLOOKUP(AC795,Anslutningspunkt!A:B,2,0)+RANDBETWEEN(-10000,10000)</f>
        <v>7616046.698</v>
      </c>
      <c r="AN795" s="6">
        <f ca="1">VLOOKUP(AC795,Anslutningspunkt!A:C,3,0)+RANDBETWEEN(-10000,10000)</f>
        <v>815405.195</v>
      </c>
      <c r="AP795" s="6" t="str">
        <f ca="1" t="shared" si="911"/>
        <v>Flytt</v>
      </c>
      <c r="AQ795" s="6" t="str">
        <f t="shared" si="912"/>
        <v>Konsumtion/Produktion</v>
      </c>
      <c r="AX795" s="30">
        <f ca="1" t="shared" si="913"/>
        <v>44614.179153724</v>
      </c>
      <c r="AZ795" s="30">
        <f ca="1">IF(SUM(IF({"4.Projekteringsavtal","5.Anslutningsavtal","6.Nätavtal"}=Q795,1,0))&gt;0,EDATE(AX795,RANDBETWEEN(0,6)),"")</f>
        <v>44642</v>
      </c>
      <c r="BB795" s="20" t="str">
        <f ca="1">IF(SUM(IF({"5.Anslutningsavtal","6.Nätavtal"}=Q795,1,0))&gt;0,EDATE(AZ795,RANDBETWEEN(0,3)),"")</f>
        <v/>
      </c>
      <c r="BD795" s="20" t="str">
        <f ca="1" t="shared" si="914"/>
        <v/>
      </c>
    </row>
    <row r="796" spans="1:56">
      <c r="A796" s="32" t="s">
        <v>65</v>
      </c>
      <c r="B796" s="30">
        <f ca="1" t="shared" si="941"/>
        <v>44758</v>
      </c>
      <c r="C796" s="31">
        <f ca="1" t="shared" si="901"/>
        <v>45527</v>
      </c>
      <c r="D796" s="29" t="str">
        <f t="shared" si="902"/>
        <v>Project 4796</v>
      </c>
      <c r="E796" s="29" t="str">
        <f t="shared" si="903"/>
        <v>Company AB 5796</v>
      </c>
      <c r="F796" s="29" t="str">
        <f ca="1" t="shared" si="942"/>
        <v>Kungsör</v>
      </c>
      <c r="G796" s="36">
        <f ca="1" t="shared" si="943"/>
        <v>33</v>
      </c>
      <c r="H796" s="37" t="str">
        <f ca="1" t="shared" si="944"/>
        <v>Nej</v>
      </c>
      <c r="I796" s="29" t="str">
        <f ca="1" t="shared" si="945"/>
        <v>Nyanslutning</v>
      </c>
      <c r="J796" s="29" t="s">
        <v>69</v>
      </c>
      <c r="K796" s="40">
        <f ca="1" t="shared" si="946"/>
        <v>430</v>
      </c>
      <c r="L796" s="40">
        <f ca="1" t="shared" si="904"/>
        <v>351</v>
      </c>
      <c r="N796" s="29" t="str">
        <f ca="1" t="shared" si="905"/>
        <v>Anders Erikson 796</v>
      </c>
      <c r="O796" s="29" t="str">
        <f ca="1" t="shared" si="906"/>
        <v>Sarah Anderson 796</v>
      </c>
      <c r="P796" s="29" t="str">
        <f ca="1" t="shared" si="907"/>
        <v>Lars Johnson 796</v>
      </c>
      <c r="Q796" s="29" t="str">
        <f ca="1" t="shared" si="947"/>
        <v>5.Anslutningsavtal</v>
      </c>
      <c r="R796" s="44" t="str">
        <f ca="1" t="shared" si="948"/>
        <v/>
      </c>
      <c r="S796" s="44" t="str">
        <f ca="1" t="shared" si="949"/>
        <v/>
      </c>
      <c r="T796" s="44" t="str">
        <f ca="1" t="shared" si="950"/>
        <v>x</v>
      </c>
      <c r="V796" s="32"/>
      <c r="W796" s="48" t="str">
        <f ca="1" t="shared" si="951"/>
        <v/>
      </c>
      <c r="X796" s="49" t="str">
        <f ca="1" t="shared" si="952"/>
        <v/>
      </c>
      <c r="Y796" s="62" t="str">
        <f ca="1" t="shared" si="908"/>
        <v/>
      </c>
      <c r="Z796" s="62" t="str">
        <f ca="1" t="shared" si="909"/>
        <v/>
      </c>
      <c r="AA796" s="66"/>
      <c r="AB796" s="63" t="str">
        <f ca="1" t="shared" si="910"/>
        <v/>
      </c>
      <c r="AC796" s="72">
        <f ca="1">INDEX(Anslutningspunkt!$A$2:$A$180,RANDBETWEEN(2,180),1)</f>
        <v>144</v>
      </c>
      <c r="AD796" s="29"/>
      <c r="AE796" s="29" t="str">
        <f ca="1" t="shared" si="953"/>
        <v/>
      </c>
      <c r="AF796" s="78"/>
      <c r="AG796" s="121"/>
      <c r="AH796" s="122"/>
      <c r="AI796" s="126"/>
      <c r="AL796" s="6"/>
      <c r="AM796" s="6">
        <f ca="1">VLOOKUP(AC796,Anslutningspunkt!A:B,2,0)+RANDBETWEEN(-10000,10000)</f>
        <v>7637516.698</v>
      </c>
      <c r="AN796" s="6">
        <f ca="1">VLOOKUP(AC796,Anslutningspunkt!A:C,3,0)+RANDBETWEEN(-10000,10000)</f>
        <v>671309.195</v>
      </c>
      <c r="AP796" s="6" t="str">
        <f ca="1" t="shared" si="911"/>
        <v>Nyanslutning</v>
      </c>
      <c r="AQ796" s="6" t="str">
        <f t="shared" si="912"/>
        <v>Konsumtion/Produktion</v>
      </c>
      <c r="AX796" s="30">
        <f ca="1" t="shared" si="913"/>
        <v>45513.6136753008</v>
      </c>
      <c r="AZ796" s="30">
        <f ca="1">IF(SUM(IF({"4.Projekteringsavtal","5.Anslutningsavtal","6.Nätavtal"}=Q796,1,0))&gt;0,EDATE(AX796,RANDBETWEEN(0,6)),"")</f>
        <v>45605</v>
      </c>
      <c r="BB796" s="20">
        <f ca="1">IF(SUM(IF({"5.Anslutningsavtal","6.Nätavtal"}=Q796,1,0))&gt;0,EDATE(AZ796,RANDBETWEEN(0,3)),"")</f>
        <v>45605</v>
      </c>
      <c r="BD796" s="20" t="str">
        <f ca="1" t="shared" si="914"/>
        <v/>
      </c>
    </row>
    <row r="797" spans="1:56">
      <c r="A797" s="32" t="s">
        <v>65</v>
      </c>
      <c r="B797" s="30">
        <f ca="1" t="shared" si="941"/>
        <v>44721</v>
      </c>
      <c r="C797" s="31">
        <f ca="1" t="shared" si="901"/>
        <v>44853</v>
      </c>
      <c r="D797" s="29" t="str">
        <f t="shared" si="902"/>
        <v>Project 4797</v>
      </c>
      <c r="E797" s="29" t="str">
        <f t="shared" si="903"/>
        <v>Company AB 5797</v>
      </c>
      <c r="F797" s="29" t="str">
        <f ca="1" t="shared" si="942"/>
        <v>Äkers Styckebruk</v>
      </c>
      <c r="G797" s="36">
        <f ca="1" t="shared" si="943"/>
        <v>36</v>
      </c>
      <c r="H797" s="37" t="str">
        <f ca="1" t="shared" si="944"/>
        <v>Ja</v>
      </c>
      <c r="I797" s="29" t="str">
        <f ca="1" t="shared" si="945"/>
        <v>Utökning</v>
      </c>
      <c r="J797" s="29" t="s">
        <v>69</v>
      </c>
      <c r="K797" s="40">
        <f ca="1" t="shared" si="946"/>
        <v>390</v>
      </c>
      <c r="L797" s="40">
        <f ca="1" t="shared" si="904"/>
        <v>224</v>
      </c>
      <c r="N797" s="29" t="str">
        <f ca="1" t="shared" si="905"/>
        <v>Sarah Anderson 797</v>
      </c>
      <c r="O797" s="29" t="str">
        <f ca="1" t="shared" si="906"/>
        <v>Lars Johnson 797</v>
      </c>
      <c r="P797" s="29" t="str">
        <f ca="1" t="shared" si="907"/>
        <v>Erik Johanson 797</v>
      </c>
      <c r="Q797" s="29" t="str">
        <f ca="1" t="shared" si="947"/>
        <v>1.Anslutningsmöjlighet</v>
      </c>
      <c r="R797" s="44" t="str">
        <f ca="1" t="shared" si="948"/>
        <v>Ja</v>
      </c>
      <c r="S797" s="44" t="str">
        <f ca="1" t="shared" si="949"/>
        <v/>
      </c>
      <c r="T797" s="44" t="str">
        <f ca="1" t="shared" si="950"/>
        <v/>
      </c>
      <c r="V797" s="32"/>
      <c r="W797" s="48" t="str">
        <f ca="1" t="shared" si="951"/>
        <v>Reservationsavtal ska tecknas</v>
      </c>
      <c r="X797" s="49" t="str">
        <f ca="1" t="shared" si="952"/>
        <v>Ja</v>
      </c>
      <c r="Y797" s="62">
        <f ca="1" t="shared" si="908"/>
        <v>45373</v>
      </c>
      <c r="Z797" s="62">
        <f ca="1" t="shared" si="909"/>
        <v>44995</v>
      </c>
      <c r="AA797" s="66"/>
      <c r="AB797" s="63" t="str">
        <f ca="1" t="shared" si="910"/>
        <v/>
      </c>
      <c r="AC797" s="72">
        <f ca="1">INDEX(Anslutningspunkt!$A$2:$A$180,RANDBETWEEN(2,180),1)</f>
        <v>235</v>
      </c>
      <c r="AD797" s="29"/>
      <c r="AE797" s="29" t="str">
        <f ca="1" t="shared" si="953"/>
        <v>Stamnät</v>
      </c>
      <c r="AF797" s="78"/>
      <c r="AG797" s="121"/>
      <c r="AH797" s="122"/>
      <c r="AI797" s="126"/>
      <c r="AL797" s="6"/>
      <c r="AM797" s="6">
        <f ca="1">VLOOKUP(AC797,Anslutningspunkt!A:B,2,0)+RANDBETWEEN(-10000,10000)</f>
        <v>7701780.698</v>
      </c>
      <c r="AN797" s="6">
        <f ca="1">VLOOKUP(AC797,Anslutningspunkt!A:C,3,0)+RANDBETWEEN(-10000,10000)</f>
        <v>776790.195</v>
      </c>
      <c r="AP797" s="6" t="str">
        <f ca="1" t="shared" si="911"/>
        <v>Utökning</v>
      </c>
      <c r="AQ797" s="6" t="str">
        <f t="shared" si="912"/>
        <v>Konsumtion/Produktion</v>
      </c>
      <c r="AX797" s="30" t="str">
        <f ca="1" t="shared" si="913"/>
        <v/>
      </c>
      <c r="AZ797" s="30" t="str">
        <f ca="1">IF(SUM(IF({"4.Projekteringsavtal","5.Anslutningsavtal","6.Nätavtal"}=Q797,1,0))&gt;0,EDATE(AX797,RANDBETWEEN(0,6)),"")</f>
        <v/>
      </c>
      <c r="BB797" s="20" t="str">
        <f ca="1">IF(SUM(IF({"5.Anslutningsavtal","6.Nätavtal"}=Q797,1,0))&gt;0,EDATE(AZ797,RANDBETWEEN(0,3)),"")</f>
        <v/>
      </c>
      <c r="BD797" s="20" t="str">
        <f ca="1" t="shared" si="914"/>
        <v/>
      </c>
    </row>
    <row r="798" spans="1:56">
      <c r="A798" s="32" t="s">
        <v>65</v>
      </c>
      <c r="B798" s="30">
        <f ca="1" t="shared" si="941"/>
        <v>43611</v>
      </c>
      <c r="C798" s="31">
        <f ca="1" t="shared" si="901"/>
        <v>43864</v>
      </c>
      <c r="D798" s="29" t="str">
        <f t="shared" si="902"/>
        <v>Project 4798</v>
      </c>
      <c r="E798" s="29" t="str">
        <f t="shared" si="903"/>
        <v>Company AB 5798</v>
      </c>
      <c r="F798" s="29" t="str">
        <f ca="1" t="shared" si="942"/>
        <v>Vingåker</v>
      </c>
      <c r="G798" s="36">
        <f ca="1" t="shared" si="943"/>
        <v>38</v>
      </c>
      <c r="H798" s="37" t="str">
        <f ca="1" t="shared" si="944"/>
        <v/>
      </c>
      <c r="I798" s="29" t="str">
        <f ca="1" t="shared" si="945"/>
        <v>Flytt</v>
      </c>
      <c r="J798" s="29" t="s">
        <v>69</v>
      </c>
      <c r="K798" s="40">
        <f ca="1" t="shared" si="946"/>
        <v>30</v>
      </c>
      <c r="L798" s="40">
        <f ca="1" t="shared" si="904"/>
        <v>20</v>
      </c>
      <c r="N798" s="29" t="str">
        <f ca="1" t="shared" si="905"/>
        <v>Erik Johanson 798</v>
      </c>
      <c r="O798" s="29" t="str">
        <f ca="1" t="shared" si="906"/>
        <v>Erik Johanson 798</v>
      </c>
      <c r="P798" s="29" t="str">
        <f ca="1" t="shared" si="907"/>
        <v>Lars Johnson 798</v>
      </c>
      <c r="Q798" s="29" t="str">
        <f ca="1" t="shared" si="947"/>
        <v>6.Nätavtal</v>
      </c>
      <c r="R798" s="44" t="str">
        <f ca="1" t="shared" si="948"/>
        <v>nej</v>
      </c>
      <c r="S798" s="44" t="str">
        <f ca="1" t="shared" si="949"/>
        <v/>
      </c>
      <c r="T798" s="44" t="str">
        <f ca="1" t="shared" si="950"/>
        <v>x</v>
      </c>
      <c r="V798" s="32"/>
      <c r="W798" s="48" t="str">
        <f ca="1" t="shared" si="951"/>
        <v/>
      </c>
      <c r="X798" s="49" t="str">
        <f ca="1" t="shared" si="952"/>
        <v>Ja</v>
      </c>
      <c r="Y798" s="62">
        <f ca="1" t="shared" si="908"/>
        <v>45582</v>
      </c>
      <c r="Z798" s="62">
        <f ca="1" t="shared" si="909"/>
        <v>45575</v>
      </c>
      <c r="AA798" s="66"/>
      <c r="AB798" s="63" t="str">
        <f ca="1" t="shared" si="910"/>
        <v/>
      </c>
      <c r="AC798" s="72">
        <f ca="1">INDEX(Anslutningspunkt!$A$2:$A$180,RANDBETWEEN(2,180),1)</f>
        <v>172</v>
      </c>
      <c r="AD798" s="29"/>
      <c r="AE798" s="29" t="str">
        <f ca="1" t="shared" si="953"/>
        <v>Stamnät Regionnät</v>
      </c>
      <c r="AF798" s="78"/>
      <c r="AG798" s="121"/>
      <c r="AH798" s="122"/>
      <c r="AI798" s="126"/>
      <c r="AL798" s="6"/>
      <c r="AM798" s="6">
        <f ca="1">VLOOKUP(AC798,Anslutningspunkt!A:B,2,0)+RANDBETWEEN(-10000,10000)</f>
        <v>7585349.698</v>
      </c>
      <c r="AN798" s="6">
        <f ca="1">VLOOKUP(AC798,Anslutningspunkt!A:C,3,0)+RANDBETWEEN(-10000,10000)</f>
        <v>808245.195</v>
      </c>
      <c r="AP798" s="6" t="str">
        <f ca="1" t="shared" si="911"/>
        <v>Flytt</v>
      </c>
      <c r="AQ798" s="6" t="str">
        <f t="shared" si="912"/>
        <v>Konsumtion/Produktion</v>
      </c>
      <c r="AX798" s="30">
        <f ca="1" t="shared" si="913"/>
        <v>43640.677608593</v>
      </c>
      <c r="AZ798" s="30">
        <f ca="1">IF(SUM(IF({"4.Projekteringsavtal","5.Anslutningsavtal","6.Nätavtal"}=Q798,1,0))&gt;0,EDATE(AX798,RANDBETWEEN(0,6)),"")</f>
        <v>43670</v>
      </c>
      <c r="BB798" s="20">
        <f ca="1">IF(SUM(IF({"5.Anslutningsavtal","6.Nätavtal"}=Q798,1,0))&gt;0,EDATE(AZ798,RANDBETWEEN(0,3)),"")</f>
        <v>43732</v>
      </c>
      <c r="BD798" s="20">
        <f ca="1" t="shared" si="914"/>
        <v>43762</v>
      </c>
    </row>
    <row r="799" spans="1:56">
      <c r="A799" s="32" t="s">
        <v>65</v>
      </c>
      <c r="B799" s="30">
        <f ca="1" t="shared" si="941"/>
        <v>43682</v>
      </c>
      <c r="C799" s="31">
        <f ca="1" t="shared" si="901"/>
        <v>44045</v>
      </c>
      <c r="D799" s="29" t="str">
        <f t="shared" si="902"/>
        <v>Project 4799</v>
      </c>
      <c r="E799" s="29" t="str">
        <f t="shared" si="903"/>
        <v>Company AB 5799</v>
      </c>
      <c r="F799" s="29" t="str">
        <f ca="1" t="shared" si="942"/>
        <v>Eskiltuna</v>
      </c>
      <c r="G799" s="36">
        <f ca="1" t="shared" si="943"/>
        <v>34</v>
      </c>
      <c r="H799" s="37" t="str">
        <f ca="1" t="shared" si="944"/>
        <v/>
      </c>
      <c r="I799" s="29" t="str">
        <f ca="1" t="shared" si="945"/>
        <v>Nyanslutning</v>
      </c>
      <c r="J799" s="29" t="s">
        <v>69</v>
      </c>
      <c r="K799" s="40">
        <f ca="1" t="shared" si="946"/>
        <v>40</v>
      </c>
      <c r="L799" s="40">
        <f ca="1" t="shared" si="904"/>
        <v>28</v>
      </c>
      <c r="N799" s="29" t="str">
        <f ca="1" t="shared" si="905"/>
        <v>Sarah Anderson 799</v>
      </c>
      <c r="O799" s="29" t="str">
        <f ca="1" t="shared" si="906"/>
        <v>Sarah Anderson 799</v>
      </c>
      <c r="P799" s="29" t="str">
        <f ca="1" t="shared" si="907"/>
        <v>Sarah Anderson 799</v>
      </c>
      <c r="Q799" s="29" t="str">
        <f ca="1" t="shared" si="947"/>
        <v>6.Nätavtal</v>
      </c>
      <c r="R799" s="44" t="str">
        <f ca="1" t="shared" si="948"/>
        <v>n</v>
      </c>
      <c r="S799" s="44" t="str">
        <f ca="1" t="shared" si="949"/>
        <v>x</v>
      </c>
      <c r="T799" s="44" t="str">
        <f ca="1" t="shared" si="950"/>
        <v>x</v>
      </c>
      <c r="V799" s="32"/>
      <c r="W799" s="48" t="str">
        <f ca="1" t="shared" si="951"/>
        <v>Ansluts till LN 20 kV</v>
      </c>
      <c r="X799" s="49" t="str">
        <f ca="1" t="shared" si="952"/>
        <v>Ja</v>
      </c>
      <c r="Y799" s="62">
        <f ca="1" t="shared" si="908"/>
        <v>44870</v>
      </c>
      <c r="Z799" s="62">
        <f ca="1" t="shared" si="909"/>
        <v>44165</v>
      </c>
      <c r="AA799" s="66"/>
      <c r="AB799" s="63" t="str">
        <f ca="1" t="shared" si="910"/>
        <v/>
      </c>
      <c r="AC799" s="72">
        <f ca="1">INDEX(Anslutningspunkt!$A$2:$A$180,RANDBETWEEN(2,180),1)</f>
        <v>106</v>
      </c>
      <c r="AD799" s="29"/>
      <c r="AE799" s="29" t="str">
        <f ca="1" t="shared" si="953"/>
        <v/>
      </c>
      <c r="AF799" s="78"/>
      <c r="AG799" s="121"/>
      <c r="AH799" s="122"/>
      <c r="AI799" s="126"/>
      <c r="AL799" s="6"/>
      <c r="AM799" s="6">
        <f ca="1">VLOOKUP(AC799,Anslutningspunkt!A:B,2,0)+RANDBETWEEN(-10000,10000)</f>
        <v>7572498.698</v>
      </c>
      <c r="AN799" s="6">
        <f ca="1">VLOOKUP(AC799,Anslutningspunkt!A:C,3,0)+RANDBETWEEN(-10000,10000)</f>
        <v>683939.195</v>
      </c>
      <c r="AP799" s="6" t="str">
        <f ca="1" t="shared" si="911"/>
        <v>Nyanslutning</v>
      </c>
      <c r="AQ799" s="6" t="str">
        <f t="shared" si="912"/>
        <v>Konsumtion/Produktion</v>
      </c>
      <c r="AX799" s="30">
        <f ca="1" t="shared" si="913"/>
        <v>44041.5318091236</v>
      </c>
      <c r="AZ799" s="30">
        <f ca="1">IF(SUM(IF({"4.Projekteringsavtal","5.Anslutningsavtal","6.Nätavtal"}=Q799,1,0))&gt;0,EDATE(AX799,RANDBETWEEN(0,6)),"")</f>
        <v>44103</v>
      </c>
      <c r="BB799" s="20">
        <f ca="1">IF(SUM(IF({"5.Anslutningsavtal","6.Nätavtal"}=Q799,1,0))&gt;0,EDATE(AZ799,RANDBETWEEN(0,3)),"")</f>
        <v>44164</v>
      </c>
      <c r="BD799" s="20">
        <f ca="1" t="shared" si="914"/>
        <v>44194</v>
      </c>
    </row>
    <row r="800" spans="1:56">
      <c r="A800" s="32" t="s">
        <v>65</v>
      </c>
      <c r="B800" s="30">
        <f ca="1" t="shared" si="941"/>
        <v>43325</v>
      </c>
      <c r="C800" s="31">
        <f ca="1" t="shared" si="901"/>
        <v>44831</v>
      </c>
      <c r="D800" s="29" t="str">
        <f t="shared" si="902"/>
        <v>Project 4800</v>
      </c>
      <c r="E800" s="29" t="str">
        <f t="shared" si="903"/>
        <v>Company AB 5800</v>
      </c>
      <c r="F800" s="29" t="str">
        <f ca="1" t="shared" si="942"/>
        <v>Norberg</v>
      </c>
      <c r="G800" s="36">
        <f ca="1" t="shared" si="943"/>
        <v>37</v>
      </c>
      <c r="H800" s="37" t="str">
        <f ca="1" t="shared" si="944"/>
        <v>Ja</v>
      </c>
      <c r="I800" s="29" t="str">
        <f ca="1" t="shared" si="945"/>
        <v>Utökning</v>
      </c>
      <c r="J800" s="29" t="s">
        <v>69</v>
      </c>
      <c r="K800" s="40">
        <f ca="1" t="shared" si="946"/>
        <v>580</v>
      </c>
      <c r="L800" s="40">
        <f ca="1" t="shared" si="904"/>
        <v>262</v>
      </c>
      <c r="N800" s="29" t="str">
        <f ca="1" t="shared" si="905"/>
        <v>Lars Johnson 800</v>
      </c>
      <c r="O800" s="29" t="str">
        <f ca="1" t="shared" si="906"/>
        <v>Anders Erikson 800</v>
      </c>
      <c r="P800" s="29" t="str">
        <f ca="1" t="shared" si="907"/>
        <v>Anders Erikson 800</v>
      </c>
      <c r="Q800" s="29" t="str">
        <f ca="1" t="shared" si="947"/>
        <v>1.Anslutningsmöjlighet</v>
      </c>
      <c r="R800" s="44" t="str">
        <f ca="1" t="shared" si="948"/>
        <v>Ja</v>
      </c>
      <c r="S800" s="44" t="str">
        <f ca="1" t="shared" si="949"/>
        <v/>
      </c>
      <c r="T800" s="44" t="str">
        <f ca="1" t="shared" si="950"/>
        <v/>
      </c>
      <c r="V800" s="32"/>
      <c r="W800" s="48" t="str">
        <f ca="1" t="shared" si="951"/>
        <v/>
      </c>
      <c r="X800" s="49" t="str">
        <f ca="1" t="shared" si="952"/>
        <v>Nej</v>
      </c>
      <c r="Y800" s="62" t="str">
        <f ca="1" t="shared" si="908"/>
        <v/>
      </c>
      <c r="Z800" s="62" t="str">
        <f ca="1" t="shared" si="909"/>
        <v/>
      </c>
      <c r="AA800" s="66"/>
      <c r="AB800" s="63" t="str">
        <f ca="1" t="shared" si="910"/>
        <v/>
      </c>
      <c r="AC800" s="72">
        <f ca="1">INDEX(Anslutningspunkt!$A$2:$A$180,RANDBETWEEN(2,180),1)</f>
        <v>138</v>
      </c>
      <c r="AD800" s="29"/>
      <c r="AE800" s="29" t="str">
        <f ca="1" t="shared" si="953"/>
        <v>Stamnät</v>
      </c>
      <c r="AF800" s="78"/>
      <c r="AG800" s="121"/>
      <c r="AH800" s="122"/>
      <c r="AI800" s="126"/>
      <c r="AL800" s="6"/>
      <c r="AM800" s="6">
        <f ca="1">VLOOKUP(AC800,Anslutningspunkt!A:B,2,0)+RANDBETWEEN(-10000,10000)</f>
        <v>7754057.698</v>
      </c>
      <c r="AN800" s="6">
        <f ca="1">VLOOKUP(AC800,Anslutningspunkt!A:C,3,0)+RANDBETWEEN(-10000,10000)</f>
        <v>661981.195</v>
      </c>
      <c r="AP800" s="6" t="str">
        <f ca="1" t="shared" si="911"/>
        <v>Utökning</v>
      </c>
      <c r="AQ800" s="6" t="str">
        <f t="shared" si="912"/>
        <v>Konsumtion/Produktion</v>
      </c>
      <c r="AX800" s="30" t="str">
        <f ca="1" t="shared" si="913"/>
        <v/>
      </c>
      <c r="AZ800" s="30" t="str">
        <f ca="1">IF(SUM(IF({"4.Projekteringsavtal","5.Anslutningsavtal","6.Nätavtal"}=Q800,1,0))&gt;0,EDATE(AX800,RANDBETWEEN(0,6)),"")</f>
        <v/>
      </c>
      <c r="BB800" s="20" t="str">
        <f ca="1">IF(SUM(IF({"5.Anslutningsavtal","6.Nätavtal"}=Q800,1,0))&gt;0,EDATE(AZ800,RANDBETWEEN(0,3)),"")</f>
        <v/>
      </c>
      <c r="BD800" s="20" t="str">
        <f ca="1" t="shared" si="914"/>
        <v/>
      </c>
    </row>
    <row r="801" spans="1:56">
      <c r="A801" s="32" t="s">
        <v>65</v>
      </c>
      <c r="B801" s="30">
        <f ca="1" t="shared" si="941"/>
        <v>43535</v>
      </c>
      <c r="C801" s="31">
        <f ca="1" t="shared" si="901"/>
        <v>43855</v>
      </c>
      <c r="D801" s="29" t="str">
        <f t="shared" si="902"/>
        <v>Project 4801</v>
      </c>
      <c r="E801" s="29" t="str">
        <f t="shared" si="903"/>
        <v>Company AB 5801</v>
      </c>
      <c r="F801" s="29" t="str">
        <f ca="1" t="shared" si="942"/>
        <v>Avesta</v>
      </c>
      <c r="G801" s="36">
        <f ca="1" t="shared" si="943"/>
        <v>32</v>
      </c>
      <c r="H801" s="37" t="str">
        <f ca="1" t="shared" si="944"/>
        <v>Nej</v>
      </c>
      <c r="I801" s="29" t="str">
        <f ca="1" t="shared" si="945"/>
        <v>Utökning</v>
      </c>
      <c r="J801" s="29" t="s">
        <v>69</v>
      </c>
      <c r="K801" s="40">
        <f ca="1" t="shared" si="946"/>
        <v>40</v>
      </c>
      <c r="L801" s="40">
        <f ca="1" t="shared" si="904"/>
        <v>3</v>
      </c>
      <c r="N801" s="29" t="str">
        <f ca="1" t="shared" si="905"/>
        <v>Sarah Anderson 801</v>
      </c>
      <c r="O801" s="29" t="str">
        <f ca="1" t="shared" si="906"/>
        <v>Sarah Anderson 801</v>
      </c>
      <c r="P801" s="29" t="str">
        <f ca="1" t="shared" si="907"/>
        <v>Anders Erikson 801</v>
      </c>
      <c r="Q801" s="29" t="str">
        <f ca="1" t="shared" si="947"/>
        <v>6.Nätavtal</v>
      </c>
      <c r="R801" s="44" t="str">
        <f ca="1" t="shared" si="948"/>
        <v>N/A</v>
      </c>
      <c r="S801" s="44" t="str">
        <f ca="1" t="shared" si="949"/>
        <v/>
      </c>
      <c r="T801" s="44" t="str">
        <f ca="1" t="shared" si="950"/>
        <v>x</v>
      </c>
      <c r="V801" s="32"/>
      <c r="W801" s="48" t="str">
        <f ca="1" t="shared" si="951"/>
        <v/>
      </c>
      <c r="X801" s="49" t="str">
        <f ca="1" t="shared" si="952"/>
        <v>Ja</v>
      </c>
      <c r="Y801" s="62">
        <f ca="1" t="shared" si="908"/>
        <v>45356</v>
      </c>
      <c r="Z801" s="62">
        <f ca="1" t="shared" si="909"/>
        <v>45035</v>
      </c>
      <c r="AA801" s="66"/>
      <c r="AB801" s="63" t="str">
        <f ca="1" t="shared" si="910"/>
        <v/>
      </c>
      <c r="AC801" s="72">
        <f ca="1">INDEX(Anslutningspunkt!$A$2:$A$180,RANDBETWEEN(2,180),1)</f>
        <v>271</v>
      </c>
      <c r="AD801" s="29"/>
      <c r="AE801" s="29" t="str">
        <f ca="1" t="shared" si="953"/>
        <v>Regionnät</v>
      </c>
      <c r="AF801" s="78"/>
      <c r="AG801" s="121"/>
      <c r="AH801" s="122"/>
      <c r="AI801" s="126"/>
      <c r="AL801" s="6"/>
      <c r="AM801" s="6">
        <f ca="1">VLOOKUP(AC801,Anslutningspunkt!A:B,2,0)+RANDBETWEEN(-10000,10000)</f>
        <v>7660415.698</v>
      </c>
      <c r="AN801" s="6">
        <f ca="1">VLOOKUP(AC801,Anslutningspunkt!A:C,3,0)+RANDBETWEEN(-10000,10000)</f>
        <v>721117.195</v>
      </c>
      <c r="AP801" s="6" t="str">
        <f ca="1" t="shared" si="911"/>
        <v>Utökning</v>
      </c>
      <c r="AQ801" s="6" t="str">
        <f t="shared" si="912"/>
        <v>Konsumtion/Produktion</v>
      </c>
      <c r="AX801" s="30">
        <f ca="1" t="shared" si="913"/>
        <v>43560.2051668168</v>
      </c>
      <c r="AZ801" s="30">
        <f ca="1">IF(SUM(IF({"4.Projekteringsavtal","5.Anslutningsavtal","6.Nätavtal"}=Q801,1,0))&gt;0,EDATE(AX801,RANDBETWEEN(0,6)),"")</f>
        <v>43713</v>
      </c>
      <c r="BB801" s="20">
        <f ca="1">IF(SUM(IF({"5.Anslutningsavtal","6.Nätavtal"}=Q801,1,0))&gt;0,EDATE(AZ801,RANDBETWEEN(0,3)),"")</f>
        <v>43774</v>
      </c>
      <c r="BD801" s="20">
        <f ca="1" t="shared" si="914"/>
        <v>43835</v>
      </c>
    </row>
    <row r="802" spans="1:56">
      <c r="A802" s="32" t="s">
        <v>65</v>
      </c>
      <c r="B802" s="30">
        <f ca="1" t="shared" ref="B802:B811" si="954">RANDBETWEEN(DATE(2018,1,1),DATE(2022,10,20))</f>
        <v>44504</v>
      </c>
      <c r="C802" s="31">
        <f ca="1" t="shared" si="901"/>
        <v>44913</v>
      </c>
      <c r="D802" s="29" t="str">
        <f t="shared" si="902"/>
        <v>Project 4802</v>
      </c>
      <c r="E802" s="29" t="str">
        <f t="shared" si="903"/>
        <v>Company AB 5802</v>
      </c>
      <c r="F802" s="29" t="str">
        <f ca="1" t="shared" ref="F802:F811" si="955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Östhammar</v>
      </c>
      <c r="G802" s="36">
        <f ca="1" t="shared" ref="G802:G811" si="956">RANDBETWEEN(30,38)</f>
        <v>35</v>
      </c>
      <c r="H802" s="37" t="str">
        <f ca="1" t="shared" ref="H802:H811" si="957">CHOOSE(RANDBETWEEN(1,3),"Ja","Nej","")</f>
        <v>Ja</v>
      </c>
      <c r="I802" s="29" t="str">
        <f ca="1" t="shared" ref="I802:I811" si="958">CHOOSE(RANDBETWEEN(1,3),"Nyanslutning","Utökning","Flytt")</f>
        <v>Utökning</v>
      </c>
      <c r="J802" s="29" t="s">
        <v>69</v>
      </c>
      <c r="K802" s="40">
        <f ca="1" t="shared" ref="K802:K811" si="959">RANDBETWEEN(1,60)*10</f>
        <v>520</v>
      </c>
      <c r="L802" s="40">
        <f ca="1" t="shared" si="904"/>
        <v>190</v>
      </c>
      <c r="N802" s="29" t="str">
        <f ca="1" t="shared" si="905"/>
        <v>Anders Erikson 802</v>
      </c>
      <c r="O802" s="29" t="str">
        <f ca="1" t="shared" si="906"/>
        <v>Sarah Anderson 802</v>
      </c>
      <c r="P802" s="29" t="str">
        <f ca="1" t="shared" si="907"/>
        <v>Sarah Anderson 802</v>
      </c>
      <c r="Q802" s="29" t="str">
        <f ca="1" t="shared" ref="Q802:Q811" si="960">CHOOSE(RANDBETWEEN(1,5),"5.Anslutningsavtal","4.Projekteringsavtal","6.Nätavtal","2.Reservationsavtal","1.Anslutningsmöjlighet")</f>
        <v>1.Anslutningsmöjlighet</v>
      </c>
      <c r="R802" s="44" t="str">
        <f ca="1" t="shared" ref="R802:R811" si="961">CHOOSE(RANDBETWEEN(1,8),"Ja","","","","n","nej","?","N/A")</f>
        <v>nej</v>
      </c>
      <c r="S802" s="44" t="str">
        <f ca="1" t="shared" ref="S802:S811" si="962">CHOOSE(RANDBETWEEN(1,3),"x","","")</f>
        <v>x</v>
      </c>
      <c r="T802" s="44" t="str">
        <f ca="1" t="shared" ref="T802:T811" si="963">CHOOSE(RANDBETWEEN(1,4),"x","","","")</f>
        <v/>
      </c>
      <c r="V802" s="32"/>
      <c r="W802" s="48" t="str">
        <f ca="1" t="shared" ref="W802:W811" si="964">CHOOSE(RANDBETWEEN(1,7),"Länk","","","","","Ansluts till LN 20 kV","Reservationsavtal ska tecknas")</f>
        <v>Ansluts till LN 20 kV</v>
      </c>
      <c r="X802" s="49" t="str">
        <f ca="1" t="shared" ref="X802:X811" si="965">CHOOSE(RANDBETWEEN(1,4),"Ja","Ja","Nej","")</f>
        <v>Nej</v>
      </c>
      <c r="Y802" s="62" t="str">
        <f ca="1" t="shared" si="908"/>
        <v/>
      </c>
      <c r="Z802" s="62" t="str">
        <f ca="1" t="shared" si="909"/>
        <v/>
      </c>
      <c r="AA802" s="66"/>
      <c r="AB802" s="63">
        <f ca="1" t="shared" si="910"/>
        <v>44870.8643350615</v>
      </c>
      <c r="AC802" s="72">
        <f ca="1">INDEX(Anslutningspunkt!$A$2:$A$180,RANDBETWEEN(2,180),1)</f>
        <v>77</v>
      </c>
      <c r="AD802" s="29"/>
      <c r="AE802" s="29" t="str">
        <f ca="1" t="shared" ref="AE802:AE811" si="966">CHOOSE(RANDBETWEEN(1,4),"Regionnät","Stamnät Regionnät","Stamnät","")</f>
        <v>Stamnät</v>
      </c>
      <c r="AF802" s="78"/>
      <c r="AG802" s="121"/>
      <c r="AH802" s="122"/>
      <c r="AI802" s="126"/>
      <c r="AL802" s="6"/>
      <c r="AM802" s="6">
        <f ca="1">VLOOKUP(AC802,Anslutningspunkt!A:B,2,0)+RANDBETWEEN(-10000,10000)</f>
        <v>7758234.698</v>
      </c>
      <c r="AN802" s="6">
        <f ca="1">VLOOKUP(AC802,Anslutningspunkt!A:C,3,0)+RANDBETWEEN(-10000,10000)</f>
        <v>736798.195</v>
      </c>
      <c r="AP802" s="6" t="str">
        <f ca="1" t="shared" si="911"/>
        <v>Utökning</v>
      </c>
      <c r="AQ802" s="6" t="str">
        <f t="shared" si="912"/>
        <v>Konsumtion/Produktion</v>
      </c>
      <c r="AX802" s="30" t="str">
        <f ca="1" t="shared" si="913"/>
        <v/>
      </c>
      <c r="AZ802" s="30" t="str">
        <f ca="1">IF(SUM(IF({"4.Projekteringsavtal","5.Anslutningsavtal","6.Nätavtal"}=Q802,1,0))&gt;0,EDATE(AX802,RANDBETWEEN(0,6)),"")</f>
        <v/>
      </c>
      <c r="BB802" s="20" t="str">
        <f ca="1">IF(SUM(IF({"5.Anslutningsavtal","6.Nätavtal"}=Q802,1,0))&gt;0,EDATE(AZ802,RANDBETWEEN(0,3)),"")</f>
        <v/>
      </c>
      <c r="BD802" s="20" t="str">
        <f ca="1" t="shared" si="914"/>
        <v/>
      </c>
    </row>
    <row r="803" spans="1:56">
      <c r="A803" s="32" t="s">
        <v>65</v>
      </c>
      <c r="B803" s="30">
        <f ca="1" t="shared" si="954"/>
        <v>43648</v>
      </c>
      <c r="C803" s="31">
        <f ca="1" t="shared" si="901"/>
        <v>43734</v>
      </c>
      <c r="D803" s="29" t="str">
        <f t="shared" si="902"/>
        <v>Project 4803</v>
      </c>
      <c r="E803" s="29" t="str">
        <f t="shared" si="903"/>
        <v>Company AB 5803</v>
      </c>
      <c r="F803" s="29" t="str">
        <f ca="1" t="shared" si="955"/>
        <v>Hallstahammar</v>
      </c>
      <c r="G803" s="36">
        <f ca="1" t="shared" si="956"/>
        <v>31</v>
      </c>
      <c r="H803" s="37" t="str">
        <f ca="1" t="shared" si="957"/>
        <v/>
      </c>
      <c r="I803" s="29" t="str">
        <f ca="1" t="shared" si="958"/>
        <v>Nyanslutning</v>
      </c>
      <c r="J803" s="29" t="s">
        <v>69</v>
      </c>
      <c r="K803" s="40">
        <f ca="1" t="shared" si="959"/>
        <v>150</v>
      </c>
      <c r="L803" s="40">
        <f ca="1" t="shared" si="904"/>
        <v>12</v>
      </c>
      <c r="N803" s="29" t="str">
        <f ca="1" t="shared" si="905"/>
        <v>Anders Erikson 803</v>
      </c>
      <c r="O803" s="29" t="str">
        <f ca="1" t="shared" si="906"/>
        <v>Lars Johnson 803</v>
      </c>
      <c r="P803" s="29" t="str">
        <f ca="1" t="shared" si="907"/>
        <v>Sarah Anderson 803</v>
      </c>
      <c r="Q803" s="29" t="str">
        <f ca="1" t="shared" si="960"/>
        <v>4.Projekteringsavtal</v>
      </c>
      <c r="R803" s="44" t="str">
        <f ca="1" t="shared" si="961"/>
        <v>N/A</v>
      </c>
      <c r="S803" s="44" t="str">
        <f ca="1" t="shared" si="962"/>
        <v>x</v>
      </c>
      <c r="T803" s="44" t="str">
        <f ca="1" t="shared" si="963"/>
        <v/>
      </c>
      <c r="V803" s="32"/>
      <c r="W803" s="48" t="str">
        <f ca="1" t="shared" si="964"/>
        <v/>
      </c>
      <c r="X803" s="49" t="str">
        <f ca="1" t="shared" si="965"/>
        <v/>
      </c>
      <c r="Y803" s="62" t="str">
        <f ca="1" t="shared" si="908"/>
        <v/>
      </c>
      <c r="Z803" s="62" t="str">
        <f ca="1" t="shared" si="909"/>
        <v/>
      </c>
      <c r="AA803" s="66"/>
      <c r="AB803" s="63" t="str">
        <f ca="1" t="shared" si="910"/>
        <v/>
      </c>
      <c r="AC803" s="72">
        <f ca="1">INDEX(Anslutningspunkt!$A$2:$A$180,RANDBETWEEN(2,180),1)</f>
        <v>8</v>
      </c>
      <c r="AD803" s="29"/>
      <c r="AE803" s="29" t="str">
        <f ca="1" t="shared" si="966"/>
        <v>Stamnät</v>
      </c>
      <c r="AF803" s="78"/>
      <c r="AG803" s="121"/>
      <c r="AH803" s="122"/>
      <c r="AI803" s="126"/>
      <c r="AL803" s="6"/>
      <c r="AM803" s="6">
        <f ca="1">VLOOKUP(AC803,Anslutningspunkt!A:B,2,0)+RANDBETWEEN(-10000,10000)</f>
        <v>7702845.698</v>
      </c>
      <c r="AN803" s="6">
        <f ca="1">VLOOKUP(AC803,Anslutningspunkt!A:C,3,0)+RANDBETWEEN(-10000,10000)</f>
        <v>790490.195</v>
      </c>
      <c r="AP803" s="6" t="str">
        <f ca="1" t="shared" si="911"/>
        <v>Nyanslutning</v>
      </c>
      <c r="AQ803" s="6" t="str">
        <f t="shared" si="912"/>
        <v>Konsumtion/Produktion</v>
      </c>
      <c r="AX803" s="30">
        <f ca="1" t="shared" si="913"/>
        <v>43749.7435862684</v>
      </c>
      <c r="AZ803" s="30">
        <f ca="1">IF(SUM(IF({"4.Projekteringsavtal","5.Anslutningsavtal","6.Nätavtal"}=Q803,1,0))&gt;0,EDATE(AX803,RANDBETWEEN(0,6)),"")</f>
        <v>43810</v>
      </c>
      <c r="BB803" s="20" t="str">
        <f ca="1">IF(SUM(IF({"5.Anslutningsavtal","6.Nätavtal"}=Q803,1,0))&gt;0,EDATE(AZ803,RANDBETWEEN(0,3)),"")</f>
        <v/>
      </c>
      <c r="BD803" s="20" t="str">
        <f ca="1" t="shared" si="914"/>
        <v/>
      </c>
    </row>
    <row r="804" spans="1:56">
      <c r="A804" s="32" t="s">
        <v>65</v>
      </c>
      <c r="B804" s="30">
        <f ca="1" t="shared" si="954"/>
        <v>44544</v>
      </c>
      <c r="C804" s="31">
        <f ca="1" t="shared" si="901"/>
        <v>45372</v>
      </c>
      <c r="D804" s="29" t="str">
        <f t="shared" si="902"/>
        <v>Project 4804</v>
      </c>
      <c r="E804" s="29" t="str">
        <f t="shared" si="903"/>
        <v>Company AB 5804</v>
      </c>
      <c r="F804" s="29" t="str">
        <f ca="1" t="shared" si="955"/>
        <v>Åker</v>
      </c>
      <c r="G804" s="36">
        <f ca="1" t="shared" si="956"/>
        <v>30</v>
      </c>
      <c r="H804" s="37" t="str">
        <f ca="1" t="shared" si="957"/>
        <v>Nej</v>
      </c>
      <c r="I804" s="29" t="str">
        <f ca="1" t="shared" si="958"/>
        <v>Nyanslutning</v>
      </c>
      <c r="J804" s="29" t="s">
        <v>69</v>
      </c>
      <c r="K804" s="40">
        <f ca="1" t="shared" si="959"/>
        <v>450</v>
      </c>
      <c r="L804" s="40">
        <f ca="1" t="shared" si="904"/>
        <v>57</v>
      </c>
      <c r="N804" s="29" t="str">
        <f ca="1" t="shared" si="905"/>
        <v>Erik Johanson 804</v>
      </c>
      <c r="O804" s="29" t="str">
        <f ca="1" t="shared" si="906"/>
        <v>Lars Johnson 804</v>
      </c>
      <c r="P804" s="29" t="str">
        <f ca="1" t="shared" si="907"/>
        <v>Anders Erikson 804</v>
      </c>
      <c r="Q804" s="29" t="str">
        <f ca="1" t="shared" si="960"/>
        <v>5.Anslutningsavtal</v>
      </c>
      <c r="R804" s="44" t="str">
        <f ca="1" t="shared" si="961"/>
        <v/>
      </c>
      <c r="S804" s="44" t="str">
        <f ca="1" t="shared" si="962"/>
        <v/>
      </c>
      <c r="T804" s="44" t="str">
        <f ca="1" t="shared" si="963"/>
        <v/>
      </c>
      <c r="V804" s="32"/>
      <c r="W804" s="48" t="str">
        <f ca="1" t="shared" si="964"/>
        <v/>
      </c>
      <c r="X804" s="49" t="str">
        <f ca="1" t="shared" si="965"/>
        <v>Ja</v>
      </c>
      <c r="Y804" s="62">
        <f ca="1" t="shared" si="908"/>
        <v>45486</v>
      </c>
      <c r="Z804" s="62">
        <f ca="1" t="shared" si="909"/>
        <v>45465</v>
      </c>
      <c r="AA804" s="66"/>
      <c r="AB804" s="63" t="str">
        <f ca="1" t="shared" si="910"/>
        <v/>
      </c>
      <c r="AC804" s="72">
        <f ca="1">INDEX(Anslutningspunkt!$A$2:$A$180,RANDBETWEEN(2,180),1)</f>
        <v>80</v>
      </c>
      <c r="AD804" s="29"/>
      <c r="AE804" s="29" t="str">
        <f ca="1" t="shared" si="966"/>
        <v>Stamnät Regionnät</v>
      </c>
      <c r="AF804" s="78"/>
      <c r="AG804" s="121"/>
      <c r="AH804" s="122"/>
      <c r="AI804" s="126"/>
      <c r="AL804" s="6"/>
      <c r="AM804" s="6">
        <f ca="1">VLOOKUP(AC804,Anslutningspunkt!A:B,2,0)+RANDBETWEEN(-10000,10000)</f>
        <v>7655089.698</v>
      </c>
      <c r="AN804" s="6">
        <f ca="1">VLOOKUP(AC804,Anslutningspunkt!A:C,3,0)+RANDBETWEEN(-10000,10000)</f>
        <v>764246.195</v>
      </c>
      <c r="AP804" s="6" t="str">
        <f ca="1" t="shared" si="911"/>
        <v>Nyanslutning</v>
      </c>
      <c r="AQ804" s="6" t="str">
        <f t="shared" si="912"/>
        <v>Konsumtion/Produktion</v>
      </c>
      <c r="AX804" s="30">
        <f ca="1" t="shared" si="913"/>
        <v>44993.5848533904</v>
      </c>
      <c r="AZ804" s="30">
        <f ca="1">IF(SUM(IF({"4.Projekteringsavtal","5.Anslutningsavtal","6.Nätavtal"}=Q804,1,0))&gt;0,EDATE(AX804,RANDBETWEEN(0,6)),"")</f>
        <v>45054</v>
      </c>
      <c r="BB804" s="20">
        <f ca="1">IF(SUM(IF({"5.Anslutningsavtal","6.Nätavtal"}=Q804,1,0))&gt;0,EDATE(AZ804,RANDBETWEEN(0,3)),"")</f>
        <v>45085</v>
      </c>
      <c r="BD804" s="20" t="str">
        <f ca="1" t="shared" si="914"/>
        <v/>
      </c>
    </row>
    <row r="805" spans="1:56">
      <c r="A805" s="32" t="s">
        <v>65</v>
      </c>
      <c r="B805" s="30">
        <f ca="1" t="shared" si="954"/>
        <v>44041</v>
      </c>
      <c r="C805" s="31">
        <f ca="1" t="shared" si="901"/>
        <v>44495</v>
      </c>
      <c r="D805" s="29" t="str">
        <f t="shared" si="902"/>
        <v>Project 4805</v>
      </c>
      <c r="E805" s="29" t="str">
        <f t="shared" si="903"/>
        <v>Company AB 5805</v>
      </c>
      <c r="F805" s="29" t="str">
        <f ca="1" t="shared" si="955"/>
        <v>Heby</v>
      </c>
      <c r="G805" s="36">
        <f ca="1" t="shared" si="956"/>
        <v>34</v>
      </c>
      <c r="H805" s="37" t="str">
        <f ca="1" t="shared" si="957"/>
        <v/>
      </c>
      <c r="I805" s="29" t="str">
        <f ca="1" t="shared" si="958"/>
        <v>Flytt</v>
      </c>
      <c r="J805" s="29" t="s">
        <v>69</v>
      </c>
      <c r="K805" s="40">
        <f ca="1" t="shared" si="959"/>
        <v>200</v>
      </c>
      <c r="L805" s="40">
        <f ca="1" t="shared" si="904"/>
        <v>53</v>
      </c>
      <c r="N805" s="29" t="str">
        <f ca="1" t="shared" si="905"/>
        <v>Anders Erikson 805</v>
      </c>
      <c r="O805" s="29" t="str">
        <f ca="1" t="shared" si="906"/>
        <v>Anders Erikson 805</v>
      </c>
      <c r="P805" s="29" t="str">
        <f ca="1" t="shared" si="907"/>
        <v>Sarah Anderson 805</v>
      </c>
      <c r="Q805" s="29" t="str">
        <f ca="1" t="shared" si="960"/>
        <v>6.Nätavtal</v>
      </c>
      <c r="R805" s="44" t="str">
        <f ca="1" t="shared" si="961"/>
        <v/>
      </c>
      <c r="S805" s="44" t="str">
        <f ca="1" t="shared" si="962"/>
        <v/>
      </c>
      <c r="T805" s="44" t="str">
        <f ca="1" t="shared" si="963"/>
        <v/>
      </c>
      <c r="V805" s="32"/>
      <c r="W805" s="48" t="str">
        <f ca="1" t="shared" si="964"/>
        <v/>
      </c>
      <c r="X805" s="49" t="str">
        <f ca="1" t="shared" si="965"/>
        <v/>
      </c>
      <c r="Y805" s="62" t="str">
        <f ca="1" t="shared" si="908"/>
        <v/>
      </c>
      <c r="Z805" s="62" t="str">
        <f ca="1" t="shared" si="909"/>
        <v/>
      </c>
      <c r="AA805" s="66"/>
      <c r="AB805" s="63" t="str">
        <f ca="1" t="shared" si="910"/>
        <v/>
      </c>
      <c r="AC805" s="72">
        <f ca="1">INDEX(Anslutningspunkt!$A$2:$A$180,RANDBETWEEN(2,180),1)</f>
        <v>129</v>
      </c>
      <c r="AD805" s="29"/>
      <c r="AE805" s="29" t="str">
        <f ca="1" t="shared" si="966"/>
        <v>Stamnät Regionnät</v>
      </c>
      <c r="AF805" s="78"/>
      <c r="AG805" s="121"/>
      <c r="AH805" s="122"/>
      <c r="AI805" s="126"/>
      <c r="AL805" s="6"/>
      <c r="AM805" s="6">
        <f ca="1">VLOOKUP(AC805,Anslutningspunkt!A:B,2,0)+RANDBETWEEN(-10000,10000)</f>
        <v>7641302.698</v>
      </c>
      <c r="AN805" s="6">
        <f ca="1">VLOOKUP(AC805,Anslutningspunkt!A:C,3,0)+RANDBETWEEN(-10000,10000)</f>
        <v>815969.195</v>
      </c>
      <c r="AP805" s="6" t="str">
        <f ca="1" t="shared" si="911"/>
        <v>Flytt</v>
      </c>
      <c r="AQ805" s="6" t="str">
        <f t="shared" si="912"/>
        <v>Konsumtion/Produktion</v>
      </c>
      <c r="AX805" s="30">
        <f ca="1" t="shared" si="913"/>
        <v>44073.6920203938</v>
      </c>
      <c r="AZ805" s="30">
        <f ca="1">IF(SUM(IF({"4.Projekteringsavtal","5.Anslutningsavtal","6.Nätavtal"}=Q805,1,0))&gt;0,EDATE(AX805,RANDBETWEEN(0,6)),"")</f>
        <v>44255</v>
      </c>
      <c r="BB805" s="20">
        <f ca="1">IF(SUM(IF({"5.Anslutningsavtal","6.Nätavtal"}=Q805,1,0))&gt;0,EDATE(AZ805,RANDBETWEEN(0,3)),"")</f>
        <v>44314</v>
      </c>
      <c r="BD805" s="20">
        <f ca="1" t="shared" si="914"/>
        <v>44314</v>
      </c>
    </row>
    <row r="806" spans="1:56">
      <c r="A806" s="32" t="s">
        <v>65</v>
      </c>
      <c r="B806" s="30">
        <f ca="1" t="shared" si="954"/>
        <v>43620</v>
      </c>
      <c r="C806" s="31">
        <f ca="1" t="shared" si="901"/>
        <v>44564</v>
      </c>
      <c r="D806" s="29" t="str">
        <f t="shared" si="902"/>
        <v>Project 4806</v>
      </c>
      <c r="E806" s="29" t="str">
        <f t="shared" si="903"/>
        <v>Company AB 5806</v>
      </c>
      <c r="F806" s="29" t="str">
        <f ca="1" t="shared" si="955"/>
        <v>Arboga</v>
      </c>
      <c r="G806" s="36">
        <f ca="1" t="shared" si="956"/>
        <v>32</v>
      </c>
      <c r="H806" s="37" t="str">
        <f ca="1" t="shared" si="957"/>
        <v>Ja</v>
      </c>
      <c r="I806" s="29" t="str">
        <f ca="1" t="shared" si="958"/>
        <v>Nyanslutning</v>
      </c>
      <c r="J806" s="29" t="s">
        <v>69</v>
      </c>
      <c r="K806" s="40">
        <f ca="1" t="shared" si="959"/>
        <v>10</v>
      </c>
      <c r="L806" s="40">
        <f ca="1" t="shared" si="904"/>
        <v>8</v>
      </c>
      <c r="N806" s="29" t="str">
        <f ca="1" t="shared" si="905"/>
        <v>Sarah Anderson 806</v>
      </c>
      <c r="O806" s="29" t="str">
        <f ca="1" t="shared" si="906"/>
        <v>Lars Johnson 806</v>
      </c>
      <c r="P806" s="29" t="str">
        <f ca="1" t="shared" si="907"/>
        <v>Sarah Anderson 806</v>
      </c>
      <c r="Q806" s="29" t="str">
        <f ca="1" t="shared" si="960"/>
        <v>4.Projekteringsavtal</v>
      </c>
      <c r="R806" s="44" t="str">
        <f ca="1" t="shared" si="961"/>
        <v/>
      </c>
      <c r="S806" s="44" t="str">
        <f ca="1" t="shared" si="962"/>
        <v>x</v>
      </c>
      <c r="T806" s="44" t="str">
        <f ca="1" t="shared" si="963"/>
        <v/>
      </c>
      <c r="V806" s="32"/>
      <c r="W806" s="48" t="str">
        <f ca="1" t="shared" si="964"/>
        <v/>
      </c>
      <c r="X806" s="49" t="str">
        <f ca="1" t="shared" si="965"/>
        <v/>
      </c>
      <c r="Y806" s="62" t="str">
        <f ca="1" t="shared" si="908"/>
        <v/>
      </c>
      <c r="Z806" s="62" t="str">
        <f ca="1" t="shared" si="909"/>
        <v/>
      </c>
      <c r="AA806" s="66"/>
      <c r="AB806" s="63" t="str">
        <f ca="1" t="shared" si="910"/>
        <v/>
      </c>
      <c r="AC806" s="72">
        <f ca="1">INDEX(Anslutningspunkt!$A$2:$A$180,RANDBETWEEN(2,180),1)</f>
        <v>51</v>
      </c>
      <c r="AD806" s="29"/>
      <c r="AE806" s="29" t="str">
        <f ca="1" t="shared" si="966"/>
        <v>Stamnät Regionnät</v>
      </c>
      <c r="AF806" s="78"/>
      <c r="AG806" s="121"/>
      <c r="AH806" s="122"/>
      <c r="AI806" s="126"/>
      <c r="AL806" s="6"/>
      <c r="AM806" s="6">
        <f ca="1">VLOOKUP(AC806,Anslutningspunkt!A:B,2,0)+RANDBETWEEN(-10000,10000)</f>
        <v>7697869.698</v>
      </c>
      <c r="AN806" s="6">
        <f ca="1">VLOOKUP(AC806,Anslutningspunkt!A:C,3,0)+RANDBETWEEN(-10000,10000)</f>
        <v>813665.195</v>
      </c>
      <c r="AP806" s="6" t="str">
        <f ca="1" t="shared" si="911"/>
        <v>Nyanslutning</v>
      </c>
      <c r="AQ806" s="6" t="str">
        <f t="shared" si="912"/>
        <v>Konsumtion/Produktion</v>
      </c>
      <c r="AX806" s="30">
        <f ca="1" t="shared" si="913"/>
        <v>44586.0294695322</v>
      </c>
      <c r="AZ806" s="30">
        <f ca="1">IF(SUM(IF({"4.Projekteringsavtal","5.Anslutningsavtal","6.Nätavtal"}=Q806,1,0))&gt;0,EDATE(AX806,RANDBETWEEN(0,6)),"")</f>
        <v>44706</v>
      </c>
      <c r="BB806" s="20" t="str">
        <f ca="1">IF(SUM(IF({"5.Anslutningsavtal","6.Nätavtal"}=Q806,1,0))&gt;0,EDATE(AZ806,RANDBETWEEN(0,3)),"")</f>
        <v/>
      </c>
      <c r="BD806" s="20" t="str">
        <f ca="1" t="shared" si="914"/>
        <v/>
      </c>
    </row>
    <row r="807" spans="1:56">
      <c r="A807" s="32" t="s">
        <v>65</v>
      </c>
      <c r="B807" s="30">
        <f ca="1" t="shared" si="954"/>
        <v>44843</v>
      </c>
      <c r="C807" s="31">
        <f ca="1" t="shared" si="901"/>
        <v>45077</v>
      </c>
      <c r="D807" s="29" t="str">
        <f t="shared" si="902"/>
        <v>Project 4807</v>
      </c>
      <c r="E807" s="29" t="str">
        <f t="shared" si="903"/>
        <v>Company AB 5807</v>
      </c>
      <c r="F807" s="29" t="str">
        <f ca="1" t="shared" si="955"/>
        <v>Äkers Styckebruk</v>
      </c>
      <c r="G807" s="36">
        <f ca="1" t="shared" si="956"/>
        <v>35</v>
      </c>
      <c r="H807" s="37" t="str">
        <f ca="1" t="shared" si="957"/>
        <v/>
      </c>
      <c r="I807" s="29" t="str">
        <f ca="1" t="shared" si="958"/>
        <v>Flytt</v>
      </c>
      <c r="J807" s="29" t="s">
        <v>69</v>
      </c>
      <c r="K807" s="40">
        <f ca="1" t="shared" si="959"/>
        <v>420</v>
      </c>
      <c r="L807" s="40">
        <f ca="1" t="shared" si="904"/>
        <v>182</v>
      </c>
      <c r="N807" s="29" t="str">
        <f ca="1" t="shared" si="905"/>
        <v>Erik Johanson 807</v>
      </c>
      <c r="O807" s="29" t="str">
        <f ca="1" t="shared" si="906"/>
        <v>Lars Johnson 807</v>
      </c>
      <c r="P807" s="29" t="str">
        <f ca="1" t="shared" si="907"/>
        <v>Sarah Anderson 807</v>
      </c>
      <c r="Q807" s="29" t="str">
        <f ca="1" t="shared" si="960"/>
        <v>2.Reservationsavtal</v>
      </c>
      <c r="R807" s="44" t="str">
        <f ca="1" t="shared" si="961"/>
        <v>?</v>
      </c>
      <c r="S807" s="44" t="str">
        <f ca="1" t="shared" si="962"/>
        <v/>
      </c>
      <c r="T807" s="44" t="str">
        <f ca="1" t="shared" si="963"/>
        <v/>
      </c>
      <c r="V807" s="32"/>
      <c r="W807" s="48" t="str">
        <f ca="1" t="shared" si="964"/>
        <v/>
      </c>
      <c r="X807" s="49" t="str">
        <f ca="1" t="shared" si="965"/>
        <v/>
      </c>
      <c r="Y807" s="62" t="str">
        <f ca="1" t="shared" si="908"/>
        <v/>
      </c>
      <c r="Z807" s="62" t="str">
        <f ca="1" t="shared" si="909"/>
        <v/>
      </c>
      <c r="AA807" s="66"/>
      <c r="AB807" s="63" t="str">
        <f ca="1" t="shared" si="910"/>
        <v/>
      </c>
      <c r="AC807" s="72">
        <f ca="1">INDEX(Anslutningspunkt!$A$2:$A$180,RANDBETWEEN(2,180),1)</f>
        <v>210</v>
      </c>
      <c r="AD807" s="29"/>
      <c r="AE807" s="29" t="str">
        <f ca="1" t="shared" si="966"/>
        <v>Regionnät</v>
      </c>
      <c r="AF807" s="78"/>
      <c r="AG807" s="121"/>
      <c r="AH807" s="122"/>
      <c r="AI807" s="126"/>
      <c r="AL807" s="6"/>
      <c r="AM807" s="6">
        <f ca="1">VLOOKUP(AC807,Anslutningspunkt!A:B,2,0)+RANDBETWEEN(-10000,10000)</f>
        <v>7717279.698</v>
      </c>
      <c r="AN807" s="6">
        <f ca="1">VLOOKUP(AC807,Anslutningspunkt!A:C,3,0)+RANDBETWEEN(-10000,10000)</f>
        <v>669859.195</v>
      </c>
      <c r="AP807" s="6" t="str">
        <f ca="1" t="shared" si="911"/>
        <v>Flytt</v>
      </c>
      <c r="AQ807" s="6" t="str">
        <f t="shared" si="912"/>
        <v>Konsumtion/Produktion</v>
      </c>
      <c r="AX807" s="30">
        <f ca="1" t="shared" si="913"/>
        <v>45093.3208532783</v>
      </c>
      <c r="AZ807" s="30" t="str">
        <f ca="1">IF(SUM(IF({"4.Projekteringsavtal","5.Anslutningsavtal","6.Nätavtal"}=Q807,1,0))&gt;0,EDATE(AX807,RANDBETWEEN(0,6)),"")</f>
        <v/>
      </c>
      <c r="BB807" s="20" t="str">
        <f ca="1">IF(SUM(IF({"5.Anslutningsavtal","6.Nätavtal"}=Q807,1,0))&gt;0,EDATE(AZ807,RANDBETWEEN(0,3)),"")</f>
        <v/>
      </c>
      <c r="BD807" s="20" t="str">
        <f ca="1" t="shared" si="914"/>
        <v/>
      </c>
    </row>
    <row r="808" spans="1:56">
      <c r="A808" s="32" t="s">
        <v>65</v>
      </c>
      <c r="B808" s="30">
        <f ca="1" t="shared" si="954"/>
        <v>44127</v>
      </c>
      <c r="C808" s="31">
        <f ca="1" t="shared" si="901"/>
        <v>44905</v>
      </c>
      <c r="D808" s="29" t="str">
        <f t="shared" si="902"/>
        <v>Project 4808</v>
      </c>
      <c r="E808" s="29" t="str">
        <f t="shared" si="903"/>
        <v>Company AB 5808</v>
      </c>
      <c r="F808" s="29" t="str">
        <f ca="1" t="shared" si="955"/>
        <v>Södertälje</v>
      </c>
      <c r="G808" s="36">
        <f ca="1" t="shared" si="956"/>
        <v>34</v>
      </c>
      <c r="H808" s="37" t="str">
        <f ca="1" t="shared" si="957"/>
        <v>Nej</v>
      </c>
      <c r="I808" s="29" t="str">
        <f ca="1" t="shared" si="958"/>
        <v>Nyanslutning</v>
      </c>
      <c r="J808" s="29" t="s">
        <v>69</v>
      </c>
      <c r="K808" s="40">
        <f ca="1" t="shared" si="959"/>
        <v>130</v>
      </c>
      <c r="L808" s="40">
        <f ca="1" t="shared" si="904"/>
        <v>110</v>
      </c>
      <c r="N808" s="29" t="str">
        <f ca="1" t="shared" si="905"/>
        <v>Erik Johanson 808</v>
      </c>
      <c r="O808" s="29" t="str">
        <f ca="1" t="shared" si="906"/>
        <v>Lars Johnson 808</v>
      </c>
      <c r="P808" s="29" t="str">
        <f ca="1" t="shared" si="907"/>
        <v>Sarah Anderson 808</v>
      </c>
      <c r="Q808" s="29" t="str">
        <f ca="1" t="shared" si="960"/>
        <v>1.Anslutningsmöjlighet</v>
      </c>
      <c r="R808" s="44" t="str">
        <f ca="1" t="shared" si="961"/>
        <v/>
      </c>
      <c r="S808" s="44" t="str">
        <f ca="1" t="shared" si="962"/>
        <v/>
      </c>
      <c r="T808" s="44" t="str">
        <f ca="1" t="shared" si="963"/>
        <v/>
      </c>
      <c r="V808" s="32"/>
      <c r="W808" s="48" t="str">
        <f ca="1" t="shared" si="964"/>
        <v>Ansluts till LN 20 kV</v>
      </c>
      <c r="X808" s="49" t="str">
        <f ca="1" t="shared" si="965"/>
        <v>Ja</v>
      </c>
      <c r="Y808" s="62">
        <f ca="1" t="shared" si="908"/>
        <v>45468</v>
      </c>
      <c r="Z808" s="62">
        <f ca="1" t="shared" si="909"/>
        <v>45192</v>
      </c>
      <c r="AA808" s="66"/>
      <c r="AB808" s="63" t="str">
        <f ca="1" t="shared" si="910"/>
        <v/>
      </c>
      <c r="AC808" s="72">
        <f ca="1">INDEX(Anslutningspunkt!$A$2:$A$180,RANDBETWEEN(2,180),1)</f>
        <v>290</v>
      </c>
      <c r="AD808" s="29"/>
      <c r="AE808" s="29" t="str">
        <f ca="1" t="shared" si="966"/>
        <v>Stamnät</v>
      </c>
      <c r="AF808" s="78"/>
      <c r="AG808" s="121"/>
      <c r="AH808" s="122"/>
      <c r="AI808" s="126"/>
      <c r="AL808" s="6"/>
      <c r="AM808" s="6">
        <f ca="1">VLOOKUP(AC808,Anslutningspunkt!A:B,2,0)+RANDBETWEEN(-10000,10000)</f>
        <v>7595998.698</v>
      </c>
      <c r="AN808" s="6">
        <f ca="1">VLOOKUP(AC808,Anslutningspunkt!A:C,3,0)+RANDBETWEEN(-10000,10000)</f>
        <v>747152.195</v>
      </c>
      <c r="AP808" s="6" t="str">
        <f ca="1" t="shared" si="911"/>
        <v>Nyanslutning</v>
      </c>
      <c r="AQ808" s="6" t="str">
        <f t="shared" si="912"/>
        <v>Konsumtion/Produktion</v>
      </c>
      <c r="AX808" s="30" t="str">
        <f ca="1" t="shared" si="913"/>
        <v/>
      </c>
      <c r="AZ808" s="30" t="str">
        <f ca="1">IF(SUM(IF({"4.Projekteringsavtal","5.Anslutningsavtal","6.Nätavtal"}=Q808,1,0))&gt;0,EDATE(AX808,RANDBETWEEN(0,6)),"")</f>
        <v/>
      </c>
      <c r="BB808" s="20" t="str">
        <f ca="1">IF(SUM(IF({"5.Anslutningsavtal","6.Nätavtal"}=Q808,1,0))&gt;0,EDATE(AZ808,RANDBETWEEN(0,3)),"")</f>
        <v/>
      </c>
      <c r="BD808" s="20" t="str">
        <f ca="1" t="shared" si="914"/>
        <v/>
      </c>
    </row>
    <row r="809" spans="1:56">
      <c r="A809" s="32" t="s">
        <v>65</v>
      </c>
      <c r="B809" s="30">
        <f ca="1" t="shared" si="954"/>
        <v>43605</v>
      </c>
      <c r="C809" s="31">
        <f ca="1" t="shared" si="901"/>
        <v>45133</v>
      </c>
      <c r="D809" s="29" t="str">
        <f t="shared" si="902"/>
        <v>Project 4809</v>
      </c>
      <c r="E809" s="29" t="str">
        <f t="shared" si="903"/>
        <v>Company AB 5809</v>
      </c>
      <c r="F809" s="29" t="str">
        <f ca="1" t="shared" si="955"/>
        <v>Tierp</v>
      </c>
      <c r="G809" s="36">
        <f ca="1" t="shared" si="956"/>
        <v>35</v>
      </c>
      <c r="H809" s="37" t="str">
        <f ca="1" t="shared" si="957"/>
        <v/>
      </c>
      <c r="I809" s="29" t="str">
        <f ca="1" t="shared" si="958"/>
        <v>Flytt</v>
      </c>
      <c r="J809" s="29" t="s">
        <v>69</v>
      </c>
      <c r="K809" s="40">
        <f ca="1" t="shared" si="959"/>
        <v>510</v>
      </c>
      <c r="L809" s="40">
        <f ca="1" t="shared" si="904"/>
        <v>47</v>
      </c>
      <c r="N809" s="29" t="str">
        <f ca="1" t="shared" si="905"/>
        <v>Sarah Anderson 809</v>
      </c>
      <c r="O809" s="29" t="str">
        <f ca="1" t="shared" si="906"/>
        <v>Anders Erikson 809</v>
      </c>
      <c r="P809" s="29" t="str">
        <f ca="1" t="shared" si="907"/>
        <v>Sarah Anderson 809</v>
      </c>
      <c r="Q809" s="29" t="str">
        <f ca="1" t="shared" si="960"/>
        <v>2.Reservationsavtal</v>
      </c>
      <c r="R809" s="44" t="str">
        <f ca="1" t="shared" si="961"/>
        <v>nej</v>
      </c>
      <c r="S809" s="44" t="str">
        <f ca="1" t="shared" si="962"/>
        <v/>
      </c>
      <c r="T809" s="44" t="str">
        <f ca="1" t="shared" si="963"/>
        <v/>
      </c>
      <c r="V809" s="32"/>
      <c r="W809" s="48" t="str">
        <f ca="1" t="shared" si="964"/>
        <v/>
      </c>
      <c r="X809" s="49" t="str">
        <f ca="1" t="shared" si="965"/>
        <v/>
      </c>
      <c r="Y809" s="62" t="str">
        <f ca="1" t="shared" si="908"/>
        <v/>
      </c>
      <c r="Z809" s="62" t="str">
        <f ca="1" t="shared" si="909"/>
        <v/>
      </c>
      <c r="AA809" s="66"/>
      <c r="AB809" s="63" t="str">
        <f ca="1" t="shared" si="910"/>
        <v/>
      </c>
      <c r="AC809" s="72">
        <f ca="1">INDEX(Anslutningspunkt!$A$2:$A$180,RANDBETWEEN(2,180),1)</f>
        <v>213</v>
      </c>
      <c r="AD809" s="29"/>
      <c r="AE809" s="29" t="str">
        <f ca="1" t="shared" si="966"/>
        <v>Stamnät Regionnät</v>
      </c>
      <c r="AF809" s="78"/>
      <c r="AG809" s="121"/>
      <c r="AH809" s="122"/>
      <c r="AI809" s="126"/>
      <c r="AL809" s="6"/>
      <c r="AM809" s="6">
        <f ca="1">VLOOKUP(AC809,Anslutningspunkt!A:B,2,0)+RANDBETWEEN(-10000,10000)</f>
        <v>7668543.698</v>
      </c>
      <c r="AN809" s="6">
        <f ca="1">VLOOKUP(AC809,Anslutningspunkt!A:C,3,0)+RANDBETWEEN(-10000,10000)</f>
        <v>817973.195</v>
      </c>
      <c r="AP809" s="6" t="str">
        <f ca="1" t="shared" si="911"/>
        <v>Flytt</v>
      </c>
      <c r="AQ809" s="6" t="str">
        <f t="shared" si="912"/>
        <v>Konsumtion/Produktion</v>
      </c>
      <c r="AX809" s="30">
        <f ca="1" t="shared" si="913"/>
        <v>44354.4278607614</v>
      </c>
      <c r="AZ809" s="30" t="str">
        <f ca="1">IF(SUM(IF({"4.Projekteringsavtal","5.Anslutningsavtal","6.Nätavtal"}=Q809,1,0))&gt;0,EDATE(AX809,RANDBETWEEN(0,6)),"")</f>
        <v/>
      </c>
      <c r="BB809" s="20" t="str">
        <f ca="1">IF(SUM(IF({"5.Anslutningsavtal","6.Nätavtal"}=Q809,1,0))&gt;0,EDATE(AZ809,RANDBETWEEN(0,3)),"")</f>
        <v/>
      </c>
      <c r="BD809" s="20" t="str">
        <f ca="1" t="shared" si="914"/>
        <v/>
      </c>
    </row>
    <row r="810" spans="1:56">
      <c r="A810" s="32" t="s">
        <v>65</v>
      </c>
      <c r="B810" s="30">
        <f ca="1" t="shared" si="954"/>
        <v>43370</v>
      </c>
      <c r="C810" s="31">
        <f ca="1" t="shared" si="901"/>
        <v>45127</v>
      </c>
      <c r="D810" s="29" t="str">
        <f t="shared" si="902"/>
        <v>Project 4810</v>
      </c>
      <c r="E810" s="29" t="str">
        <f t="shared" si="903"/>
        <v>Company AB 5810</v>
      </c>
      <c r="F810" s="29" t="str">
        <f ca="1" t="shared" si="955"/>
        <v>Vallentuna</v>
      </c>
      <c r="G810" s="36">
        <f ca="1" t="shared" si="956"/>
        <v>30</v>
      </c>
      <c r="H810" s="37" t="str">
        <f ca="1" t="shared" si="957"/>
        <v>Nej</v>
      </c>
      <c r="I810" s="29" t="str">
        <f ca="1" t="shared" si="958"/>
        <v>Utökning</v>
      </c>
      <c r="J810" s="29" t="s">
        <v>69</v>
      </c>
      <c r="K810" s="40">
        <f ca="1" t="shared" si="959"/>
        <v>350</v>
      </c>
      <c r="L810" s="40">
        <f ca="1" t="shared" si="904"/>
        <v>1</v>
      </c>
      <c r="N810" s="29" t="str">
        <f ca="1" t="shared" si="905"/>
        <v>Anders Erikson 810</v>
      </c>
      <c r="O810" s="29" t="str">
        <f ca="1" t="shared" si="906"/>
        <v>Erik Johanson 810</v>
      </c>
      <c r="P810" s="29" t="str">
        <f ca="1" t="shared" si="907"/>
        <v>Anders Erikson 810</v>
      </c>
      <c r="Q810" s="29" t="str">
        <f ca="1" t="shared" si="960"/>
        <v>2.Reservationsavtal</v>
      </c>
      <c r="R810" s="44" t="str">
        <f ca="1" t="shared" si="961"/>
        <v>Ja</v>
      </c>
      <c r="S810" s="44" t="str">
        <f ca="1" t="shared" si="962"/>
        <v/>
      </c>
      <c r="T810" s="44" t="str">
        <f ca="1" t="shared" si="963"/>
        <v>x</v>
      </c>
      <c r="V810" s="32"/>
      <c r="W810" s="48" t="str">
        <f ca="1" t="shared" si="964"/>
        <v/>
      </c>
      <c r="X810" s="49" t="str">
        <f ca="1" t="shared" si="965"/>
        <v>Ja</v>
      </c>
      <c r="Y810" s="62">
        <f ca="1" t="shared" si="908"/>
        <v>45560</v>
      </c>
      <c r="Z810" s="62">
        <f ca="1" t="shared" si="909"/>
        <v>45280</v>
      </c>
      <c r="AA810" s="66"/>
      <c r="AB810" s="63" t="str">
        <f ca="1" t="shared" si="910"/>
        <v/>
      </c>
      <c r="AC810" s="72">
        <f ca="1">INDEX(Anslutningspunkt!$A$2:$A$180,RANDBETWEEN(2,180),1)</f>
        <v>205</v>
      </c>
      <c r="AD810" s="29"/>
      <c r="AE810" s="29" t="str">
        <f ca="1" t="shared" si="966"/>
        <v/>
      </c>
      <c r="AF810" s="78"/>
      <c r="AG810" s="121"/>
      <c r="AH810" s="122"/>
      <c r="AI810" s="126"/>
      <c r="AL810" s="6"/>
      <c r="AM810" s="6">
        <f ca="1">VLOOKUP(AC810,Anslutningspunkt!A:B,2,0)+RANDBETWEEN(-10000,10000)</f>
        <v>7684611.698</v>
      </c>
      <c r="AN810" s="6">
        <f ca="1">VLOOKUP(AC810,Anslutningspunkt!A:C,3,0)+RANDBETWEEN(-10000,10000)</f>
        <v>744537.195</v>
      </c>
      <c r="AP810" s="6" t="str">
        <f ca="1" t="shared" si="911"/>
        <v>Utökning</v>
      </c>
      <c r="AQ810" s="6" t="str">
        <f t="shared" si="912"/>
        <v>Konsumtion/Produktion</v>
      </c>
      <c r="AX810" s="30">
        <f ca="1" t="shared" si="913"/>
        <v>44850.9755381491</v>
      </c>
      <c r="AZ810" s="30" t="str">
        <f ca="1">IF(SUM(IF({"4.Projekteringsavtal","5.Anslutningsavtal","6.Nätavtal"}=Q810,1,0))&gt;0,EDATE(AX810,RANDBETWEEN(0,6)),"")</f>
        <v/>
      </c>
      <c r="BB810" s="20" t="str">
        <f ca="1">IF(SUM(IF({"5.Anslutningsavtal","6.Nätavtal"}=Q810,1,0))&gt;0,EDATE(AZ810,RANDBETWEEN(0,3)),"")</f>
        <v/>
      </c>
      <c r="BD810" s="20" t="str">
        <f ca="1" t="shared" si="914"/>
        <v/>
      </c>
    </row>
    <row r="811" spans="1:56">
      <c r="A811" s="32" t="s">
        <v>65</v>
      </c>
      <c r="B811" s="30">
        <f ca="1" t="shared" si="954"/>
        <v>43732</v>
      </c>
      <c r="C811" s="31">
        <f ca="1" t="shared" si="901"/>
        <v>44336</v>
      </c>
      <c r="D811" s="29" t="str">
        <f t="shared" si="902"/>
        <v>Project 4811</v>
      </c>
      <c r="E811" s="29" t="str">
        <f t="shared" si="903"/>
        <v>Company AB 5811</v>
      </c>
      <c r="F811" s="29" t="str">
        <f ca="1" t="shared" si="955"/>
        <v>Sala</v>
      </c>
      <c r="G811" s="36">
        <f ca="1" t="shared" si="956"/>
        <v>37</v>
      </c>
      <c r="H811" s="37" t="str">
        <f ca="1" t="shared" si="957"/>
        <v>Ja</v>
      </c>
      <c r="I811" s="29" t="str">
        <f ca="1" t="shared" si="958"/>
        <v>Nyanslutning</v>
      </c>
      <c r="J811" s="29" t="s">
        <v>69</v>
      </c>
      <c r="K811" s="40">
        <f ca="1" t="shared" si="959"/>
        <v>230</v>
      </c>
      <c r="L811" s="40">
        <f ca="1" t="shared" si="904"/>
        <v>218</v>
      </c>
      <c r="N811" s="29" t="str">
        <f ca="1" t="shared" si="905"/>
        <v>Sarah Anderson 811</v>
      </c>
      <c r="O811" s="29" t="str">
        <f ca="1" t="shared" si="906"/>
        <v>Anders Erikson 811</v>
      </c>
      <c r="P811" s="29" t="str">
        <f ca="1" t="shared" si="907"/>
        <v>Erik Johanson 811</v>
      </c>
      <c r="Q811" s="29" t="str">
        <f ca="1" t="shared" si="960"/>
        <v>4.Projekteringsavtal</v>
      </c>
      <c r="R811" s="44" t="str">
        <f ca="1" t="shared" si="961"/>
        <v/>
      </c>
      <c r="S811" s="44" t="str">
        <f ca="1" t="shared" si="962"/>
        <v/>
      </c>
      <c r="T811" s="44" t="str">
        <f ca="1" t="shared" si="963"/>
        <v/>
      </c>
      <c r="V811" s="32"/>
      <c r="W811" s="48" t="str">
        <f ca="1" t="shared" si="964"/>
        <v>Ansluts till LN 20 kV</v>
      </c>
      <c r="X811" s="49" t="str">
        <f ca="1" t="shared" si="965"/>
        <v/>
      </c>
      <c r="Y811" s="62" t="str">
        <f ca="1" t="shared" si="908"/>
        <v/>
      </c>
      <c r="Z811" s="62" t="str">
        <f ca="1" t="shared" si="909"/>
        <v/>
      </c>
      <c r="AA811" s="66"/>
      <c r="AB811" s="63" t="str">
        <f ca="1" t="shared" si="910"/>
        <v/>
      </c>
      <c r="AC811" s="72">
        <f ca="1">INDEX(Anslutningspunkt!$A$2:$A$180,RANDBETWEEN(2,180),1)</f>
        <v>223</v>
      </c>
      <c r="AD811" s="29"/>
      <c r="AE811" s="29" t="str">
        <f ca="1" t="shared" si="966"/>
        <v>Stamnät</v>
      </c>
      <c r="AF811" s="78"/>
      <c r="AG811" s="121"/>
      <c r="AH811" s="122"/>
      <c r="AI811" s="126"/>
      <c r="AL811" s="6"/>
      <c r="AM811" s="6">
        <f ca="1">VLOOKUP(AC811,Anslutningspunkt!A:B,2,0)+RANDBETWEEN(-10000,10000)</f>
        <v>7700198.698</v>
      </c>
      <c r="AN811" s="6">
        <f ca="1">VLOOKUP(AC811,Anslutningspunkt!A:C,3,0)+RANDBETWEEN(-10000,10000)</f>
        <v>833115.195</v>
      </c>
      <c r="AP811" s="6" t="str">
        <f ca="1" t="shared" si="911"/>
        <v>Nyanslutning</v>
      </c>
      <c r="AQ811" s="6" t="str">
        <f t="shared" si="912"/>
        <v>Konsumtion/Produktion</v>
      </c>
      <c r="AX811" s="30">
        <f ca="1" t="shared" si="913"/>
        <v>43769.4884444976</v>
      </c>
      <c r="AZ811" s="30">
        <f ca="1">IF(SUM(IF({"4.Projekteringsavtal","5.Anslutningsavtal","6.Nätavtal"}=Q811,1,0))&gt;0,EDATE(AX811,RANDBETWEEN(0,6)),"")</f>
        <v>43890</v>
      </c>
      <c r="BB811" s="20" t="str">
        <f ca="1">IF(SUM(IF({"5.Anslutningsavtal","6.Nätavtal"}=Q811,1,0))&gt;0,EDATE(AZ811,RANDBETWEEN(0,3)),"")</f>
        <v/>
      </c>
      <c r="BD811" s="20" t="str">
        <f ca="1" t="shared" si="914"/>
        <v/>
      </c>
    </row>
    <row r="812" spans="1:56">
      <c r="A812" s="32" t="s">
        <v>65</v>
      </c>
      <c r="B812" s="30">
        <f ca="1" t="shared" ref="B812:B821" si="967">RANDBETWEEN(DATE(2018,1,1),DATE(2022,10,20))</f>
        <v>43288</v>
      </c>
      <c r="C812" s="31">
        <f ca="1" t="shared" si="901"/>
        <v>43956</v>
      </c>
      <c r="D812" s="29" t="str">
        <f t="shared" si="902"/>
        <v>Project 4812</v>
      </c>
      <c r="E812" s="29" t="str">
        <f t="shared" si="903"/>
        <v>Company AB 5812</v>
      </c>
      <c r="F812" s="29" t="str">
        <f ca="1" t="shared" ref="F812:F821" si="968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Arboga</v>
      </c>
      <c r="G812" s="36">
        <f ca="1" t="shared" ref="G812:G821" si="969">RANDBETWEEN(30,38)</f>
        <v>36</v>
      </c>
      <c r="H812" s="37" t="str">
        <f ca="1" t="shared" ref="H812:H821" si="970">CHOOSE(RANDBETWEEN(1,3),"Ja","Nej","")</f>
        <v/>
      </c>
      <c r="I812" s="29" t="str">
        <f ca="1" t="shared" ref="I812:I821" si="971">CHOOSE(RANDBETWEEN(1,3),"Nyanslutning","Utökning","Flytt")</f>
        <v>Nyanslutning</v>
      </c>
      <c r="J812" s="29" t="s">
        <v>69</v>
      </c>
      <c r="K812" s="40">
        <f ca="1" t="shared" ref="K812:K821" si="972">RANDBETWEEN(1,60)*10</f>
        <v>600</v>
      </c>
      <c r="L812" s="40">
        <f ca="1" t="shared" si="904"/>
        <v>498</v>
      </c>
      <c r="N812" s="29" t="str">
        <f ca="1" t="shared" si="905"/>
        <v>Erik Johanson 812</v>
      </c>
      <c r="O812" s="29" t="str">
        <f ca="1" t="shared" si="906"/>
        <v>Sarah Anderson 812</v>
      </c>
      <c r="P812" s="29" t="str">
        <f ca="1" t="shared" si="907"/>
        <v>Erik Johanson 812</v>
      </c>
      <c r="Q812" s="29" t="str">
        <f ca="1" t="shared" ref="Q812:Q821" si="973">CHOOSE(RANDBETWEEN(1,5),"5.Anslutningsavtal","4.Projekteringsavtal","6.Nätavtal","2.Reservationsavtal","1.Anslutningsmöjlighet")</f>
        <v>1.Anslutningsmöjlighet</v>
      </c>
      <c r="R812" s="44" t="str">
        <f ca="1" t="shared" ref="R812:R821" si="974">CHOOSE(RANDBETWEEN(1,8),"Ja","","","","n","nej","?","N/A")</f>
        <v/>
      </c>
      <c r="S812" s="44" t="str">
        <f ca="1" t="shared" ref="S812:S821" si="975">CHOOSE(RANDBETWEEN(1,3),"x","","")</f>
        <v>x</v>
      </c>
      <c r="T812" s="44" t="str">
        <f ca="1" t="shared" ref="T812:T821" si="976">CHOOSE(RANDBETWEEN(1,4),"x","","","")</f>
        <v/>
      </c>
      <c r="V812" s="32"/>
      <c r="W812" s="48" t="str">
        <f ca="1" t="shared" ref="W812:W821" si="977">CHOOSE(RANDBETWEEN(1,7),"Länk","","","","","Ansluts till LN 20 kV","Reservationsavtal ska tecknas")</f>
        <v>Reservationsavtal ska tecknas</v>
      </c>
      <c r="X812" s="49" t="str">
        <f ca="1" t="shared" ref="X812:X821" si="978">CHOOSE(RANDBETWEEN(1,4),"Ja","Ja","Nej","")</f>
        <v>Ja</v>
      </c>
      <c r="Y812" s="62">
        <f ca="1" t="shared" si="908"/>
        <v>45341</v>
      </c>
      <c r="Z812" s="62">
        <f ca="1" t="shared" si="909"/>
        <v>43989</v>
      </c>
      <c r="AA812" s="66"/>
      <c r="AB812" s="63">
        <f ca="1" t="shared" si="910"/>
        <v>43931.8875256786</v>
      </c>
      <c r="AC812" s="72">
        <f ca="1">INDEX(Anslutningspunkt!$A$2:$A$180,RANDBETWEEN(2,180),1)</f>
        <v>245</v>
      </c>
      <c r="AD812" s="29"/>
      <c r="AE812" s="29" t="str">
        <f ca="1" t="shared" ref="AE812:AE821" si="979">CHOOSE(RANDBETWEEN(1,4),"Regionnät","Stamnät Regionnät","Stamnät","")</f>
        <v>Regionnät</v>
      </c>
      <c r="AF812" s="78"/>
      <c r="AG812" s="121"/>
      <c r="AH812" s="122"/>
      <c r="AI812" s="126"/>
      <c r="AL812" s="6"/>
      <c r="AM812" s="6">
        <f ca="1">VLOOKUP(AC812,Anslutningspunkt!A:B,2,0)+RANDBETWEEN(-10000,10000)</f>
        <v>7612823.698</v>
      </c>
      <c r="AN812" s="6">
        <f ca="1">VLOOKUP(AC812,Anslutningspunkt!A:C,3,0)+RANDBETWEEN(-10000,10000)</f>
        <v>828475.195</v>
      </c>
      <c r="AP812" s="6" t="str">
        <f ca="1" t="shared" si="911"/>
        <v>Nyanslutning</v>
      </c>
      <c r="AQ812" s="6" t="str">
        <f t="shared" si="912"/>
        <v>Konsumtion/Produktion</v>
      </c>
      <c r="AX812" s="30" t="str">
        <f ca="1" t="shared" si="913"/>
        <v/>
      </c>
      <c r="AZ812" s="30" t="str">
        <f ca="1">IF(SUM(IF({"4.Projekteringsavtal","5.Anslutningsavtal","6.Nätavtal"}=Q812,1,0))&gt;0,EDATE(AX812,RANDBETWEEN(0,6)),"")</f>
        <v/>
      </c>
      <c r="BB812" s="20" t="str">
        <f ca="1">IF(SUM(IF({"5.Anslutningsavtal","6.Nätavtal"}=Q812,1,0))&gt;0,EDATE(AZ812,RANDBETWEEN(0,3)),"")</f>
        <v/>
      </c>
      <c r="BD812" s="20" t="str">
        <f ca="1" t="shared" si="914"/>
        <v/>
      </c>
    </row>
    <row r="813" spans="1:56">
      <c r="A813" s="32" t="s">
        <v>65</v>
      </c>
      <c r="B813" s="30">
        <f ca="1" t="shared" si="967"/>
        <v>43351</v>
      </c>
      <c r="C813" s="31">
        <f ca="1" t="shared" si="901"/>
        <v>43590</v>
      </c>
      <c r="D813" s="29" t="str">
        <f t="shared" si="902"/>
        <v>Project 4813</v>
      </c>
      <c r="E813" s="29" t="str">
        <f t="shared" si="903"/>
        <v>Company AB 5813</v>
      </c>
      <c r="F813" s="29" t="str">
        <f ca="1" t="shared" si="968"/>
        <v>Vallentuna</v>
      </c>
      <c r="G813" s="36">
        <f ca="1" t="shared" si="969"/>
        <v>32</v>
      </c>
      <c r="H813" s="37" t="str">
        <f ca="1" t="shared" si="970"/>
        <v>Nej</v>
      </c>
      <c r="I813" s="29" t="str">
        <f ca="1" t="shared" si="971"/>
        <v>Flytt</v>
      </c>
      <c r="J813" s="29" t="s">
        <v>69</v>
      </c>
      <c r="K813" s="40">
        <f ca="1" t="shared" si="972"/>
        <v>50</v>
      </c>
      <c r="L813" s="40">
        <f ca="1" t="shared" si="904"/>
        <v>47</v>
      </c>
      <c r="N813" s="29" t="str">
        <f ca="1" t="shared" si="905"/>
        <v>Anders Erikson 813</v>
      </c>
      <c r="O813" s="29" t="str">
        <f ca="1" t="shared" si="906"/>
        <v>Erik Johanson 813</v>
      </c>
      <c r="P813" s="29" t="str">
        <f ca="1" t="shared" si="907"/>
        <v>Anders Erikson 813</v>
      </c>
      <c r="Q813" s="29" t="str">
        <f ca="1" t="shared" si="973"/>
        <v>5.Anslutningsavtal</v>
      </c>
      <c r="R813" s="44" t="str">
        <f ca="1" t="shared" si="974"/>
        <v/>
      </c>
      <c r="S813" s="44" t="str">
        <f ca="1" t="shared" si="975"/>
        <v/>
      </c>
      <c r="T813" s="44" t="str">
        <f ca="1" t="shared" si="976"/>
        <v/>
      </c>
      <c r="V813" s="32"/>
      <c r="W813" s="48" t="str">
        <f ca="1" t="shared" si="977"/>
        <v>Länk</v>
      </c>
      <c r="X813" s="49" t="str">
        <f ca="1" t="shared" si="978"/>
        <v>Nej</v>
      </c>
      <c r="Y813" s="62" t="str">
        <f ca="1" t="shared" si="908"/>
        <v/>
      </c>
      <c r="Z813" s="62" t="str">
        <f ca="1" t="shared" si="909"/>
        <v/>
      </c>
      <c r="AA813" s="66"/>
      <c r="AB813" s="63" t="str">
        <f ca="1" t="shared" si="910"/>
        <v/>
      </c>
      <c r="AC813" s="72">
        <f ca="1">INDEX(Anslutningspunkt!$A$2:$A$180,RANDBETWEEN(2,180),1)</f>
        <v>7</v>
      </c>
      <c r="AD813" s="29"/>
      <c r="AE813" s="29" t="str">
        <f ca="1" t="shared" si="979"/>
        <v>Regionnät</v>
      </c>
      <c r="AF813" s="78"/>
      <c r="AG813" s="121"/>
      <c r="AH813" s="122"/>
      <c r="AI813" s="126"/>
      <c r="AL813" s="6"/>
      <c r="AM813" s="6">
        <f ca="1">VLOOKUP(AC813,Anslutningspunkt!A:B,2,0)+RANDBETWEEN(-10000,10000)</f>
        <v>7633378.698</v>
      </c>
      <c r="AN813" s="6">
        <f ca="1">VLOOKUP(AC813,Anslutningspunkt!A:C,3,0)+RANDBETWEEN(-10000,10000)</f>
        <v>705342.195</v>
      </c>
      <c r="AP813" s="6" t="str">
        <f ca="1" t="shared" si="911"/>
        <v>Flytt</v>
      </c>
      <c r="AQ813" s="6" t="str">
        <f t="shared" si="912"/>
        <v>Konsumtion/Produktion</v>
      </c>
      <c r="AX813" s="30">
        <f ca="1" t="shared" si="913"/>
        <v>43556.5114976807</v>
      </c>
      <c r="AZ813" s="30">
        <f ca="1">IF(SUM(IF({"4.Projekteringsavtal","5.Anslutningsavtal","6.Nätavtal"}=Q813,1,0))&gt;0,EDATE(AX813,RANDBETWEEN(0,6)),"")</f>
        <v>43617</v>
      </c>
      <c r="BB813" s="20">
        <f ca="1">IF(SUM(IF({"5.Anslutningsavtal","6.Nätavtal"}=Q813,1,0))&gt;0,EDATE(AZ813,RANDBETWEEN(0,3)),"")</f>
        <v>43709</v>
      </c>
      <c r="BD813" s="20" t="str">
        <f ca="1" t="shared" si="914"/>
        <v/>
      </c>
    </row>
    <row r="814" spans="1:56">
      <c r="A814" s="32" t="s">
        <v>65</v>
      </c>
      <c r="B814" s="30">
        <f ca="1" t="shared" si="967"/>
        <v>43535</v>
      </c>
      <c r="C814" s="31">
        <f ca="1" t="shared" si="901"/>
        <v>43855</v>
      </c>
      <c r="D814" s="29" t="str">
        <f t="shared" si="902"/>
        <v>Project 4814</v>
      </c>
      <c r="E814" s="29" t="str">
        <f t="shared" si="903"/>
        <v>Company AB 5814</v>
      </c>
      <c r="F814" s="29" t="str">
        <f ca="1" t="shared" si="968"/>
        <v>Eskiltuna</v>
      </c>
      <c r="G814" s="36">
        <f ca="1" t="shared" si="969"/>
        <v>37</v>
      </c>
      <c r="H814" s="37" t="str">
        <f ca="1" t="shared" si="970"/>
        <v>Ja</v>
      </c>
      <c r="I814" s="29" t="str">
        <f ca="1" t="shared" si="971"/>
        <v>Flytt</v>
      </c>
      <c r="J814" s="29" t="s">
        <v>69</v>
      </c>
      <c r="K814" s="40">
        <f ca="1" t="shared" si="972"/>
        <v>530</v>
      </c>
      <c r="L814" s="40">
        <f ca="1" t="shared" si="904"/>
        <v>139</v>
      </c>
      <c r="N814" s="29" t="str">
        <f ca="1" t="shared" si="905"/>
        <v>Sarah Anderson 814</v>
      </c>
      <c r="O814" s="29" t="str">
        <f ca="1" t="shared" si="906"/>
        <v>Sarah Anderson 814</v>
      </c>
      <c r="P814" s="29" t="str">
        <f ca="1" t="shared" si="907"/>
        <v>Lars Johnson 814</v>
      </c>
      <c r="Q814" s="29" t="str">
        <f ca="1" t="shared" si="973"/>
        <v>6.Nätavtal</v>
      </c>
      <c r="R814" s="44" t="str">
        <f ca="1" t="shared" si="974"/>
        <v>nej</v>
      </c>
      <c r="S814" s="44" t="str">
        <f ca="1" t="shared" si="975"/>
        <v/>
      </c>
      <c r="T814" s="44" t="str">
        <f ca="1" t="shared" si="976"/>
        <v/>
      </c>
      <c r="V814" s="32"/>
      <c r="W814" s="48" t="str">
        <f ca="1" t="shared" si="977"/>
        <v/>
      </c>
      <c r="X814" s="49" t="str">
        <f ca="1" t="shared" si="978"/>
        <v>Ja</v>
      </c>
      <c r="Y814" s="62">
        <f ca="1" t="shared" si="908"/>
        <v>45354</v>
      </c>
      <c r="Z814" s="62">
        <f ca="1" t="shared" si="909"/>
        <v>44431</v>
      </c>
      <c r="AA814" s="66"/>
      <c r="AB814" s="63" t="str">
        <f ca="1" t="shared" si="910"/>
        <v/>
      </c>
      <c r="AC814" s="72">
        <f ca="1">INDEX(Anslutningspunkt!$A$2:$A$180,RANDBETWEEN(2,180),1)</f>
        <v>224</v>
      </c>
      <c r="AD814" s="29"/>
      <c r="AE814" s="29" t="str">
        <f ca="1" t="shared" si="979"/>
        <v/>
      </c>
      <c r="AF814" s="78"/>
      <c r="AG814" s="121"/>
      <c r="AH814" s="122"/>
      <c r="AI814" s="126"/>
      <c r="AL814" s="6"/>
      <c r="AM814" s="6">
        <f ca="1">VLOOKUP(AC814,Anslutningspunkt!A:B,2,0)+RANDBETWEEN(-10000,10000)</f>
        <v>7579522.698</v>
      </c>
      <c r="AN814" s="6">
        <f ca="1">VLOOKUP(AC814,Anslutningspunkt!A:C,3,0)+RANDBETWEEN(-10000,10000)</f>
        <v>652072.195</v>
      </c>
      <c r="AP814" s="6" t="str">
        <f ca="1" t="shared" si="911"/>
        <v>Flytt</v>
      </c>
      <c r="AQ814" s="6" t="str">
        <f t="shared" si="912"/>
        <v>Konsumtion/Produktion</v>
      </c>
      <c r="AX814" s="30">
        <f ca="1" t="shared" si="913"/>
        <v>43815.1782143795</v>
      </c>
      <c r="AZ814" s="30">
        <f ca="1">IF(SUM(IF({"4.Projekteringsavtal","5.Anslutningsavtal","6.Nätavtal"}=Q814,1,0))&gt;0,EDATE(AX814,RANDBETWEEN(0,6)),"")</f>
        <v>43846</v>
      </c>
      <c r="BB814" s="20">
        <f ca="1">IF(SUM(IF({"5.Anslutningsavtal","6.Nätavtal"}=Q814,1,0))&gt;0,EDATE(AZ814,RANDBETWEEN(0,3)),"")</f>
        <v>43877</v>
      </c>
      <c r="BD814" s="20">
        <f ca="1" t="shared" si="914"/>
        <v>43937</v>
      </c>
    </row>
    <row r="815" spans="1:56">
      <c r="A815" s="32" t="s">
        <v>65</v>
      </c>
      <c r="B815" s="30">
        <f ca="1" t="shared" si="967"/>
        <v>43883</v>
      </c>
      <c r="C815" s="31">
        <f ca="1" t="shared" si="901"/>
        <v>44320</v>
      </c>
      <c r="D815" s="29" t="str">
        <f t="shared" si="902"/>
        <v>Project 4815</v>
      </c>
      <c r="E815" s="29" t="str">
        <f t="shared" si="903"/>
        <v>Company AB 5815</v>
      </c>
      <c r="F815" s="29" t="str">
        <f ca="1" t="shared" si="968"/>
        <v>Hallstahammar</v>
      </c>
      <c r="G815" s="36">
        <f ca="1" t="shared" si="969"/>
        <v>38</v>
      </c>
      <c r="H815" s="37" t="str">
        <f ca="1" t="shared" si="970"/>
        <v/>
      </c>
      <c r="I815" s="29" t="str">
        <f ca="1" t="shared" si="971"/>
        <v>Nyanslutning</v>
      </c>
      <c r="J815" s="29" t="s">
        <v>69</v>
      </c>
      <c r="K815" s="40">
        <f ca="1" t="shared" si="972"/>
        <v>390</v>
      </c>
      <c r="L815" s="40">
        <f ca="1" t="shared" si="904"/>
        <v>120</v>
      </c>
      <c r="N815" s="29" t="str">
        <f ca="1" t="shared" si="905"/>
        <v>Anders Erikson 815</v>
      </c>
      <c r="O815" s="29" t="str">
        <f ca="1" t="shared" si="906"/>
        <v>Erik Johanson 815</v>
      </c>
      <c r="P815" s="29" t="str">
        <f ca="1" t="shared" si="907"/>
        <v>Erik Johanson 815</v>
      </c>
      <c r="Q815" s="29" t="str">
        <f ca="1" t="shared" si="973"/>
        <v>2.Reservationsavtal</v>
      </c>
      <c r="R815" s="44" t="str">
        <f ca="1" t="shared" si="974"/>
        <v>nej</v>
      </c>
      <c r="S815" s="44" t="str">
        <f ca="1" t="shared" si="975"/>
        <v>x</v>
      </c>
      <c r="T815" s="44" t="str">
        <f ca="1" t="shared" si="976"/>
        <v/>
      </c>
      <c r="V815" s="32"/>
      <c r="W815" s="48" t="str">
        <f ca="1" t="shared" si="977"/>
        <v/>
      </c>
      <c r="X815" s="49" t="str">
        <f ca="1" t="shared" si="978"/>
        <v/>
      </c>
      <c r="Y815" s="62" t="str">
        <f ca="1" t="shared" si="908"/>
        <v/>
      </c>
      <c r="Z815" s="62" t="str">
        <f ca="1" t="shared" si="909"/>
        <v/>
      </c>
      <c r="AA815" s="66"/>
      <c r="AB815" s="63" t="str">
        <f ca="1" t="shared" si="910"/>
        <v/>
      </c>
      <c r="AC815" s="72">
        <f ca="1">INDEX(Anslutningspunkt!$A$2:$A$180,RANDBETWEEN(2,180),1)</f>
        <v>229</v>
      </c>
      <c r="AD815" s="29"/>
      <c r="AE815" s="29" t="str">
        <f ca="1" t="shared" si="979"/>
        <v>Stamnät</v>
      </c>
      <c r="AF815" s="78"/>
      <c r="AG815" s="121"/>
      <c r="AH815" s="122"/>
      <c r="AI815" s="126"/>
      <c r="AL815" s="6"/>
      <c r="AM815" s="6">
        <f ca="1">VLOOKUP(AC815,Anslutningspunkt!A:B,2,0)+RANDBETWEEN(-10000,10000)</f>
        <v>7614762.698</v>
      </c>
      <c r="AN815" s="6">
        <f ca="1">VLOOKUP(AC815,Anslutningspunkt!A:C,3,0)+RANDBETWEEN(-10000,10000)</f>
        <v>660829.195</v>
      </c>
      <c r="AP815" s="6" t="str">
        <f ca="1" t="shared" si="911"/>
        <v>Nyanslutning</v>
      </c>
      <c r="AQ815" s="6" t="str">
        <f t="shared" si="912"/>
        <v>Konsumtion/Produktion</v>
      </c>
      <c r="AX815" s="30">
        <f ca="1" t="shared" si="913"/>
        <v>44067.175546987</v>
      </c>
      <c r="AZ815" s="30" t="str">
        <f ca="1">IF(SUM(IF({"4.Projekteringsavtal","5.Anslutningsavtal","6.Nätavtal"}=Q815,1,0))&gt;0,EDATE(AX815,RANDBETWEEN(0,6)),"")</f>
        <v/>
      </c>
      <c r="BB815" s="20" t="str">
        <f ca="1">IF(SUM(IF({"5.Anslutningsavtal","6.Nätavtal"}=Q815,1,0))&gt;0,EDATE(AZ815,RANDBETWEEN(0,3)),"")</f>
        <v/>
      </c>
      <c r="BD815" s="20" t="str">
        <f ca="1" t="shared" si="914"/>
        <v/>
      </c>
    </row>
    <row r="816" spans="1:56">
      <c r="A816" s="32" t="s">
        <v>65</v>
      </c>
      <c r="B816" s="30">
        <f ca="1" t="shared" si="967"/>
        <v>43561</v>
      </c>
      <c r="C816" s="31">
        <f ca="1" t="shared" si="901"/>
        <v>45061</v>
      </c>
      <c r="D816" s="29" t="str">
        <f t="shared" si="902"/>
        <v>Project 4816</v>
      </c>
      <c r="E816" s="29" t="str">
        <f t="shared" si="903"/>
        <v>Company AB 5816</v>
      </c>
      <c r="F816" s="29" t="str">
        <f ca="1" t="shared" si="968"/>
        <v>Uppsala</v>
      </c>
      <c r="G816" s="36">
        <f ca="1" t="shared" si="969"/>
        <v>38</v>
      </c>
      <c r="H816" s="37" t="str">
        <f ca="1" t="shared" si="970"/>
        <v>Nej</v>
      </c>
      <c r="I816" s="29" t="str">
        <f ca="1" t="shared" si="971"/>
        <v>Nyanslutning</v>
      </c>
      <c r="J816" s="29" t="s">
        <v>69</v>
      </c>
      <c r="K816" s="40">
        <f ca="1" t="shared" si="972"/>
        <v>570</v>
      </c>
      <c r="L816" s="40">
        <f ca="1" t="shared" si="904"/>
        <v>306</v>
      </c>
      <c r="N816" s="29" t="str">
        <f ca="1" t="shared" si="905"/>
        <v>Anders Erikson 816</v>
      </c>
      <c r="O816" s="29" t="str">
        <f ca="1" t="shared" si="906"/>
        <v>Erik Johanson 816</v>
      </c>
      <c r="P816" s="29" t="str">
        <f ca="1" t="shared" si="907"/>
        <v>Lars Johnson 816</v>
      </c>
      <c r="Q816" s="29" t="str">
        <f ca="1" t="shared" si="973"/>
        <v>1.Anslutningsmöjlighet</v>
      </c>
      <c r="R816" s="44" t="str">
        <f ca="1" t="shared" si="974"/>
        <v>?</v>
      </c>
      <c r="S816" s="44" t="str">
        <f ca="1" t="shared" si="975"/>
        <v/>
      </c>
      <c r="T816" s="44" t="str">
        <f ca="1" t="shared" si="976"/>
        <v/>
      </c>
      <c r="V816" s="32"/>
      <c r="W816" s="48" t="str">
        <f ca="1" t="shared" si="977"/>
        <v/>
      </c>
      <c r="X816" s="49" t="str">
        <f ca="1" t="shared" si="978"/>
        <v>Ja</v>
      </c>
      <c r="Y816" s="62">
        <f ca="1" t="shared" si="908"/>
        <v>45374</v>
      </c>
      <c r="Z816" s="62">
        <f ca="1" t="shared" si="909"/>
        <v>45302</v>
      </c>
      <c r="AA816" s="66"/>
      <c r="AB816" s="63" t="str">
        <f ca="1" t="shared" si="910"/>
        <v/>
      </c>
      <c r="AC816" s="72">
        <f ca="1">INDEX(Anslutningspunkt!$A$2:$A$180,RANDBETWEEN(2,180),1)</f>
        <v>236</v>
      </c>
      <c r="AD816" s="29"/>
      <c r="AE816" s="29" t="str">
        <f ca="1" t="shared" si="979"/>
        <v>Stamnät</v>
      </c>
      <c r="AF816" s="78"/>
      <c r="AG816" s="121"/>
      <c r="AH816" s="122"/>
      <c r="AI816" s="126"/>
      <c r="AL816" s="6"/>
      <c r="AM816" s="6">
        <f ca="1">VLOOKUP(AC816,Anslutningspunkt!A:B,2,0)+RANDBETWEEN(-10000,10000)</f>
        <v>7646715.698</v>
      </c>
      <c r="AN816" s="6">
        <f ca="1">VLOOKUP(AC816,Anslutningspunkt!A:C,3,0)+RANDBETWEEN(-10000,10000)</f>
        <v>744618.195</v>
      </c>
      <c r="AP816" s="6" t="str">
        <f ca="1" t="shared" si="911"/>
        <v>Nyanslutning</v>
      </c>
      <c r="AQ816" s="6" t="str">
        <f t="shared" si="912"/>
        <v>Konsumtion/Produktion</v>
      </c>
      <c r="AX816" s="30" t="str">
        <f ca="1" t="shared" si="913"/>
        <v/>
      </c>
      <c r="AZ816" s="30" t="str">
        <f ca="1">IF(SUM(IF({"4.Projekteringsavtal","5.Anslutningsavtal","6.Nätavtal"}=Q816,1,0))&gt;0,EDATE(AX816,RANDBETWEEN(0,6)),"")</f>
        <v/>
      </c>
      <c r="BB816" s="20" t="str">
        <f ca="1">IF(SUM(IF({"5.Anslutningsavtal","6.Nätavtal"}=Q816,1,0))&gt;0,EDATE(AZ816,RANDBETWEEN(0,3)),"")</f>
        <v/>
      </c>
      <c r="BD816" s="20" t="str">
        <f ca="1" t="shared" si="914"/>
        <v/>
      </c>
    </row>
    <row r="817" spans="1:56">
      <c r="A817" s="32" t="s">
        <v>65</v>
      </c>
      <c r="B817" s="30">
        <f ca="1" t="shared" si="967"/>
        <v>43518</v>
      </c>
      <c r="C817" s="31">
        <f ca="1" t="shared" si="901"/>
        <v>43672</v>
      </c>
      <c r="D817" s="29" t="str">
        <f t="shared" si="902"/>
        <v>Project 4817</v>
      </c>
      <c r="E817" s="29" t="str">
        <f t="shared" si="903"/>
        <v>Company AB 5817</v>
      </c>
      <c r="F817" s="29" t="str">
        <f ca="1" t="shared" si="968"/>
        <v>Norberg</v>
      </c>
      <c r="G817" s="36">
        <f ca="1" t="shared" si="969"/>
        <v>34</v>
      </c>
      <c r="H817" s="37" t="str">
        <f ca="1" t="shared" si="970"/>
        <v/>
      </c>
      <c r="I817" s="29" t="str">
        <f ca="1" t="shared" si="971"/>
        <v>Nyanslutning</v>
      </c>
      <c r="J817" s="29" t="s">
        <v>69</v>
      </c>
      <c r="K817" s="40">
        <f ca="1" t="shared" si="972"/>
        <v>80</v>
      </c>
      <c r="L817" s="40">
        <f ca="1" t="shared" si="904"/>
        <v>11</v>
      </c>
      <c r="N817" s="29" t="str">
        <f ca="1" t="shared" si="905"/>
        <v>Lars Johnson 817</v>
      </c>
      <c r="O817" s="29" t="str">
        <f ca="1" t="shared" si="906"/>
        <v>Sarah Anderson 817</v>
      </c>
      <c r="P817" s="29" t="str">
        <f ca="1" t="shared" si="907"/>
        <v>Sarah Anderson 817</v>
      </c>
      <c r="Q817" s="29" t="str">
        <f ca="1" t="shared" si="973"/>
        <v>4.Projekteringsavtal</v>
      </c>
      <c r="R817" s="44" t="str">
        <f ca="1" t="shared" si="974"/>
        <v>nej</v>
      </c>
      <c r="S817" s="44" t="str">
        <f ca="1" t="shared" si="975"/>
        <v/>
      </c>
      <c r="T817" s="44" t="str">
        <f ca="1" t="shared" si="976"/>
        <v>x</v>
      </c>
      <c r="V817" s="32"/>
      <c r="W817" s="48" t="str">
        <f ca="1" t="shared" si="977"/>
        <v/>
      </c>
      <c r="X817" s="49" t="str">
        <f ca="1" t="shared" si="978"/>
        <v/>
      </c>
      <c r="Y817" s="62" t="str">
        <f ca="1" t="shared" si="908"/>
        <v/>
      </c>
      <c r="Z817" s="62" t="str">
        <f ca="1" t="shared" si="909"/>
        <v/>
      </c>
      <c r="AA817" s="66"/>
      <c r="AB817" s="63" t="str">
        <f ca="1" t="shared" si="910"/>
        <v/>
      </c>
      <c r="AC817" s="72">
        <f ca="1">INDEX(Anslutningspunkt!$A$2:$A$180,RANDBETWEEN(2,180),1)</f>
        <v>199</v>
      </c>
      <c r="AD817" s="29"/>
      <c r="AE817" s="29" t="str">
        <f ca="1" t="shared" si="979"/>
        <v>Regionnät</v>
      </c>
      <c r="AF817" s="78"/>
      <c r="AG817" s="121"/>
      <c r="AH817" s="122"/>
      <c r="AI817" s="126"/>
      <c r="AL817" s="6"/>
      <c r="AM817" s="6">
        <f ca="1">VLOOKUP(AC817,Anslutningspunkt!A:B,2,0)+RANDBETWEEN(-10000,10000)</f>
        <v>7678766.698</v>
      </c>
      <c r="AN817" s="6">
        <f ca="1">VLOOKUP(AC817,Anslutningspunkt!A:C,3,0)+RANDBETWEEN(-10000,10000)</f>
        <v>706697.195</v>
      </c>
      <c r="AP817" s="6" t="str">
        <f ca="1" t="shared" si="911"/>
        <v>Nyanslutning</v>
      </c>
      <c r="AQ817" s="6" t="str">
        <f t="shared" si="912"/>
        <v>Konsumtion/Produktion</v>
      </c>
      <c r="AX817" s="30">
        <f ca="1" t="shared" si="913"/>
        <v>43671.8643080129</v>
      </c>
      <c r="AZ817" s="30">
        <f ca="1">IF(SUM(IF({"4.Projekteringsavtal","5.Anslutningsavtal","6.Nätavtal"}=Q817,1,0))&gt;0,EDATE(AX817,RANDBETWEEN(0,6)),"")</f>
        <v>43763</v>
      </c>
      <c r="BB817" s="20" t="str">
        <f ca="1">IF(SUM(IF({"5.Anslutningsavtal","6.Nätavtal"}=Q817,1,0))&gt;0,EDATE(AZ817,RANDBETWEEN(0,3)),"")</f>
        <v/>
      </c>
      <c r="BD817" s="20" t="str">
        <f ca="1" t="shared" si="914"/>
        <v/>
      </c>
    </row>
    <row r="818" spans="1:56">
      <c r="A818" s="32" t="s">
        <v>65</v>
      </c>
      <c r="B818" s="30">
        <f ca="1" t="shared" si="967"/>
        <v>44037</v>
      </c>
      <c r="C818" s="31">
        <f ca="1" t="shared" si="901"/>
        <v>44258</v>
      </c>
      <c r="D818" s="29" t="str">
        <f t="shared" si="902"/>
        <v>Project 4818</v>
      </c>
      <c r="E818" s="29" t="str">
        <f t="shared" si="903"/>
        <v>Company AB 5818</v>
      </c>
      <c r="F818" s="29" t="str">
        <f ca="1" t="shared" si="968"/>
        <v>Huddinge</v>
      </c>
      <c r="G818" s="36">
        <f ca="1" t="shared" si="969"/>
        <v>32</v>
      </c>
      <c r="H818" s="37" t="str">
        <f ca="1" t="shared" si="970"/>
        <v>Nej</v>
      </c>
      <c r="I818" s="29" t="str">
        <f ca="1" t="shared" si="971"/>
        <v>Nyanslutning</v>
      </c>
      <c r="J818" s="29" t="s">
        <v>69</v>
      </c>
      <c r="K818" s="40">
        <f ca="1" t="shared" si="972"/>
        <v>420</v>
      </c>
      <c r="L818" s="40">
        <f ca="1" t="shared" si="904"/>
        <v>367</v>
      </c>
      <c r="N818" s="29" t="str">
        <f ca="1" t="shared" si="905"/>
        <v>Erik Johanson 818</v>
      </c>
      <c r="O818" s="29" t="str">
        <f ca="1" t="shared" si="906"/>
        <v>Erik Johanson 818</v>
      </c>
      <c r="P818" s="29" t="str">
        <f ca="1" t="shared" si="907"/>
        <v>Sarah Anderson 818</v>
      </c>
      <c r="Q818" s="29" t="str">
        <f ca="1" t="shared" si="973"/>
        <v>6.Nätavtal</v>
      </c>
      <c r="R818" s="44" t="str">
        <f ca="1" t="shared" si="974"/>
        <v/>
      </c>
      <c r="S818" s="44" t="str">
        <f ca="1" t="shared" si="975"/>
        <v/>
      </c>
      <c r="T818" s="44" t="str">
        <f ca="1" t="shared" si="976"/>
        <v>x</v>
      </c>
      <c r="V818" s="32"/>
      <c r="W818" s="48" t="str">
        <f ca="1" t="shared" si="977"/>
        <v>Ansluts till LN 20 kV</v>
      </c>
      <c r="X818" s="49" t="str">
        <f ca="1" t="shared" si="978"/>
        <v>Ja</v>
      </c>
      <c r="Y818" s="62">
        <f ca="1" t="shared" si="908"/>
        <v>45578</v>
      </c>
      <c r="Z818" s="62">
        <f ca="1" t="shared" si="909"/>
        <v>45573</v>
      </c>
      <c r="AA818" s="66"/>
      <c r="AB818" s="63" t="str">
        <f ca="1" t="shared" si="910"/>
        <v/>
      </c>
      <c r="AC818" s="72">
        <f ca="1">INDEX(Anslutningspunkt!$A$2:$A$180,RANDBETWEEN(2,180),1)</f>
        <v>196</v>
      </c>
      <c r="AD818" s="29"/>
      <c r="AE818" s="29" t="str">
        <f ca="1" t="shared" si="979"/>
        <v>Regionnät</v>
      </c>
      <c r="AF818" s="78"/>
      <c r="AG818" s="121"/>
      <c r="AH818" s="122"/>
      <c r="AI818" s="126"/>
      <c r="AL818" s="6"/>
      <c r="AM818" s="6">
        <f ca="1">VLOOKUP(AC818,Anslutningspunkt!A:B,2,0)+RANDBETWEEN(-10000,10000)</f>
        <v>7751248.698</v>
      </c>
      <c r="AN818" s="6">
        <f ca="1">VLOOKUP(AC818,Anslutningspunkt!A:C,3,0)+RANDBETWEEN(-10000,10000)</f>
        <v>659774.195</v>
      </c>
      <c r="AP818" s="6" t="str">
        <f ca="1" t="shared" si="911"/>
        <v>Nyanslutning</v>
      </c>
      <c r="AQ818" s="6" t="str">
        <f t="shared" si="912"/>
        <v>Konsumtion/Produktion</v>
      </c>
      <c r="AX818" s="30">
        <f ca="1" t="shared" si="913"/>
        <v>44176.0549604683</v>
      </c>
      <c r="AZ818" s="30">
        <f ca="1">IF(SUM(IF({"4.Projekteringsavtal","5.Anslutningsavtal","6.Nätavtal"}=Q818,1,0))&gt;0,EDATE(AX818,RANDBETWEEN(0,6)),"")</f>
        <v>44266</v>
      </c>
      <c r="BB818" s="20">
        <f ca="1">IF(SUM(IF({"5.Anslutningsavtal","6.Nätavtal"}=Q818,1,0))&gt;0,EDATE(AZ818,RANDBETWEEN(0,3)),"")</f>
        <v>44358</v>
      </c>
      <c r="BD818" s="20">
        <f ca="1" t="shared" si="914"/>
        <v>44388</v>
      </c>
    </row>
    <row r="819" spans="1:56">
      <c r="A819" s="32" t="s">
        <v>65</v>
      </c>
      <c r="B819" s="30">
        <f ca="1" t="shared" si="967"/>
        <v>43457</v>
      </c>
      <c r="C819" s="31">
        <f ca="1" t="shared" si="901"/>
        <v>44236</v>
      </c>
      <c r="D819" s="29" t="str">
        <f t="shared" si="902"/>
        <v>Project 4819</v>
      </c>
      <c r="E819" s="29" t="str">
        <f t="shared" si="903"/>
        <v>Company AB 5819</v>
      </c>
      <c r="F819" s="29" t="str">
        <f ca="1" t="shared" si="968"/>
        <v>Upplands Vsäby</v>
      </c>
      <c r="G819" s="36">
        <f ca="1" t="shared" si="969"/>
        <v>31</v>
      </c>
      <c r="H819" s="37" t="str">
        <f ca="1" t="shared" si="970"/>
        <v/>
      </c>
      <c r="I819" s="29" t="str">
        <f ca="1" t="shared" si="971"/>
        <v>Nyanslutning</v>
      </c>
      <c r="J819" s="29" t="s">
        <v>69</v>
      </c>
      <c r="K819" s="40">
        <f ca="1" t="shared" si="972"/>
        <v>520</v>
      </c>
      <c r="L819" s="40">
        <f ca="1" t="shared" si="904"/>
        <v>52</v>
      </c>
      <c r="N819" s="29" t="str">
        <f ca="1" t="shared" si="905"/>
        <v>Anders Erikson 819</v>
      </c>
      <c r="O819" s="29" t="str">
        <f ca="1" t="shared" si="906"/>
        <v>Erik Johanson 819</v>
      </c>
      <c r="P819" s="29" t="str">
        <f ca="1" t="shared" si="907"/>
        <v>Lars Johnson 819</v>
      </c>
      <c r="Q819" s="29" t="str">
        <f ca="1" t="shared" si="973"/>
        <v>6.Nätavtal</v>
      </c>
      <c r="R819" s="44" t="str">
        <f ca="1" t="shared" si="974"/>
        <v>N/A</v>
      </c>
      <c r="S819" s="44" t="str">
        <f ca="1" t="shared" si="975"/>
        <v/>
      </c>
      <c r="T819" s="44" t="str">
        <f ca="1" t="shared" si="976"/>
        <v/>
      </c>
      <c r="V819" s="32"/>
      <c r="W819" s="48" t="str">
        <f ca="1" t="shared" si="977"/>
        <v>Ansluts till LN 20 kV</v>
      </c>
      <c r="X819" s="49" t="str">
        <f ca="1" t="shared" si="978"/>
        <v>Ja</v>
      </c>
      <c r="Y819" s="62">
        <f ca="1" t="shared" si="908"/>
        <v>45145</v>
      </c>
      <c r="Z819" s="62">
        <f ca="1" t="shared" si="909"/>
        <v>45046</v>
      </c>
      <c r="AA819" s="66"/>
      <c r="AB819" s="63" t="str">
        <f ca="1" t="shared" si="910"/>
        <v/>
      </c>
      <c r="AC819" s="72">
        <f ca="1">INDEX(Anslutningspunkt!$A$2:$A$180,RANDBETWEEN(2,180),1)</f>
        <v>2</v>
      </c>
      <c r="AD819" s="29"/>
      <c r="AE819" s="29" t="str">
        <f ca="1" t="shared" si="979"/>
        <v>Stamnät</v>
      </c>
      <c r="AF819" s="78"/>
      <c r="AG819" s="121"/>
      <c r="AH819" s="122"/>
      <c r="AI819" s="126"/>
      <c r="AL819" s="6"/>
      <c r="AM819" s="6">
        <f ca="1">VLOOKUP(AC819,Anslutningspunkt!A:B,2,0)+RANDBETWEEN(-10000,10000)</f>
        <v>7614035.698</v>
      </c>
      <c r="AN819" s="6">
        <f ca="1">VLOOKUP(AC819,Anslutningspunkt!A:C,3,0)+RANDBETWEEN(-10000,10000)</f>
        <v>706270.195</v>
      </c>
      <c r="AP819" s="6" t="str">
        <f ca="1" t="shared" si="911"/>
        <v>Nyanslutning</v>
      </c>
      <c r="AQ819" s="6" t="str">
        <f t="shared" si="912"/>
        <v>Konsumtion/Produktion</v>
      </c>
      <c r="AX819" s="30">
        <f ca="1" t="shared" si="913"/>
        <v>44011.6402692551</v>
      </c>
      <c r="AZ819" s="30">
        <f ca="1">IF(SUM(IF({"4.Projekteringsavtal","5.Anslutningsavtal","6.Nätavtal"}=Q819,1,0))&gt;0,EDATE(AX819,RANDBETWEEN(0,6)),"")</f>
        <v>44011</v>
      </c>
      <c r="BB819" s="20">
        <f ca="1">IF(SUM(IF({"5.Anslutningsavtal","6.Nätavtal"}=Q819,1,0))&gt;0,EDATE(AZ819,RANDBETWEEN(0,3)),"")</f>
        <v>44041</v>
      </c>
      <c r="BD819" s="20">
        <f ca="1" t="shared" si="914"/>
        <v>44103</v>
      </c>
    </row>
    <row r="820" spans="1:56">
      <c r="A820" s="32" t="s">
        <v>65</v>
      </c>
      <c r="B820" s="30">
        <f ca="1" t="shared" si="967"/>
        <v>44316</v>
      </c>
      <c r="C820" s="31">
        <f ca="1" t="shared" si="901"/>
        <v>45052</v>
      </c>
      <c r="D820" s="29" t="str">
        <f t="shared" si="902"/>
        <v>Project 4820</v>
      </c>
      <c r="E820" s="29" t="str">
        <f t="shared" si="903"/>
        <v>Company AB 5820</v>
      </c>
      <c r="F820" s="29" t="str">
        <f ca="1" t="shared" si="968"/>
        <v>Sala</v>
      </c>
      <c r="G820" s="36">
        <f ca="1" t="shared" si="969"/>
        <v>35</v>
      </c>
      <c r="H820" s="37" t="str">
        <f ca="1" t="shared" si="970"/>
        <v>Nej</v>
      </c>
      <c r="I820" s="29" t="str">
        <f ca="1" t="shared" si="971"/>
        <v>Utökning</v>
      </c>
      <c r="J820" s="29" t="s">
        <v>69</v>
      </c>
      <c r="K820" s="40">
        <f ca="1" t="shared" si="972"/>
        <v>320</v>
      </c>
      <c r="L820" s="40">
        <f ca="1" t="shared" si="904"/>
        <v>287</v>
      </c>
      <c r="N820" s="29" t="str">
        <f ca="1" t="shared" si="905"/>
        <v>Sarah Anderson 820</v>
      </c>
      <c r="O820" s="29" t="str">
        <f ca="1" t="shared" si="906"/>
        <v>Erik Johanson 820</v>
      </c>
      <c r="P820" s="29" t="str">
        <f ca="1" t="shared" si="907"/>
        <v>Anders Erikson 820</v>
      </c>
      <c r="Q820" s="29" t="str">
        <f ca="1" t="shared" si="973"/>
        <v>5.Anslutningsavtal</v>
      </c>
      <c r="R820" s="44" t="str">
        <f ca="1" t="shared" si="974"/>
        <v/>
      </c>
      <c r="S820" s="44" t="str">
        <f ca="1" t="shared" si="975"/>
        <v>x</v>
      </c>
      <c r="T820" s="44" t="str">
        <f ca="1" t="shared" si="976"/>
        <v/>
      </c>
      <c r="V820" s="32"/>
      <c r="W820" s="48" t="str">
        <f ca="1" t="shared" si="977"/>
        <v>Reservationsavtal ska tecknas</v>
      </c>
      <c r="X820" s="49" t="str">
        <f ca="1" t="shared" si="978"/>
        <v>Ja</v>
      </c>
      <c r="Y820" s="62">
        <f ca="1" t="shared" si="908"/>
        <v>45532</v>
      </c>
      <c r="Z820" s="62">
        <f ca="1" t="shared" si="909"/>
        <v>45445</v>
      </c>
      <c r="AA820" s="66"/>
      <c r="AB820" s="63" t="str">
        <f ca="1" t="shared" si="910"/>
        <v/>
      </c>
      <c r="AC820" s="72">
        <f ca="1">INDEX(Anslutningspunkt!$A$2:$A$180,RANDBETWEEN(2,180),1)</f>
        <v>30</v>
      </c>
      <c r="AD820" s="29"/>
      <c r="AE820" s="29" t="str">
        <f ca="1" t="shared" si="979"/>
        <v>Regionnät</v>
      </c>
      <c r="AF820" s="78"/>
      <c r="AG820" s="121"/>
      <c r="AH820" s="122"/>
      <c r="AI820" s="126"/>
      <c r="AL820" s="6"/>
      <c r="AM820" s="6">
        <f ca="1">VLOOKUP(AC820,Anslutningspunkt!A:B,2,0)+RANDBETWEEN(-10000,10000)</f>
        <v>6834769.345</v>
      </c>
      <c r="AN820" s="6">
        <f ca="1">VLOOKUP(AC820,Anslutningspunkt!A:C,3,0)+RANDBETWEEN(-10000,10000)</f>
        <v>707091.127</v>
      </c>
      <c r="AP820" s="6" t="str">
        <f ca="1" t="shared" si="911"/>
        <v>Utökning</v>
      </c>
      <c r="AQ820" s="6" t="str">
        <f t="shared" si="912"/>
        <v>Konsumtion/Produktion</v>
      </c>
      <c r="AX820" s="30">
        <f ca="1" t="shared" si="913"/>
        <v>45074.2737812821</v>
      </c>
      <c r="AZ820" s="30">
        <f ca="1">IF(SUM(IF({"4.Projekteringsavtal","5.Anslutningsavtal","6.Nätavtal"}=Q820,1,0))&gt;0,EDATE(AX820,RANDBETWEEN(0,6)),"")</f>
        <v>45197</v>
      </c>
      <c r="BB820" s="20">
        <f ca="1">IF(SUM(IF({"5.Anslutningsavtal","6.Nätavtal"}=Q820,1,0))&gt;0,EDATE(AZ820,RANDBETWEEN(0,3)),"")</f>
        <v>45227</v>
      </c>
      <c r="BD820" s="20" t="str">
        <f ca="1" t="shared" si="914"/>
        <v/>
      </c>
    </row>
    <row r="821" spans="1:56">
      <c r="A821" s="32" t="s">
        <v>65</v>
      </c>
      <c r="B821" s="30">
        <f ca="1" t="shared" si="967"/>
        <v>43655</v>
      </c>
      <c r="C821" s="31">
        <f ca="1" t="shared" si="901"/>
        <v>45311</v>
      </c>
      <c r="D821" s="29" t="str">
        <f t="shared" si="902"/>
        <v>Project 4821</v>
      </c>
      <c r="E821" s="29" t="str">
        <f t="shared" si="903"/>
        <v>Company AB 5821</v>
      </c>
      <c r="F821" s="29" t="str">
        <f ca="1" t="shared" si="968"/>
        <v>Upplands Vsäby</v>
      </c>
      <c r="G821" s="36">
        <f ca="1" t="shared" si="969"/>
        <v>35</v>
      </c>
      <c r="H821" s="37" t="str">
        <f ca="1" t="shared" si="970"/>
        <v>Nej</v>
      </c>
      <c r="I821" s="29" t="str">
        <f ca="1" t="shared" si="971"/>
        <v>Nyanslutning</v>
      </c>
      <c r="J821" s="29" t="s">
        <v>69</v>
      </c>
      <c r="K821" s="40">
        <f ca="1" t="shared" si="972"/>
        <v>480</v>
      </c>
      <c r="L821" s="40">
        <f ca="1" t="shared" si="904"/>
        <v>149</v>
      </c>
      <c r="N821" s="29" t="str">
        <f ca="1" t="shared" si="905"/>
        <v>Sarah Anderson 821</v>
      </c>
      <c r="O821" s="29" t="str">
        <f ca="1" t="shared" si="906"/>
        <v>Erik Johanson 821</v>
      </c>
      <c r="P821" s="29" t="str">
        <f ca="1" t="shared" si="907"/>
        <v>Erik Johanson 821</v>
      </c>
      <c r="Q821" s="29" t="str">
        <f ca="1" t="shared" si="973"/>
        <v>2.Reservationsavtal</v>
      </c>
      <c r="R821" s="44" t="str">
        <f ca="1" t="shared" si="974"/>
        <v>?</v>
      </c>
      <c r="S821" s="44" t="str">
        <f ca="1" t="shared" si="975"/>
        <v>x</v>
      </c>
      <c r="T821" s="44" t="str">
        <f ca="1" t="shared" si="976"/>
        <v>x</v>
      </c>
      <c r="V821" s="32"/>
      <c r="W821" s="48" t="str">
        <f ca="1" t="shared" si="977"/>
        <v/>
      </c>
      <c r="X821" s="49" t="str">
        <f ca="1" t="shared" si="978"/>
        <v>Nej</v>
      </c>
      <c r="Y821" s="62" t="str">
        <f ca="1" t="shared" si="908"/>
        <v/>
      </c>
      <c r="Z821" s="62" t="str">
        <f ca="1" t="shared" si="909"/>
        <v/>
      </c>
      <c r="AA821" s="66"/>
      <c r="AB821" s="63" t="str">
        <f ca="1" t="shared" si="910"/>
        <v/>
      </c>
      <c r="AC821" s="72">
        <f ca="1">INDEX(Anslutningspunkt!$A$2:$A$180,RANDBETWEEN(2,180),1)</f>
        <v>30</v>
      </c>
      <c r="AD821" s="29"/>
      <c r="AE821" s="29" t="str">
        <f ca="1" t="shared" si="979"/>
        <v>Stamnät</v>
      </c>
      <c r="AF821" s="78"/>
      <c r="AG821" s="121"/>
      <c r="AH821" s="122"/>
      <c r="AI821" s="126"/>
      <c r="AL821" s="6"/>
      <c r="AM821" s="6">
        <f ca="1">VLOOKUP(AC821,Anslutningspunkt!A:B,2,0)+RANDBETWEEN(-10000,10000)</f>
        <v>6833284.345</v>
      </c>
      <c r="AN821" s="6">
        <f ca="1">VLOOKUP(AC821,Anslutningspunkt!A:C,3,0)+RANDBETWEEN(-10000,10000)</f>
        <v>700880.127</v>
      </c>
      <c r="AP821" s="6" t="str">
        <f ca="1" t="shared" si="911"/>
        <v>Nyanslutning</v>
      </c>
      <c r="AQ821" s="6" t="str">
        <f t="shared" si="912"/>
        <v>Konsumtion/Produktion</v>
      </c>
      <c r="AX821" s="30">
        <f ca="1" t="shared" si="913"/>
        <v>44247.0874580604</v>
      </c>
      <c r="AZ821" s="30" t="str">
        <f ca="1">IF(SUM(IF({"4.Projekteringsavtal","5.Anslutningsavtal","6.Nätavtal"}=Q821,1,0))&gt;0,EDATE(AX821,RANDBETWEEN(0,6)),"")</f>
        <v/>
      </c>
      <c r="BB821" s="20" t="str">
        <f ca="1">IF(SUM(IF({"5.Anslutningsavtal","6.Nätavtal"}=Q821,1,0))&gt;0,EDATE(AZ821,RANDBETWEEN(0,3)),"")</f>
        <v/>
      </c>
      <c r="BD821" s="20" t="str">
        <f ca="1" t="shared" si="914"/>
        <v/>
      </c>
    </row>
    <row r="822" spans="1:56">
      <c r="A822" s="32" t="s">
        <v>65</v>
      </c>
      <c r="B822" s="30">
        <f ca="1" t="shared" ref="B822:B831" si="980">RANDBETWEEN(DATE(2018,1,1),DATE(2022,10,20))</f>
        <v>44127</v>
      </c>
      <c r="C822" s="31">
        <f ca="1" t="shared" si="901"/>
        <v>44905</v>
      </c>
      <c r="D822" s="29" t="str">
        <f t="shared" si="902"/>
        <v>Project 4822</v>
      </c>
      <c r="E822" s="29" t="str">
        <f t="shared" si="903"/>
        <v>Company AB 5822</v>
      </c>
      <c r="F822" s="29" t="str">
        <f ca="1" t="shared" ref="F822:F831" si="981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Långshyttan</v>
      </c>
      <c r="G822" s="36">
        <f ca="1" t="shared" ref="G822:G831" si="982">RANDBETWEEN(30,38)</f>
        <v>30</v>
      </c>
      <c r="H822" s="37" t="str">
        <f ca="1" t="shared" ref="H822:H831" si="983">CHOOSE(RANDBETWEEN(1,3),"Ja","Nej","")</f>
        <v>Nej</v>
      </c>
      <c r="I822" s="29" t="str">
        <f ca="1" t="shared" ref="I822:I831" si="984">CHOOSE(RANDBETWEEN(1,3),"Nyanslutning","Utökning","Flytt")</f>
        <v>Utökning</v>
      </c>
      <c r="J822" s="29" t="s">
        <v>69</v>
      </c>
      <c r="K822" s="40">
        <f ca="1" t="shared" ref="K822:K831" si="985">RANDBETWEEN(1,60)*10</f>
        <v>350</v>
      </c>
      <c r="L822" s="40">
        <f ca="1" t="shared" si="904"/>
        <v>348</v>
      </c>
      <c r="N822" s="29" t="str">
        <f ca="1" t="shared" si="905"/>
        <v>Anders Erikson 822</v>
      </c>
      <c r="O822" s="29" t="str">
        <f ca="1" t="shared" si="906"/>
        <v>Lars Johnson 822</v>
      </c>
      <c r="P822" s="29" t="str">
        <f ca="1" t="shared" si="907"/>
        <v>Erik Johanson 822</v>
      </c>
      <c r="Q822" s="29" t="str">
        <f ca="1" t="shared" ref="Q822:Q831" si="986">CHOOSE(RANDBETWEEN(1,5),"5.Anslutningsavtal","4.Projekteringsavtal","6.Nätavtal","2.Reservationsavtal","1.Anslutningsmöjlighet")</f>
        <v>6.Nätavtal</v>
      </c>
      <c r="R822" s="44" t="str">
        <f ca="1" t="shared" ref="R822:R831" si="987">CHOOSE(RANDBETWEEN(1,8),"Ja","","","","n","nej","?","N/A")</f>
        <v>N/A</v>
      </c>
      <c r="S822" s="44" t="str">
        <f ca="1" t="shared" ref="S822:S831" si="988">CHOOSE(RANDBETWEEN(1,3),"x","","")</f>
        <v/>
      </c>
      <c r="T822" s="44" t="str">
        <f ca="1" t="shared" ref="T822:T831" si="989">CHOOSE(RANDBETWEEN(1,4),"x","","","")</f>
        <v/>
      </c>
      <c r="V822" s="32"/>
      <c r="W822" s="48" t="str">
        <f ca="1" t="shared" ref="W822:W831" si="990">CHOOSE(RANDBETWEEN(1,7),"Länk","","","","","Ansluts till LN 20 kV","Reservationsavtal ska tecknas")</f>
        <v/>
      </c>
      <c r="X822" s="49" t="str">
        <f ca="1" t="shared" ref="X822:X831" si="991">CHOOSE(RANDBETWEEN(1,4),"Ja","Ja","Nej","")</f>
        <v>Ja</v>
      </c>
      <c r="Y822" s="62">
        <f ca="1" t="shared" si="908"/>
        <v>45404</v>
      </c>
      <c r="Z822" s="62">
        <f ca="1" t="shared" si="909"/>
        <v>44994</v>
      </c>
      <c r="AA822" s="66"/>
      <c r="AB822" s="63" t="str">
        <f ca="1" t="shared" si="910"/>
        <v/>
      </c>
      <c r="AC822" s="72">
        <f ca="1">INDEX(Anslutningspunkt!$A$2:$A$180,RANDBETWEEN(2,180),1)</f>
        <v>65</v>
      </c>
      <c r="AD822" s="29"/>
      <c r="AE822" s="29" t="str">
        <f ca="1" t="shared" ref="AE822:AE831" si="992">CHOOSE(RANDBETWEEN(1,4),"Regionnät","Stamnät Regionnät","Stamnät","")</f>
        <v/>
      </c>
      <c r="AF822" s="78"/>
      <c r="AG822" s="121"/>
      <c r="AH822" s="122"/>
      <c r="AI822" s="126"/>
      <c r="AL822" s="6"/>
      <c r="AM822" s="6">
        <f ca="1">VLOOKUP(AC822,Anslutningspunkt!A:B,2,0)+RANDBETWEEN(-10000,10000)</f>
        <v>7671662.698</v>
      </c>
      <c r="AN822" s="6">
        <f ca="1">VLOOKUP(AC822,Anslutningspunkt!A:C,3,0)+RANDBETWEEN(-10000,10000)</f>
        <v>770667.195</v>
      </c>
      <c r="AP822" s="6" t="str">
        <f ca="1" t="shared" si="911"/>
        <v>Utökning</v>
      </c>
      <c r="AQ822" s="6" t="str">
        <f t="shared" si="912"/>
        <v>Konsumtion/Produktion</v>
      </c>
      <c r="AX822" s="30">
        <f ca="1" t="shared" si="913"/>
        <v>44339.3166965163</v>
      </c>
      <c r="AZ822" s="30">
        <f ca="1">IF(SUM(IF({"4.Projekteringsavtal","5.Anslutningsavtal","6.Nätavtal"}=Q822,1,0))&gt;0,EDATE(AX822,RANDBETWEEN(0,6)),"")</f>
        <v>44400</v>
      </c>
      <c r="BB822" s="20">
        <f ca="1">IF(SUM(IF({"5.Anslutningsavtal","6.Nätavtal"}=Q822,1,0))&gt;0,EDATE(AZ822,RANDBETWEEN(0,3)),"")</f>
        <v>44462</v>
      </c>
      <c r="BD822" s="20">
        <f ca="1" t="shared" si="914"/>
        <v>44523</v>
      </c>
    </row>
    <row r="823" spans="1:56">
      <c r="A823" s="32" t="s">
        <v>65</v>
      </c>
      <c r="B823" s="30">
        <f ca="1" t="shared" si="980"/>
        <v>43228</v>
      </c>
      <c r="C823" s="31">
        <f ca="1" t="shared" si="901"/>
        <v>44850</v>
      </c>
      <c r="D823" s="29" t="str">
        <f t="shared" si="902"/>
        <v>Project 4823</v>
      </c>
      <c r="E823" s="29" t="str">
        <f t="shared" si="903"/>
        <v>Company AB 5823</v>
      </c>
      <c r="F823" s="29" t="str">
        <f ca="1" t="shared" si="981"/>
        <v>Eskilstuna</v>
      </c>
      <c r="G823" s="36">
        <f ca="1" t="shared" si="982"/>
        <v>34</v>
      </c>
      <c r="H823" s="37" t="str">
        <f ca="1" t="shared" si="983"/>
        <v>Nej</v>
      </c>
      <c r="I823" s="29" t="str">
        <f ca="1" t="shared" si="984"/>
        <v>Flytt</v>
      </c>
      <c r="J823" s="29" t="s">
        <v>69</v>
      </c>
      <c r="K823" s="40">
        <f ca="1" t="shared" si="985"/>
        <v>530</v>
      </c>
      <c r="L823" s="40">
        <f ca="1" t="shared" si="904"/>
        <v>455</v>
      </c>
      <c r="N823" s="29" t="str">
        <f ca="1" t="shared" si="905"/>
        <v>Sarah Anderson 823</v>
      </c>
      <c r="O823" s="29" t="str">
        <f ca="1" t="shared" si="906"/>
        <v>Sarah Anderson 823</v>
      </c>
      <c r="P823" s="29" t="str">
        <f ca="1" t="shared" si="907"/>
        <v>Lars Johnson 823</v>
      </c>
      <c r="Q823" s="29" t="str">
        <f ca="1" t="shared" si="986"/>
        <v>4.Projekteringsavtal</v>
      </c>
      <c r="R823" s="44" t="str">
        <f ca="1" t="shared" si="987"/>
        <v/>
      </c>
      <c r="S823" s="44" t="str">
        <f ca="1" t="shared" si="988"/>
        <v/>
      </c>
      <c r="T823" s="44" t="str">
        <f ca="1" t="shared" si="989"/>
        <v/>
      </c>
      <c r="V823" s="32"/>
      <c r="W823" s="48" t="str">
        <f ca="1" t="shared" si="990"/>
        <v/>
      </c>
      <c r="X823" s="49" t="str">
        <f ca="1" t="shared" si="991"/>
        <v>Nej</v>
      </c>
      <c r="Y823" s="62" t="str">
        <f ca="1" t="shared" si="908"/>
        <v/>
      </c>
      <c r="Z823" s="62" t="str">
        <f ca="1" t="shared" si="909"/>
        <v/>
      </c>
      <c r="AA823" s="66"/>
      <c r="AB823" s="63" t="str">
        <f ca="1" t="shared" si="910"/>
        <v/>
      </c>
      <c r="AC823" s="72">
        <f ca="1">INDEX(Anslutningspunkt!$A$2:$A$180,RANDBETWEEN(2,180),1)</f>
        <v>231</v>
      </c>
      <c r="AD823" s="29"/>
      <c r="AE823" s="29" t="str">
        <f ca="1" t="shared" si="992"/>
        <v/>
      </c>
      <c r="AF823" s="78"/>
      <c r="AG823" s="121"/>
      <c r="AH823" s="122"/>
      <c r="AI823" s="126"/>
      <c r="AL823" s="6"/>
      <c r="AM823" s="6">
        <f ca="1">VLOOKUP(AC823,Anslutningspunkt!A:B,2,0)+RANDBETWEEN(-10000,10000)</f>
        <v>7707335.698</v>
      </c>
      <c r="AN823" s="6">
        <f ca="1">VLOOKUP(AC823,Anslutningspunkt!A:C,3,0)+RANDBETWEEN(-10000,10000)</f>
        <v>676806.195</v>
      </c>
      <c r="AP823" s="6" t="str">
        <f ca="1" t="shared" si="911"/>
        <v>Flytt</v>
      </c>
      <c r="AQ823" s="6" t="str">
        <f t="shared" si="912"/>
        <v>Konsumtion/Produktion</v>
      </c>
      <c r="AX823" s="30">
        <f ca="1" t="shared" si="913"/>
        <v>43714.3285338836</v>
      </c>
      <c r="AZ823" s="30">
        <f ca="1">IF(SUM(IF({"4.Projekteringsavtal","5.Anslutningsavtal","6.Nätavtal"}=Q823,1,0))&gt;0,EDATE(AX823,RANDBETWEEN(0,6)),"")</f>
        <v>43744</v>
      </c>
      <c r="BB823" s="20" t="str">
        <f ca="1">IF(SUM(IF({"5.Anslutningsavtal","6.Nätavtal"}=Q823,1,0))&gt;0,EDATE(AZ823,RANDBETWEEN(0,3)),"")</f>
        <v/>
      </c>
      <c r="BD823" s="20" t="str">
        <f ca="1" t="shared" si="914"/>
        <v/>
      </c>
    </row>
    <row r="824" spans="1:56">
      <c r="A824" s="32" t="s">
        <v>65</v>
      </c>
      <c r="B824" s="30">
        <f ca="1" t="shared" si="980"/>
        <v>44563</v>
      </c>
      <c r="C824" s="31">
        <f ca="1" t="shared" si="901"/>
        <v>44656</v>
      </c>
      <c r="D824" s="29" t="str">
        <f t="shared" si="902"/>
        <v>Project 4824</v>
      </c>
      <c r="E824" s="29" t="str">
        <f t="shared" si="903"/>
        <v>Company AB 5824</v>
      </c>
      <c r="F824" s="29" t="str">
        <f ca="1" t="shared" si="981"/>
        <v>Köping</v>
      </c>
      <c r="G824" s="36">
        <f ca="1" t="shared" si="982"/>
        <v>36</v>
      </c>
      <c r="H824" s="37" t="str">
        <f ca="1" t="shared" si="983"/>
        <v>Nej</v>
      </c>
      <c r="I824" s="29" t="str">
        <f ca="1" t="shared" si="984"/>
        <v>Flytt</v>
      </c>
      <c r="J824" s="29" t="s">
        <v>69</v>
      </c>
      <c r="K824" s="40">
        <f ca="1" t="shared" si="985"/>
        <v>70</v>
      </c>
      <c r="L824" s="40">
        <f ca="1" t="shared" si="904"/>
        <v>55</v>
      </c>
      <c r="N824" s="29" t="str">
        <f ca="1" t="shared" si="905"/>
        <v>Sarah Anderson 824</v>
      </c>
      <c r="O824" s="29" t="str">
        <f ca="1" t="shared" si="906"/>
        <v>Lars Johnson 824</v>
      </c>
      <c r="P824" s="29" t="str">
        <f ca="1" t="shared" si="907"/>
        <v>Sarah Anderson 824</v>
      </c>
      <c r="Q824" s="29" t="str">
        <f ca="1" t="shared" si="986"/>
        <v>5.Anslutningsavtal</v>
      </c>
      <c r="R824" s="44" t="str">
        <f ca="1" t="shared" si="987"/>
        <v>n</v>
      </c>
      <c r="S824" s="44" t="str">
        <f ca="1" t="shared" si="988"/>
        <v>x</v>
      </c>
      <c r="T824" s="44" t="str">
        <f ca="1" t="shared" si="989"/>
        <v/>
      </c>
      <c r="V824" s="32"/>
      <c r="W824" s="48" t="str">
        <f ca="1" t="shared" si="990"/>
        <v>Reservationsavtal ska tecknas</v>
      </c>
      <c r="X824" s="49" t="str">
        <f ca="1" t="shared" si="991"/>
        <v/>
      </c>
      <c r="Y824" s="62" t="str">
        <f ca="1" t="shared" si="908"/>
        <v/>
      </c>
      <c r="Z824" s="62" t="str">
        <f ca="1" t="shared" si="909"/>
        <v/>
      </c>
      <c r="AA824" s="66"/>
      <c r="AB824" s="63" t="str">
        <f ca="1" t="shared" si="910"/>
        <v/>
      </c>
      <c r="AC824" s="72">
        <f ca="1">INDEX(Anslutningspunkt!$A$2:$A$180,RANDBETWEEN(2,180),1)</f>
        <v>231</v>
      </c>
      <c r="AD824" s="29"/>
      <c r="AE824" s="29" t="str">
        <f ca="1" t="shared" si="992"/>
        <v/>
      </c>
      <c r="AF824" s="78"/>
      <c r="AG824" s="121"/>
      <c r="AH824" s="122"/>
      <c r="AI824" s="126"/>
      <c r="AL824" s="6"/>
      <c r="AM824" s="6">
        <f ca="1">VLOOKUP(AC824,Anslutningspunkt!A:B,2,0)+RANDBETWEEN(-10000,10000)</f>
        <v>7705946.698</v>
      </c>
      <c r="AN824" s="6">
        <f ca="1">VLOOKUP(AC824,Anslutningspunkt!A:C,3,0)+RANDBETWEEN(-10000,10000)</f>
        <v>673898.195</v>
      </c>
      <c r="AP824" s="6" t="str">
        <f ca="1" t="shared" si="911"/>
        <v>Flytt</v>
      </c>
      <c r="AQ824" s="6" t="str">
        <f t="shared" si="912"/>
        <v>Konsumtion/Produktion</v>
      </c>
      <c r="AX824" s="30">
        <f ca="1" t="shared" si="913"/>
        <v>44606.7516926958</v>
      </c>
      <c r="AZ824" s="30">
        <f ca="1">IF(SUM(IF({"4.Projekteringsavtal","5.Anslutningsavtal","6.Nätavtal"}=Q824,1,0))&gt;0,EDATE(AX824,RANDBETWEEN(0,6)),"")</f>
        <v>44756</v>
      </c>
      <c r="BB824" s="20">
        <f ca="1">IF(SUM(IF({"5.Anslutningsavtal","6.Nätavtal"}=Q824,1,0))&gt;0,EDATE(AZ824,RANDBETWEEN(0,3)),"")</f>
        <v>44818</v>
      </c>
      <c r="BD824" s="20" t="str">
        <f ca="1" t="shared" si="914"/>
        <v/>
      </c>
    </row>
    <row r="825" spans="1:56">
      <c r="A825" s="32" t="s">
        <v>65</v>
      </c>
      <c r="B825" s="30">
        <f ca="1" t="shared" si="980"/>
        <v>44496</v>
      </c>
      <c r="C825" s="31">
        <f ca="1" t="shared" si="901"/>
        <v>45503</v>
      </c>
      <c r="D825" s="29" t="str">
        <f t="shared" si="902"/>
        <v>Project 4825</v>
      </c>
      <c r="E825" s="29" t="str">
        <f t="shared" si="903"/>
        <v>Company AB 5825</v>
      </c>
      <c r="F825" s="29" t="str">
        <f ca="1" t="shared" si="981"/>
        <v>Trosa</v>
      </c>
      <c r="G825" s="36">
        <f ca="1" t="shared" si="982"/>
        <v>35</v>
      </c>
      <c r="H825" s="37" t="str">
        <f ca="1" t="shared" si="983"/>
        <v>Ja</v>
      </c>
      <c r="I825" s="29" t="str">
        <f ca="1" t="shared" si="984"/>
        <v>Utökning</v>
      </c>
      <c r="J825" s="29" t="s">
        <v>69</v>
      </c>
      <c r="K825" s="40">
        <f ca="1" t="shared" si="985"/>
        <v>330</v>
      </c>
      <c r="L825" s="40">
        <f ca="1" t="shared" si="904"/>
        <v>288</v>
      </c>
      <c r="N825" s="29" t="str">
        <f ca="1" t="shared" si="905"/>
        <v>Sarah Anderson 825</v>
      </c>
      <c r="O825" s="29" t="str">
        <f ca="1" t="shared" si="906"/>
        <v>Erik Johanson 825</v>
      </c>
      <c r="P825" s="29" t="str">
        <f ca="1" t="shared" si="907"/>
        <v>Erik Johanson 825</v>
      </c>
      <c r="Q825" s="29" t="str">
        <f ca="1" t="shared" si="986"/>
        <v>4.Projekteringsavtal</v>
      </c>
      <c r="R825" s="44" t="str">
        <f ca="1" t="shared" si="987"/>
        <v>N/A</v>
      </c>
      <c r="S825" s="44" t="str">
        <f ca="1" t="shared" si="988"/>
        <v>x</v>
      </c>
      <c r="T825" s="44" t="str">
        <f ca="1" t="shared" si="989"/>
        <v/>
      </c>
      <c r="V825" s="32"/>
      <c r="W825" s="48" t="str">
        <f ca="1" t="shared" si="990"/>
        <v>Reservationsavtal ska tecknas</v>
      </c>
      <c r="X825" s="49" t="str">
        <f ca="1" t="shared" si="991"/>
        <v/>
      </c>
      <c r="Y825" s="62" t="str">
        <f ca="1" t="shared" si="908"/>
        <v/>
      </c>
      <c r="Z825" s="62" t="str">
        <f ca="1" t="shared" si="909"/>
        <v/>
      </c>
      <c r="AA825" s="66"/>
      <c r="AB825" s="63" t="str">
        <f ca="1" t="shared" si="910"/>
        <v/>
      </c>
      <c r="AC825" s="72">
        <f ca="1">INDEX(Anslutningspunkt!$A$2:$A$180,RANDBETWEEN(2,180),1)</f>
        <v>159</v>
      </c>
      <c r="AD825" s="29"/>
      <c r="AE825" s="29" t="str">
        <f ca="1" t="shared" si="992"/>
        <v/>
      </c>
      <c r="AF825" s="78"/>
      <c r="AG825" s="121"/>
      <c r="AH825" s="122"/>
      <c r="AI825" s="126"/>
      <c r="AL825" s="6"/>
      <c r="AM825" s="6">
        <f ca="1">VLOOKUP(AC825,Anslutningspunkt!A:B,2,0)+RANDBETWEEN(-10000,10000)</f>
        <v>7699951.698</v>
      </c>
      <c r="AN825" s="6">
        <f ca="1">VLOOKUP(AC825,Anslutningspunkt!A:C,3,0)+RANDBETWEEN(-10000,10000)</f>
        <v>790630.195</v>
      </c>
      <c r="AP825" s="6" t="str">
        <f ca="1" t="shared" si="911"/>
        <v>Utökning</v>
      </c>
      <c r="AQ825" s="6" t="str">
        <f t="shared" si="912"/>
        <v>Konsumtion/Produktion</v>
      </c>
      <c r="AX825" s="30">
        <f ca="1" t="shared" si="913"/>
        <v>45434.150284593</v>
      </c>
      <c r="AZ825" s="30">
        <f ca="1">IF(SUM(IF({"4.Projekteringsavtal","5.Anslutningsavtal","6.Nätavtal"}=Q825,1,0))&gt;0,EDATE(AX825,RANDBETWEEN(0,6)),"")</f>
        <v>45587</v>
      </c>
      <c r="BB825" s="20" t="str">
        <f ca="1">IF(SUM(IF({"5.Anslutningsavtal","6.Nätavtal"}=Q825,1,0))&gt;0,EDATE(AZ825,RANDBETWEEN(0,3)),"")</f>
        <v/>
      </c>
      <c r="BD825" s="20" t="str">
        <f ca="1" t="shared" si="914"/>
        <v/>
      </c>
    </row>
    <row r="826" spans="1:56">
      <c r="A826" s="32" t="s">
        <v>65</v>
      </c>
      <c r="B826" s="30">
        <f ca="1" t="shared" si="980"/>
        <v>44031</v>
      </c>
      <c r="C826" s="31">
        <f ca="1" t="shared" si="901"/>
        <v>45466</v>
      </c>
      <c r="D826" s="29" t="str">
        <f t="shared" si="902"/>
        <v>Project 4826</v>
      </c>
      <c r="E826" s="29" t="str">
        <f t="shared" si="903"/>
        <v>Company AB 5826</v>
      </c>
      <c r="F826" s="29" t="str">
        <f ca="1" t="shared" si="981"/>
        <v>Lindesberg</v>
      </c>
      <c r="G826" s="36">
        <f ca="1" t="shared" si="982"/>
        <v>32</v>
      </c>
      <c r="H826" s="37" t="str">
        <f ca="1" t="shared" si="983"/>
        <v/>
      </c>
      <c r="I826" s="29" t="str">
        <f ca="1" t="shared" si="984"/>
        <v>Utökning</v>
      </c>
      <c r="J826" s="29" t="s">
        <v>69</v>
      </c>
      <c r="K826" s="40">
        <f ca="1" t="shared" si="985"/>
        <v>10</v>
      </c>
      <c r="L826" s="40">
        <f ca="1" t="shared" si="904"/>
        <v>8</v>
      </c>
      <c r="N826" s="29" t="str">
        <f ca="1" t="shared" si="905"/>
        <v>Erik Johanson 826</v>
      </c>
      <c r="O826" s="29" t="str">
        <f ca="1" t="shared" si="906"/>
        <v>Lars Johnson 826</v>
      </c>
      <c r="P826" s="29" t="str">
        <f ca="1" t="shared" si="907"/>
        <v>Anders Erikson 826</v>
      </c>
      <c r="Q826" s="29" t="str">
        <f ca="1" t="shared" si="986"/>
        <v>2.Reservationsavtal</v>
      </c>
      <c r="R826" s="44" t="str">
        <f ca="1" t="shared" si="987"/>
        <v>nej</v>
      </c>
      <c r="S826" s="44" t="str">
        <f ca="1" t="shared" si="988"/>
        <v/>
      </c>
      <c r="T826" s="44" t="str">
        <f ca="1" t="shared" si="989"/>
        <v/>
      </c>
      <c r="V826" s="32"/>
      <c r="W826" s="48" t="str">
        <f ca="1" t="shared" si="990"/>
        <v/>
      </c>
      <c r="X826" s="49" t="str">
        <f ca="1" t="shared" si="991"/>
        <v>Nej</v>
      </c>
      <c r="Y826" s="62" t="str">
        <f ca="1" t="shared" si="908"/>
        <v/>
      </c>
      <c r="Z826" s="62" t="str">
        <f ca="1" t="shared" si="909"/>
        <v/>
      </c>
      <c r="AA826" s="66"/>
      <c r="AB826" s="63" t="str">
        <f ca="1" t="shared" si="910"/>
        <v/>
      </c>
      <c r="AC826" s="72">
        <f ca="1">INDEX(Anslutningspunkt!$A$2:$A$180,RANDBETWEEN(2,180),1)</f>
        <v>301</v>
      </c>
      <c r="AD826" s="29"/>
      <c r="AE826" s="29" t="str">
        <f ca="1" t="shared" si="992"/>
        <v/>
      </c>
      <c r="AF826" s="78"/>
      <c r="AG826" s="121"/>
      <c r="AH826" s="122"/>
      <c r="AI826" s="126"/>
      <c r="AL826" s="6"/>
      <c r="AM826" s="6">
        <f ca="1">VLOOKUP(AC826,Anslutningspunkt!A:B,2,0)+RANDBETWEEN(-10000,10000)</f>
        <v>7766465.698</v>
      </c>
      <c r="AN826" s="6">
        <f ca="1">VLOOKUP(AC826,Anslutningspunkt!A:C,3,0)+RANDBETWEEN(-10000,10000)</f>
        <v>798595.195</v>
      </c>
      <c r="AP826" s="6" t="str">
        <f ca="1" t="shared" si="911"/>
        <v>Utökning</v>
      </c>
      <c r="AQ826" s="6" t="str">
        <f t="shared" si="912"/>
        <v>Konsumtion/Produktion</v>
      </c>
      <c r="AX826" s="30">
        <f ca="1" t="shared" si="913"/>
        <v>45057.4600059151</v>
      </c>
      <c r="AZ826" s="30" t="str">
        <f ca="1">IF(SUM(IF({"4.Projekteringsavtal","5.Anslutningsavtal","6.Nätavtal"}=Q826,1,0))&gt;0,EDATE(AX826,RANDBETWEEN(0,6)),"")</f>
        <v/>
      </c>
      <c r="BB826" s="20" t="str">
        <f ca="1">IF(SUM(IF({"5.Anslutningsavtal","6.Nätavtal"}=Q826,1,0))&gt;0,EDATE(AZ826,RANDBETWEEN(0,3)),"")</f>
        <v/>
      </c>
      <c r="BD826" s="20" t="str">
        <f ca="1" t="shared" si="914"/>
        <v/>
      </c>
    </row>
    <row r="827" spans="1:56">
      <c r="A827" s="32" t="s">
        <v>65</v>
      </c>
      <c r="B827" s="30">
        <f ca="1" t="shared" si="980"/>
        <v>44572</v>
      </c>
      <c r="C827" s="31">
        <f ca="1" t="shared" si="901"/>
        <v>44994</v>
      </c>
      <c r="D827" s="29" t="str">
        <f t="shared" si="902"/>
        <v>Project 4827</v>
      </c>
      <c r="E827" s="29" t="str">
        <f t="shared" si="903"/>
        <v>Company AB 5827</v>
      </c>
      <c r="F827" s="29" t="str">
        <f ca="1" t="shared" si="981"/>
        <v>Tierp</v>
      </c>
      <c r="G827" s="36">
        <f ca="1" t="shared" si="982"/>
        <v>36</v>
      </c>
      <c r="H827" s="37" t="str">
        <f ca="1" t="shared" si="983"/>
        <v>Nej</v>
      </c>
      <c r="I827" s="29" t="str">
        <f ca="1" t="shared" si="984"/>
        <v>Nyanslutning</v>
      </c>
      <c r="J827" s="29" t="s">
        <v>69</v>
      </c>
      <c r="K827" s="40">
        <f ca="1" t="shared" si="985"/>
        <v>330</v>
      </c>
      <c r="L827" s="40">
        <f ca="1" t="shared" si="904"/>
        <v>32</v>
      </c>
      <c r="N827" s="29" t="str">
        <f ca="1" t="shared" si="905"/>
        <v>Sarah Anderson 827</v>
      </c>
      <c r="O827" s="29" t="str">
        <f ca="1" t="shared" si="906"/>
        <v>Sarah Anderson 827</v>
      </c>
      <c r="P827" s="29" t="str">
        <f ca="1" t="shared" si="907"/>
        <v>Erik Johanson 827</v>
      </c>
      <c r="Q827" s="29" t="str">
        <f ca="1" t="shared" si="986"/>
        <v>4.Projekteringsavtal</v>
      </c>
      <c r="R827" s="44" t="str">
        <f ca="1" t="shared" si="987"/>
        <v>N/A</v>
      </c>
      <c r="S827" s="44" t="str">
        <f ca="1" t="shared" si="988"/>
        <v/>
      </c>
      <c r="T827" s="44" t="str">
        <f ca="1" t="shared" si="989"/>
        <v>x</v>
      </c>
      <c r="V827" s="32"/>
      <c r="W827" s="48" t="str">
        <f ca="1" t="shared" si="990"/>
        <v>Länk</v>
      </c>
      <c r="X827" s="49" t="str">
        <f ca="1" t="shared" si="991"/>
        <v/>
      </c>
      <c r="Y827" s="62" t="str">
        <f ca="1" t="shared" si="908"/>
        <v/>
      </c>
      <c r="Z827" s="62" t="str">
        <f ca="1" t="shared" si="909"/>
        <v/>
      </c>
      <c r="AA827" s="66"/>
      <c r="AB827" s="63" t="str">
        <f ca="1" t="shared" si="910"/>
        <v/>
      </c>
      <c r="AC827" s="72">
        <f ca="1">INDEX(Anslutningspunkt!$A$2:$A$180,RANDBETWEEN(2,180),1)</f>
        <v>240</v>
      </c>
      <c r="AD827" s="29"/>
      <c r="AE827" s="29" t="str">
        <f ca="1" t="shared" si="992"/>
        <v>Stamnät</v>
      </c>
      <c r="AF827" s="78"/>
      <c r="AG827" s="121"/>
      <c r="AH827" s="122"/>
      <c r="AI827" s="126"/>
      <c r="AL827" s="6"/>
      <c r="AM827" s="6">
        <f ca="1">VLOOKUP(AC827,Anslutningspunkt!A:B,2,0)+RANDBETWEEN(-10000,10000)</f>
        <v>7658937.698</v>
      </c>
      <c r="AN827" s="6">
        <f ca="1">VLOOKUP(AC827,Anslutningspunkt!A:C,3,0)+RANDBETWEEN(-10000,10000)</f>
        <v>824094.195</v>
      </c>
      <c r="AP827" s="6" t="str">
        <f ca="1" t="shared" si="911"/>
        <v>Nyanslutning</v>
      </c>
      <c r="AQ827" s="6" t="str">
        <f t="shared" si="912"/>
        <v>Konsumtion/Produktion</v>
      </c>
      <c r="AX827" s="30">
        <f ca="1" t="shared" si="913"/>
        <v>44607.5671760969</v>
      </c>
      <c r="AZ827" s="30">
        <f ca="1">IF(SUM(IF({"4.Projekteringsavtal","5.Anslutningsavtal","6.Nätavtal"}=Q827,1,0))&gt;0,EDATE(AX827,RANDBETWEEN(0,6)),"")</f>
        <v>44696</v>
      </c>
      <c r="BB827" s="20" t="str">
        <f ca="1">IF(SUM(IF({"5.Anslutningsavtal","6.Nätavtal"}=Q827,1,0))&gt;0,EDATE(AZ827,RANDBETWEEN(0,3)),"")</f>
        <v/>
      </c>
      <c r="BD827" s="20" t="str">
        <f ca="1" t="shared" si="914"/>
        <v/>
      </c>
    </row>
    <row r="828" spans="1:56">
      <c r="A828" s="32" t="s">
        <v>65</v>
      </c>
      <c r="B828" s="30">
        <f ca="1" t="shared" si="980"/>
        <v>44506</v>
      </c>
      <c r="C828" s="31">
        <f ca="1" t="shared" ref="C828:C891" si="993">RANDBETWEEN(B828,DATE(2024,10,20))</f>
        <v>44787</v>
      </c>
      <c r="D828" s="29" t="str">
        <f t="shared" ref="D828:D891" si="994">_xlfn.CONCAT("Project ",COLUMN(D828),ROW(D828))</f>
        <v>Project 4828</v>
      </c>
      <c r="E828" s="29" t="str">
        <f t="shared" ref="E828:E891" si="995">_xlfn.CONCAT("Company AB ",COLUMN(E828),ROW(E828))</f>
        <v>Company AB 5828</v>
      </c>
      <c r="F828" s="29" t="str">
        <f ca="1" t="shared" si="981"/>
        <v>Ludvika</v>
      </c>
      <c r="G828" s="36">
        <f ca="1" t="shared" si="982"/>
        <v>37</v>
      </c>
      <c r="H828" s="37" t="str">
        <f ca="1" t="shared" si="983"/>
        <v/>
      </c>
      <c r="I828" s="29" t="str">
        <f ca="1" t="shared" si="984"/>
        <v>Flytt</v>
      </c>
      <c r="J828" s="29" t="s">
        <v>69</v>
      </c>
      <c r="K828" s="40">
        <f ca="1" t="shared" si="985"/>
        <v>370</v>
      </c>
      <c r="L828" s="40">
        <f ca="1" t="shared" ref="L828:L891" si="996">RANDBETWEEN(1,K828)</f>
        <v>15</v>
      </c>
      <c r="N828" s="29" t="str">
        <f ca="1" t="shared" ref="N828:N891" si="997">_xlfn.CONCAT(CHOOSE(RANDBETWEEN(1,4),"Anders Erikson","Erik Johanson","Sarah Anderson","Lars Johnson")," ",ROW(N828))</f>
        <v>Sarah Anderson 828</v>
      </c>
      <c r="O828" s="29" t="str">
        <f ca="1" t="shared" ref="O828:O891" si="998">_xlfn.CONCAT(CHOOSE(RANDBETWEEN(1,4),"Anders Erikson","Erik Johanson","Sarah Anderson","Lars Johnson")," ",ROW(O828))</f>
        <v>Lars Johnson 828</v>
      </c>
      <c r="P828" s="29" t="str">
        <f ca="1" t="shared" ref="P828:P891" si="999">_xlfn.CONCAT(CHOOSE(RANDBETWEEN(1,4),"Anders Erikson","Erik Johanson","Sarah Anderson","Lars Johnson")," ",ROW(P828))</f>
        <v>Lars Johnson 828</v>
      </c>
      <c r="Q828" s="29" t="str">
        <f ca="1" t="shared" si="986"/>
        <v>6.Nätavtal</v>
      </c>
      <c r="R828" s="44" t="str">
        <f ca="1" t="shared" si="987"/>
        <v>N/A</v>
      </c>
      <c r="S828" s="44" t="str">
        <f ca="1" t="shared" si="988"/>
        <v/>
      </c>
      <c r="T828" s="44" t="str">
        <f ca="1" t="shared" si="989"/>
        <v/>
      </c>
      <c r="V828" s="32"/>
      <c r="W828" s="48" t="str">
        <f ca="1" t="shared" si="990"/>
        <v>Ansluts till LN 20 kV</v>
      </c>
      <c r="X828" s="49" t="str">
        <f ca="1" t="shared" si="991"/>
        <v>Nej</v>
      </c>
      <c r="Y828" s="62" t="str">
        <f ca="1" t="shared" ref="Y828:Y891" si="1000">IF(Z828&lt;&gt;"",RANDBETWEEN(Z828,DATE(2024,10,20)),"")</f>
        <v/>
      </c>
      <c r="Z828" s="62" t="str">
        <f ca="1" t="shared" ref="Z828:Z891" si="1001">IF(X828="Ja",RANDBETWEEN(C828,DATE(2024,10,20)),"")</f>
        <v/>
      </c>
      <c r="AA828" s="66"/>
      <c r="AB828" s="63" t="str">
        <f ca="1" t="shared" ref="AB828:AB891" si="1002">IF(Q828="1.Anslutningsmöjlighet",IF(RAND()*10&lt;3,B828+RAND()*(EDATE(C828,1)-B828),""),"")</f>
        <v/>
      </c>
      <c r="AC828" s="72">
        <f ca="1">INDEX(Anslutningspunkt!$A$2:$A$180,RANDBETWEEN(2,180),1)</f>
        <v>119</v>
      </c>
      <c r="AD828" s="29"/>
      <c r="AE828" s="29" t="str">
        <f ca="1" t="shared" si="992"/>
        <v/>
      </c>
      <c r="AF828" s="78"/>
      <c r="AG828" s="121"/>
      <c r="AH828" s="122"/>
      <c r="AI828" s="126"/>
      <c r="AL828" s="6"/>
      <c r="AM828" s="6">
        <f ca="1">VLOOKUP(AC828,Anslutningspunkt!A:B,2,0)+RANDBETWEEN(-10000,10000)</f>
        <v>7589706.698</v>
      </c>
      <c r="AN828" s="6">
        <f ca="1">VLOOKUP(AC828,Anslutningspunkt!A:C,3,0)+RANDBETWEEN(-10000,10000)</f>
        <v>712023.195</v>
      </c>
      <c r="AP828" s="6" t="str">
        <f ca="1" t="shared" ref="AP828:AP891" si="1003">I828</f>
        <v>Flytt</v>
      </c>
      <c r="AQ828" s="6" t="str">
        <f t="shared" ref="AQ828:AQ891" si="1004">J828</f>
        <v>Konsumtion/Produktion</v>
      </c>
      <c r="AX828" s="30">
        <f ca="1" t="shared" ref="AX828:AX891" si="1005">IF(Q828&lt;&gt;"1.Anslutningsmöjlighet",B828+RAND()*(EDATE(C828,1)-B828),"")</f>
        <v>44550.5141588017</v>
      </c>
      <c r="AZ828" s="30">
        <f ca="1">IF(SUM(IF({"4.Projekteringsavtal","5.Anslutningsavtal","6.Nätavtal"}=Q828,1,0))&gt;0,EDATE(AX828,RANDBETWEEN(0,6)),"")</f>
        <v>44732</v>
      </c>
      <c r="BB828" s="20">
        <f ca="1">IF(SUM(IF({"5.Anslutningsavtal","6.Nätavtal"}=Q828,1,0))&gt;0,EDATE(AZ828,RANDBETWEEN(0,3)),"")</f>
        <v>44762</v>
      </c>
      <c r="BD828" s="20">
        <f ca="1" t="shared" ref="BD828:BD891" si="1006">IF("6.Nätavtal"=Q828,EDATE(BB828,RANDBETWEEN(0,3)),"")</f>
        <v>44793</v>
      </c>
    </row>
    <row r="829" spans="1:56">
      <c r="A829" s="32" t="s">
        <v>65</v>
      </c>
      <c r="B829" s="30">
        <f ca="1" t="shared" si="980"/>
        <v>44844</v>
      </c>
      <c r="C829" s="31">
        <f ca="1" t="shared" si="993"/>
        <v>45344</v>
      </c>
      <c r="D829" s="29" t="str">
        <f t="shared" si="994"/>
        <v>Project 4829</v>
      </c>
      <c r="E829" s="29" t="str">
        <f t="shared" si="995"/>
        <v>Company AB 5829</v>
      </c>
      <c r="F829" s="29" t="str">
        <f ca="1" t="shared" si="981"/>
        <v>Trosa</v>
      </c>
      <c r="G829" s="36">
        <f ca="1" t="shared" si="982"/>
        <v>35</v>
      </c>
      <c r="H829" s="37" t="str">
        <f ca="1" t="shared" si="983"/>
        <v>Ja</v>
      </c>
      <c r="I829" s="29" t="str">
        <f ca="1" t="shared" si="984"/>
        <v>Utökning</v>
      </c>
      <c r="J829" s="29" t="s">
        <v>69</v>
      </c>
      <c r="K829" s="40">
        <f ca="1" t="shared" si="985"/>
        <v>170</v>
      </c>
      <c r="L829" s="40">
        <f ca="1" t="shared" si="996"/>
        <v>129</v>
      </c>
      <c r="N829" s="29" t="str">
        <f ca="1" t="shared" si="997"/>
        <v>Lars Johnson 829</v>
      </c>
      <c r="O829" s="29" t="str">
        <f ca="1" t="shared" si="998"/>
        <v>Anders Erikson 829</v>
      </c>
      <c r="P829" s="29" t="str">
        <f ca="1" t="shared" si="999"/>
        <v>Lars Johnson 829</v>
      </c>
      <c r="Q829" s="29" t="str">
        <f ca="1" t="shared" si="986"/>
        <v>5.Anslutningsavtal</v>
      </c>
      <c r="R829" s="44" t="str">
        <f ca="1" t="shared" si="987"/>
        <v/>
      </c>
      <c r="S829" s="44" t="str">
        <f ca="1" t="shared" si="988"/>
        <v/>
      </c>
      <c r="T829" s="44" t="str">
        <f ca="1" t="shared" si="989"/>
        <v/>
      </c>
      <c r="V829" s="32"/>
      <c r="W829" s="48" t="str">
        <f ca="1" t="shared" si="990"/>
        <v>Reservationsavtal ska tecknas</v>
      </c>
      <c r="X829" s="49" t="str">
        <f ca="1" t="shared" si="991"/>
        <v>Ja</v>
      </c>
      <c r="Y829" s="62">
        <f ca="1" t="shared" si="1000"/>
        <v>45395</v>
      </c>
      <c r="Z829" s="62">
        <f ca="1" t="shared" si="1001"/>
        <v>45373</v>
      </c>
      <c r="AA829" s="66"/>
      <c r="AB829" s="63" t="str">
        <f ca="1" t="shared" si="1002"/>
        <v/>
      </c>
      <c r="AC829" s="72">
        <f ca="1">INDEX(Anslutningspunkt!$A$2:$A$180,RANDBETWEEN(2,180),1)</f>
        <v>215</v>
      </c>
      <c r="AD829" s="29"/>
      <c r="AE829" s="29" t="str">
        <f ca="1" t="shared" si="992"/>
        <v>Regionnät</v>
      </c>
      <c r="AF829" s="78"/>
      <c r="AG829" s="121"/>
      <c r="AH829" s="122"/>
      <c r="AI829" s="126"/>
      <c r="AL829" s="6"/>
      <c r="AM829" s="6">
        <f ca="1">VLOOKUP(AC829,Anslutningspunkt!A:B,2,0)+RANDBETWEEN(-10000,10000)</f>
        <v>7608584.698</v>
      </c>
      <c r="AN829" s="6">
        <f ca="1">VLOOKUP(AC829,Anslutningspunkt!A:C,3,0)+RANDBETWEEN(-10000,10000)</f>
        <v>657078.195</v>
      </c>
      <c r="AP829" s="6" t="str">
        <f ca="1" t="shared" si="1003"/>
        <v>Utökning</v>
      </c>
      <c r="AQ829" s="6" t="str">
        <f t="shared" si="1004"/>
        <v>Konsumtion/Produktion</v>
      </c>
      <c r="AX829" s="30">
        <f ca="1" t="shared" si="1005"/>
        <v>45244.4789349208</v>
      </c>
      <c r="AZ829" s="30">
        <f ca="1">IF(SUM(IF({"4.Projekteringsavtal","5.Anslutningsavtal","6.Nätavtal"}=Q829,1,0))&gt;0,EDATE(AX829,RANDBETWEEN(0,6)),"")</f>
        <v>45274</v>
      </c>
      <c r="BB829" s="20">
        <f ca="1">IF(SUM(IF({"5.Anslutningsavtal","6.Nätavtal"}=Q829,1,0))&gt;0,EDATE(AZ829,RANDBETWEEN(0,3)),"")</f>
        <v>45274</v>
      </c>
      <c r="BD829" s="20" t="str">
        <f ca="1" t="shared" si="1006"/>
        <v/>
      </c>
    </row>
    <row r="830" spans="1:56">
      <c r="A830" s="32" t="s">
        <v>65</v>
      </c>
      <c r="B830" s="30">
        <f ca="1" t="shared" si="980"/>
        <v>43201</v>
      </c>
      <c r="C830" s="31">
        <f ca="1" t="shared" si="993"/>
        <v>45477</v>
      </c>
      <c r="D830" s="29" t="str">
        <f t="shared" si="994"/>
        <v>Project 4830</v>
      </c>
      <c r="E830" s="29" t="str">
        <f t="shared" si="995"/>
        <v>Company AB 5830</v>
      </c>
      <c r="F830" s="29" t="str">
        <f ca="1" t="shared" si="981"/>
        <v>Litslunda</v>
      </c>
      <c r="G830" s="36">
        <f ca="1" t="shared" si="982"/>
        <v>32</v>
      </c>
      <c r="H830" s="37" t="str">
        <f ca="1" t="shared" si="983"/>
        <v>Nej</v>
      </c>
      <c r="I830" s="29" t="str">
        <f ca="1" t="shared" si="984"/>
        <v>Nyanslutning</v>
      </c>
      <c r="J830" s="29" t="s">
        <v>69</v>
      </c>
      <c r="K830" s="40">
        <f ca="1" t="shared" si="985"/>
        <v>580</v>
      </c>
      <c r="L830" s="40">
        <f ca="1" t="shared" si="996"/>
        <v>256</v>
      </c>
      <c r="N830" s="29" t="str">
        <f ca="1" t="shared" si="997"/>
        <v>Anders Erikson 830</v>
      </c>
      <c r="O830" s="29" t="str">
        <f ca="1" t="shared" si="998"/>
        <v>Erik Johanson 830</v>
      </c>
      <c r="P830" s="29" t="str">
        <f ca="1" t="shared" si="999"/>
        <v>Lars Johnson 830</v>
      </c>
      <c r="Q830" s="29" t="str">
        <f ca="1" t="shared" si="986"/>
        <v>2.Reservationsavtal</v>
      </c>
      <c r="R830" s="44" t="str">
        <f ca="1" t="shared" si="987"/>
        <v>nej</v>
      </c>
      <c r="S830" s="44" t="str">
        <f ca="1" t="shared" si="988"/>
        <v>x</v>
      </c>
      <c r="T830" s="44" t="str">
        <f ca="1" t="shared" si="989"/>
        <v/>
      </c>
      <c r="V830" s="32"/>
      <c r="W830" s="48" t="str">
        <f ca="1" t="shared" si="990"/>
        <v/>
      </c>
      <c r="X830" s="49" t="str">
        <f ca="1" t="shared" si="991"/>
        <v>Nej</v>
      </c>
      <c r="Y830" s="62" t="str">
        <f ca="1" t="shared" si="1000"/>
        <v/>
      </c>
      <c r="Z830" s="62" t="str">
        <f ca="1" t="shared" si="1001"/>
        <v/>
      </c>
      <c r="AA830" s="66"/>
      <c r="AB830" s="63" t="str">
        <f ca="1" t="shared" si="1002"/>
        <v/>
      </c>
      <c r="AC830" s="72">
        <f ca="1">INDEX(Anslutningspunkt!$A$2:$A$180,RANDBETWEEN(2,180),1)</f>
        <v>248</v>
      </c>
      <c r="AD830" s="29"/>
      <c r="AE830" s="29" t="str">
        <f ca="1" t="shared" si="992"/>
        <v>Regionnät</v>
      </c>
      <c r="AF830" s="78"/>
      <c r="AG830" s="121"/>
      <c r="AH830" s="122"/>
      <c r="AI830" s="126"/>
      <c r="AL830" s="6"/>
      <c r="AM830" s="6">
        <f ca="1">VLOOKUP(AC830,Anslutningspunkt!A:B,2,0)+RANDBETWEEN(-10000,10000)</f>
        <v>7685924.698</v>
      </c>
      <c r="AN830" s="6">
        <f ca="1">VLOOKUP(AC830,Anslutningspunkt!A:C,3,0)+RANDBETWEEN(-10000,10000)</f>
        <v>807416.195</v>
      </c>
      <c r="AP830" s="6" t="str">
        <f ca="1" t="shared" si="1003"/>
        <v>Nyanslutning</v>
      </c>
      <c r="AQ830" s="6" t="str">
        <f t="shared" si="1004"/>
        <v>Konsumtion/Produktion</v>
      </c>
      <c r="AX830" s="30">
        <f ca="1" t="shared" si="1005"/>
        <v>44956.9985694982</v>
      </c>
      <c r="AZ830" s="30" t="str">
        <f ca="1">IF(SUM(IF({"4.Projekteringsavtal","5.Anslutningsavtal","6.Nätavtal"}=Q830,1,0))&gt;0,EDATE(AX830,RANDBETWEEN(0,6)),"")</f>
        <v/>
      </c>
      <c r="BB830" s="20" t="str">
        <f ca="1">IF(SUM(IF({"5.Anslutningsavtal","6.Nätavtal"}=Q830,1,0))&gt;0,EDATE(AZ830,RANDBETWEEN(0,3)),"")</f>
        <v/>
      </c>
      <c r="BD830" s="20" t="str">
        <f ca="1" t="shared" si="1006"/>
        <v/>
      </c>
    </row>
    <row r="831" spans="1:56">
      <c r="A831" s="32" t="s">
        <v>65</v>
      </c>
      <c r="B831" s="30">
        <f ca="1" t="shared" si="980"/>
        <v>44685</v>
      </c>
      <c r="C831" s="31">
        <f ca="1" t="shared" si="993"/>
        <v>45054</v>
      </c>
      <c r="D831" s="29" t="str">
        <f t="shared" si="994"/>
        <v>Project 4831</v>
      </c>
      <c r="E831" s="29" t="str">
        <f t="shared" si="995"/>
        <v>Company AB 5831</v>
      </c>
      <c r="F831" s="29" t="str">
        <f ca="1" t="shared" si="981"/>
        <v>Långshyttan</v>
      </c>
      <c r="G831" s="36">
        <f ca="1" t="shared" si="982"/>
        <v>38</v>
      </c>
      <c r="H831" s="37" t="str">
        <f ca="1" t="shared" si="983"/>
        <v>Nej</v>
      </c>
      <c r="I831" s="29" t="str">
        <f ca="1" t="shared" si="984"/>
        <v>Nyanslutning</v>
      </c>
      <c r="J831" s="29" t="s">
        <v>69</v>
      </c>
      <c r="K831" s="40">
        <f ca="1" t="shared" si="985"/>
        <v>440</v>
      </c>
      <c r="L831" s="40">
        <f ca="1" t="shared" si="996"/>
        <v>244</v>
      </c>
      <c r="N831" s="29" t="str">
        <f ca="1" t="shared" si="997"/>
        <v>Anders Erikson 831</v>
      </c>
      <c r="O831" s="29" t="str">
        <f ca="1" t="shared" si="998"/>
        <v>Sarah Anderson 831</v>
      </c>
      <c r="P831" s="29" t="str">
        <f ca="1" t="shared" si="999"/>
        <v>Erik Johanson 831</v>
      </c>
      <c r="Q831" s="29" t="str">
        <f ca="1" t="shared" si="986"/>
        <v>2.Reservationsavtal</v>
      </c>
      <c r="R831" s="44" t="str">
        <f ca="1" t="shared" si="987"/>
        <v/>
      </c>
      <c r="S831" s="44" t="str">
        <f ca="1" t="shared" si="988"/>
        <v/>
      </c>
      <c r="T831" s="44" t="str">
        <f ca="1" t="shared" si="989"/>
        <v/>
      </c>
      <c r="V831" s="32"/>
      <c r="W831" s="48" t="str">
        <f ca="1" t="shared" si="990"/>
        <v>Ansluts till LN 20 kV</v>
      </c>
      <c r="X831" s="49" t="str">
        <f ca="1" t="shared" si="991"/>
        <v>Ja</v>
      </c>
      <c r="Y831" s="62">
        <f ca="1" t="shared" si="1000"/>
        <v>45561</v>
      </c>
      <c r="Z831" s="62">
        <f ca="1" t="shared" si="1001"/>
        <v>45273</v>
      </c>
      <c r="AA831" s="66"/>
      <c r="AB831" s="63" t="str">
        <f ca="1" t="shared" si="1002"/>
        <v/>
      </c>
      <c r="AC831" s="72">
        <f ca="1">INDEX(Anslutningspunkt!$A$2:$A$180,RANDBETWEEN(2,180),1)</f>
        <v>148</v>
      </c>
      <c r="AD831" s="29"/>
      <c r="AE831" s="29" t="str">
        <f ca="1" t="shared" si="992"/>
        <v/>
      </c>
      <c r="AF831" s="78"/>
      <c r="AG831" s="121"/>
      <c r="AH831" s="122"/>
      <c r="AI831" s="126"/>
      <c r="AL831" s="6"/>
      <c r="AM831" s="6">
        <f ca="1">VLOOKUP(AC831,Anslutningspunkt!A:B,2,0)+RANDBETWEEN(-10000,10000)</f>
        <v>7749820.698</v>
      </c>
      <c r="AN831" s="6">
        <f ca="1">VLOOKUP(AC831,Anslutningspunkt!A:C,3,0)+RANDBETWEEN(-10000,10000)</f>
        <v>755529.195</v>
      </c>
      <c r="AP831" s="6" t="str">
        <f ca="1" t="shared" si="1003"/>
        <v>Nyanslutning</v>
      </c>
      <c r="AQ831" s="6" t="str">
        <f t="shared" si="1004"/>
        <v>Konsumtion/Produktion</v>
      </c>
      <c r="AX831" s="30">
        <f ca="1" t="shared" si="1005"/>
        <v>44938.4910970438</v>
      </c>
      <c r="AZ831" s="30" t="str">
        <f ca="1">IF(SUM(IF({"4.Projekteringsavtal","5.Anslutningsavtal","6.Nätavtal"}=Q831,1,0))&gt;0,EDATE(AX831,RANDBETWEEN(0,6)),"")</f>
        <v/>
      </c>
      <c r="BB831" s="20" t="str">
        <f ca="1">IF(SUM(IF({"5.Anslutningsavtal","6.Nätavtal"}=Q831,1,0))&gt;0,EDATE(AZ831,RANDBETWEEN(0,3)),"")</f>
        <v/>
      </c>
      <c r="BD831" s="20" t="str">
        <f ca="1" t="shared" si="1006"/>
        <v/>
      </c>
    </row>
    <row r="832" spans="1:56">
      <c r="A832" s="32" t="s">
        <v>65</v>
      </c>
      <c r="B832" s="30">
        <f ca="1" t="shared" ref="B832:B841" si="1007">RANDBETWEEN(DATE(2018,1,1),DATE(2022,10,20))</f>
        <v>44381</v>
      </c>
      <c r="C832" s="31">
        <f ca="1" t="shared" si="993"/>
        <v>45285</v>
      </c>
      <c r="D832" s="29" t="str">
        <f t="shared" si="994"/>
        <v>Project 4832</v>
      </c>
      <c r="E832" s="29" t="str">
        <f t="shared" si="995"/>
        <v>Company AB 5832</v>
      </c>
      <c r="F832" s="29" t="str">
        <f ca="1" t="shared" ref="F832:F841" si="1008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Västerås</v>
      </c>
      <c r="G832" s="36">
        <f ca="1" t="shared" ref="G832:G841" si="1009">RANDBETWEEN(30,38)</f>
        <v>34</v>
      </c>
      <c r="H832" s="37" t="str">
        <f ca="1" t="shared" ref="H832:H841" si="1010">CHOOSE(RANDBETWEEN(1,3),"Ja","Nej","")</f>
        <v>Nej</v>
      </c>
      <c r="I832" s="29" t="str">
        <f ca="1" t="shared" ref="I832:I841" si="1011">CHOOSE(RANDBETWEEN(1,3),"Nyanslutning","Utökning","Flytt")</f>
        <v>Nyanslutning</v>
      </c>
      <c r="J832" s="29" t="s">
        <v>69</v>
      </c>
      <c r="K832" s="40">
        <f ca="1" t="shared" ref="K832:K841" si="1012">RANDBETWEEN(1,60)*10</f>
        <v>70</v>
      </c>
      <c r="L832" s="40">
        <f ca="1" t="shared" si="996"/>
        <v>55</v>
      </c>
      <c r="N832" s="29" t="str">
        <f ca="1" t="shared" si="997"/>
        <v>Erik Johanson 832</v>
      </c>
      <c r="O832" s="29" t="str">
        <f ca="1" t="shared" si="998"/>
        <v>Sarah Anderson 832</v>
      </c>
      <c r="P832" s="29" t="str">
        <f ca="1" t="shared" si="999"/>
        <v>Lars Johnson 832</v>
      </c>
      <c r="Q832" s="29" t="str">
        <f ca="1" t="shared" ref="Q832:Q841" si="1013">CHOOSE(RANDBETWEEN(1,5),"5.Anslutningsavtal","4.Projekteringsavtal","6.Nätavtal","2.Reservationsavtal","1.Anslutningsmöjlighet")</f>
        <v>2.Reservationsavtal</v>
      </c>
      <c r="R832" s="44" t="str">
        <f ca="1" t="shared" ref="R832:R841" si="1014">CHOOSE(RANDBETWEEN(1,8),"Ja","","","","n","nej","?","N/A")</f>
        <v>?</v>
      </c>
      <c r="S832" s="44" t="str">
        <f ca="1" t="shared" ref="S832:S841" si="1015">CHOOSE(RANDBETWEEN(1,3),"x","","")</f>
        <v/>
      </c>
      <c r="T832" s="44" t="str">
        <f ca="1" t="shared" ref="T832:T841" si="1016">CHOOSE(RANDBETWEEN(1,4),"x","","","")</f>
        <v/>
      </c>
      <c r="V832" s="32"/>
      <c r="W832" s="48" t="str">
        <f ca="1" t="shared" ref="W832:W841" si="1017">CHOOSE(RANDBETWEEN(1,7),"Länk","","","","","Ansluts till LN 20 kV","Reservationsavtal ska tecknas")</f>
        <v/>
      </c>
      <c r="X832" s="49" t="str">
        <f ca="1" t="shared" ref="X832:X841" si="1018">CHOOSE(RANDBETWEEN(1,4),"Ja","Ja","Nej","")</f>
        <v>Ja</v>
      </c>
      <c r="Y832" s="62">
        <f ca="1" t="shared" si="1000"/>
        <v>45432</v>
      </c>
      <c r="Z832" s="62">
        <f ca="1" t="shared" si="1001"/>
        <v>45342</v>
      </c>
      <c r="AA832" s="66"/>
      <c r="AB832" s="63" t="str">
        <f ca="1" t="shared" si="1002"/>
        <v/>
      </c>
      <c r="AC832" s="72">
        <f ca="1">INDEX(Anslutningspunkt!$A$2:$A$180,RANDBETWEEN(2,180),1)</f>
        <v>188</v>
      </c>
      <c r="AD832" s="29"/>
      <c r="AE832" s="29" t="str">
        <f ca="1" t="shared" ref="AE832:AE841" si="1019">CHOOSE(RANDBETWEEN(1,4),"Regionnät","Stamnät Regionnät","Stamnät","")</f>
        <v>Stamnät</v>
      </c>
      <c r="AF832" s="78"/>
      <c r="AG832" s="121"/>
      <c r="AH832" s="122"/>
      <c r="AI832" s="126"/>
      <c r="AL832" s="6"/>
      <c r="AM832" s="6">
        <f ca="1">VLOOKUP(AC832,Anslutningspunkt!A:B,2,0)+RANDBETWEEN(-10000,10000)</f>
        <v>7660378.698</v>
      </c>
      <c r="AN832" s="6">
        <f ca="1">VLOOKUP(AC832,Anslutningspunkt!A:C,3,0)+RANDBETWEEN(-10000,10000)</f>
        <v>816986.195</v>
      </c>
      <c r="AP832" s="6" t="str">
        <f ca="1" t="shared" si="1003"/>
        <v>Nyanslutning</v>
      </c>
      <c r="AQ832" s="6" t="str">
        <f t="shared" si="1004"/>
        <v>Konsumtion/Produktion</v>
      </c>
      <c r="AX832" s="30">
        <f ca="1" t="shared" si="1005"/>
        <v>44516.6230810681</v>
      </c>
      <c r="AZ832" s="30" t="str">
        <f ca="1">IF(SUM(IF({"4.Projekteringsavtal","5.Anslutningsavtal","6.Nätavtal"}=Q832,1,0))&gt;0,EDATE(AX832,RANDBETWEEN(0,6)),"")</f>
        <v/>
      </c>
      <c r="BB832" s="20" t="str">
        <f ca="1">IF(SUM(IF({"5.Anslutningsavtal","6.Nätavtal"}=Q832,1,0))&gt;0,EDATE(AZ832,RANDBETWEEN(0,3)),"")</f>
        <v/>
      </c>
      <c r="BD832" s="20" t="str">
        <f ca="1" t="shared" si="1006"/>
        <v/>
      </c>
    </row>
    <row r="833" spans="1:56">
      <c r="A833" s="32" t="s">
        <v>65</v>
      </c>
      <c r="B833" s="30">
        <f ca="1" t="shared" si="1007"/>
        <v>44153</v>
      </c>
      <c r="C833" s="31">
        <f ca="1" t="shared" si="993"/>
        <v>44209</v>
      </c>
      <c r="D833" s="29" t="str">
        <f t="shared" si="994"/>
        <v>Project 4833</v>
      </c>
      <c r="E833" s="29" t="str">
        <f t="shared" si="995"/>
        <v>Company AB 5833</v>
      </c>
      <c r="F833" s="29" t="str">
        <f ca="1" t="shared" si="1008"/>
        <v>Nacka</v>
      </c>
      <c r="G833" s="36">
        <f ca="1" t="shared" si="1009"/>
        <v>35</v>
      </c>
      <c r="H833" s="37" t="str">
        <f ca="1" t="shared" si="1010"/>
        <v/>
      </c>
      <c r="I833" s="29" t="str">
        <f ca="1" t="shared" si="1011"/>
        <v>Nyanslutning</v>
      </c>
      <c r="J833" s="29" t="s">
        <v>69</v>
      </c>
      <c r="K833" s="40">
        <f ca="1" t="shared" si="1012"/>
        <v>540</v>
      </c>
      <c r="L833" s="40">
        <f ca="1" t="shared" si="996"/>
        <v>177</v>
      </c>
      <c r="N833" s="29" t="str">
        <f ca="1" t="shared" si="997"/>
        <v>Sarah Anderson 833</v>
      </c>
      <c r="O833" s="29" t="str">
        <f ca="1" t="shared" si="998"/>
        <v>Anders Erikson 833</v>
      </c>
      <c r="P833" s="29" t="str">
        <f ca="1" t="shared" si="999"/>
        <v>Sarah Anderson 833</v>
      </c>
      <c r="Q833" s="29" t="str">
        <f ca="1" t="shared" si="1013"/>
        <v>2.Reservationsavtal</v>
      </c>
      <c r="R833" s="44" t="str">
        <f ca="1" t="shared" si="1014"/>
        <v>N/A</v>
      </c>
      <c r="S833" s="44" t="str">
        <f ca="1" t="shared" si="1015"/>
        <v/>
      </c>
      <c r="T833" s="44" t="str">
        <f ca="1" t="shared" si="1016"/>
        <v/>
      </c>
      <c r="V833" s="32"/>
      <c r="W833" s="48" t="str">
        <f ca="1" t="shared" si="1017"/>
        <v/>
      </c>
      <c r="X833" s="49" t="str">
        <f ca="1" t="shared" si="1018"/>
        <v>Ja</v>
      </c>
      <c r="Y833" s="62">
        <f ca="1" t="shared" si="1000"/>
        <v>45509</v>
      </c>
      <c r="Z833" s="62">
        <f ca="1" t="shared" si="1001"/>
        <v>44668</v>
      </c>
      <c r="AA833" s="66"/>
      <c r="AB833" s="63" t="str">
        <f ca="1" t="shared" si="1002"/>
        <v/>
      </c>
      <c r="AC833" s="72">
        <f ca="1">INDEX(Anslutningspunkt!$A$2:$A$180,RANDBETWEEN(2,180),1)</f>
        <v>219</v>
      </c>
      <c r="AD833" s="29"/>
      <c r="AE833" s="29" t="str">
        <f ca="1" t="shared" si="1019"/>
        <v>Stamnät Regionnät</v>
      </c>
      <c r="AF833" s="78"/>
      <c r="AG833" s="121"/>
      <c r="AH833" s="122"/>
      <c r="AI833" s="126"/>
      <c r="AL833" s="6"/>
      <c r="AM833" s="6">
        <f ca="1">VLOOKUP(AC833,Anslutningspunkt!A:B,2,0)+RANDBETWEEN(-10000,10000)</f>
        <v>7707973.698</v>
      </c>
      <c r="AN833" s="6">
        <f ca="1">VLOOKUP(AC833,Anslutningspunkt!A:C,3,0)+RANDBETWEEN(-10000,10000)</f>
        <v>712217.195</v>
      </c>
      <c r="AP833" s="6" t="str">
        <f ca="1" t="shared" si="1003"/>
        <v>Nyanslutning</v>
      </c>
      <c r="AQ833" s="6" t="str">
        <f t="shared" si="1004"/>
        <v>Konsumtion/Produktion</v>
      </c>
      <c r="AX833" s="30">
        <f ca="1" t="shared" si="1005"/>
        <v>44154.1149940424</v>
      </c>
      <c r="AZ833" s="30" t="str">
        <f ca="1">IF(SUM(IF({"4.Projekteringsavtal","5.Anslutningsavtal","6.Nätavtal"}=Q833,1,0))&gt;0,EDATE(AX833,RANDBETWEEN(0,6)),"")</f>
        <v/>
      </c>
      <c r="BB833" s="20" t="str">
        <f ca="1">IF(SUM(IF({"5.Anslutningsavtal","6.Nätavtal"}=Q833,1,0))&gt;0,EDATE(AZ833,RANDBETWEEN(0,3)),"")</f>
        <v/>
      </c>
      <c r="BD833" s="20" t="str">
        <f ca="1" t="shared" si="1006"/>
        <v/>
      </c>
    </row>
    <row r="834" spans="1:56">
      <c r="A834" s="32" t="s">
        <v>65</v>
      </c>
      <c r="B834" s="30">
        <f ca="1" t="shared" si="1007"/>
        <v>44004</v>
      </c>
      <c r="C834" s="31">
        <f ca="1" t="shared" si="993"/>
        <v>44925</v>
      </c>
      <c r="D834" s="29" t="str">
        <f t="shared" si="994"/>
        <v>Project 4834</v>
      </c>
      <c r="E834" s="29" t="str">
        <f t="shared" si="995"/>
        <v>Company AB 5834</v>
      </c>
      <c r="F834" s="29" t="str">
        <f ca="1" t="shared" si="1008"/>
        <v>Heby</v>
      </c>
      <c r="G834" s="36">
        <f ca="1" t="shared" si="1009"/>
        <v>30</v>
      </c>
      <c r="H834" s="37" t="str">
        <f ca="1" t="shared" si="1010"/>
        <v/>
      </c>
      <c r="I834" s="29" t="str">
        <f ca="1" t="shared" si="1011"/>
        <v>Flytt</v>
      </c>
      <c r="J834" s="29" t="s">
        <v>69</v>
      </c>
      <c r="K834" s="40">
        <f ca="1" t="shared" si="1012"/>
        <v>50</v>
      </c>
      <c r="L834" s="40">
        <f ca="1" t="shared" si="996"/>
        <v>12</v>
      </c>
      <c r="N834" s="29" t="str">
        <f ca="1" t="shared" si="997"/>
        <v>Erik Johanson 834</v>
      </c>
      <c r="O834" s="29" t="str">
        <f ca="1" t="shared" si="998"/>
        <v>Erik Johanson 834</v>
      </c>
      <c r="P834" s="29" t="str">
        <f ca="1" t="shared" si="999"/>
        <v>Sarah Anderson 834</v>
      </c>
      <c r="Q834" s="29" t="str">
        <f ca="1" t="shared" si="1013"/>
        <v>6.Nätavtal</v>
      </c>
      <c r="R834" s="44" t="str">
        <f ca="1" t="shared" si="1014"/>
        <v>?</v>
      </c>
      <c r="S834" s="44" t="str">
        <f ca="1" t="shared" si="1015"/>
        <v/>
      </c>
      <c r="T834" s="44" t="str">
        <f ca="1" t="shared" si="1016"/>
        <v/>
      </c>
      <c r="V834" s="32"/>
      <c r="W834" s="48" t="str">
        <f ca="1" t="shared" si="1017"/>
        <v>Reservationsavtal ska tecknas</v>
      </c>
      <c r="X834" s="49" t="str">
        <f ca="1" t="shared" si="1018"/>
        <v>Ja</v>
      </c>
      <c r="Y834" s="62">
        <f ca="1" t="shared" si="1000"/>
        <v>45563</v>
      </c>
      <c r="Z834" s="62">
        <f ca="1" t="shared" si="1001"/>
        <v>45522</v>
      </c>
      <c r="AA834" s="66"/>
      <c r="AB834" s="63" t="str">
        <f ca="1" t="shared" si="1002"/>
        <v/>
      </c>
      <c r="AC834" s="72">
        <f ca="1">INDEX(Anslutningspunkt!$A$2:$A$180,RANDBETWEEN(2,180),1)</f>
        <v>116</v>
      </c>
      <c r="AD834" s="29"/>
      <c r="AE834" s="29" t="str">
        <f ca="1" t="shared" si="1019"/>
        <v>Regionnät</v>
      </c>
      <c r="AF834" s="78"/>
      <c r="AG834" s="121"/>
      <c r="AH834" s="122"/>
      <c r="AI834" s="126"/>
      <c r="AL834" s="6"/>
      <c r="AM834" s="6">
        <f ca="1">VLOOKUP(AC834,Anslutningspunkt!A:B,2,0)+RANDBETWEEN(-10000,10000)</f>
        <v>7616382.698</v>
      </c>
      <c r="AN834" s="6">
        <f ca="1">VLOOKUP(AC834,Anslutningspunkt!A:C,3,0)+RANDBETWEEN(-10000,10000)</f>
        <v>827932.195</v>
      </c>
      <c r="AP834" s="6" t="str">
        <f ca="1" t="shared" si="1003"/>
        <v>Flytt</v>
      </c>
      <c r="AQ834" s="6" t="str">
        <f t="shared" si="1004"/>
        <v>Konsumtion/Produktion</v>
      </c>
      <c r="AX834" s="30">
        <f ca="1" t="shared" si="1005"/>
        <v>44639.2199974811</v>
      </c>
      <c r="AZ834" s="30">
        <f ca="1">IF(SUM(IF({"4.Projekteringsavtal","5.Anslutningsavtal","6.Nätavtal"}=Q834,1,0))&gt;0,EDATE(AX834,RANDBETWEEN(0,6)),"")</f>
        <v>44639</v>
      </c>
      <c r="BB834" s="20">
        <f ca="1">IF(SUM(IF({"5.Anslutningsavtal","6.Nätavtal"}=Q834,1,0))&gt;0,EDATE(AZ834,RANDBETWEEN(0,3)),"")</f>
        <v>44700</v>
      </c>
      <c r="BD834" s="20">
        <f ca="1" t="shared" si="1006"/>
        <v>44792</v>
      </c>
    </row>
    <row r="835" spans="1:56">
      <c r="A835" s="32" t="s">
        <v>65</v>
      </c>
      <c r="B835" s="30">
        <f ca="1" t="shared" si="1007"/>
        <v>43876</v>
      </c>
      <c r="C835" s="31">
        <f ca="1" t="shared" si="993"/>
        <v>44288</v>
      </c>
      <c r="D835" s="29" t="str">
        <f t="shared" si="994"/>
        <v>Project 4835</v>
      </c>
      <c r="E835" s="29" t="str">
        <f t="shared" si="995"/>
        <v>Company AB 5835</v>
      </c>
      <c r="F835" s="29" t="str">
        <f ca="1" t="shared" si="1008"/>
        <v>Uppsala</v>
      </c>
      <c r="G835" s="36">
        <f ca="1" t="shared" si="1009"/>
        <v>38</v>
      </c>
      <c r="H835" s="37" t="str">
        <f ca="1" t="shared" si="1010"/>
        <v>Nej</v>
      </c>
      <c r="I835" s="29" t="str">
        <f ca="1" t="shared" si="1011"/>
        <v>Flytt</v>
      </c>
      <c r="J835" s="29" t="s">
        <v>69</v>
      </c>
      <c r="K835" s="40">
        <f ca="1" t="shared" si="1012"/>
        <v>430</v>
      </c>
      <c r="L835" s="40">
        <f ca="1" t="shared" si="996"/>
        <v>295</v>
      </c>
      <c r="N835" s="29" t="str">
        <f ca="1" t="shared" si="997"/>
        <v>Anders Erikson 835</v>
      </c>
      <c r="O835" s="29" t="str">
        <f ca="1" t="shared" si="998"/>
        <v>Lars Johnson 835</v>
      </c>
      <c r="P835" s="29" t="str">
        <f ca="1" t="shared" si="999"/>
        <v>Lars Johnson 835</v>
      </c>
      <c r="Q835" s="29" t="str">
        <f ca="1" t="shared" si="1013"/>
        <v>2.Reservationsavtal</v>
      </c>
      <c r="R835" s="44" t="str">
        <f ca="1" t="shared" si="1014"/>
        <v/>
      </c>
      <c r="S835" s="44" t="str">
        <f ca="1" t="shared" si="1015"/>
        <v/>
      </c>
      <c r="T835" s="44" t="str">
        <f ca="1" t="shared" si="1016"/>
        <v/>
      </c>
      <c r="V835" s="32"/>
      <c r="W835" s="48" t="str">
        <f ca="1" t="shared" si="1017"/>
        <v/>
      </c>
      <c r="X835" s="49" t="str">
        <f ca="1" t="shared" si="1018"/>
        <v>Ja</v>
      </c>
      <c r="Y835" s="62">
        <f ca="1" t="shared" si="1000"/>
        <v>45584</v>
      </c>
      <c r="Z835" s="62">
        <f ca="1" t="shared" si="1001"/>
        <v>45376</v>
      </c>
      <c r="AA835" s="66"/>
      <c r="AB835" s="63" t="str">
        <f ca="1" t="shared" si="1002"/>
        <v/>
      </c>
      <c r="AC835" s="72">
        <f ca="1">INDEX(Anslutningspunkt!$A$2:$A$180,RANDBETWEEN(2,180),1)</f>
        <v>56</v>
      </c>
      <c r="AD835" s="29"/>
      <c r="AE835" s="29" t="str">
        <f ca="1" t="shared" si="1019"/>
        <v>Stamnät</v>
      </c>
      <c r="AF835" s="78"/>
      <c r="AG835" s="121"/>
      <c r="AH835" s="122"/>
      <c r="AI835" s="126"/>
      <c r="AL835" s="6"/>
      <c r="AM835" s="6">
        <f ca="1">VLOOKUP(AC835,Anslutningspunkt!A:B,2,0)+RANDBETWEEN(-10000,10000)</f>
        <v>7648507.698</v>
      </c>
      <c r="AN835" s="6">
        <f ca="1">VLOOKUP(AC835,Anslutningspunkt!A:C,3,0)+RANDBETWEEN(-10000,10000)</f>
        <v>823102.195</v>
      </c>
      <c r="AP835" s="6" t="str">
        <f ca="1" t="shared" si="1003"/>
        <v>Flytt</v>
      </c>
      <c r="AQ835" s="6" t="str">
        <f t="shared" si="1004"/>
        <v>Konsumtion/Produktion</v>
      </c>
      <c r="AX835" s="30">
        <f ca="1" t="shared" si="1005"/>
        <v>43961.2702541918</v>
      </c>
      <c r="AZ835" s="30" t="str">
        <f ca="1">IF(SUM(IF({"4.Projekteringsavtal","5.Anslutningsavtal","6.Nätavtal"}=Q835,1,0))&gt;0,EDATE(AX835,RANDBETWEEN(0,6)),"")</f>
        <v/>
      </c>
      <c r="BB835" s="20" t="str">
        <f ca="1">IF(SUM(IF({"5.Anslutningsavtal","6.Nätavtal"}=Q835,1,0))&gt;0,EDATE(AZ835,RANDBETWEEN(0,3)),"")</f>
        <v/>
      </c>
      <c r="BD835" s="20" t="str">
        <f ca="1" t="shared" si="1006"/>
        <v/>
      </c>
    </row>
    <row r="836" spans="1:56">
      <c r="A836" s="32" t="s">
        <v>65</v>
      </c>
      <c r="B836" s="30">
        <f ca="1" t="shared" si="1007"/>
        <v>44217</v>
      </c>
      <c r="C836" s="31">
        <f ca="1" t="shared" si="993"/>
        <v>45512</v>
      </c>
      <c r="D836" s="29" t="str">
        <f t="shared" si="994"/>
        <v>Project 4836</v>
      </c>
      <c r="E836" s="29" t="str">
        <f t="shared" si="995"/>
        <v>Company AB 5836</v>
      </c>
      <c r="F836" s="29" t="str">
        <f ca="1" t="shared" si="1008"/>
        <v>Upplands Vsäby</v>
      </c>
      <c r="G836" s="36">
        <f ca="1" t="shared" si="1009"/>
        <v>35</v>
      </c>
      <c r="H836" s="37" t="str">
        <f ca="1" t="shared" si="1010"/>
        <v/>
      </c>
      <c r="I836" s="29" t="str">
        <f ca="1" t="shared" si="1011"/>
        <v>Utökning</v>
      </c>
      <c r="J836" s="29" t="s">
        <v>69</v>
      </c>
      <c r="K836" s="40">
        <f ca="1" t="shared" si="1012"/>
        <v>60</v>
      </c>
      <c r="L836" s="40">
        <f ca="1" t="shared" si="996"/>
        <v>14</v>
      </c>
      <c r="N836" s="29" t="str">
        <f ca="1" t="shared" si="997"/>
        <v>Erik Johanson 836</v>
      </c>
      <c r="O836" s="29" t="str">
        <f ca="1" t="shared" si="998"/>
        <v>Sarah Anderson 836</v>
      </c>
      <c r="P836" s="29" t="str">
        <f ca="1" t="shared" si="999"/>
        <v>Sarah Anderson 836</v>
      </c>
      <c r="Q836" s="29" t="str">
        <f ca="1" t="shared" si="1013"/>
        <v>6.Nätavtal</v>
      </c>
      <c r="R836" s="44" t="str">
        <f ca="1" t="shared" si="1014"/>
        <v>N/A</v>
      </c>
      <c r="S836" s="44" t="str">
        <f ca="1" t="shared" si="1015"/>
        <v>x</v>
      </c>
      <c r="T836" s="44" t="str">
        <f ca="1" t="shared" si="1016"/>
        <v/>
      </c>
      <c r="V836" s="32"/>
      <c r="W836" s="48" t="str">
        <f ca="1" t="shared" si="1017"/>
        <v/>
      </c>
      <c r="X836" s="49" t="str">
        <f ca="1" t="shared" si="1018"/>
        <v>Nej</v>
      </c>
      <c r="Y836" s="62" t="str">
        <f ca="1" t="shared" si="1000"/>
        <v/>
      </c>
      <c r="Z836" s="62" t="str">
        <f ca="1" t="shared" si="1001"/>
        <v/>
      </c>
      <c r="AA836" s="66"/>
      <c r="AB836" s="63" t="str">
        <f ca="1" t="shared" si="1002"/>
        <v/>
      </c>
      <c r="AC836" s="72">
        <f ca="1">INDEX(Anslutningspunkt!$A$2:$A$180,RANDBETWEEN(2,180),1)</f>
        <v>240</v>
      </c>
      <c r="AD836" s="29"/>
      <c r="AE836" s="29" t="str">
        <f ca="1" t="shared" si="1019"/>
        <v/>
      </c>
      <c r="AF836" s="78"/>
      <c r="AG836" s="121"/>
      <c r="AH836" s="122"/>
      <c r="AI836" s="126"/>
      <c r="AL836" s="6"/>
      <c r="AM836" s="6">
        <f ca="1">VLOOKUP(AC836,Anslutningspunkt!A:B,2,0)+RANDBETWEEN(-10000,10000)</f>
        <v>7657092.698</v>
      </c>
      <c r="AN836" s="6">
        <f ca="1">VLOOKUP(AC836,Anslutningspunkt!A:C,3,0)+RANDBETWEEN(-10000,10000)</f>
        <v>820111.195</v>
      </c>
      <c r="AP836" s="6" t="str">
        <f ca="1" t="shared" si="1003"/>
        <v>Utökning</v>
      </c>
      <c r="AQ836" s="6" t="str">
        <f t="shared" si="1004"/>
        <v>Konsumtion/Produktion</v>
      </c>
      <c r="AX836" s="30">
        <f ca="1" t="shared" si="1005"/>
        <v>44958.6218194632</v>
      </c>
      <c r="AZ836" s="30">
        <f ca="1">IF(SUM(IF({"4.Projekteringsavtal","5.Anslutningsavtal","6.Nätavtal"}=Q836,1,0))&gt;0,EDATE(AX836,RANDBETWEEN(0,6)),"")</f>
        <v>44958</v>
      </c>
      <c r="BB836" s="20">
        <f ca="1">IF(SUM(IF({"5.Anslutningsavtal","6.Nätavtal"}=Q836,1,0))&gt;0,EDATE(AZ836,RANDBETWEEN(0,3)),"")</f>
        <v>45017</v>
      </c>
      <c r="BD836" s="20">
        <f ca="1" t="shared" si="1006"/>
        <v>45078</v>
      </c>
    </row>
    <row r="837" spans="1:56">
      <c r="A837" s="32" t="s">
        <v>65</v>
      </c>
      <c r="B837" s="30">
        <f ca="1" t="shared" si="1007"/>
        <v>44243</v>
      </c>
      <c r="C837" s="31">
        <f ca="1" t="shared" si="993"/>
        <v>44437</v>
      </c>
      <c r="D837" s="29" t="str">
        <f t="shared" si="994"/>
        <v>Project 4837</v>
      </c>
      <c r="E837" s="29" t="str">
        <f t="shared" si="995"/>
        <v>Company AB 5837</v>
      </c>
      <c r="F837" s="29" t="str">
        <f ca="1" t="shared" si="1008"/>
        <v>Norberg</v>
      </c>
      <c r="G837" s="36">
        <f ca="1" t="shared" si="1009"/>
        <v>37</v>
      </c>
      <c r="H837" s="37" t="str">
        <f ca="1" t="shared" si="1010"/>
        <v>Ja</v>
      </c>
      <c r="I837" s="29" t="str">
        <f ca="1" t="shared" si="1011"/>
        <v>Nyanslutning</v>
      </c>
      <c r="J837" s="29" t="s">
        <v>69</v>
      </c>
      <c r="K837" s="40">
        <f ca="1" t="shared" si="1012"/>
        <v>270</v>
      </c>
      <c r="L837" s="40">
        <f ca="1" t="shared" si="996"/>
        <v>226</v>
      </c>
      <c r="N837" s="29" t="str">
        <f ca="1" t="shared" si="997"/>
        <v>Sarah Anderson 837</v>
      </c>
      <c r="O837" s="29" t="str">
        <f ca="1" t="shared" si="998"/>
        <v>Lars Johnson 837</v>
      </c>
      <c r="P837" s="29" t="str">
        <f ca="1" t="shared" si="999"/>
        <v>Lars Johnson 837</v>
      </c>
      <c r="Q837" s="29" t="str">
        <f ca="1" t="shared" si="1013"/>
        <v>1.Anslutningsmöjlighet</v>
      </c>
      <c r="R837" s="44" t="str">
        <f ca="1" t="shared" si="1014"/>
        <v>?</v>
      </c>
      <c r="S837" s="44" t="str">
        <f ca="1" t="shared" si="1015"/>
        <v>x</v>
      </c>
      <c r="T837" s="44" t="str">
        <f ca="1" t="shared" si="1016"/>
        <v/>
      </c>
      <c r="V837" s="32"/>
      <c r="W837" s="48" t="str">
        <f ca="1" t="shared" si="1017"/>
        <v/>
      </c>
      <c r="X837" s="49" t="str">
        <f ca="1" t="shared" si="1018"/>
        <v>Nej</v>
      </c>
      <c r="Y837" s="62" t="str">
        <f ca="1" t="shared" si="1000"/>
        <v/>
      </c>
      <c r="Z837" s="62" t="str">
        <f ca="1" t="shared" si="1001"/>
        <v/>
      </c>
      <c r="AA837" s="66"/>
      <c r="AB837" s="63" t="str">
        <f ca="1" t="shared" si="1002"/>
        <v/>
      </c>
      <c r="AC837" s="72">
        <f ca="1">INDEX(Anslutningspunkt!$A$2:$A$180,RANDBETWEEN(2,180),1)</f>
        <v>159</v>
      </c>
      <c r="AD837" s="29"/>
      <c r="AE837" s="29" t="str">
        <f ca="1" t="shared" si="1019"/>
        <v>Stamnät</v>
      </c>
      <c r="AF837" s="78"/>
      <c r="AG837" s="121"/>
      <c r="AH837" s="122"/>
      <c r="AI837" s="126"/>
      <c r="AL837" s="6"/>
      <c r="AM837" s="6">
        <f ca="1">VLOOKUP(AC837,Anslutningspunkt!A:B,2,0)+RANDBETWEEN(-10000,10000)</f>
        <v>7702215.698</v>
      </c>
      <c r="AN837" s="6">
        <f ca="1">VLOOKUP(AC837,Anslutningspunkt!A:C,3,0)+RANDBETWEEN(-10000,10000)</f>
        <v>781534.195</v>
      </c>
      <c r="AP837" s="6" t="str">
        <f ca="1" t="shared" si="1003"/>
        <v>Nyanslutning</v>
      </c>
      <c r="AQ837" s="6" t="str">
        <f t="shared" si="1004"/>
        <v>Konsumtion/Produktion</v>
      </c>
      <c r="AX837" s="30" t="str">
        <f ca="1" t="shared" si="1005"/>
        <v/>
      </c>
      <c r="AZ837" s="30" t="str">
        <f ca="1">IF(SUM(IF({"4.Projekteringsavtal","5.Anslutningsavtal","6.Nätavtal"}=Q837,1,0))&gt;0,EDATE(AX837,RANDBETWEEN(0,6)),"")</f>
        <v/>
      </c>
      <c r="BB837" s="20" t="str">
        <f ca="1">IF(SUM(IF({"5.Anslutningsavtal","6.Nätavtal"}=Q837,1,0))&gt;0,EDATE(AZ837,RANDBETWEEN(0,3)),"")</f>
        <v/>
      </c>
      <c r="BD837" s="20" t="str">
        <f ca="1" t="shared" si="1006"/>
        <v/>
      </c>
    </row>
    <row r="838" spans="1:56">
      <c r="A838" s="32" t="s">
        <v>65</v>
      </c>
      <c r="B838" s="30">
        <f ca="1" t="shared" si="1007"/>
        <v>44146</v>
      </c>
      <c r="C838" s="31">
        <f ca="1" t="shared" si="993"/>
        <v>44611</v>
      </c>
      <c r="D838" s="29" t="str">
        <f t="shared" si="994"/>
        <v>Project 4838</v>
      </c>
      <c r="E838" s="29" t="str">
        <f t="shared" si="995"/>
        <v>Company AB 5838</v>
      </c>
      <c r="F838" s="29" t="str">
        <f ca="1" t="shared" si="1008"/>
        <v>Nacka</v>
      </c>
      <c r="G838" s="36">
        <f ca="1" t="shared" si="1009"/>
        <v>36</v>
      </c>
      <c r="H838" s="37" t="str">
        <f ca="1" t="shared" si="1010"/>
        <v/>
      </c>
      <c r="I838" s="29" t="str">
        <f ca="1" t="shared" si="1011"/>
        <v>Nyanslutning</v>
      </c>
      <c r="J838" s="29" t="s">
        <v>69</v>
      </c>
      <c r="K838" s="40">
        <f ca="1" t="shared" si="1012"/>
        <v>180</v>
      </c>
      <c r="L838" s="40">
        <f ca="1" t="shared" si="996"/>
        <v>132</v>
      </c>
      <c r="N838" s="29" t="str">
        <f ca="1" t="shared" si="997"/>
        <v>Sarah Anderson 838</v>
      </c>
      <c r="O838" s="29" t="str">
        <f ca="1" t="shared" si="998"/>
        <v>Erik Johanson 838</v>
      </c>
      <c r="P838" s="29" t="str">
        <f ca="1" t="shared" si="999"/>
        <v>Lars Johnson 838</v>
      </c>
      <c r="Q838" s="29" t="str">
        <f ca="1" t="shared" si="1013"/>
        <v>1.Anslutningsmöjlighet</v>
      </c>
      <c r="R838" s="44" t="str">
        <f ca="1" t="shared" si="1014"/>
        <v/>
      </c>
      <c r="S838" s="44" t="str">
        <f ca="1" t="shared" si="1015"/>
        <v>x</v>
      </c>
      <c r="T838" s="44" t="str">
        <f ca="1" t="shared" si="1016"/>
        <v/>
      </c>
      <c r="V838" s="32"/>
      <c r="W838" s="48" t="str">
        <f ca="1" t="shared" si="1017"/>
        <v/>
      </c>
      <c r="X838" s="49" t="str">
        <f ca="1" t="shared" si="1018"/>
        <v>Ja</v>
      </c>
      <c r="Y838" s="62">
        <f ca="1" t="shared" si="1000"/>
        <v>45509</v>
      </c>
      <c r="Z838" s="62">
        <f ca="1" t="shared" si="1001"/>
        <v>45477</v>
      </c>
      <c r="AA838" s="66"/>
      <c r="AB838" s="63" t="str">
        <f ca="1" t="shared" si="1002"/>
        <v/>
      </c>
      <c r="AC838" s="72">
        <f ca="1">INDEX(Anslutningspunkt!$A$2:$A$180,RANDBETWEEN(2,180),1)</f>
        <v>223</v>
      </c>
      <c r="AD838" s="29"/>
      <c r="AE838" s="29" t="str">
        <f ca="1" t="shared" si="1019"/>
        <v>Regionnät</v>
      </c>
      <c r="AF838" s="78"/>
      <c r="AG838" s="121"/>
      <c r="AH838" s="122"/>
      <c r="AI838" s="126"/>
      <c r="AL838" s="6"/>
      <c r="AM838" s="6">
        <f ca="1">VLOOKUP(AC838,Anslutningspunkt!A:B,2,0)+RANDBETWEEN(-10000,10000)</f>
        <v>7691751.698</v>
      </c>
      <c r="AN838" s="6">
        <f ca="1">VLOOKUP(AC838,Anslutningspunkt!A:C,3,0)+RANDBETWEEN(-10000,10000)</f>
        <v>846729.195</v>
      </c>
      <c r="AP838" s="6" t="str">
        <f ca="1" t="shared" si="1003"/>
        <v>Nyanslutning</v>
      </c>
      <c r="AQ838" s="6" t="str">
        <f t="shared" si="1004"/>
        <v>Konsumtion/Produktion</v>
      </c>
      <c r="AX838" s="30" t="str">
        <f ca="1" t="shared" si="1005"/>
        <v/>
      </c>
      <c r="AZ838" s="30" t="str">
        <f ca="1">IF(SUM(IF({"4.Projekteringsavtal","5.Anslutningsavtal","6.Nätavtal"}=Q838,1,0))&gt;0,EDATE(AX838,RANDBETWEEN(0,6)),"")</f>
        <v/>
      </c>
      <c r="BB838" s="20" t="str">
        <f ca="1">IF(SUM(IF({"5.Anslutningsavtal","6.Nätavtal"}=Q838,1,0))&gt;0,EDATE(AZ838,RANDBETWEEN(0,3)),"")</f>
        <v/>
      </c>
      <c r="BD838" s="20" t="str">
        <f ca="1" t="shared" si="1006"/>
        <v/>
      </c>
    </row>
    <row r="839" spans="1:56">
      <c r="A839" s="32" t="s">
        <v>65</v>
      </c>
      <c r="B839" s="30">
        <f ca="1" t="shared" si="1007"/>
        <v>44285</v>
      </c>
      <c r="C839" s="31">
        <f ca="1" t="shared" si="993"/>
        <v>45482</v>
      </c>
      <c r="D839" s="29" t="str">
        <f t="shared" si="994"/>
        <v>Project 4839</v>
      </c>
      <c r="E839" s="29" t="str">
        <f t="shared" si="995"/>
        <v>Company AB 5839</v>
      </c>
      <c r="F839" s="29" t="str">
        <f ca="1" t="shared" si="1008"/>
        <v>Surahammar</v>
      </c>
      <c r="G839" s="36">
        <f ca="1" t="shared" si="1009"/>
        <v>36</v>
      </c>
      <c r="H839" s="37" t="str">
        <f ca="1" t="shared" si="1010"/>
        <v/>
      </c>
      <c r="I839" s="29" t="str">
        <f ca="1" t="shared" si="1011"/>
        <v>Utökning</v>
      </c>
      <c r="J839" s="29" t="s">
        <v>69</v>
      </c>
      <c r="K839" s="40">
        <f ca="1" t="shared" si="1012"/>
        <v>440</v>
      </c>
      <c r="L839" s="40">
        <f ca="1" t="shared" si="996"/>
        <v>187</v>
      </c>
      <c r="N839" s="29" t="str">
        <f ca="1" t="shared" si="997"/>
        <v>Lars Johnson 839</v>
      </c>
      <c r="O839" s="29" t="str">
        <f ca="1" t="shared" si="998"/>
        <v>Anders Erikson 839</v>
      </c>
      <c r="P839" s="29" t="str">
        <f ca="1" t="shared" si="999"/>
        <v>Erik Johanson 839</v>
      </c>
      <c r="Q839" s="29" t="str">
        <f ca="1" t="shared" si="1013"/>
        <v>6.Nätavtal</v>
      </c>
      <c r="R839" s="44" t="str">
        <f ca="1" t="shared" si="1014"/>
        <v>N/A</v>
      </c>
      <c r="S839" s="44" t="str">
        <f ca="1" t="shared" si="1015"/>
        <v/>
      </c>
      <c r="T839" s="44" t="str">
        <f ca="1" t="shared" si="1016"/>
        <v/>
      </c>
      <c r="V839" s="32"/>
      <c r="W839" s="48" t="str">
        <f ca="1" t="shared" si="1017"/>
        <v>Reservationsavtal ska tecknas</v>
      </c>
      <c r="X839" s="49" t="str">
        <f ca="1" t="shared" si="1018"/>
        <v/>
      </c>
      <c r="Y839" s="62" t="str">
        <f ca="1" t="shared" si="1000"/>
        <v/>
      </c>
      <c r="Z839" s="62" t="str">
        <f ca="1" t="shared" si="1001"/>
        <v/>
      </c>
      <c r="AA839" s="66"/>
      <c r="AB839" s="63" t="str">
        <f ca="1" t="shared" si="1002"/>
        <v/>
      </c>
      <c r="AC839" s="72">
        <f ca="1">INDEX(Anslutningspunkt!$A$2:$A$180,RANDBETWEEN(2,180),1)</f>
        <v>223</v>
      </c>
      <c r="AD839" s="29"/>
      <c r="AE839" s="29" t="str">
        <f ca="1" t="shared" si="1019"/>
        <v>Stamnät Regionnät</v>
      </c>
      <c r="AF839" s="78"/>
      <c r="AG839" s="121"/>
      <c r="AH839" s="122"/>
      <c r="AI839" s="126"/>
      <c r="AL839" s="6"/>
      <c r="AM839" s="6">
        <f ca="1">VLOOKUP(AC839,Anslutningspunkt!A:B,2,0)+RANDBETWEEN(-10000,10000)</f>
        <v>7690400.698</v>
      </c>
      <c r="AN839" s="6">
        <f ca="1">VLOOKUP(AC839,Anslutningspunkt!A:C,3,0)+RANDBETWEEN(-10000,10000)</f>
        <v>833109.195</v>
      </c>
      <c r="AP839" s="6" t="str">
        <f ca="1" t="shared" si="1003"/>
        <v>Utökning</v>
      </c>
      <c r="AQ839" s="6" t="str">
        <f t="shared" si="1004"/>
        <v>Konsumtion/Produktion</v>
      </c>
      <c r="AX839" s="30">
        <f ca="1" t="shared" si="1005"/>
        <v>44416.7979695565</v>
      </c>
      <c r="AZ839" s="30">
        <f ca="1">IF(SUM(IF({"4.Projekteringsavtal","5.Anslutningsavtal","6.Nätavtal"}=Q839,1,0))&gt;0,EDATE(AX839,RANDBETWEEN(0,6)),"")</f>
        <v>44416</v>
      </c>
      <c r="BB839" s="20">
        <f ca="1">IF(SUM(IF({"5.Anslutningsavtal","6.Nätavtal"}=Q839,1,0))&gt;0,EDATE(AZ839,RANDBETWEEN(0,3)),"")</f>
        <v>44416</v>
      </c>
      <c r="BD839" s="20">
        <f ca="1" t="shared" si="1006"/>
        <v>44508</v>
      </c>
    </row>
    <row r="840" spans="1:56">
      <c r="A840" s="32" t="s">
        <v>65</v>
      </c>
      <c r="B840" s="30">
        <f ca="1" t="shared" si="1007"/>
        <v>43831</v>
      </c>
      <c r="C840" s="31">
        <f ca="1" t="shared" si="993"/>
        <v>45275</v>
      </c>
      <c r="D840" s="29" t="str">
        <f t="shared" si="994"/>
        <v>Project 4840</v>
      </c>
      <c r="E840" s="29" t="str">
        <f t="shared" si="995"/>
        <v>Company AB 5840</v>
      </c>
      <c r="F840" s="29" t="str">
        <f ca="1" t="shared" si="1008"/>
        <v>Östhammar</v>
      </c>
      <c r="G840" s="36">
        <f ca="1" t="shared" si="1009"/>
        <v>36</v>
      </c>
      <c r="H840" s="37" t="str">
        <f ca="1" t="shared" si="1010"/>
        <v>Nej</v>
      </c>
      <c r="I840" s="29" t="str">
        <f ca="1" t="shared" si="1011"/>
        <v>Nyanslutning</v>
      </c>
      <c r="J840" s="29" t="s">
        <v>69</v>
      </c>
      <c r="K840" s="40">
        <f ca="1" t="shared" si="1012"/>
        <v>600</v>
      </c>
      <c r="L840" s="40">
        <f ca="1" t="shared" si="996"/>
        <v>565</v>
      </c>
      <c r="N840" s="29" t="str">
        <f ca="1" t="shared" si="997"/>
        <v>Erik Johanson 840</v>
      </c>
      <c r="O840" s="29" t="str">
        <f ca="1" t="shared" si="998"/>
        <v>Erik Johanson 840</v>
      </c>
      <c r="P840" s="29" t="str">
        <f ca="1" t="shared" si="999"/>
        <v>Erik Johanson 840</v>
      </c>
      <c r="Q840" s="29" t="str">
        <f ca="1" t="shared" si="1013"/>
        <v>4.Projekteringsavtal</v>
      </c>
      <c r="R840" s="44" t="str">
        <f ca="1" t="shared" si="1014"/>
        <v>Ja</v>
      </c>
      <c r="S840" s="44" t="str">
        <f ca="1" t="shared" si="1015"/>
        <v/>
      </c>
      <c r="T840" s="44" t="str">
        <f ca="1" t="shared" si="1016"/>
        <v/>
      </c>
      <c r="V840" s="32"/>
      <c r="W840" s="48" t="str">
        <f ca="1" t="shared" si="1017"/>
        <v/>
      </c>
      <c r="X840" s="49" t="str">
        <f ca="1" t="shared" si="1018"/>
        <v/>
      </c>
      <c r="Y840" s="62" t="str">
        <f ca="1" t="shared" si="1000"/>
        <v/>
      </c>
      <c r="Z840" s="62" t="str">
        <f ca="1" t="shared" si="1001"/>
        <v/>
      </c>
      <c r="AA840" s="66"/>
      <c r="AB840" s="63" t="str">
        <f ca="1" t="shared" si="1002"/>
        <v/>
      </c>
      <c r="AC840" s="72">
        <f ca="1">INDEX(Anslutningspunkt!$A$2:$A$180,RANDBETWEEN(2,180),1)</f>
        <v>44</v>
      </c>
      <c r="AD840" s="29"/>
      <c r="AE840" s="29" t="str">
        <f ca="1" t="shared" si="1019"/>
        <v/>
      </c>
      <c r="AF840" s="78"/>
      <c r="AG840" s="121"/>
      <c r="AH840" s="122"/>
      <c r="AI840" s="126"/>
      <c r="AL840" s="6"/>
      <c r="AM840" s="6">
        <f ca="1">VLOOKUP(AC840,Anslutningspunkt!A:B,2,0)+RANDBETWEEN(-10000,10000)</f>
        <v>7672636.698</v>
      </c>
      <c r="AN840" s="6">
        <f ca="1">VLOOKUP(AC840,Anslutningspunkt!A:C,3,0)+RANDBETWEEN(-10000,10000)</f>
        <v>810577.195</v>
      </c>
      <c r="AP840" s="6" t="str">
        <f ca="1" t="shared" si="1003"/>
        <v>Nyanslutning</v>
      </c>
      <c r="AQ840" s="6" t="str">
        <f t="shared" si="1004"/>
        <v>Konsumtion/Produktion</v>
      </c>
      <c r="AX840" s="30">
        <f ca="1" t="shared" si="1005"/>
        <v>44404.4683311936</v>
      </c>
      <c r="AZ840" s="30">
        <f ca="1">IF(SUM(IF({"4.Projekteringsavtal","5.Anslutningsavtal","6.Nätavtal"}=Q840,1,0))&gt;0,EDATE(AX840,RANDBETWEEN(0,6)),"")</f>
        <v>44404</v>
      </c>
      <c r="BB840" s="20" t="str">
        <f ca="1">IF(SUM(IF({"5.Anslutningsavtal","6.Nätavtal"}=Q840,1,0))&gt;0,EDATE(AZ840,RANDBETWEEN(0,3)),"")</f>
        <v/>
      </c>
      <c r="BD840" s="20" t="str">
        <f ca="1" t="shared" si="1006"/>
        <v/>
      </c>
    </row>
    <row r="841" spans="1:56">
      <c r="A841" s="32" t="s">
        <v>65</v>
      </c>
      <c r="B841" s="30">
        <f ca="1" t="shared" si="1007"/>
        <v>43976</v>
      </c>
      <c r="C841" s="31">
        <f ca="1" t="shared" si="993"/>
        <v>44972</v>
      </c>
      <c r="D841" s="29" t="str">
        <f t="shared" si="994"/>
        <v>Project 4841</v>
      </c>
      <c r="E841" s="29" t="str">
        <f t="shared" si="995"/>
        <v>Company AB 5841</v>
      </c>
      <c r="F841" s="29" t="str">
        <f ca="1" t="shared" si="1008"/>
        <v>Hofors</v>
      </c>
      <c r="G841" s="36">
        <f ca="1" t="shared" si="1009"/>
        <v>31</v>
      </c>
      <c r="H841" s="37" t="str">
        <f ca="1" t="shared" si="1010"/>
        <v>Ja</v>
      </c>
      <c r="I841" s="29" t="str">
        <f ca="1" t="shared" si="1011"/>
        <v>Utökning</v>
      </c>
      <c r="J841" s="29" t="s">
        <v>69</v>
      </c>
      <c r="K841" s="40">
        <f ca="1" t="shared" si="1012"/>
        <v>40</v>
      </c>
      <c r="L841" s="40">
        <f ca="1" t="shared" si="996"/>
        <v>3</v>
      </c>
      <c r="N841" s="29" t="str">
        <f ca="1" t="shared" si="997"/>
        <v>Erik Johanson 841</v>
      </c>
      <c r="O841" s="29" t="str">
        <f ca="1" t="shared" si="998"/>
        <v>Lars Johnson 841</v>
      </c>
      <c r="P841" s="29" t="str">
        <f ca="1" t="shared" si="999"/>
        <v>Sarah Anderson 841</v>
      </c>
      <c r="Q841" s="29" t="str">
        <f ca="1" t="shared" si="1013"/>
        <v>1.Anslutningsmöjlighet</v>
      </c>
      <c r="R841" s="44" t="str">
        <f ca="1" t="shared" si="1014"/>
        <v>N/A</v>
      </c>
      <c r="S841" s="44" t="str">
        <f ca="1" t="shared" si="1015"/>
        <v/>
      </c>
      <c r="T841" s="44" t="str">
        <f ca="1" t="shared" si="1016"/>
        <v/>
      </c>
      <c r="V841" s="32"/>
      <c r="W841" s="48" t="str">
        <f ca="1" t="shared" si="1017"/>
        <v>Ansluts till LN 20 kV</v>
      </c>
      <c r="X841" s="49" t="str">
        <f ca="1" t="shared" si="1018"/>
        <v>Ja</v>
      </c>
      <c r="Y841" s="62">
        <f ca="1" t="shared" si="1000"/>
        <v>45529</v>
      </c>
      <c r="Z841" s="62">
        <f ca="1" t="shared" si="1001"/>
        <v>45511</v>
      </c>
      <c r="AA841" s="66"/>
      <c r="AB841" s="63" t="str">
        <f ca="1" t="shared" si="1002"/>
        <v/>
      </c>
      <c r="AC841" s="72">
        <f ca="1">INDEX(Anslutningspunkt!$A$2:$A$180,RANDBETWEEN(2,180),1)</f>
        <v>148</v>
      </c>
      <c r="AD841" s="29"/>
      <c r="AE841" s="29" t="str">
        <f ca="1" t="shared" si="1019"/>
        <v>Stamnät</v>
      </c>
      <c r="AF841" s="78"/>
      <c r="AG841" s="121"/>
      <c r="AH841" s="122"/>
      <c r="AI841" s="126"/>
      <c r="AL841" s="6"/>
      <c r="AM841" s="6">
        <f ca="1">VLOOKUP(AC841,Anslutningspunkt!A:B,2,0)+RANDBETWEEN(-10000,10000)</f>
        <v>7741126.698</v>
      </c>
      <c r="AN841" s="6">
        <f ca="1">VLOOKUP(AC841,Anslutningspunkt!A:C,3,0)+RANDBETWEEN(-10000,10000)</f>
        <v>761570.195</v>
      </c>
      <c r="AP841" s="6" t="str">
        <f ca="1" t="shared" si="1003"/>
        <v>Utökning</v>
      </c>
      <c r="AQ841" s="6" t="str">
        <f t="shared" si="1004"/>
        <v>Konsumtion/Produktion</v>
      </c>
      <c r="AX841" s="30" t="str">
        <f ca="1" t="shared" si="1005"/>
        <v/>
      </c>
      <c r="AZ841" s="30" t="str">
        <f ca="1">IF(SUM(IF({"4.Projekteringsavtal","5.Anslutningsavtal","6.Nätavtal"}=Q841,1,0))&gt;0,EDATE(AX841,RANDBETWEEN(0,6)),"")</f>
        <v/>
      </c>
      <c r="BB841" s="20" t="str">
        <f ca="1">IF(SUM(IF({"5.Anslutningsavtal","6.Nätavtal"}=Q841,1,0))&gt;0,EDATE(AZ841,RANDBETWEEN(0,3)),"")</f>
        <v/>
      </c>
      <c r="BD841" s="20" t="str">
        <f ca="1" t="shared" si="1006"/>
        <v/>
      </c>
    </row>
    <row r="842" spans="1:56">
      <c r="A842" s="32" t="s">
        <v>65</v>
      </c>
      <c r="B842" s="30">
        <f ca="1" t="shared" ref="B842:B851" si="1020">RANDBETWEEN(DATE(2018,1,1),DATE(2022,10,20))</f>
        <v>44850</v>
      </c>
      <c r="C842" s="31">
        <f ca="1" t="shared" si="993"/>
        <v>45515</v>
      </c>
      <c r="D842" s="29" t="str">
        <f t="shared" si="994"/>
        <v>Project 4842</v>
      </c>
      <c r="E842" s="29" t="str">
        <f t="shared" si="995"/>
        <v>Company AB 5842</v>
      </c>
      <c r="F842" s="29" t="str">
        <f ca="1" t="shared" ref="F842:F851" si="1021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Horndal</v>
      </c>
      <c r="G842" s="36">
        <f ca="1" t="shared" ref="G842:G851" si="1022">RANDBETWEEN(30,38)</f>
        <v>34</v>
      </c>
      <c r="H842" s="37" t="str">
        <f ca="1" t="shared" ref="H842:H851" si="1023">CHOOSE(RANDBETWEEN(1,3),"Ja","Nej","")</f>
        <v>Ja</v>
      </c>
      <c r="I842" s="29" t="str">
        <f ca="1" t="shared" ref="I842:I851" si="1024">CHOOSE(RANDBETWEEN(1,3),"Nyanslutning","Utökning","Flytt")</f>
        <v>Utökning</v>
      </c>
      <c r="J842" s="29" t="s">
        <v>69</v>
      </c>
      <c r="K842" s="40">
        <f ca="1" t="shared" ref="K842:K851" si="1025">RANDBETWEEN(1,60)*10</f>
        <v>270</v>
      </c>
      <c r="L842" s="40">
        <f ca="1" t="shared" si="996"/>
        <v>66</v>
      </c>
      <c r="N842" s="29" t="str">
        <f ca="1" t="shared" si="997"/>
        <v>Erik Johanson 842</v>
      </c>
      <c r="O842" s="29" t="str">
        <f ca="1" t="shared" si="998"/>
        <v>Lars Johnson 842</v>
      </c>
      <c r="P842" s="29" t="str">
        <f ca="1" t="shared" si="999"/>
        <v>Anders Erikson 842</v>
      </c>
      <c r="Q842" s="29" t="str">
        <f ca="1" t="shared" ref="Q842:Q851" si="1026">CHOOSE(RANDBETWEEN(1,5),"5.Anslutningsavtal","4.Projekteringsavtal","6.Nätavtal","2.Reservationsavtal","1.Anslutningsmöjlighet")</f>
        <v>2.Reservationsavtal</v>
      </c>
      <c r="R842" s="44" t="str">
        <f ca="1" t="shared" ref="R842:R851" si="1027">CHOOSE(RANDBETWEEN(1,8),"Ja","","","","n","nej","?","N/A")</f>
        <v>nej</v>
      </c>
      <c r="S842" s="44" t="str">
        <f ca="1" t="shared" ref="S842:S851" si="1028">CHOOSE(RANDBETWEEN(1,3),"x","","")</f>
        <v/>
      </c>
      <c r="T842" s="44" t="str">
        <f ca="1" t="shared" ref="T842:T851" si="1029">CHOOSE(RANDBETWEEN(1,4),"x","","","")</f>
        <v/>
      </c>
      <c r="V842" s="32"/>
      <c r="W842" s="48" t="str">
        <f ca="1" t="shared" ref="W842:W851" si="1030">CHOOSE(RANDBETWEEN(1,7),"Länk","","","","","Ansluts till LN 20 kV","Reservationsavtal ska tecknas")</f>
        <v>Reservationsavtal ska tecknas</v>
      </c>
      <c r="X842" s="49" t="str">
        <f ca="1" t="shared" ref="X842:X851" si="1031">CHOOSE(RANDBETWEEN(1,4),"Ja","Ja","Nej","")</f>
        <v/>
      </c>
      <c r="Y842" s="62" t="str">
        <f ca="1" t="shared" si="1000"/>
        <v/>
      </c>
      <c r="Z842" s="62" t="str">
        <f ca="1" t="shared" si="1001"/>
        <v/>
      </c>
      <c r="AA842" s="66"/>
      <c r="AB842" s="63" t="str">
        <f ca="1" t="shared" si="1002"/>
        <v/>
      </c>
      <c r="AC842" s="72">
        <f ca="1">INDEX(Anslutningspunkt!$A$2:$A$180,RANDBETWEEN(2,180),1)</f>
        <v>101</v>
      </c>
      <c r="AD842" s="29"/>
      <c r="AE842" s="29" t="str">
        <f ca="1" t="shared" ref="AE842:AE851" si="1032">CHOOSE(RANDBETWEEN(1,4),"Regionnät","Stamnät Regionnät","Stamnät","")</f>
        <v>Regionnät</v>
      </c>
      <c r="AF842" s="78"/>
      <c r="AG842" s="121"/>
      <c r="AH842" s="122"/>
      <c r="AI842" s="126"/>
      <c r="AL842" s="6"/>
      <c r="AM842" s="6">
        <f ca="1">VLOOKUP(AC842,Anslutningspunkt!A:B,2,0)+RANDBETWEEN(-10000,10000)</f>
        <v>7565684.698</v>
      </c>
      <c r="AN842" s="6">
        <f ca="1">VLOOKUP(AC842,Anslutningspunkt!A:C,3,0)+RANDBETWEEN(-10000,10000)</f>
        <v>722354.195</v>
      </c>
      <c r="AP842" s="6" t="str">
        <f ca="1" t="shared" si="1003"/>
        <v>Utökning</v>
      </c>
      <c r="AQ842" s="6" t="str">
        <f t="shared" si="1004"/>
        <v>Konsumtion/Produktion</v>
      </c>
      <c r="AX842" s="30">
        <f ca="1" t="shared" si="1005"/>
        <v>44876.0655388761</v>
      </c>
      <c r="AZ842" s="30" t="str">
        <f ca="1">IF(SUM(IF({"4.Projekteringsavtal","5.Anslutningsavtal","6.Nätavtal"}=Q842,1,0))&gt;0,EDATE(AX842,RANDBETWEEN(0,6)),"")</f>
        <v/>
      </c>
      <c r="BB842" s="20" t="str">
        <f ca="1">IF(SUM(IF({"5.Anslutningsavtal","6.Nätavtal"}=Q842,1,0))&gt;0,EDATE(AZ842,RANDBETWEEN(0,3)),"")</f>
        <v/>
      </c>
      <c r="BD842" s="20" t="str">
        <f ca="1" t="shared" si="1006"/>
        <v/>
      </c>
    </row>
    <row r="843" spans="1:56">
      <c r="A843" s="32" t="s">
        <v>65</v>
      </c>
      <c r="B843" s="30">
        <f ca="1" t="shared" si="1020"/>
        <v>44122</v>
      </c>
      <c r="C843" s="31">
        <f ca="1" t="shared" si="993"/>
        <v>44978</v>
      </c>
      <c r="D843" s="29" t="str">
        <f t="shared" si="994"/>
        <v>Project 4843</v>
      </c>
      <c r="E843" s="29" t="str">
        <f t="shared" si="995"/>
        <v>Company AB 5843</v>
      </c>
      <c r="F843" s="29" t="str">
        <f ca="1" t="shared" si="1021"/>
        <v>Uppsala</v>
      </c>
      <c r="G843" s="36">
        <f ca="1" t="shared" si="1022"/>
        <v>34</v>
      </c>
      <c r="H843" s="37" t="str">
        <f ca="1" t="shared" si="1023"/>
        <v>Nej</v>
      </c>
      <c r="I843" s="29" t="str">
        <f ca="1" t="shared" si="1024"/>
        <v>Utökning</v>
      </c>
      <c r="J843" s="29" t="s">
        <v>69</v>
      </c>
      <c r="K843" s="40">
        <f ca="1" t="shared" si="1025"/>
        <v>360</v>
      </c>
      <c r="L843" s="40">
        <f ca="1" t="shared" si="996"/>
        <v>164</v>
      </c>
      <c r="N843" s="29" t="str">
        <f ca="1" t="shared" si="997"/>
        <v>Sarah Anderson 843</v>
      </c>
      <c r="O843" s="29" t="str">
        <f ca="1" t="shared" si="998"/>
        <v>Sarah Anderson 843</v>
      </c>
      <c r="P843" s="29" t="str">
        <f ca="1" t="shared" si="999"/>
        <v>Erik Johanson 843</v>
      </c>
      <c r="Q843" s="29" t="str">
        <f ca="1" t="shared" si="1026"/>
        <v>2.Reservationsavtal</v>
      </c>
      <c r="R843" s="44" t="str">
        <f ca="1" t="shared" si="1027"/>
        <v>N/A</v>
      </c>
      <c r="S843" s="44" t="str">
        <f ca="1" t="shared" si="1028"/>
        <v>x</v>
      </c>
      <c r="T843" s="44" t="str">
        <f ca="1" t="shared" si="1029"/>
        <v/>
      </c>
      <c r="V843" s="32"/>
      <c r="W843" s="48" t="str">
        <f ca="1" t="shared" si="1030"/>
        <v/>
      </c>
      <c r="X843" s="49" t="str">
        <f ca="1" t="shared" si="1031"/>
        <v>Nej</v>
      </c>
      <c r="Y843" s="62" t="str">
        <f ca="1" t="shared" si="1000"/>
        <v/>
      </c>
      <c r="Z843" s="62" t="str">
        <f ca="1" t="shared" si="1001"/>
        <v/>
      </c>
      <c r="AA843" s="66"/>
      <c r="AB843" s="63" t="str">
        <f ca="1" t="shared" si="1002"/>
        <v/>
      </c>
      <c r="AC843" s="72">
        <f ca="1">INDEX(Anslutningspunkt!$A$2:$A$180,RANDBETWEEN(2,180),1)</f>
        <v>35</v>
      </c>
      <c r="AD843" s="29"/>
      <c r="AE843" s="29" t="str">
        <f ca="1" t="shared" si="1032"/>
        <v/>
      </c>
      <c r="AF843" s="78"/>
      <c r="AG843" s="121"/>
      <c r="AH843" s="122"/>
      <c r="AI843" s="126"/>
      <c r="AL843" s="6"/>
      <c r="AM843" s="6">
        <f ca="1">VLOOKUP(AC843,Anslutningspunkt!A:B,2,0)+RANDBETWEEN(-10000,10000)</f>
        <v>7685493.698</v>
      </c>
      <c r="AN843" s="6">
        <f ca="1">VLOOKUP(AC843,Anslutningspunkt!A:C,3,0)+RANDBETWEEN(-10000,10000)</f>
        <v>773799.195</v>
      </c>
      <c r="AP843" s="6" t="str">
        <f ca="1" t="shared" si="1003"/>
        <v>Utökning</v>
      </c>
      <c r="AQ843" s="6" t="str">
        <f t="shared" si="1004"/>
        <v>Konsumtion/Produktion</v>
      </c>
      <c r="AX843" s="30">
        <f ca="1" t="shared" si="1005"/>
        <v>44852.7298470699</v>
      </c>
      <c r="AZ843" s="30" t="str">
        <f ca="1">IF(SUM(IF({"4.Projekteringsavtal","5.Anslutningsavtal","6.Nätavtal"}=Q843,1,0))&gt;0,EDATE(AX843,RANDBETWEEN(0,6)),"")</f>
        <v/>
      </c>
      <c r="BB843" s="20" t="str">
        <f ca="1">IF(SUM(IF({"5.Anslutningsavtal","6.Nätavtal"}=Q843,1,0))&gt;0,EDATE(AZ843,RANDBETWEEN(0,3)),"")</f>
        <v/>
      </c>
      <c r="BD843" s="20" t="str">
        <f ca="1" t="shared" si="1006"/>
        <v/>
      </c>
    </row>
    <row r="844" spans="1:56">
      <c r="A844" s="32" t="s">
        <v>65</v>
      </c>
      <c r="B844" s="30">
        <f ca="1" t="shared" si="1020"/>
        <v>44066</v>
      </c>
      <c r="C844" s="31">
        <f ca="1" t="shared" si="993"/>
        <v>45441</v>
      </c>
      <c r="D844" s="29" t="str">
        <f t="shared" si="994"/>
        <v>Project 4844</v>
      </c>
      <c r="E844" s="29" t="str">
        <f t="shared" si="995"/>
        <v>Company AB 5844</v>
      </c>
      <c r="F844" s="29" t="str">
        <f ca="1" t="shared" si="1021"/>
        <v>Västerås</v>
      </c>
      <c r="G844" s="36">
        <f ca="1" t="shared" si="1022"/>
        <v>36</v>
      </c>
      <c r="H844" s="37" t="str">
        <f ca="1" t="shared" si="1023"/>
        <v>Nej</v>
      </c>
      <c r="I844" s="29" t="str">
        <f ca="1" t="shared" si="1024"/>
        <v>Flytt</v>
      </c>
      <c r="J844" s="29" t="s">
        <v>69</v>
      </c>
      <c r="K844" s="40">
        <f ca="1" t="shared" si="1025"/>
        <v>270</v>
      </c>
      <c r="L844" s="40">
        <f ca="1" t="shared" si="996"/>
        <v>57</v>
      </c>
      <c r="N844" s="29" t="str">
        <f ca="1" t="shared" si="997"/>
        <v>Sarah Anderson 844</v>
      </c>
      <c r="O844" s="29" t="str">
        <f ca="1" t="shared" si="998"/>
        <v>Lars Johnson 844</v>
      </c>
      <c r="P844" s="29" t="str">
        <f ca="1" t="shared" si="999"/>
        <v>Lars Johnson 844</v>
      </c>
      <c r="Q844" s="29" t="str">
        <f ca="1" t="shared" si="1026"/>
        <v>1.Anslutningsmöjlighet</v>
      </c>
      <c r="R844" s="44" t="str">
        <f ca="1" t="shared" si="1027"/>
        <v>Ja</v>
      </c>
      <c r="S844" s="44" t="str">
        <f ca="1" t="shared" si="1028"/>
        <v>x</v>
      </c>
      <c r="T844" s="44" t="str">
        <f ca="1" t="shared" si="1029"/>
        <v/>
      </c>
      <c r="V844" s="32"/>
      <c r="W844" s="48" t="str">
        <f ca="1" t="shared" si="1030"/>
        <v>Reservationsavtal ska tecknas</v>
      </c>
      <c r="X844" s="49" t="str">
        <f ca="1" t="shared" si="1031"/>
        <v>Nej</v>
      </c>
      <c r="Y844" s="62" t="str">
        <f ca="1" t="shared" si="1000"/>
        <v/>
      </c>
      <c r="Z844" s="62" t="str">
        <f ca="1" t="shared" si="1001"/>
        <v/>
      </c>
      <c r="AA844" s="66"/>
      <c r="AB844" s="63" t="str">
        <f ca="1" t="shared" si="1002"/>
        <v/>
      </c>
      <c r="AC844" s="72">
        <f ca="1">INDEX(Anslutningspunkt!$A$2:$A$180,RANDBETWEEN(2,180),1)</f>
        <v>213</v>
      </c>
      <c r="AD844" s="29"/>
      <c r="AE844" s="29" t="str">
        <f ca="1" t="shared" si="1032"/>
        <v>Stamnät Regionnät</v>
      </c>
      <c r="AF844" s="78"/>
      <c r="AG844" s="121"/>
      <c r="AH844" s="122"/>
      <c r="AI844" s="126"/>
      <c r="AL844" s="6"/>
      <c r="AM844" s="6">
        <f ca="1">VLOOKUP(AC844,Anslutningspunkt!A:B,2,0)+RANDBETWEEN(-10000,10000)</f>
        <v>7665610.698</v>
      </c>
      <c r="AN844" s="6">
        <f ca="1">VLOOKUP(AC844,Anslutningspunkt!A:C,3,0)+RANDBETWEEN(-10000,10000)</f>
        <v>818169.195</v>
      </c>
      <c r="AP844" s="6" t="str">
        <f ca="1" t="shared" si="1003"/>
        <v>Flytt</v>
      </c>
      <c r="AQ844" s="6" t="str">
        <f t="shared" si="1004"/>
        <v>Konsumtion/Produktion</v>
      </c>
      <c r="AX844" s="30" t="str">
        <f ca="1" t="shared" si="1005"/>
        <v/>
      </c>
      <c r="AZ844" s="30" t="str">
        <f ca="1">IF(SUM(IF({"4.Projekteringsavtal","5.Anslutningsavtal","6.Nätavtal"}=Q844,1,0))&gt;0,EDATE(AX844,RANDBETWEEN(0,6)),"")</f>
        <v/>
      </c>
      <c r="BB844" s="20" t="str">
        <f ca="1">IF(SUM(IF({"5.Anslutningsavtal","6.Nätavtal"}=Q844,1,0))&gt;0,EDATE(AZ844,RANDBETWEEN(0,3)),"")</f>
        <v/>
      </c>
      <c r="BD844" s="20" t="str">
        <f ca="1" t="shared" si="1006"/>
        <v/>
      </c>
    </row>
    <row r="845" spans="1:56">
      <c r="A845" s="32" t="s">
        <v>65</v>
      </c>
      <c r="B845" s="30">
        <f ca="1" t="shared" si="1020"/>
        <v>43518</v>
      </c>
      <c r="C845" s="31">
        <f ca="1" t="shared" si="993"/>
        <v>43672</v>
      </c>
      <c r="D845" s="29" t="str">
        <f t="shared" si="994"/>
        <v>Project 4845</v>
      </c>
      <c r="E845" s="29" t="str">
        <f t="shared" si="995"/>
        <v>Company AB 5845</v>
      </c>
      <c r="F845" s="29" t="str">
        <f ca="1" t="shared" si="1021"/>
        <v>Avesta</v>
      </c>
      <c r="G845" s="36">
        <f ca="1" t="shared" si="1022"/>
        <v>31</v>
      </c>
      <c r="H845" s="37" t="str">
        <f ca="1" t="shared" si="1023"/>
        <v>Nej</v>
      </c>
      <c r="I845" s="29" t="str">
        <f ca="1" t="shared" si="1024"/>
        <v>Flytt</v>
      </c>
      <c r="J845" s="29" t="s">
        <v>69</v>
      </c>
      <c r="K845" s="40">
        <f ca="1" t="shared" si="1025"/>
        <v>460</v>
      </c>
      <c r="L845" s="40">
        <f ca="1" t="shared" si="996"/>
        <v>124</v>
      </c>
      <c r="N845" s="29" t="str">
        <f ca="1" t="shared" si="997"/>
        <v>Anders Erikson 845</v>
      </c>
      <c r="O845" s="29" t="str">
        <f ca="1" t="shared" si="998"/>
        <v>Erik Johanson 845</v>
      </c>
      <c r="P845" s="29" t="str">
        <f ca="1" t="shared" si="999"/>
        <v>Sarah Anderson 845</v>
      </c>
      <c r="Q845" s="29" t="str">
        <f ca="1" t="shared" si="1026"/>
        <v>1.Anslutningsmöjlighet</v>
      </c>
      <c r="R845" s="44" t="str">
        <f ca="1" t="shared" si="1027"/>
        <v>n</v>
      </c>
      <c r="S845" s="44" t="str">
        <f ca="1" t="shared" si="1028"/>
        <v/>
      </c>
      <c r="T845" s="44" t="str">
        <f ca="1" t="shared" si="1029"/>
        <v/>
      </c>
      <c r="V845" s="32"/>
      <c r="W845" s="48" t="str">
        <f ca="1" t="shared" si="1030"/>
        <v/>
      </c>
      <c r="X845" s="49" t="str">
        <f ca="1" t="shared" si="1031"/>
        <v/>
      </c>
      <c r="Y845" s="62" t="str">
        <f ca="1" t="shared" si="1000"/>
        <v/>
      </c>
      <c r="Z845" s="62" t="str">
        <f ca="1" t="shared" si="1001"/>
        <v/>
      </c>
      <c r="AA845" s="66"/>
      <c r="AB845" s="63" t="str">
        <f ca="1" t="shared" si="1002"/>
        <v/>
      </c>
      <c r="AC845" s="72">
        <f ca="1">INDEX(Anslutningspunkt!$A$2:$A$180,RANDBETWEEN(2,180),1)</f>
        <v>194</v>
      </c>
      <c r="AD845" s="29"/>
      <c r="AE845" s="29" t="str">
        <f ca="1" t="shared" si="1032"/>
        <v>Regionnät</v>
      </c>
      <c r="AF845" s="78"/>
      <c r="AG845" s="121"/>
      <c r="AH845" s="122"/>
      <c r="AI845" s="126"/>
      <c r="AL845" s="6"/>
      <c r="AM845" s="6">
        <f ca="1">VLOOKUP(AC845,Anslutningspunkt!A:B,2,0)+RANDBETWEEN(-10000,10000)</f>
        <v>7654092.698</v>
      </c>
      <c r="AN845" s="6">
        <f ca="1">VLOOKUP(AC845,Anslutningspunkt!A:C,3,0)+RANDBETWEEN(-10000,10000)</f>
        <v>770947.195</v>
      </c>
      <c r="AP845" s="6" t="str">
        <f ca="1" t="shared" si="1003"/>
        <v>Flytt</v>
      </c>
      <c r="AQ845" s="6" t="str">
        <f t="shared" si="1004"/>
        <v>Konsumtion/Produktion</v>
      </c>
      <c r="AX845" s="30" t="str">
        <f ca="1" t="shared" si="1005"/>
        <v/>
      </c>
      <c r="AZ845" s="30" t="str">
        <f ca="1">IF(SUM(IF({"4.Projekteringsavtal","5.Anslutningsavtal","6.Nätavtal"}=Q845,1,0))&gt;0,EDATE(AX845,RANDBETWEEN(0,6)),"")</f>
        <v/>
      </c>
      <c r="BB845" s="20" t="str">
        <f ca="1">IF(SUM(IF({"5.Anslutningsavtal","6.Nätavtal"}=Q845,1,0))&gt;0,EDATE(AZ845,RANDBETWEEN(0,3)),"")</f>
        <v/>
      </c>
      <c r="BD845" s="20" t="str">
        <f ca="1" t="shared" si="1006"/>
        <v/>
      </c>
    </row>
    <row r="846" spans="1:56">
      <c r="A846" s="32" t="s">
        <v>65</v>
      </c>
      <c r="B846" s="30">
        <f ca="1" t="shared" si="1020"/>
        <v>44004</v>
      </c>
      <c r="C846" s="31">
        <f ca="1" t="shared" si="993"/>
        <v>44925</v>
      </c>
      <c r="D846" s="29" t="str">
        <f t="shared" si="994"/>
        <v>Project 4846</v>
      </c>
      <c r="E846" s="29" t="str">
        <f t="shared" si="995"/>
        <v>Company AB 5846</v>
      </c>
      <c r="F846" s="29" t="str">
        <f ca="1" t="shared" si="1021"/>
        <v>Långshyttan</v>
      </c>
      <c r="G846" s="36">
        <f ca="1" t="shared" si="1022"/>
        <v>35</v>
      </c>
      <c r="H846" s="37" t="str">
        <f ca="1" t="shared" si="1023"/>
        <v/>
      </c>
      <c r="I846" s="29" t="str">
        <f ca="1" t="shared" si="1024"/>
        <v>Flytt</v>
      </c>
      <c r="J846" s="29" t="s">
        <v>69</v>
      </c>
      <c r="K846" s="40">
        <f ca="1" t="shared" si="1025"/>
        <v>430</v>
      </c>
      <c r="L846" s="40">
        <f ca="1" t="shared" si="996"/>
        <v>337</v>
      </c>
      <c r="N846" s="29" t="str">
        <f ca="1" t="shared" si="997"/>
        <v>Lars Johnson 846</v>
      </c>
      <c r="O846" s="29" t="str">
        <f ca="1" t="shared" si="998"/>
        <v>Anders Erikson 846</v>
      </c>
      <c r="P846" s="29" t="str">
        <f ca="1" t="shared" si="999"/>
        <v>Lars Johnson 846</v>
      </c>
      <c r="Q846" s="29" t="str">
        <f ca="1" t="shared" si="1026"/>
        <v>5.Anslutningsavtal</v>
      </c>
      <c r="R846" s="44" t="str">
        <f ca="1" t="shared" si="1027"/>
        <v>nej</v>
      </c>
      <c r="S846" s="44" t="str">
        <f ca="1" t="shared" si="1028"/>
        <v>x</v>
      </c>
      <c r="T846" s="44" t="str">
        <f ca="1" t="shared" si="1029"/>
        <v>x</v>
      </c>
      <c r="V846" s="32"/>
      <c r="W846" s="48" t="str">
        <f ca="1" t="shared" si="1030"/>
        <v/>
      </c>
      <c r="X846" s="49" t="str">
        <f ca="1" t="shared" si="1031"/>
        <v>Ja</v>
      </c>
      <c r="Y846" s="62">
        <f ca="1" t="shared" si="1000"/>
        <v>45582</v>
      </c>
      <c r="Z846" s="62">
        <f ca="1" t="shared" si="1001"/>
        <v>45581</v>
      </c>
      <c r="AA846" s="66"/>
      <c r="AB846" s="63" t="str">
        <f ca="1" t="shared" si="1002"/>
        <v/>
      </c>
      <c r="AC846" s="72">
        <f ca="1">INDEX(Anslutningspunkt!$A$2:$A$180,RANDBETWEEN(2,180),1)</f>
        <v>39</v>
      </c>
      <c r="AD846" s="29"/>
      <c r="AE846" s="29" t="str">
        <f ca="1" t="shared" si="1032"/>
        <v>Stamnät Regionnät</v>
      </c>
      <c r="AF846" s="78"/>
      <c r="AG846" s="121"/>
      <c r="AH846" s="122"/>
      <c r="AI846" s="126"/>
      <c r="AL846" s="6"/>
      <c r="AM846" s="6">
        <f ca="1">VLOOKUP(AC846,Anslutningspunkt!A:B,2,0)+RANDBETWEEN(-10000,10000)</f>
        <v>7661459.698</v>
      </c>
      <c r="AN846" s="6">
        <f ca="1">VLOOKUP(AC846,Anslutningspunkt!A:C,3,0)+RANDBETWEEN(-10000,10000)</f>
        <v>779373.195</v>
      </c>
      <c r="AP846" s="6" t="str">
        <f ca="1" t="shared" si="1003"/>
        <v>Flytt</v>
      </c>
      <c r="AQ846" s="6" t="str">
        <f t="shared" si="1004"/>
        <v>Konsumtion/Produktion</v>
      </c>
      <c r="AX846" s="30">
        <f ca="1" t="shared" si="1005"/>
        <v>44759.2085430718</v>
      </c>
      <c r="AZ846" s="30">
        <f ca="1">IF(SUM(IF({"4.Projekteringsavtal","5.Anslutningsavtal","6.Nätavtal"}=Q846,1,0))&gt;0,EDATE(AX846,RANDBETWEEN(0,6)),"")</f>
        <v>44912</v>
      </c>
      <c r="BB846" s="20">
        <f ca="1">IF(SUM(IF({"5.Anslutningsavtal","6.Nätavtal"}=Q846,1,0))&gt;0,EDATE(AZ846,RANDBETWEEN(0,3)),"")</f>
        <v>44912</v>
      </c>
      <c r="BD846" s="20" t="str">
        <f ca="1" t="shared" si="1006"/>
        <v/>
      </c>
    </row>
    <row r="847" spans="1:56">
      <c r="A847" s="32" t="s">
        <v>65</v>
      </c>
      <c r="B847" s="30">
        <f ca="1" t="shared" si="1020"/>
        <v>43685</v>
      </c>
      <c r="C847" s="31">
        <f ca="1" t="shared" si="993"/>
        <v>43870</v>
      </c>
      <c r="D847" s="29" t="str">
        <f t="shared" si="994"/>
        <v>Project 4847</v>
      </c>
      <c r="E847" s="29" t="str">
        <f t="shared" si="995"/>
        <v>Company AB 5847</v>
      </c>
      <c r="F847" s="29" t="str">
        <f ca="1" t="shared" si="1021"/>
        <v>Upplands Väsby</v>
      </c>
      <c r="G847" s="36">
        <f ca="1" t="shared" si="1022"/>
        <v>30</v>
      </c>
      <c r="H847" s="37" t="str">
        <f ca="1" t="shared" si="1023"/>
        <v>Nej</v>
      </c>
      <c r="I847" s="29" t="str">
        <f ca="1" t="shared" si="1024"/>
        <v>Utökning</v>
      </c>
      <c r="J847" s="29" t="s">
        <v>69</v>
      </c>
      <c r="K847" s="40">
        <f ca="1" t="shared" si="1025"/>
        <v>180</v>
      </c>
      <c r="L847" s="40">
        <f ca="1" t="shared" si="996"/>
        <v>138</v>
      </c>
      <c r="N847" s="29" t="str">
        <f ca="1" t="shared" si="997"/>
        <v>Sarah Anderson 847</v>
      </c>
      <c r="O847" s="29" t="str">
        <f ca="1" t="shared" si="998"/>
        <v>Lars Johnson 847</v>
      </c>
      <c r="P847" s="29" t="str">
        <f ca="1" t="shared" si="999"/>
        <v>Anders Erikson 847</v>
      </c>
      <c r="Q847" s="29" t="str">
        <f ca="1" t="shared" si="1026"/>
        <v>5.Anslutningsavtal</v>
      </c>
      <c r="R847" s="44" t="str">
        <f ca="1" t="shared" si="1027"/>
        <v>Ja</v>
      </c>
      <c r="S847" s="44" t="str">
        <f ca="1" t="shared" si="1028"/>
        <v/>
      </c>
      <c r="T847" s="44" t="str">
        <f ca="1" t="shared" si="1029"/>
        <v/>
      </c>
      <c r="V847" s="32"/>
      <c r="W847" s="48" t="str">
        <f ca="1" t="shared" si="1030"/>
        <v>Ansluts till LN 20 kV</v>
      </c>
      <c r="X847" s="49" t="str">
        <f ca="1" t="shared" si="1031"/>
        <v>Ja</v>
      </c>
      <c r="Y847" s="62">
        <f ca="1" t="shared" si="1000"/>
        <v>44479</v>
      </c>
      <c r="Z847" s="62">
        <f ca="1" t="shared" si="1001"/>
        <v>44256</v>
      </c>
      <c r="AA847" s="66"/>
      <c r="AB847" s="63" t="str">
        <f ca="1" t="shared" si="1002"/>
        <v/>
      </c>
      <c r="AC847" s="72">
        <f ca="1">INDEX(Anslutningspunkt!$A$2:$A$180,RANDBETWEEN(2,180),1)</f>
        <v>120</v>
      </c>
      <c r="AD847" s="29"/>
      <c r="AE847" s="29" t="str">
        <f ca="1" t="shared" si="1032"/>
        <v>Regionnät</v>
      </c>
      <c r="AF847" s="78"/>
      <c r="AG847" s="121"/>
      <c r="AH847" s="122"/>
      <c r="AI847" s="126"/>
      <c r="AL847" s="6"/>
      <c r="AM847" s="6">
        <f ca="1">VLOOKUP(AC847,Anslutningspunkt!A:B,2,0)+RANDBETWEEN(-10000,10000)</f>
        <v>7744187.698</v>
      </c>
      <c r="AN847" s="6">
        <f ca="1">VLOOKUP(AC847,Anslutningspunkt!A:C,3,0)+RANDBETWEEN(-10000,10000)</f>
        <v>717776.195</v>
      </c>
      <c r="AP847" s="6" t="str">
        <f ca="1" t="shared" si="1003"/>
        <v>Utökning</v>
      </c>
      <c r="AQ847" s="6" t="str">
        <f t="shared" si="1004"/>
        <v>Konsumtion/Produktion</v>
      </c>
      <c r="AX847" s="30">
        <f ca="1" t="shared" si="1005"/>
        <v>43697.9640311691</v>
      </c>
      <c r="AZ847" s="30">
        <f ca="1">IF(SUM(IF({"4.Projekteringsavtal","5.Anslutningsavtal","6.Nätavtal"}=Q847,1,0))&gt;0,EDATE(AX847,RANDBETWEEN(0,6)),"")</f>
        <v>43789</v>
      </c>
      <c r="BB847" s="20">
        <f ca="1">IF(SUM(IF({"5.Anslutningsavtal","6.Nätavtal"}=Q847,1,0))&gt;0,EDATE(AZ847,RANDBETWEEN(0,3)),"")</f>
        <v>43819</v>
      </c>
      <c r="BD847" s="20" t="str">
        <f ca="1" t="shared" si="1006"/>
        <v/>
      </c>
    </row>
    <row r="848" spans="1:56">
      <c r="A848" s="32" t="s">
        <v>65</v>
      </c>
      <c r="B848" s="30">
        <f ca="1" t="shared" si="1020"/>
        <v>43355</v>
      </c>
      <c r="C848" s="31">
        <f ca="1" t="shared" si="993"/>
        <v>45256</v>
      </c>
      <c r="D848" s="29" t="str">
        <f t="shared" si="994"/>
        <v>Project 4848</v>
      </c>
      <c r="E848" s="29" t="str">
        <f t="shared" si="995"/>
        <v>Company AB 5848</v>
      </c>
      <c r="F848" s="29" t="str">
        <f ca="1" t="shared" si="1021"/>
        <v>Eskiltuna</v>
      </c>
      <c r="G848" s="36">
        <f ca="1" t="shared" si="1022"/>
        <v>37</v>
      </c>
      <c r="H848" s="37" t="str">
        <f ca="1" t="shared" si="1023"/>
        <v>Ja</v>
      </c>
      <c r="I848" s="29" t="str">
        <f ca="1" t="shared" si="1024"/>
        <v>Utökning</v>
      </c>
      <c r="J848" s="29" t="s">
        <v>69</v>
      </c>
      <c r="K848" s="40">
        <f ca="1" t="shared" si="1025"/>
        <v>200</v>
      </c>
      <c r="L848" s="40">
        <f ca="1" t="shared" si="996"/>
        <v>13</v>
      </c>
      <c r="N848" s="29" t="str">
        <f ca="1" t="shared" si="997"/>
        <v>Sarah Anderson 848</v>
      </c>
      <c r="O848" s="29" t="str">
        <f ca="1" t="shared" si="998"/>
        <v>Sarah Anderson 848</v>
      </c>
      <c r="P848" s="29" t="str">
        <f ca="1" t="shared" si="999"/>
        <v>Lars Johnson 848</v>
      </c>
      <c r="Q848" s="29" t="str">
        <f ca="1" t="shared" si="1026"/>
        <v>4.Projekteringsavtal</v>
      </c>
      <c r="R848" s="44" t="str">
        <f ca="1" t="shared" si="1027"/>
        <v>?</v>
      </c>
      <c r="S848" s="44" t="str">
        <f ca="1" t="shared" si="1028"/>
        <v/>
      </c>
      <c r="T848" s="44" t="str">
        <f ca="1" t="shared" si="1029"/>
        <v/>
      </c>
      <c r="V848" s="32"/>
      <c r="W848" s="48" t="str">
        <f ca="1" t="shared" si="1030"/>
        <v>Ansluts till LN 20 kV</v>
      </c>
      <c r="X848" s="49" t="str">
        <f ca="1" t="shared" si="1031"/>
        <v>Nej</v>
      </c>
      <c r="Y848" s="62" t="str">
        <f ca="1" t="shared" si="1000"/>
        <v/>
      </c>
      <c r="Z848" s="62" t="str">
        <f ca="1" t="shared" si="1001"/>
        <v/>
      </c>
      <c r="AA848" s="66"/>
      <c r="AB848" s="63" t="str">
        <f ca="1" t="shared" si="1002"/>
        <v/>
      </c>
      <c r="AC848" s="72">
        <f ca="1">INDEX(Anslutningspunkt!$A$2:$A$180,RANDBETWEEN(2,180),1)</f>
        <v>150</v>
      </c>
      <c r="AD848" s="29"/>
      <c r="AE848" s="29" t="str">
        <f ca="1" t="shared" si="1032"/>
        <v>Regionnät</v>
      </c>
      <c r="AF848" s="78"/>
      <c r="AG848" s="121"/>
      <c r="AH848" s="122"/>
      <c r="AI848" s="126"/>
      <c r="AL848" s="6"/>
      <c r="AM848" s="6">
        <f ca="1">VLOOKUP(AC848,Anslutningspunkt!A:B,2,0)+RANDBETWEEN(-10000,10000)</f>
        <v>7710961.698</v>
      </c>
      <c r="AN848" s="6">
        <f ca="1">VLOOKUP(AC848,Anslutningspunkt!A:C,3,0)+RANDBETWEEN(-10000,10000)</f>
        <v>679250.195</v>
      </c>
      <c r="AP848" s="6" t="str">
        <f ca="1" t="shared" si="1003"/>
        <v>Utökning</v>
      </c>
      <c r="AQ848" s="6" t="str">
        <f t="shared" si="1004"/>
        <v>Konsumtion/Produktion</v>
      </c>
      <c r="AX848" s="30">
        <f ca="1" t="shared" si="1005"/>
        <v>43817.1050819801</v>
      </c>
      <c r="AZ848" s="30">
        <f ca="1">IF(SUM(IF({"4.Projekteringsavtal","5.Anslutningsavtal","6.Nätavtal"}=Q848,1,0))&gt;0,EDATE(AX848,RANDBETWEEN(0,6)),"")</f>
        <v>43908</v>
      </c>
      <c r="BB848" s="20" t="str">
        <f ca="1">IF(SUM(IF({"5.Anslutningsavtal","6.Nätavtal"}=Q848,1,0))&gt;0,EDATE(AZ848,RANDBETWEEN(0,3)),"")</f>
        <v/>
      </c>
      <c r="BD848" s="20" t="str">
        <f ca="1" t="shared" si="1006"/>
        <v/>
      </c>
    </row>
    <row r="849" spans="1:56">
      <c r="A849" s="32" t="s">
        <v>65</v>
      </c>
      <c r="B849" s="30">
        <f ca="1" t="shared" si="1020"/>
        <v>43662</v>
      </c>
      <c r="C849" s="31">
        <f ca="1" t="shared" si="993"/>
        <v>43976</v>
      </c>
      <c r="D849" s="29" t="str">
        <f t="shared" si="994"/>
        <v>Project 4849</v>
      </c>
      <c r="E849" s="29" t="str">
        <f t="shared" si="995"/>
        <v>Company AB 5849</v>
      </c>
      <c r="F849" s="29" t="str">
        <f ca="1" t="shared" si="1021"/>
        <v>Tierp</v>
      </c>
      <c r="G849" s="36">
        <f ca="1" t="shared" si="1022"/>
        <v>35</v>
      </c>
      <c r="H849" s="37" t="str">
        <f ca="1" t="shared" si="1023"/>
        <v>Ja</v>
      </c>
      <c r="I849" s="29" t="str">
        <f ca="1" t="shared" si="1024"/>
        <v>Flytt</v>
      </c>
      <c r="J849" s="29" t="s">
        <v>69</v>
      </c>
      <c r="K849" s="40">
        <f ca="1" t="shared" si="1025"/>
        <v>440</v>
      </c>
      <c r="L849" s="40">
        <f ca="1" t="shared" si="996"/>
        <v>276</v>
      </c>
      <c r="N849" s="29" t="str">
        <f ca="1" t="shared" si="997"/>
        <v>Sarah Anderson 849</v>
      </c>
      <c r="O849" s="29" t="str">
        <f ca="1" t="shared" si="998"/>
        <v>Sarah Anderson 849</v>
      </c>
      <c r="P849" s="29" t="str">
        <f ca="1" t="shared" si="999"/>
        <v>Lars Johnson 849</v>
      </c>
      <c r="Q849" s="29" t="str">
        <f ca="1" t="shared" si="1026"/>
        <v>2.Reservationsavtal</v>
      </c>
      <c r="R849" s="44" t="str">
        <f ca="1" t="shared" si="1027"/>
        <v>?</v>
      </c>
      <c r="S849" s="44" t="str">
        <f ca="1" t="shared" si="1028"/>
        <v>x</v>
      </c>
      <c r="T849" s="44" t="str">
        <f ca="1" t="shared" si="1029"/>
        <v/>
      </c>
      <c r="V849" s="32"/>
      <c r="W849" s="48" t="str">
        <f ca="1" t="shared" si="1030"/>
        <v/>
      </c>
      <c r="X849" s="49" t="str">
        <f ca="1" t="shared" si="1031"/>
        <v>Ja</v>
      </c>
      <c r="Y849" s="62">
        <f ca="1" t="shared" si="1000"/>
        <v>44868</v>
      </c>
      <c r="Z849" s="62">
        <f ca="1" t="shared" si="1001"/>
        <v>44749</v>
      </c>
      <c r="AA849" s="66"/>
      <c r="AB849" s="63" t="str">
        <f ca="1" t="shared" si="1002"/>
        <v/>
      </c>
      <c r="AC849" s="72">
        <f ca="1">INDEX(Anslutningspunkt!$A$2:$A$180,RANDBETWEEN(2,180),1)</f>
        <v>172</v>
      </c>
      <c r="AD849" s="29"/>
      <c r="AE849" s="29" t="str">
        <f ca="1" t="shared" si="1032"/>
        <v>Stamnät</v>
      </c>
      <c r="AF849" s="78"/>
      <c r="AG849" s="121"/>
      <c r="AH849" s="122"/>
      <c r="AI849" s="126"/>
      <c r="AL849" s="6"/>
      <c r="AM849" s="6">
        <f ca="1">VLOOKUP(AC849,Anslutningspunkt!A:B,2,0)+RANDBETWEEN(-10000,10000)</f>
        <v>7582672.698</v>
      </c>
      <c r="AN849" s="6">
        <f ca="1">VLOOKUP(AC849,Anslutningspunkt!A:C,3,0)+RANDBETWEEN(-10000,10000)</f>
        <v>799339.195</v>
      </c>
      <c r="AP849" s="6" t="str">
        <f ca="1" t="shared" si="1003"/>
        <v>Flytt</v>
      </c>
      <c r="AQ849" s="6" t="str">
        <f t="shared" si="1004"/>
        <v>Konsumtion/Produktion</v>
      </c>
      <c r="AX849" s="30">
        <f ca="1" t="shared" si="1005"/>
        <v>43817.7459922111</v>
      </c>
      <c r="AZ849" s="30" t="str">
        <f ca="1">IF(SUM(IF({"4.Projekteringsavtal","5.Anslutningsavtal","6.Nätavtal"}=Q849,1,0))&gt;0,EDATE(AX849,RANDBETWEEN(0,6)),"")</f>
        <v/>
      </c>
      <c r="BB849" s="20" t="str">
        <f ca="1">IF(SUM(IF({"5.Anslutningsavtal","6.Nätavtal"}=Q849,1,0))&gt;0,EDATE(AZ849,RANDBETWEEN(0,3)),"")</f>
        <v/>
      </c>
      <c r="BD849" s="20" t="str">
        <f ca="1" t="shared" si="1006"/>
        <v/>
      </c>
    </row>
    <row r="850" spans="1:56">
      <c r="A850" s="32" t="s">
        <v>65</v>
      </c>
      <c r="B850" s="30">
        <f ca="1" t="shared" si="1020"/>
        <v>43844</v>
      </c>
      <c r="C850" s="31">
        <f ca="1" t="shared" si="993"/>
        <v>43989</v>
      </c>
      <c r="D850" s="29" t="str">
        <f t="shared" si="994"/>
        <v>Project 4850</v>
      </c>
      <c r="E850" s="29" t="str">
        <f t="shared" si="995"/>
        <v>Company AB 5850</v>
      </c>
      <c r="F850" s="29" t="str">
        <f ca="1" t="shared" si="1021"/>
        <v>Litslunda</v>
      </c>
      <c r="G850" s="36">
        <f ca="1" t="shared" si="1022"/>
        <v>34</v>
      </c>
      <c r="H850" s="37" t="str">
        <f ca="1" t="shared" si="1023"/>
        <v/>
      </c>
      <c r="I850" s="29" t="str">
        <f ca="1" t="shared" si="1024"/>
        <v>Utökning</v>
      </c>
      <c r="J850" s="29" t="s">
        <v>69</v>
      </c>
      <c r="K850" s="40">
        <f ca="1" t="shared" si="1025"/>
        <v>200</v>
      </c>
      <c r="L850" s="40">
        <f ca="1" t="shared" si="996"/>
        <v>47</v>
      </c>
      <c r="N850" s="29" t="str">
        <f ca="1" t="shared" si="997"/>
        <v>Sarah Anderson 850</v>
      </c>
      <c r="O850" s="29" t="str">
        <f ca="1" t="shared" si="998"/>
        <v>Anders Erikson 850</v>
      </c>
      <c r="P850" s="29" t="str">
        <f ca="1" t="shared" si="999"/>
        <v>Sarah Anderson 850</v>
      </c>
      <c r="Q850" s="29" t="str">
        <f ca="1" t="shared" si="1026"/>
        <v>5.Anslutningsavtal</v>
      </c>
      <c r="R850" s="44" t="str">
        <f ca="1" t="shared" si="1027"/>
        <v>Ja</v>
      </c>
      <c r="S850" s="44" t="str">
        <f ca="1" t="shared" si="1028"/>
        <v/>
      </c>
      <c r="T850" s="44" t="str">
        <f ca="1" t="shared" si="1029"/>
        <v>x</v>
      </c>
      <c r="V850" s="32"/>
      <c r="W850" s="48" t="str">
        <f ca="1" t="shared" si="1030"/>
        <v/>
      </c>
      <c r="X850" s="49" t="str">
        <f ca="1" t="shared" si="1031"/>
        <v/>
      </c>
      <c r="Y850" s="62" t="str">
        <f ca="1" t="shared" si="1000"/>
        <v/>
      </c>
      <c r="Z850" s="62" t="str">
        <f ca="1" t="shared" si="1001"/>
        <v/>
      </c>
      <c r="AA850" s="66"/>
      <c r="AB850" s="63" t="str">
        <f ca="1" t="shared" si="1002"/>
        <v/>
      </c>
      <c r="AC850" s="72">
        <f ca="1">INDEX(Anslutningspunkt!$A$2:$A$180,RANDBETWEEN(2,180),1)</f>
        <v>173</v>
      </c>
      <c r="AD850" s="29"/>
      <c r="AE850" s="29" t="str">
        <f ca="1" t="shared" si="1032"/>
        <v>Stamnät Regionnät</v>
      </c>
      <c r="AF850" s="78"/>
      <c r="AG850" s="121"/>
      <c r="AH850" s="122"/>
      <c r="AI850" s="126"/>
      <c r="AL850" s="6"/>
      <c r="AM850" s="6">
        <f ca="1">VLOOKUP(AC850,Anslutningspunkt!A:B,2,0)+RANDBETWEEN(-10000,10000)</f>
        <v>7584175.698</v>
      </c>
      <c r="AN850" s="6">
        <f ca="1">VLOOKUP(AC850,Anslutningspunkt!A:C,3,0)+RANDBETWEEN(-10000,10000)</f>
        <v>742925.195</v>
      </c>
      <c r="AP850" s="6" t="str">
        <f ca="1" t="shared" si="1003"/>
        <v>Utökning</v>
      </c>
      <c r="AQ850" s="6" t="str">
        <f t="shared" si="1004"/>
        <v>Konsumtion/Produktion</v>
      </c>
      <c r="AX850" s="30">
        <f ca="1" t="shared" si="1005"/>
        <v>43968.315217193</v>
      </c>
      <c r="AZ850" s="30">
        <f ca="1">IF(SUM(IF({"4.Projekteringsavtal","5.Anslutningsavtal","6.Nätavtal"}=Q850,1,0))&gt;0,EDATE(AX850,RANDBETWEEN(0,6)),"")</f>
        <v>44060</v>
      </c>
      <c r="BB850" s="20">
        <f ca="1">IF(SUM(IF({"5.Anslutningsavtal","6.Nätavtal"}=Q850,1,0))&gt;0,EDATE(AZ850,RANDBETWEEN(0,3)),"")</f>
        <v>44152</v>
      </c>
      <c r="BD850" s="20" t="str">
        <f ca="1" t="shared" si="1006"/>
        <v/>
      </c>
    </row>
    <row r="851" spans="1:56">
      <c r="A851" s="32" t="s">
        <v>65</v>
      </c>
      <c r="B851" s="30">
        <f ca="1" t="shared" si="1020"/>
        <v>44054</v>
      </c>
      <c r="C851" s="31">
        <f ca="1" t="shared" si="993"/>
        <v>44325</v>
      </c>
      <c r="D851" s="29" t="str">
        <f t="shared" si="994"/>
        <v>Project 4851</v>
      </c>
      <c r="E851" s="29" t="str">
        <f t="shared" si="995"/>
        <v>Company AB 5851</v>
      </c>
      <c r="F851" s="29" t="str">
        <f ca="1" t="shared" si="1021"/>
        <v>Äkers Styckebruk</v>
      </c>
      <c r="G851" s="36">
        <f ca="1" t="shared" si="1022"/>
        <v>31</v>
      </c>
      <c r="H851" s="37" t="str">
        <f ca="1" t="shared" si="1023"/>
        <v/>
      </c>
      <c r="I851" s="29" t="str">
        <f ca="1" t="shared" si="1024"/>
        <v>Utökning</v>
      </c>
      <c r="J851" s="29" t="s">
        <v>69</v>
      </c>
      <c r="K851" s="40">
        <f ca="1" t="shared" si="1025"/>
        <v>360</v>
      </c>
      <c r="L851" s="40">
        <f ca="1" t="shared" si="996"/>
        <v>259</v>
      </c>
      <c r="N851" s="29" t="str">
        <f ca="1" t="shared" si="997"/>
        <v>Anders Erikson 851</v>
      </c>
      <c r="O851" s="29" t="str">
        <f ca="1" t="shared" si="998"/>
        <v>Erik Johanson 851</v>
      </c>
      <c r="P851" s="29" t="str">
        <f ca="1" t="shared" si="999"/>
        <v>Lars Johnson 851</v>
      </c>
      <c r="Q851" s="29" t="str">
        <f ca="1" t="shared" si="1026"/>
        <v>5.Anslutningsavtal</v>
      </c>
      <c r="R851" s="44" t="str">
        <f ca="1" t="shared" si="1027"/>
        <v>N/A</v>
      </c>
      <c r="S851" s="44" t="str">
        <f ca="1" t="shared" si="1028"/>
        <v/>
      </c>
      <c r="T851" s="44" t="str">
        <f ca="1" t="shared" si="1029"/>
        <v>x</v>
      </c>
      <c r="V851" s="32"/>
      <c r="W851" s="48" t="str">
        <f ca="1" t="shared" si="1030"/>
        <v/>
      </c>
      <c r="X851" s="49" t="str">
        <f ca="1" t="shared" si="1031"/>
        <v>Ja</v>
      </c>
      <c r="Y851" s="62">
        <f ca="1" t="shared" si="1000"/>
        <v>44920</v>
      </c>
      <c r="Z851" s="62">
        <f ca="1" t="shared" si="1001"/>
        <v>44702</v>
      </c>
      <c r="AA851" s="66"/>
      <c r="AB851" s="63" t="str">
        <f ca="1" t="shared" si="1002"/>
        <v/>
      </c>
      <c r="AC851" s="72">
        <f ca="1">INDEX(Anslutningspunkt!$A$2:$A$180,RANDBETWEEN(2,180),1)</f>
        <v>223</v>
      </c>
      <c r="AD851" s="29"/>
      <c r="AE851" s="29" t="str">
        <f ca="1" t="shared" si="1032"/>
        <v>Regionnät</v>
      </c>
      <c r="AF851" s="78"/>
      <c r="AG851" s="121"/>
      <c r="AH851" s="122"/>
      <c r="AI851" s="126"/>
      <c r="AL851" s="6"/>
      <c r="AM851" s="6">
        <f ca="1">VLOOKUP(AC851,Anslutningspunkt!A:B,2,0)+RANDBETWEEN(-10000,10000)</f>
        <v>7708809.698</v>
      </c>
      <c r="AN851" s="6">
        <f ca="1">VLOOKUP(AC851,Anslutningspunkt!A:C,3,0)+RANDBETWEEN(-10000,10000)</f>
        <v>844850.195</v>
      </c>
      <c r="AP851" s="6" t="str">
        <f ca="1" t="shared" si="1003"/>
        <v>Utökning</v>
      </c>
      <c r="AQ851" s="6" t="str">
        <f t="shared" si="1004"/>
        <v>Konsumtion/Produktion</v>
      </c>
      <c r="AX851" s="30">
        <f ca="1" t="shared" si="1005"/>
        <v>44172.8499797231</v>
      </c>
      <c r="AZ851" s="30">
        <f ca="1">IF(SUM(IF({"4.Projekteringsavtal","5.Anslutningsavtal","6.Nätavtal"}=Q851,1,0))&gt;0,EDATE(AX851,RANDBETWEEN(0,6)),"")</f>
        <v>44354</v>
      </c>
      <c r="BB851" s="20">
        <f ca="1">IF(SUM(IF({"5.Anslutningsavtal","6.Nätavtal"}=Q851,1,0))&gt;0,EDATE(AZ851,RANDBETWEEN(0,3)),"")</f>
        <v>44415</v>
      </c>
      <c r="BD851" s="20" t="str">
        <f ca="1" t="shared" si="1006"/>
        <v/>
      </c>
    </row>
    <row r="852" spans="1:56">
      <c r="A852" s="32" t="s">
        <v>65</v>
      </c>
      <c r="B852" s="30">
        <f ca="1" t="shared" ref="B852:B861" si="1033">RANDBETWEEN(DATE(2018,1,1),DATE(2022,10,20))</f>
        <v>43964</v>
      </c>
      <c r="C852" s="31">
        <f ca="1" t="shared" si="993"/>
        <v>44873</v>
      </c>
      <c r="D852" s="29" t="str">
        <f t="shared" si="994"/>
        <v>Project 4852</v>
      </c>
      <c r="E852" s="29" t="str">
        <f t="shared" si="995"/>
        <v>Company AB 5852</v>
      </c>
      <c r="F852" s="29" t="str">
        <f ca="1" t="shared" ref="F852:F861" si="1034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Sigtuna</v>
      </c>
      <c r="G852" s="36">
        <f ca="1" t="shared" ref="G852:G861" si="1035">RANDBETWEEN(30,38)</f>
        <v>31</v>
      </c>
      <c r="H852" s="37" t="str">
        <f ca="1" t="shared" ref="H852:H861" si="1036">CHOOSE(RANDBETWEEN(1,3),"Ja","Nej","")</f>
        <v>Nej</v>
      </c>
      <c r="I852" s="29" t="str">
        <f ca="1" t="shared" ref="I852:I861" si="1037">CHOOSE(RANDBETWEEN(1,3),"Nyanslutning","Utökning","Flytt")</f>
        <v>Utökning</v>
      </c>
      <c r="J852" s="29" t="s">
        <v>69</v>
      </c>
      <c r="K852" s="40">
        <f ca="1" t="shared" ref="K852:K861" si="1038">RANDBETWEEN(1,60)*10</f>
        <v>510</v>
      </c>
      <c r="L852" s="40">
        <f ca="1" t="shared" si="996"/>
        <v>168</v>
      </c>
      <c r="N852" s="29" t="str">
        <f ca="1" t="shared" si="997"/>
        <v>Erik Johanson 852</v>
      </c>
      <c r="O852" s="29" t="str">
        <f ca="1" t="shared" si="998"/>
        <v>Anders Erikson 852</v>
      </c>
      <c r="P852" s="29" t="str">
        <f ca="1" t="shared" si="999"/>
        <v>Lars Johnson 852</v>
      </c>
      <c r="Q852" s="29" t="str">
        <f ca="1" t="shared" ref="Q852:Q861" si="1039">CHOOSE(RANDBETWEEN(1,5),"5.Anslutningsavtal","4.Projekteringsavtal","6.Nätavtal","2.Reservationsavtal","1.Anslutningsmöjlighet")</f>
        <v>2.Reservationsavtal</v>
      </c>
      <c r="R852" s="44" t="str">
        <f ca="1" t="shared" ref="R852:R861" si="1040">CHOOSE(RANDBETWEEN(1,8),"Ja","","","","n","nej","?","N/A")</f>
        <v>Ja</v>
      </c>
      <c r="S852" s="44" t="str">
        <f ca="1" t="shared" ref="S852:S861" si="1041">CHOOSE(RANDBETWEEN(1,3),"x","","")</f>
        <v>x</v>
      </c>
      <c r="T852" s="44" t="str">
        <f ca="1" t="shared" ref="T852:T861" si="1042">CHOOSE(RANDBETWEEN(1,4),"x","","","")</f>
        <v>x</v>
      </c>
      <c r="V852" s="32"/>
      <c r="W852" s="48" t="str">
        <f ca="1" t="shared" ref="W852:W861" si="1043">CHOOSE(RANDBETWEEN(1,7),"Länk","","","","","Ansluts till LN 20 kV","Reservationsavtal ska tecknas")</f>
        <v>Länk</v>
      </c>
      <c r="X852" s="49" t="str">
        <f ca="1" t="shared" ref="X852:X861" si="1044">CHOOSE(RANDBETWEEN(1,4),"Ja","Ja","Nej","")</f>
        <v>Ja</v>
      </c>
      <c r="Y852" s="62">
        <f ca="1" t="shared" si="1000"/>
        <v>45401</v>
      </c>
      <c r="Z852" s="62">
        <f ca="1" t="shared" si="1001"/>
        <v>45151</v>
      </c>
      <c r="AA852" s="66"/>
      <c r="AB852" s="63" t="str">
        <f ca="1" t="shared" si="1002"/>
        <v/>
      </c>
      <c r="AC852" s="72">
        <f ca="1">INDEX(Anslutningspunkt!$A$2:$A$180,RANDBETWEEN(2,180),1)</f>
        <v>102</v>
      </c>
      <c r="AD852" s="29"/>
      <c r="AE852" s="29" t="str">
        <f ca="1" t="shared" ref="AE852:AE861" si="1045">CHOOSE(RANDBETWEEN(1,4),"Regionnät","Stamnät Regionnät","Stamnät","")</f>
        <v>Regionnät</v>
      </c>
      <c r="AF852" s="78"/>
      <c r="AG852" s="121"/>
      <c r="AH852" s="122"/>
      <c r="AI852" s="126"/>
      <c r="AL852" s="6"/>
      <c r="AM852" s="6">
        <f ca="1">VLOOKUP(AC852,Anslutningspunkt!A:B,2,0)+RANDBETWEEN(-10000,10000)</f>
        <v>7735529.698</v>
      </c>
      <c r="AN852" s="6">
        <f ca="1">VLOOKUP(AC852,Anslutningspunkt!A:C,3,0)+RANDBETWEEN(-10000,10000)</f>
        <v>771470.195</v>
      </c>
      <c r="AP852" s="6" t="str">
        <f ca="1" t="shared" si="1003"/>
        <v>Utökning</v>
      </c>
      <c r="AQ852" s="6" t="str">
        <f t="shared" si="1004"/>
        <v>Konsumtion/Produktion</v>
      </c>
      <c r="AX852" s="30">
        <f ca="1" t="shared" si="1005"/>
        <v>44768.6656182495</v>
      </c>
      <c r="AZ852" s="30" t="str">
        <f ca="1">IF(SUM(IF({"4.Projekteringsavtal","5.Anslutningsavtal","6.Nätavtal"}=Q852,1,0))&gt;0,EDATE(AX852,RANDBETWEEN(0,6)),"")</f>
        <v/>
      </c>
      <c r="BB852" s="20" t="str">
        <f ca="1">IF(SUM(IF({"5.Anslutningsavtal","6.Nätavtal"}=Q852,1,0))&gt;0,EDATE(AZ852,RANDBETWEEN(0,3)),"")</f>
        <v/>
      </c>
      <c r="BD852" s="20" t="str">
        <f ca="1" t="shared" si="1006"/>
        <v/>
      </c>
    </row>
    <row r="853" spans="1:56">
      <c r="A853" s="32" t="s">
        <v>65</v>
      </c>
      <c r="B853" s="30">
        <f ca="1" t="shared" si="1033"/>
        <v>44492</v>
      </c>
      <c r="C853" s="31">
        <f ca="1" t="shared" si="993"/>
        <v>45283</v>
      </c>
      <c r="D853" s="29" t="str">
        <f t="shared" si="994"/>
        <v>Project 4853</v>
      </c>
      <c r="E853" s="29" t="str">
        <f t="shared" si="995"/>
        <v>Company AB 5853</v>
      </c>
      <c r="F853" s="29" t="str">
        <f ca="1" t="shared" si="1034"/>
        <v>Hedemora</v>
      </c>
      <c r="G853" s="36">
        <f ca="1" t="shared" si="1035"/>
        <v>31</v>
      </c>
      <c r="H853" s="37" t="str">
        <f ca="1" t="shared" si="1036"/>
        <v/>
      </c>
      <c r="I853" s="29" t="str">
        <f ca="1" t="shared" si="1037"/>
        <v>Nyanslutning</v>
      </c>
      <c r="J853" s="29" t="s">
        <v>69</v>
      </c>
      <c r="K853" s="40">
        <f ca="1" t="shared" si="1038"/>
        <v>130</v>
      </c>
      <c r="L853" s="40">
        <f ca="1" t="shared" si="996"/>
        <v>66</v>
      </c>
      <c r="N853" s="29" t="str">
        <f ca="1" t="shared" si="997"/>
        <v>Erik Johanson 853</v>
      </c>
      <c r="O853" s="29" t="str">
        <f ca="1" t="shared" si="998"/>
        <v>Erik Johanson 853</v>
      </c>
      <c r="P853" s="29" t="str">
        <f ca="1" t="shared" si="999"/>
        <v>Sarah Anderson 853</v>
      </c>
      <c r="Q853" s="29" t="str">
        <f ca="1" t="shared" si="1039"/>
        <v>5.Anslutningsavtal</v>
      </c>
      <c r="R853" s="44" t="str">
        <f ca="1" t="shared" si="1040"/>
        <v/>
      </c>
      <c r="S853" s="44" t="str">
        <f ca="1" t="shared" si="1041"/>
        <v/>
      </c>
      <c r="T853" s="44" t="str">
        <f ca="1" t="shared" si="1042"/>
        <v/>
      </c>
      <c r="V853" s="32"/>
      <c r="W853" s="48" t="str">
        <f ca="1" t="shared" si="1043"/>
        <v>Länk</v>
      </c>
      <c r="X853" s="49" t="str">
        <f ca="1" t="shared" si="1044"/>
        <v>Ja</v>
      </c>
      <c r="Y853" s="62">
        <f ca="1" t="shared" si="1000"/>
        <v>45546</v>
      </c>
      <c r="Z853" s="62">
        <f ca="1" t="shared" si="1001"/>
        <v>45537</v>
      </c>
      <c r="AA853" s="66"/>
      <c r="AB853" s="63" t="str">
        <f ca="1" t="shared" si="1002"/>
        <v/>
      </c>
      <c r="AC853" s="72">
        <f ca="1">INDEX(Anslutningspunkt!$A$2:$A$180,RANDBETWEEN(2,180),1)</f>
        <v>35</v>
      </c>
      <c r="AD853" s="29"/>
      <c r="AE853" s="29" t="str">
        <f ca="1" t="shared" si="1045"/>
        <v>Stamnät</v>
      </c>
      <c r="AF853" s="78"/>
      <c r="AG853" s="121"/>
      <c r="AH853" s="122"/>
      <c r="AI853" s="126"/>
      <c r="AL853" s="6"/>
      <c r="AM853" s="6">
        <f ca="1">VLOOKUP(AC853,Anslutningspunkt!A:B,2,0)+RANDBETWEEN(-10000,10000)</f>
        <v>7688876.698</v>
      </c>
      <c r="AN853" s="6">
        <f ca="1">VLOOKUP(AC853,Anslutningspunkt!A:C,3,0)+RANDBETWEEN(-10000,10000)</f>
        <v>781961.195</v>
      </c>
      <c r="AP853" s="6" t="str">
        <f ca="1" t="shared" si="1003"/>
        <v>Nyanslutning</v>
      </c>
      <c r="AQ853" s="6" t="str">
        <f t="shared" si="1004"/>
        <v>Konsumtion/Produktion</v>
      </c>
      <c r="AX853" s="30">
        <f ca="1" t="shared" si="1005"/>
        <v>45214.3727773511</v>
      </c>
      <c r="AZ853" s="30">
        <f ca="1">IF(SUM(IF({"4.Projekteringsavtal","5.Anslutningsavtal","6.Nätavtal"}=Q853,1,0))&gt;0,EDATE(AX853,RANDBETWEEN(0,6)),"")</f>
        <v>45245</v>
      </c>
      <c r="BB853" s="20">
        <f ca="1">IF(SUM(IF({"5.Anslutningsavtal","6.Nätavtal"}=Q853,1,0))&gt;0,EDATE(AZ853,RANDBETWEEN(0,3)),"")</f>
        <v>45245</v>
      </c>
      <c r="BD853" s="20" t="str">
        <f ca="1" t="shared" si="1006"/>
        <v/>
      </c>
    </row>
    <row r="854" spans="1:56">
      <c r="A854" s="32" t="s">
        <v>65</v>
      </c>
      <c r="B854" s="30">
        <f ca="1" t="shared" si="1033"/>
        <v>44810</v>
      </c>
      <c r="C854" s="31">
        <f ca="1" t="shared" si="993"/>
        <v>45535</v>
      </c>
      <c r="D854" s="29" t="str">
        <f t="shared" si="994"/>
        <v>Project 4854</v>
      </c>
      <c r="E854" s="29" t="str">
        <f t="shared" si="995"/>
        <v>Company AB 5854</v>
      </c>
      <c r="F854" s="29" t="str">
        <f ca="1" t="shared" si="1034"/>
        <v>Hofors</v>
      </c>
      <c r="G854" s="36">
        <f ca="1" t="shared" si="1035"/>
        <v>33</v>
      </c>
      <c r="H854" s="37" t="str">
        <f ca="1" t="shared" si="1036"/>
        <v/>
      </c>
      <c r="I854" s="29" t="str">
        <f ca="1" t="shared" si="1037"/>
        <v>Nyanslutning</v>
      </c>
      <c r="J854" s="29" t="s">
        <v>69</v>
      </c>
      <c r="K854" s="40">
        <f ca="1" t="shared" si="1038"/>
        <v>160</v>
      </c>
      <c r="L854" s="40">
        <f ca="1" t="shared" si="996"/>
        <v>11</v>
      </c>
      <c r="N854" s="29" t="str">
        <f ca="1" t="shared" si="997"/>
        <v>Erik Johanson 854</v>
      </c>
      <c r="O854" s="29" t="str">
        <f ca="1" t="shared" si="998"/>
        <v>Lars Johnson 854</v>
      </c>
      <c r="P854" s="29" t="str">
        <f ca="1" t="shared" si="999"/>
        <v>Lars Johnson 854</v>
      </c>
      <c r="Q854" s="29" t="str">
        <f ca="1" t="shared" si="1039"/>
        <v>5.Anslutningsavtal</v>
      </c>
      <c r="R854" s="44" t="str">
        <f ca="1" t="shared" si="1040"/>
        <v>Ja</v>
      </c>
      <c r="S854" s="44" t="str">
        <f ca="1" t="shared" si="1041"/>
        <v/>
      </c>
      <c r="T854" s="44" t="str">
        <f ca="1" t="shared" si="1042"/>
        <v/>
      </c>
      <c r="V854" s="32"/>
      <c r="W854" s="48" t="str">
        <f ca="1" t="shared" si="1043"/>
        <v/>
      </c>
      <c r="X854" s="49" t="str">
        <f ca="1" t="shared" si="1044"/>
        <v>Ja</v>
      </c>
      <c r="Y854" s="62">
        <f ca="1" t="shared" si="1000"/>
        <v>45579</v>
      </c>
      <c r="Z854" s="62">
        <f ca="1" t="shared" si="1001"/>
        <v>45573</v>
      </c>
      <c r="AA854" s="66"/>
      <c r="AB854" s="63" t="str">
        <f ca="1" t="shared" si="1002"/>
        <v/>
      </c>
      <c r="AC854" s="72">
        <f ca="1">INDEX(Anslutningspunkt!$A$2:$A$180,RANDBETWEEN(2,180),1)</f>
        <v>223</v>
      </c>
      <c r="AD854" s="29"/>
      <c r="AE854" s="29" t="str">
        <f ca="1" t="shared" si="1045"/>
        <v>Regionnät</v>
      </c>
      <c r="AF854" s="78"/>
      <c r="AG854" s="121"/>
      <c r="AH854" s="122"/>
      <c r="AI854" s="126"/>
      <c r="AL854" s="6"/>
      <c r="AM854" s="6">
        <f ca="1">VLOOKUP(AC854,Anslutningspunkt!A:B,2,0)+RANDBETWEEN(-10000,10000)</f>
        <v>7702822.698</v>
      </c>
      <c r="AN854" s="6">
        <f ca="1">VLOOKUP(AC854,Anslutningspunkt!A:C,3,0)+RANDBETWEEN(-10000,10000)</f>
        <v>828812.195</v>
      </c>
      <c r="AP854" s="6" t="str">
        <f ca="1" t="shared" si="1003"/>
        <v>Nyanslutning</v>
      </c>
      <c r="AQ854" s="6" t="str">
        <f t="shared" si="1004"/>
        <v>Konsumtion/Produktion</v>
      </c>
      <c r="AX854" s="30">
        <f ca="1" t="shared" si="1005"/>
        <v>44985.8216068939</v>
      </c>
      <c r="AZ854" s="30">
        <f ca="1">IF(SUM(IF({"4.Projekteringsavtal","5.Anslutningsavtal","6.Nätavtal"}=Q854,1,0))&gt;0,EDATE(AX854,RANDBETWEEN(0,6)),"")</f>
        <v>45135</v>
      </c>
      <c r="BB854" s="20">
        <f ca="1">IF(SUM(IF({"5.Anslutningsavtal","6.Nätavtal"}=Q854,1,0))&gt;0,EDATE(AZ854,RANDBETWEEN(0,3)),"")</f>
        <v>45166</v>
      </c>
      <c r="BD854" s="20" t="str">
        <f ca="1" t="shared" si="1006"/>
        <v/>
      </c>
    </row>
    <row r="855" spans="1:56">
      <c r="A855" s="32" t="s">
        <v>65</v>
      </c>
      <c r="B855" s="30">
        <f ca="1" t="shared" si="1033"/>
        <v>43344</v>
      </c>
      <c r="C855" s="31">
        <f ca="1" t="shared" si="993"/>
        <v>43917</v>
      </c>
      <c r="D855" s="29" t="str">
        <f t="shared" si="994"/>
        <v>Project 4855</v>
      </c>
      <c r="E855" s="29" t="str">
        <f t="shared" si="995"/>
        <v>Company AB 5855</v>
      </c>
      <c r="F855" s="29" t="str">
        <f ca="1" t="shared" si="1034"/>
        <v>Avesta</v>
      </c>
      <c r="G855" s="36">
        <f ca="1" t="shared" si="1035"/>
        <v>36</v>
      </c>
      <c r="H855" s="37" t="str">
        <f ca="1" t="shared" si="1036"/>
        <v/>
      </c>
      <c r="I855" s="29" t="str">
        <f ca="1" t="shared" si="1037"/>
        <v>Nyanslutning</v>
      </c>
      <c r="J855" s="29" t="s">
        <v>69</v>
      </c>
      <c r="K855" s="40">
        <f ca="1" t="shared" si="1038"/>
        <v>340</v>
      </c>
      <c r="L855" s="40">
        <f ca="1" t="shared" si="996"/>
        <v>196</v>
      </c>
      <c r="N855" s="29" t="str">
        <f ca="1" t="shared" si="997"/>
        <v>Anders Erikson 855</v>
      </c>
      <c r="O855" s="29" t="str">
        <f ca="1" t="shared" si="998"/>
        <v>Lars Johnson 855</v>
      </c>
      <c r="P855" s="29" t="str">
        <f ca="1" t="shared" si="999"/>
        <v>Anders Erikson 855</v>
      </c>
      <c r="Q855" s="29" t="str">
        <f ca="1" t="shared" si="1039"/>
        <v>1.Anslutningsmöjlighet</v>
      </c>
      <c r="R855" s="44" t="str">
        <f ca="1" t="shared" si="1040"/>
        <v>n</v>
      </c>
      <c r="S855" s="44" t="str">
        <f ca="1" t="shared" si="1041"/>
        <v/>
      </c>
      <c r="T855" s="44" t="str">
        <f ca="1" t="shared" si="1042"/>
        <v/>
      </c>
      <c r="V855" s="32"/>
      <c r="W855" s="48" t="str">
        <f ca="1" t="shared" si="1043"/>
        <v>Ansluts till LN 20 kV</v>
      </c>
      <c r="X855" s="49" t="str">
        <f ca="1" t="shared" si="1044"/>
        <v/>
      </c>
      <c r="Y855" s="62" t="str">
        <f ca="1" t="shared" si="1000"/>
        <v/>
      </c>
      <c r="Z855" s="62" t="str">
        <f ca="1" t="shared" si="1001"/>
        <v/>
      </c>
      <c r="AA855" s="66"/>
      <c r="AB855" s="63">
        <f ca="1" t="shared" si="1002"/>
        <v>43861.8458983872</v>
      </c>
      <c r="AC855" s="72">
        <f ca="1">INDEX(Anslutningspunkt!$A$2:$A$180,RANDBETWEEN(2,180),1)</f>
        <v>38</v>
      </c>
      <c r="AD855" s="29"/>
      <c r="AE855" s="29" t="str">
        <f ca="1" t="shared" si="1045"/>
        <v>Stamnät</v>
      </c>
      <c r="AF855" s="78"/>
      <c r="AG855" s="121"/>
      <c r="AH855" s="122"/>
      <c r="AI855" s="126"/>
      <c r="AL855" s="6"/>
      <c r="AM855" s="6">
        <f ca="1">VLOOKUP(AC855,Anslutningspunkt!A:B,2,0)+RANDBETWEEN(-10000,10000)</f>
        <v>7679642.698</v>
      </c>
      <c r="AN855" s="6">
        <f ca="1">VLOOKUP(AC855,Anslutningspunkt!A:C,3,0)+RANDBETWEEN(-10000,10000)</f>
        <v>705856.195</v>
      </c>
      <c r="AP855" s="6" t="str">
        <f ca="1" t="shared" si="1003"/>
        <v>Nyanslutning</v>
      </c>
      <c r="AQ855" s="6" t="str">
        <f t="shared" si="1004"/>
        <v>Konsumtion/Produktion</v>
      </c>
      <c r="AX855" s="30" t="str">
        <f ca="1" t="shared" si="1005"/>
        <v/>
      </c>
      <c r="AZ855" s="30" t="str">
        <f ca="1">IF(SUM(IF({"4.Projekteringsavtal","5.Anslutningsavtal","6.Nätavtal"}=Q855,1,0))&gt;0,EDATE(AX855,RANDBETWEEN(0,6)),"")</f>
        <v/>
      </c>
      <c r="BB855" s="20" t="str">
        <f ca="1">IF(SUM(IF({"5.Anslutningsavtal","6.Nätavtal"}=Q855,1,0))&gt;0,EDATE(AZ855,RANDBETWEEN(0,3)),"")</f>
        <v/>
      </c>
      <c r="BD855" s="20" t="str">
        <f ca="1" t="shared" si="1006"/>
        <v/>
      </c>
    </row>
    <row r="856" spans="1:56">
      <c r="A856" s="32" t="s">
        <v>65</v>
      </c>
      <c r="B856" s="30">
        <f ca="1" t="shared" si="1033"/>
        <v>44326</v>
      </c>
      <c r="C856" s="31">
        <f ca="1" t="shared" si="993"/>
        <v>44579</v>
      </c>
      <c r="D856" s="29" t="str">
        <f t="shared" si="994"/>
        <v>Project 4856</v>
      </c>
      <c r="E856" s="29" t="str">
        <f t="shared" si="995"/>
        <v>Company AB 5856</v>
      </c>
      <c r="F856" s="29" t="str">
        <f ca="1" t="shared" si="1034"/>
        <v>Nacka</v>
      </c>
      <c r="G856" s="36">
        <f ca="1" t="shared" si="1035"/>
        <v>33</v>
      </c>
      <c r="H856" s="37" t="str">
        <f ca="1" t="shared" si="1036"/>
        <v>Nej</v>
      </c>
      <c r="I856" s="29" t="str">
        <f ca="1" t="shared" si="1037"/>
        <v>Flytt</v>
      </c>
      <c r="J856" s="29" t="s">
        <v>69</v>
      </c>
      <c r="K856" s="40">
        <f ca="1" t="shared" si="1038"/>
        <v>460</v>
      </c>
      <c r="L856" s="40">
        <f ca="1" t="shared" si="996"/>
        <v>240</v>
      </c>
      <c r="N856" s="29" t="str">
        <f ca="1" t="shared" si="997"/>
        <v>Anders Erikson 856</v>
      </c>
      <c r="O856" s="29" t="str">
        <f ca="1" t="shared" si="998"/>
        <v>Lars Johnson 856</v>
      </c>
      <c r="P856" s="29" t="str">
        <f ca="1" t="shared" si="999"/>
        <v>Erik Johanson 856</v>
      </c>
      <c r="Q856" s="29" t="str">
        <f ca="1" t="shared" si="1039"/>
        <v>2.Reservationsavtal</v>
      </c>
      <c r="R856" s="44" t="str">
        <f ca="1" t="shared" si="1040"/>
        <v/>
      </c>
      <c r="S856" s="44" t="str">
        <f ca="1" t="shared" si="1041"/>
        <v>x</v>
      </c>
      <c r="T856" s="44" t="str">
        <f ca="1" t="shared" si="1042"/>
        <v>x</v>
      </c>
      <c r="V856" s="32"/>
      <c r="W856" s="48" t="str">
        <f ca="1" t="shared" si="1043"/>
        <v/>
      </c>
      <c r="X856" s="49" t="str">
        <f ca="1" t="shared" si="1044"/>
        <v>Nej</v>
      </c>
      <c r="Y856" s="62" t="str">
        <f ca="1" t="shared" si="1000"/>
        <v/>
      </c>
      <c r="Z856" s="62" t="str">
        <f ca="1" t="shared" si="1001"/>
        <v/>
      </c>
      <c r="AA856" s="66"/>
      <c r="AB856" s="63" t="str">
        <f ca="1" t="shared" si="1002"/>
        <v/>
      </c>
      <c r="AC856" s="72">
        <f ca="1">INDEX(Anslutningspunkt!$A$2:$A$180,RANDBETWEEN(2,180),1)</f>
        <v>104</v>
      </c>
      <c r="AD856" s="29"/>
      <c r="AE856" s="29" t="str">
        <f ca="1" t="shared" si="1045"/>
        <v/>
      </c>
      <c r="AF856" s="78"/>
      <c r="AG856" s="121"/>
      <c r="AH856" s="122"/>
      <c r="AI856" s="126"/>
      <c r="AL856" s="6"/>
      <c r="AM856" s="6">
        <f ca="1">VLOOKUP(AC856,Anslutningspunkt!A:B,2,0)+RANDBETWEEN(-10000,10000)</f>
        <v>7755983.698</v>
      </c>
      <c r="AN856" s="6">
        <f ca="1">VLOOKUP(AC856,Anslutningspunkt!A:C,3,0)+RANDBETWEEN(-10000,10000)</f>
        <v>671957.195</v>
      </c>
      <c r="AP856" s="6" t="str">
        <f ca="1" t="shared" si="1003"/>
        <v>Flytt</v>
      </c>
      <c r="AQ856" s="6" t="str">
        <f t="shared" si="1004"/>
        <v>Konsumtion/Produktion</v>
      </c>
      <c r="AX856" s="30">
        <f ca="1" t="shared" si="1005"/>
        <v>44555.567872717</v>
      </c>
      <c r="AZ856" s="30" t="str">
        <f ca="1">IF(SUM(IF({"4.Projekteringsavtal","5.Anslutningsavtal","6.Nätavtal"}=Q856,1,0))&gt;0,EDATE(AX856,RANDBETWEEN(0,6)),"")</f>
        <v/>
      </c>
      <c r="BB856" s="20" t="str">
        <f ca="1">IF(SUM(IF({"5.Anslutningsavtal","6.Nätavtal"}=Q856,1,0))&gt;0,EDATE(AZ856,RANDBETWEEN(0,3)),"")</f>
        <v/>
      </c>
      <c r="BD856" s="20" t="str">
        <f ca="1" t="shared" si="1006"/>
        <v/>
      </c>
    </row>
    <row r="857" spans="1:56">
      <c r="A857" s="32" t="s">
        <v>65</v>
      </c>
      <c r="B857" s="30">
        <f ca="1" t="shared" si="1033"/>
        <v>43962</v>
      </c>
      <c r="C857" s="31">
        <f ca="1" t="shared" si="993"/>
        <v>45168</v>
      </c>
      <c r="D857" s="29" t="str">
        <f t="shared" si="994"/>
        <v>Project 4857</v>
      </c>
      <c r="E857" s="29" t="str">
        <f t="shared" si="995"/>
        <v>Company AB 5857</v>
      </c>
      <c r="F857" s="29" t="str">
        <f ca="1" t="shared" si="1034"/>
        <v>Hofors</v>
      </c>
      <c r="G857" s="36">
        <f ca="1" t="shared" si="1035"/>
        <v>35</v>
      </c>
      <c r="H857" s="37" t="str">
        <f ca="1" t="shared" si="1036"/>
        <v/>
      </c>
      <c r="I857" s="29" t="str">
        <f ca="1" t="shared" si="1037"/>
        <v>Nyanslutning</v>
      </c>
      <c r="J857" s="29" t="s">
        <v>69</v>
      </c>
      <c r="K857" s="40">
        <f ca="1" t="shared" si="1038"/>
        <v>60</v>
      </c>
      <c r="L857" s="40">
        <f ca="1" t="shared" si="996"/>
        <v>33</v>
      </c>
      <c r="N857" s="29" t="str">
        <f ca="1" t="shared" si="997"/>
        <v>Anders Erikson 857</v>
      </c>
      <c r="O857" s="29" t="str">
        <f ca="1" t="shared" si="998"/>
        <v>Sarah Anderson 857</v>
      </c>
      <c r="P857" s="29" t="str">
        <f ca="1" t="shared" si="999"/>
        <v>Erik Johanson 857</v>
      </c>
      <c r="Q857" s="29" t="str">
        <f ca="1" t="shared" si="1039"/>
        <v>5.Anslutningsavtal</v>
      </c>
      <c r="R857" s="44" t="str">
        <f ca="1" t="shared" si="1040"/>
        <v>n</v>
      </c>
      <c r="S857" s="44" t="str">
        <f ca="1" t="shared" si="1041"/>
        <v>x</v>
      </c>
      <c r="T857" s="44" t="str">
        <f ca="1" t="shared" si="1042"/>
        <v/>
      </c>
      <c r="V857" s="32"/>
      <c r="W857" s="48" t="str">
        <f ca="1" t="shared" si="1043"/>
        <v/>
      </c>
      <c r="X857" s="49" t="str">
        <f ca="1" t="shared" si="1044"/>
        <v/>
      </c>
      <c r="Y857" s="62" t="str">
        <f ca="1" t="shared" si="1000"/>
        <v/>
      </c>
      <c r="Z857" s="62" t="str">
        <f ca="1" t="shared" si="1001"/>
        <v/>
      </c>
      <c r="AA857" s="66"/>
      <c r="AB857" s="63" t="str">
        <f ca="1" t="shared" si="1002"/>
        <v/>
      </c>
      <c r="AC857" s="72">
        <f ca="1">INDEX(Anslutningspunkt!$A$2:$A$180,RANDBETWEEN(2,180),1)</f>
        <v>137</v>
      </c>
      <c r="AD857" s="29"/>
      <c r="AE857" s="29" t="str">
        <f ca="1" t="shared" si="1045"/>
        <v/>
      </c>
      <c r="AF857" s="78"/>
      <c r="AG857" s="121"/>
      <c r="AH857" s="122"/>
      <c r="AI857" s="126"/>
      <c r="AL857" s="6"/>
      <c r="AM857" s="6">
        <f ca="1">VLOOKUP(AC857,Anslutningspunkt!A:B,2,0)+RANDBETWEEN(-10000,10000)</f>
        <v>7590644.698</v>
      </c>
      <c r="AN857" s="6">
        <f ca="1">VLOOKUP(AC857,Anslutningspunkt!A:C,3,0)+RANDBETWEEN(-10000,10000)</f>
        <v>760744.195</v>
      </c>
      <c r="AP857" s="6" t="str">
        <f ca="1" t="shared" si="1003"/>
        <v>Nyanslutning</v>
      </c>
      <c r="AQ857" s="6" t="str">
        <f t="shared" si="1004"/>
        <v>Konsumtion/Produktion</v>
      </c>
      <c r="AX857" s="30">
        <f ca="1" t="shared" si="1005"/>
        <v>44214.7045242531</v>
      </c>
      <c r="AZ857" s="30">
        <f ca="1">IF(SUM(IF({"4.Projekteringsavtal","5.Anslutningsavtal","6.Nätavtal"}=Q857,1,0))&gt;0,EDATE(AX857,RANDBETWEEN(0,6)),"")</f>
        <v>44214</v>
      </c>
      <c r="BB857" s="20">
        <f ca="1">IF(SUM(IF({"5.Anslutningsavtal","6.Nätavtal"}=Q857,1,0))&gt;0,EDATE(AZ857,RANDBETWEEN(0,3)),"")</f>
        <v>44245</v>
      </c>
      <c r="BD857" s="20" t="str">
        <f ca="1" t="shared" si="1006"/>
        <v/>
      </c>
    </row>
    <row r="858" spans="1:56">
      <c r="A858" s="32" t="s">
        <v>65</v>
      </c>
      <c r="B858" s="30">
        <f ca="1" t="shared" si="1033"/>
        <v>44655</v>
      </c>
      <c r="C858" s="31">
        <f ca="1" t="shared" si="993"/>
        <v>45540</v>
      </c>
      <c r="D858" s="29" t="str">
        <f t="shared" si="994"/>
        <v>Project 4858</v>
      </c>
      <c r="E858" s="29" t="str">
        <f t="shared" si="995"/>
        <v>Company AB 5858</v>
      </c>
      <c r="F858" s="29" t="str">
        <f ca="1" t="shared" si="1034"/>
        <v>Nacka</v>
      </c>
      <c r="G858" s="36">
        <f ca="1" t="shared" si="1035"/>
        <v>33</v>
      </c>
      <c r="H858" s="37" t="str">
        <f ca="1" t="shared" si="1036"/>
        <v/>
      </c>
      <c r="I858" s="29" t="str">
        <f ca="1" t="shared" si="1037"/>
        <v>Nyanslutning</v>
      </c>
      <c r="J858" s="29" t="s">
        <v>69</v>
      </c>
      <c r="K858" s="40">
        <f ca="1" t="shared" si="1038"/>
        <v>490</v>
      </c>
      <c r="L858" s="40">
        <f ca="1" t="shared" si="996"/>
        <v>43</v>
      </c>
      <c r="N858" s="29" t="str">
        <f ca="1" t="shared" si="997"/>
        <v>Lars Johnson 858</v>
      </c>
      <c r="O858" s="29" t="str">
        <f ca="1" t="shared" si="998"/>
        <v>Sarah Anderson 858</v>
      </c>
      <c r="P858" s="29" t="str">
        <f ca="1" t="shared" si="999"/>
        <v>Erik Johanson 858</v>
      </c>
      <c r="Q858" s="29" t="str">
        <f ca="1" t="shared" si="1039"/>
        <v>2.Reservationsavtal</v>
      </c>
      <c r="R858" s="44" t="str">
        <f ca="1" t="shared" si="1040"/>
        <v>n</v>
      </c>
      <c r="S858" s="44" t="str">
        <f ca="1" t="shared" si="1041"/>
        <v/>
      </c>
      <c r="T858" s="44" t="str">
        <f ca="1" t="shared" si="1042"/>
        <v/>
      </c>
      <c r="V858" s="32"/>
      <c r="W858" s="48" t="str">
        <f ca="1" t="shared" si="1043"/>
        <v/>
      </c>
      <c r="X858" s="49" t="str">
        <f ca="1" t="shared" si="1044"/>
        <v>Nej</v>
      </c>
      <c r="Y858" s="62" t="str">
        <f ca="1" t="shared" si="1000"/>
        <v/>
      </c>
      <c r="Z858" s="62" t="str">
        <f ca="1" t="shared" si="1001"/>
        <v/>
      </c>
      <c r="AA858" s="66"/>
      <c r="AB858" s="63" t="str">
        <f ca="1" t="shared" si="1002"/>
        <v/>
      </c>
      <c r="AC858" s="72">
        <f ca="1">INDEX(Anslutningspunkt!$A$2:$A$180,RANDBETWEEN(2,180),1)</f>
        <v>242</v>
      </c>
      <c r="AD858" s="29"/>
      <c r="AE858" s="29" t="str">
        <f ca="1" t="shared" si="1045"/>
        <v>Stamnät</v>
      </c>
      <c r="AF858" s="78"/>
      <c r="AG858" s="121"/>
      <c r="AH858" s="122"/>
      <c r="AI858" s="126"/>
      <c r="AL858" s="6"/>
      <c r="AM858" s="6">
        <f ca="1">VLOOKUP(AC858,Anslutningspunkt!A:B,2,0)+RANDBETWEEN(-10000,10000)</f>
        <v>7709190.698</v>
      </c>
      <c r="AN858" s="6">
        <f ca="1">VLOOKUP(AC858,Anslutningspunkt!A:C,3,0)+RANDBETWEEN(-10000,10000)</f>
        <v>726769.195</v>
      </c>
      <c r="AP858" s="6" t="str">
        <f ca="1" t="shared" si="1003"/>
        <v>Nyanslutning</v>
      </c>
      <c r="AQ858" s="6" t="str">
        <f t="shared" si="1004"/>
        <v>Konsumtion/Produktion</v>
      </c>
      <c r="AX858" s="30">
        <f ca="1" t="shared" si="1005"/>
        <v>45140.2598400233</v>
      </c>
      <c r="AZ858" s="30" t="str">
        <f ca="1">IF(SUM(IF({"4.Projekteringsavtal","5.Anslutningsavtal","6.Nätavtal"}=Q858,1,0))&gt;0,EDATE(AX858,RANDBETWEEN(0,6)),"")</f>
        <v/>
      </c>
      <c r="BB858" s="20" t="str">
        <f ca="1">IF(SUM(IF({"5.Anslutningsavtal","6.Nätavtal"}=Q858,1,0))&gt;0,EDATE(AZ858,RANDBETWEEN(0,3)),"")</f>
        <v/>
      </c>
      <c r="BD858" s="20" t="str">
        <f ca="1" t="shared" si="1006"/>
        <v/>
      </c>
    </row>
    <row r="859" spans="1:56">
      <c r="A859" s="32" t="s">
        <v>65</v>
      </c>
      <c r="B859" s="30">
        <f ca="1" t="shared" si="1033"/>
        <v>43789</v>
      </c>
      <c r="C859" s="31">
        <f ca="1" t="shared" si="993"/>
        <v>44080</v>
      </c>
      <c r="D859" s="29" t="str">
        <f t="shared" si="994"/>
        <v>Project 4859</v>
      </c>
      <c r="E859" s="29" t="str">
        <f t="shared" si="995"/>
        <v>Company AB 5859</v>
      </c>
      <c r="F859" s="29" t="str">
        <f ca="1" t="shared" si="1034"/>
        <v>Heby</v>
      </c>
      <c r="G859" s="36">
        <f ca="1" t="shared" si="1035"/>
        <v>35</v>
      </c>
      <c r="H859" s="37" t="str">
        <f ca="1" t="shared" si="1036"/>
        <v/>
      </c>
      <c r="I859" s="29" t="str">
        <f ca="1" t="shared" si="1037"/>
        <v>Nyanslutning</v>
      </c>
      <c r="J859" s="29" t="s">
        <v>69</v>
      </c>
      <c r="K859" s="40">
        <f ca="1" t="shared" si="1038"/>
        <v>110</v>
      </c>
      <c r="L859" s="40">
        <f ca="1" t="shared" si="996"/>
        <v>20</v>
      </c>
      <c r="N859" s="29" t="str">
        <f ca="1" t="shared" si="997"/>
        <v>Lars Johnson 859</v>
      </c>
      <c r="O859" s="29" t="str">
        <f ca="1" t="shared" si="998"/>
        <v>Lars Johnson 859</v>
      </c>
      <c r="P859" s="29" t="str">
        <f ca="1" t="shared" si="999"/>
        <v>Anders Erikson 859</v>
      </c>
      <c r="Q859" s="29" t="str">
        <f ca="1" t="shared" si="1039"/>
        <v>6.Nätavtal</v>
      </c>
      <c r="R859" s="44" t="str">
        <f ca="1" t="shared" si="1040"/>
        <v>N/A</v>
      </c>
      <c r="S859" s="44" t="str">
        <f ca="1" t="shared" si="1041"/>
        <v/>
      </c>
      <c r="T859" s="44" t="str">
        <f ca="1" t="shared" si="1042"/>
        <v/>
      </c>
      <c r="V859" s="32"/>
      <c r="W859" s="48" t="str">
        <f ca="1" t="shared" si="1043"/>
        <v/>
      </c>
      <c r="X859" s="49" t="str">
        <f ca="1" t="shared" si="1044"/>
        <v/>
      </c>
      <c r="Y859" s="62" t="str">
        <f ca="1" t="shared" si="1000"/>
        <v/>
      </c>
      <c r="Z859" s="62" t="str">
        <f ca="1" t="shared" si="1001"/>
        <v/>
      </c>
      <c r="AA859" s="66"/>
      <c r="AB859" s="63" t="str">
        <f ca="1" t="shared" si="1002"/>
        <v/>
      </c>
      <c r="AC859" s="72">
        <f ca="1">INDEX(Anslutningspunkt!$A$2:$A$180,RANDBETWEEN(2,180),1)</f>
        <v>313</v>
      </c>
      <c r="AD859" s="29"/>
      <c r="AE859" s="29" t="str">
        <f ca="1" t="shared" si="1045"/>
        <v/>
      </c>
      <c r="AF859" s="78"/>
      <c r="AG859" s="121"/>
      <c r="AH859" s="122"/>
      <c r="AI859" s="126"/>
      <c r="AL859" s="6"/>
      <c r="AM859" s="6">
        <f ca="1">VLOOKUP(AC859,Anslutningspunkt!A:B,2,0)+RANDBETWEEN(-10000,10000)</f>
        <v>7701930.698</v>
      </c>
      <c r="AN859" s="6">
        <f ca="1">VLOOKUP(AC859,Anslutningspunkt!A:C,3,0)+RANDBETWEEN(-10000,10000)</f>
        <v>820039.195</v>
      </c>
      <c r="AP859" s="6" t="str">
        <f ca="1" t="shared" si="1003"/>
        <v>Nyanslutning</v>
      </c>
      <c r="AQ859" s="6" t="str">
        <f t="shared" si="1004"/>
        <v>Konsumtion/Produktion</v>
      </c>
      <c r="AX859" s="30">
        <f ca="1" t="shared" si="1005"/>
        <v>44097.2884595704</v>
      </c>
      <c r="AZ859" s="30">
        <f ca="1">IF(SUM(IF({"4.Projekteringsavtal","5.Anslutningsavtal","6.Nätavtal"}=Q859,1,0))&gt;0,EDATE(AX859,RANDBETWEEN(0,6)),"")</f>
        <v>44250</v>
      </c>
      <c r="BB859" s="20">
        <f ca="1">IF(SUM(IF({"5.Anslutningsavtal","6.Nätavtal"}=Q859,1,0))&gt;0,EDATE(AZ859,RANDBETWEEN(0,3)),"")</f>
        <v>44250</v>
      </c>
      <c r="BD859" s="20">
        <f ca="1" t="shared" si="1006"/>
        <v>44309</v>
      </c>
    </row>
    <row r="860" spans="1:56">
      <c r="A860" s="32" t="s">
        <v>65</v>
      </c>
      <c r="B860" s="30">
        <f ca="1" t="shared" si="1033"/>
        <v>44400</v>
      </c>
      <c r="C860" s="31">
        <f ca="1" t="shared" si="993"/>
        <v>45578</v>
      </c>
      <c r="D860" s="29" t="str">
        <f t="shared" si="994"/>
        <v>Project 4860</v>
      </c>
      <c r="E860" s="29" t="str">
        <f t="shared" si="995"/>
        <v>Company AB 5860</v>
      </c>
      <c r="F860" s="29" t="str">
        <f ca="1" t="shared" si="1034"/>
        <v>Huddinge</v>
      </c>
      <c r="G860" s="36">
        <f ca="1" t="shared" si="1035"/>
        <v>37</v>
      </c>
      <c r="H860" s="37" t="str">
        <f ca="1" t="shared" si="1036"/>
        <v>Nej</v>
      </c>
      <c r="I860" s="29" t="str">
        <f ca="1" t="shared" si="1037"/>
        <v>Flytt</v>
      </c>
      <c r="J860" s="29" t="s">
        <v>69</v>
      </c>
      <c r="K860" s="40">
        <f ca="1" t="shared" si="1038"/>
        <v>260</v>
      </c>
      <c r="L860" s="40">
        <f ca="1" t="shared" si="996"/>
        <v>22</v>
      </c>
      <c r="N860" s="29" t="str">
        <f ca="1" t="shared" si="997"/>
        <v>Lars Johnson 860</v>
      </c>
      <c r="O860" s="29" t="str">
        <f ca="1" t="shared" si="998"/>
        <v>Sarah Anderson 860</v>
      </c>
      <c r="P860" s="29" t="str">
        <f ca="1" t="shared" si="999"/>
        <v>Anders Erikson 860</v>
      </c>
      <c r="Q860" s="29" t="str">
        <f ca="1" t="shared" si="1039"/>
        <v>6.Nätavtal</v>
      </c>
      <c r="R860" s="44" t="str">
        <f ca="1" t="shared" si="1040"/>
        <v>nej</v>
      </c>
      <c r="S860" s="44" t="str">
        <f ca="1" t="shared" si="1041"/>
        <v>x</v>
      </c>
      <c r="T860" s="44" t="str">
        <f ca="1" t="shared" si="1042"/>
        <v/>
      </c>
      <c r="V860" s="32"/>
      <c r="W860" s="48" t="str">
        <f ca="1" t="shared" si="1043"/>
        <v>Ansluts till LN 20 kV</v>
      </c>
      <c r="X860" s="49" t="str">
        <f ca="1" t="shared" si="1044"/>
        <v>Ja</v>
      </c>
      <c r="Y860" s="62">
        <f ca="1" t="shared" si="1000"/>
        <v>45584</v>
      </c>
      <c r="Z860" s="62">
        <f ca="1" t="shared" si="1001"/>
        <v>45583</v>
      </c>
      <c r="AA860" s="66"/>
      <c r="AB860" s="63" t="str">
        <f ca="1" t="shared" si="1002"/>
        <v/>
      </c>
      <c r="AC860" s="72">
        <f ca="1">INDEX(Anslutningspunkt!$A$2:$A$180,RANDBETWEEN(2,180),1)</f>
        <v>44</v>
      </c>
      <c r="AD860" s="29"/>
      <c r="AE860" s="29" t="str">
        <f ca="1" t="shared" si="1045"/>
        <v>Regionnät</v>
      </c>
      <c r="AF860" s="78"/>
      <c r="AG860" s="121"/>
      <c r="AH860" s="122"/>
      <c r="AI860" s="126"/>
      <c r="AL860" s="6"/>
      <c r="AM860" s="6">
        <f ca="1">VLOOKUP(AC860,Anslutningspunkt!A:B,2,0)+RANDBETWEEN(-10000,10000)</f>
        <v>7683973.698</v>
      </c>
      <c r="AN860" s="6">
        <f ca="1">VLOOKUP(AC860,Anslutningspunkt!A:C,3,0)+RANDBETWEEN(-10000,10000)</f>
        <v>823715.195</v>
      </c>
      <c r="AP860" s="6" t="str">
        <f ca="1" t="shared" si="1003"/>
        <v>Flytt</v>
      </c>
      <c r="AQ860" s="6" t="str">
        <f t="shared" si="1004"/>
        <v>Konsumtion/Produktion</v>
      </c>
      <c r="AX860" s="30">
        <f ca="1" t="shared" si="1005"/>
        <v>44529.7587863538</v>
      </c>
      <c r="AZ860" s="30">
        <f ca="1">IF(SUM(IF({"4.Projekteringsavtal","5.Anslutningsavtal","6.Nätavtal"}=Q860,1,0))&gt;0,EDATE(AX860,RANDBETWEEN(0,6)),"")</f>
        <v>44529</v>
      </c>
      <c r="BB860" s="20">
        <f ca="1">IF(SUM(IF({"5.Anslutningsavtal","6.Nätavtal"}=Q860,1,0))&gt;0,EDATE(AZ860,RANDBETWEEN(0,3)),"")</f>
        <v>44529</v>
      </c>
      <c r="BD860" s="20">
        <f ca="1" t="shared" si="1006"/>
        <v>44559</v>
      </c>
    </row>
    <row r="861" spans="1:56">
      <c r="A861" s="32" t="s">
        <v>65</v>
      </c>
      <c r="B861" s="30">
        <f ca="1" t="shared" si="1033"/>
        <v>43545</v>
      </c>
      <c r="C861" s="31">
        <f ca="1" t="shared" si="993"/>
        <v>44064</v>
      </c>
      <c r="D861" s="29" t="str">
        <f t="shared" si="994"/>
        <v>Project 4861</v>
      </c>
      <c r="E861" s="29" t="str">
        <f t="shared" si="995"/>
        <v>Company AB 5861</v>
      </c>
      <c r="F861" s="29" t="str">
        <f ca="1" t="shared" si="1034"/>
        <v>Norberg</v>
      </c>
      <c r="G861" s="36">
        <f ca="1" t="shared" si="1035"/>
        <v>36</v>
      </c>
      <c r="H861" s="37" t="str">
        <f ca="1" t="shared" si="1036"/>
        <v>Nej</v>
      </c>
      <c r="I861" s="29" t="str">
        <f ca="1" t="shared" si="1037"/>
        <v>Flytt</v>
      </c>
      <c r="J861" s="29" t="s">
        <v>69</v>
      </c>
      <c r="K861" s="40">
        <f ca="1" t="shared" si="1038"/>
        <v>200</v>
      </c>
      <c r="L861" s="40">
        <f ca="1" t="shared" si="996"/>
        <v>72</v>
      </c>
      <c r="N861" s="29" t="str">
        <f ca="1" t="shared" si="997"/>
        <v>Sarah Anderson 861</v>
      </c>
      <c r="O861" s="29" t="str">
        <f ca="1" t="shared" si="998"/>
        <v>Sarah Anderson 861</v>
      </c>
      <c r="P861" s="29" t="str">
        <f ca="1" t="shared" si="999"/>
        <v>Erik Johanson 861</v>
      </c>
      <c r="Q861" s="29" t="str">
        <f ca="1" t="shared" si="1039"/>
        <v>2.Reservationsavtal</v>
      </c>
      <c r="R861" s="44" t="str">
        <f ca="1" t="shared" si="1040"/>
        <v/>
      </c>
      <c r="S861" s="44" t="str">
        <f ca="1" t="shared" si="1041"/>
        <v/>
      </c>
      <c r="T861" s="44" t="str">
        <f ca="1" t="shared" si="1042"/>
        <v>x</v>
      </c>
      <c r="V861" s="32"/>
      <c r="W861" s="48" t="str">
        <f ca="1" t="shared" si="1043"/>
        <v/>
      </c>
      <c r="X861" s="49" t="str">
        <f ca="1" t="shared" si="1044"/>
        <v>Ja</v>
      </c>
      <c r="Y861" s="62">
        <f ca="1" t="shared" si="1000"/>
        <v>44838</v>
      </c>
      <c r="Z861" s="62">
        <f ca="1" t="shared" si="1001"/>
        <v>44496</v>
      </c>
      <c r="AA861" s="66"/>
      <c r="AB861" s="63" t="str">
        <f ca="1" t="shared" si="1002"/>
        <v/>
      </c>
      <c r="AC861" s="72">
        <f ca="1">INDEX(Anslutningspunkt!$A$2:$A$180,RANDBETWEEN(2,180),1)</f>
        <v>235</v>
      </c>
      <c r="AD861" s="29"/>
      <c r="AE861" s="29" t="str">
        <f ca="1" t="shared" si="1045"/>
        <v/>
      </c>
      <c r="AF861" s="78"/>
      <c r="AG861" s="121"/>
      <c r="AH861" s="122"/>
      <c r="AI861" s="126"/>
      <c r="AL861" s="6"/>
      <c r="AM861" s="6">
        <f ca="1">VLOOKUP(AC861,Anslutningspunkt!A:B,2,0)+RANDBETWEEN(-10000,10000)</f>
        <v>7705858.698</v>
      </c>
      <c r="AN861" s="6">
        <f ca="1">VLOOKUP(AC861,Anslutningspunkt!A:C,3,0)+RANDBETWEEN(-10000,10000)</f>
        <v>772734.195</v>
      </c>
      <c r="AP861" s="6" t="str">
        <f ca="1" t="shared" si="1003"/>
        <v>Flytt</v>
      </c>
      <c r="AQ861" s="6" t="str">
        <f t="shared" si="1004"/>
        <v>Konsumtion/Produktion</v>
      </c>
      <c r="AX861" s="30">
        <f ca="1" t="shared" si="1005"/>
        <v>43783.771651146</v>
      </c>
      <c r="AZ861" s="30" t="str">
        <f ca="1">IF(SUM(IF({"4.Projekteringsavtal","5.Anslutningsavtal","6.Nätavtal"}=Q861,1,0))&gt;0,EDATE(AX861,RANDBETWEEN(0,6)),"")</f>
        <v/>
      </c>
      <c r="BB861" s="20" t="str">
        <f ca="1">IF(SUM(IF({"5.Anslutningsavtal","6.Nätavtal"}=Q861,1,0))&gt;0,EDATE(AZ861,RANDBETWEEN(0,3)),"")</f>
        <v/>
      </c>
      <c r="BD861" s="20" t="str">
        <f ca="1" t="shared" si="1006"/>
        <v/>
      </c>
    </row>
    <row r="862" spans="1:56">
      <c r="A862" s="32" t="s">
        <v>65</v>
      </c>
      <c r="B862" s="30">
        <f ca="1" t="shared" ref="B862:B871" si="1046">RANDBETWEEN(DATE(2018,1,1),DATE(2022,10,20))</f>
        <v>43194</v>
      </c>
      <c r="C862" s="31">
        <f ca="1" t="shared" si="993"/>
        <v>44836</v>
      </c>
      <c r="D862" s="29" t="str">
        <f t="shared" si="994"/>
        <v>Project 4862</v>
      </c>
      <c r="E862" s="29" t="str">
        <f t="shared" si="995"/>
        <v>Company AB 5862</v>
      </c>
      <c r="F862" s="29" t="str">
        <f ca="1" t="shared" ref="F862:F871" si="1047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Hofors</v>
      </c>
      <c r="G862" s="36">
        <f ca="1" t="shared" ref="G862:G871" si="1048">RANDBETWEEN(30,38)</f>
        <v>38</v>
      </c>
      <c r="H862" s="37" t="str">
        <f ca="1" t="shared" ref="H862:H871" si="1049">CHOOSE(RANDBETWEEN(1,3),"Ja","Nej","")</f>
        <v/>
      </c>
      <c r="I862" s="29" t="str">
        <f ca="1" t="shared" ref="I862:I871" si="1050">CHOOSE(RANDBETWEEN(1,3),"Nyanslutning","Utökning","Flytt")</f>
        <v>Utökning</v>
      </c>
      <c r="J862" s="29" t="s">
        <v>69</v>
      </c>
      <c r="K862" s="40">
        <f ca="1" t="shared" ref="K862:K871" si="1051">RANDBETWEEN(1,60)*10</f>
        <v>510</v>
      </c>
      <c r="L862" s="40">
        <f ca="1" t="shared" si="996"/>
        <v>427</v>
      </c>
      <c r="N862" s="29" t="str">
        <f ca="1" t="shared" si="997"/>
        <v>Anders Erikson 862</v>
      </c>
      <c r="O862" s="29" t="str">
        <f ca="1" t="shared" si="998"/>
        <v>Sarah Anderson 862</v>
      </c>
      <c r="P862" s="29" t="str">
        <f ca="1" t="shared" si="999"/>
        <v>Sarah Anderson 862</v>
      </c>
      <c r="Q862" s="29" t="str">
        <f ca="1" t="shared" ref="Q862:Q871" si="1052">CHOOSE(RANDBETWEEN(1,5),"5.Anslutningsavtal","4.Projekteringsavtal","6.Nätavtal","2.Reservationsavtal","1.Anslutningsmöjlighet")</f>
        <v>4.Projekteringsavtal</v>
      </c>
      <c r="R862" s="44" t="str">
        <f ca="1" t="shared" ref="R862:R871" si="1053">CHOOSE(RANDBETWEEN(1,8),"Ja","","","","n","nej","?","N/A")</f>
        <v>n</v>
      </c>
      <c r="S862" s="44" t="str">
        <f ca="1" t="shared" ref="S862:S871" si="1054">CHOOSE(RANDBETWEEN(1,3),"x","","")</f>
        <v>x</v>
      </c>
      <c r="T862" s="44" t="str">
        <f ca="1" t="shared" ref="T862:T871" si="1055">CHOOSE(RANDBETWEEN(1,4),"x","","","")</f>
        <v/>
      </c>
      <c r="V862" s="32"/>
      <c r="W862" s="48" t="str">
        <f ca="1" t="shared" ref="W862:W871" si="1056">CHOOSE(RANDBETWEEN(1,7),"Länk","","","","","Ansluts till LN 20 kV","Reservationsavtal ska tecknas")</f>
        <v/>
      </c>
      <c r="X862" s="49" t="str">
        <f ca="1" t="shared" ref="X862:X871" si="1057">CHOOSE(RANDBETWEEN(1,4),"Ja","Ja","Nej","")</f>
        <v/>
      </c>
      <c r="Y862" s="62" t="str">
        <f ca="1" t="shared" si="1000"/>
        <v/>
      </c>
      <c r="Z862" s="62" t="str">
        <f ca="1" t="shared" si="1001"/>
        <v/>
      </c>
      <c r="AA862" s="66"/>
      <c r="AB862" s="63" t="str">
        <f ca="1" t="shared" si="1002"/>
        <v/>
      </c>
      <c r="AC862" s="72">
        <f ca="1">INDEX(Anslutningspunkt!$A$2:$A$180,RANDBETWEEN(2,180),1)</f>
        <v>305</v>
      </c>
      <c r="AD862" s="29"/>
      <c r="AE862" s="29" t="str">
        <f ca="1" t="shared" ref="AE862:AE871" si="1058">CHOOSE(RANDBETWEEN(1,4),"Regionnät","Stamnät Regionnät","Stamnät","")</f>
        <v>Stamnät</v>
      </c>
      <c r="AF862" s="78"/>
      <c r="AG862" s="121"/>
      <c r="AH862" s="122"/>
      <c r="AI862" s="126"/>
      <c r="AL862" s="6"/>
      <c r="AM862" s="6">
        <f ca="1">VLOOKUP(AC862,Anslutningspunkt!A:B,2,0)+RANDBETWEEN(-10000,10000)</f>
        <v>7662873.698</v>
      </c>
      <c r="AN862" s="6">
        <f ca="1">VLOOKUP(AC862,Anslutningspunkt!A:C,3,0)+RANDBETWEEN(-10000,10000)</f>
        <v>845218.195</v>
      </c>
      <c r="AP862" s="6" t="str">
        <f ca="1" t="shared" si="1003"/>
        <v>Utökning</v>
      </c>
      <c r="AQ862" s="6" t="str">
        <f t="shared" si="1004"/>
        <v>Konsumtion/Produktion</v>
      </c>
      <c r="AX862" s="30">
        <f ca="1" t="shared" si="1005"/>
        <v>44414.5582306428</v>
      </c>
      <c r="AZ862" s="30">
        <f ca="1">IF(SUM(IF({"4.Projekteringsavtal","5.Anslutningsavtal","6.Nätavtal"}=Q862,1,0))&gt;0,EDATE(AX862,RANDBETWEEN(0,6)),"")</f>
        <v>44475</v>
      </c>
      <c r="BB862" s="20" t="str">
        <f ca="1">IF(SUM(IF({"5.Anslutningsavtal","6.Nätavtal"}=Q862,1,0))&gt;0,EDATE(AZ862,RANDBETWEEN(0,3)),"")</f>
        <v/>
      </c>
      <c r="BD862" s="20" t="str">
        <f ca="1" t="shared" si="1006"/>
        <v/>
      </c>
    </row>
    <row r="863" spans="1:56">
      <c r="A863" s="32" t="s">
        <v>65</v>
      </c>
      <c r="B863" s="30">
        <f ca="1" t="shared" si="1046"/>
        <v>44047</v>
      </c>
      <c r="C863" s="31">
        <f ca="1" t="shared" si="993"/>
        <v>45525</v>
      </c>
      <c r="D863" s="29" t="str">
        <f t="shared" si="994"/>
        <v>Project 4863</v>
      </c>
      <c r="E863" s="29" t="str">
        <f t="shared" si="995"/>
        <v>Company AB 5863</v>
      </c>
      <c r="F863" s="29" t="str">
        <f ca="1" t="shared" si="1047"/>
        <v>Eskilstuna</v>
      </c>
      <c r="G863" s="36">
        <f ca="1" t="shared" si="1048"/>
        <v>33</v>
      </c>
      <c r="H863" s="37" t="str">
        <f ca="1" t="shared" si="1049"/>
        <v>Nej</v>
      </c>
      <c r="I863" s="29" t="str">
        <f ca="1" t="shared" si="1050"/>
        <v>Flytt</v>
      </c>
      <c r="J863" s="29" t="s">
        <v>69</v>
      </c>
      <c r="K863" s="40">
        <f ca="1" t="shared" si="1051"/>
        <v>190</v>
      </c>
      <c r="L863" s="40">
        <f ca="1" t="shared" si="996"/>
        <v>16</v>
      </c>
      <c r="N863" s="29" t="str">
        <f ca="1" t="shared" si="997"/>
        <v>Sarah Anderson 863</v>
      </c>
      <c r="O863" s="29" t="str">
        <f ca="1" t="shared" si="998"/>
        <v>Lars Johnson 863</v>
      </c>
      <c r="P863" s="29" t="str">
        <f ca="1" t="shared" si="999"/>
        <v>Anders Erikson 863</v>
      </c>
      <c r="Q863" s="29" t="str">
        <f ca="1" t="shared" si="1052"/>
        <v>1.Anslutningsmöjlighet</v>
      </c>
      <c r="R863" s="44" t="str">
        <f ca="1" t="shared" si="1053"/>
        <v/>
      </c>
      <c r="S863" s="44" t="str">
        <f ca="1" t="shared" si="1054"/>
        <v/>
      </c>
      <c r="T863" s="44" t="str">
        <f ca="1" t="shared" si="1055"/>
        <v/>
      </c>
      <c r="V863" s="32"/>
      <c r="W863" s="48" t="str">
        <f ca="1" t="shared" si="1056"/>
        <v>Länk</v>
      </c>
      <c r="X863" s="49" t="str">
        <f ca="1" t="shared" si="1057"/>
        <v/>
      </c>
      <c r="Y863" s="62" t="str">
        <f ca="1" t="shared" si="1000"/>
        <v/>
      </c>
      <c r="Z863" s="62" t="str">
        <f ca="1" t="shared" si="1001"/>
        <v/>
      </c>
      <c r="AA863" s="66"/>
      <c r="AB863" s="63" t="str">
        <f ca="1" t="shared" si="1002"/>
        <v/>
      </c>
      <c r="AC863" s="72" t="e">
        <f ca="1">INDEX(Anslutningspunkt!$A$2:$A$180,RANDBETWEEN(2,180),1)</f>
        <v>#REF!</v>
      </c>
      <c r="AD863" s="29"/>
      <c r="AE863" s="29" t="str">
        <f ca="1" t="shared" si="1058"/>
        <v>Stamnät</v>
      </c>
      <c r="AF863" s="78"/>
      <c r="AG863" s="121"/>
      <c r="AH863" s="122"/>
      <c r="AI863" s="126"/>
      <c r="AL863" s="6"/>
      <c r="AM863" s="6" t="e">
        <f ca="1">VLOOKUP(AC863,Anslutningspunkt!A:B,2,0)+RANDBETWEEN(-10000,10000)</f>
        <v>#REF!</v>
      </c>
      <c r="AN863" s="6" t="e">
        <f ca="1">VLOOKUP(AC863,Anslutningspunkt!A:C,3,0)+RANDBETWEEN(-10000,10000)</f>
        <v>#REF!</v>
      </c>
      <c r="AP863" s="6" t="str">
        <f ca="1" t="shared" si="1003"/>
        <v>Flytt</v>
      </c>
      <c r="AQ863" s="6" t="str">
        <f t="shared" si="1004"/>
        <v>Konsumtion/Produktion</v>
      </c>
      <c r="AX863" s="30" t="str">
        <f ca="1" t="shared" si="1005"/>
        <v/>
      </c>
      <c r="AZ863" s="30" t="str">
        <f ca="1">IF(SUM(IF({"4.Projekteringsavtal","5.Anslutningsavtal","6.Nätavtal"}=Q863,1,0))&gt;0,EDATE(AX863,RANDBETWEEN(0,6)),"")</f>
        <v/>
      </c>
      <c r="BB863" s="20" t="str">
        <f ca="1">IF(SUM(IF({"5.Anslutningsavtal","6.Nätavtal"}=Q863,1,0))&gt;0,EDATE(AZ863,RANDBETWEEN(0,3)),"")</f>
        <v/>
      </c>
      <c r="BD863" s="20" t="str">
        <f ca="1" t="shared" si="1006"/>
        <v/>
      </c>
    </row>
    <row r="864" spans="1:56">
      <c r="A864" s="32" t="s">
        <v>65</v>
      </c>
      <c r="B864" s="30">
        <f ca="1" t="shared" si="1046"/>
        <v>44712</v>
      </c>
      <c r="C864" s="31">
        <f ca="1" t="shared" si="993"/>
        <v>45119</v>
      </c>
      <c r="D864" s="29" t="str">
        <f t="shared" si="994"/>
        <v>Project 4864</v>
      </c>
      <c r="E864" s="29" t="str">
        <f t="shared" si="995"/>
        <v>Company AB 5864</v>
      </c>
      <c r="F864" s="29" t="str">
        <f ca="1" t="shared" si="1047"/>
        <v>Hedemora</v>
      </c>
      <c r="G864" s="36">
        <f ca="1" t="shared" si="1048"/>
        <v>36</v>
      </c>
      <c r="H864" s="37" t="str">
        <f ca="1" t="shared" si="1049"/>
        <v>Nej</v>
      </c>
      <c r="I864" s="29" t="str">
        <f ca="1" t="shared" si="1050"/>
        <v>Nyanslutning</v>
      </c>
      <c r="J864" s="29" t="s">
        <v>69</v>
      </c>
      <c r="K864" s="40">
        <f ca="1" t="shared" si="1051"/>
        <v>190</v>
      </c>
      <c r="L864" s="40">
        <f ca="1" t="shared" si="996"/>
        <v>167</v>
      </c>
      <c r="N864" s="29" t="str">
        <f ca="1" t="shared" si="997"/>
        <v>Lars Johnson 864</v>
      </c>
      <c r="O864" s="29" t="str">
        <f ca="1" t="shared" si="998"/>
        <v>Sarah Anderson 864</v>
      </c>
      <c r="P864" s="29" t="str">
        <f ca="1" t="shared" si="999"/>
        <v>Sarah Anderson 864</v>
      </c>
      <c r="Q864" s="29" t="str">
        <f ca="1" t="shared" si="1052"/>
        <v>5.Anslutningsavtal</v>
      </c>
      <c r="R864" s="44" t="str">
        <f ca="1" t="shared" si="1053"/>
        <v/>
      </c>
      <c r="S864" s="44" t="str">
        <f ca="1" t="shared" si="1054"/>
        <v>x</v>
      </c>
      <c r="T864" s="44" t="str">
        <f ca="1" t="shared" si="1055"/>
        <v/>
      </c>
      <c r="V864" s="32"/>
      <c r="W864" s="48" t="str">
        <f ca="1" t="shared" si="1056"/>
        <v/>
      </c>
      <c r="X864" s="49" t="str">
        <f ca="1" t="shared" si="1057"/>
        <v>Ja</v>
      </c>
      <c r="Y864" s="62">
        <f ca="1" t="shared" si="1000"/>
        <v>45574</v>
      </c>
      <c r="Z864" s="62">
        <f ca="1" t="shared" si="1001"/>
        <v>45561</v>
      </c>
      <c r="AA864" s="66"/>
      <c r="AB864" s="63" t="str">
        <f ca="1" t="shared" si="1002"/>
        <v/>
      </c>
      <c r="AC864" s="72">
        <f ca="1">INDEX(Anslutningspunkt!$A$2:$A$180,RANDBETWEEN(2,180),1)</f>
        <v>76</v>
      </c>
      <c r="AD864" s="29"/>
      <c r="AE864" s="29" t="str">
        <f ca="1" t="shared" si="1058"/>
        <v>Stamnät Regionnät</v>
      </c>
      <c r="AF864" s="78"/>
      <c r="AG864" s="121"/>
      <c r="AH864" s="122"/>
      <c r="AI864" s="126"/>
      <c r="AL864" s="6"/>
      <c r="AM864" s="6">
        <f ca="1">VLOOKUP(AC864,Anslutningspunkt!A:B,2,0)+RANDBETWEEN(-10000,10000)</f>
        <v>7663221.698</v>
      </c>
      <c r="AN864" s="6">
        <f ca="1">VLOOKUP(AC864,Anslutningspunkt!A:C,3,0)+RANDBETWEEN(-10000,10000)</f>
        <v>688132.195</v>
      </c>
      <c r="AP864" s="6" t="str">
        <f ca="1" t="shared" si="1003"/>
        <v>Nyanslutning</v>
      </c>
      <c r="AQ864" s="6" t="str">
        <f t="shared" si="1004"/>
        <v>Konsumtion/Produktion</v>
      </c>
      <c r="AX864" s="30">
        <f ca="1" t="shared" si="1005"/>
        <v>44745.6136015551</v>
      </c>
      <c r="AZ864" s="30">
        <f ca="1">IF(SUM(IF({"4.Projekteringsavtal","5.Anslutningsavtal","6.Nätavtal"}=Q864,1,0))&gt;0,EDATE(AX864,RANDBETWEEN(0,6)),"")</f>
        <v>44929</v>
      </c>
      <c r="BB864" s="20">
        <f ca="1">IF(SUM(IF({"5.Anslutningsavtal","6.Nätavtal"}=Q864,1,0))&gt;0,EDATE(AZ864,RANDBETWEEN(0,3)),"")</f>
        <v>44988</v>
      </c>
      <c r="BD864" s="20" t="str">
        <f ca="1" t="shared" si="1006"/>
        <v/>
      </c>
    </row>
    <row r="865" spans="1:56">
      <c r="A865" s="32" t="s">
        <v>65</v>
      </c>
      <c r="B865" s="30">
        <f ca="1" t="shared" si="1046"/>
        <v>44563</v>
      </c>
      <c r="C865" s="31">
        <f ca="1" t="shared" si="993"/>
        <v>44656</v>
      </c>
      <c r="D865" s="29" t="str">
        <f t="shared" si="994"/>
        <v>Project 4865</v>
      </c>
      <c r="E865" s="29" t="str">
        <f t="shared" si="995"/>
        <v>Company AB 5865</v>
      </c>
      <c r="F865" s="29" t="str">
        <f ca="1" t="shared" si="1047"/>
        <v>Köping</v>
      </c>
      <c r="G865" s="36">
        <f ca="1" t="shared" si="1048"/>
        <v>36</v>
      </c>
      <c r="H865" s="37" t="str">
        <f ca="1" t="shared" si="1049"/>
        <v>Nej</v>
      </c>
      <c r="I865" s="29" t="str">
        <f ca="1" t="shared" si="1050"/>
        <v>Utökning</v>
      </c>
      <c r="J865" s="29" t="s">
        <v>69</v>
      </c>
      <c r="K865" s="40">
        <f ca="1" t="shared" si="1051"/>
        <v>10</v>
      </c>
      <c r="L865" s="40">
        <f ca="1" t="shared" si="996"/>
        <v>7</v>
      </c>
      <c r="N865" s="29" t="str">
        <f ca="1" t="shared" si="997"/>
        <v>Lars Johnson 865</v>
      </c>
      <c r="O865" s="29" t="str">
        <f ca="1" t="shared" si="998"/>
        <v>Anders Erikson 865</v>
      </c>
      <c r="P865" s="29" t="str">
        <f ca="1" t="shared" si="999"/>
        <v>Sarah Anderson 865</v>
      </c>
      <c r="Q865" s="29" t="str">
        <f ca="1" t="shared" si="1052"/>
        <v>5.Anslutningsavtal</v>
      </c>
      <c r="R865" s="44" t="str">
        <f ca="1" t="shared" si="1053"/>
        <v>Ja</v>
      </c>
      <c r="S865" s="44" t="str">
        <f ca="1" t="shared" si="1054"/>
        <v>x</v>
      </c>
      <c r="T865" s="44" t="str">
        <f ca="1" t="shared" si="1055"/>
        <v/>
      </c>
      <c r="V865" s="32"/>
      <c r="W865" s="48" t="str">
        <f ca="1" t="shared" si="1056"/>
        <v/>
      </c>
      <c r="X865" s="49" t="str">
        <f ca="1" t="shared" si="1057"/>
        <v/>
      </c>
      <c r="Y865" s="62" t="str">
        <f ca="1" t="shared" si="1000"/>
        <v/>
      </c>
      <c r="Z865" s="62" t="str">
        <f ca="1" t="shared" si="1001"/>
        <v/>
      </c>
      <c r="AA865" s="66"/>
      <c r="AB865" s="63" t="str">
        <f ca="1" t="shared" si="1002"/>
        <v/>
      </c>
      <c r="AC865" s="72">
        <f ca="1">INDEX(Anslutningspunkt!$A$2:$A$180,RANDBETWEEN(2,180),1)</f>
        <v>171</v>
      </c>
      <c r="AD865" s="29"/>
      <c r="AE865" s="29" t="str">
        <f ca="1" t="shared" si="1058"/>
        <v>Stamnät</v>
      </c>
      <c r="AF865" s="78"/>
      <c r="AG865" s="121"/>
      <c r="AH865" s="122"/>
      <c r="AI865" s="126"/>
      <c r="AL865" s="6"/>
      <c r="AM865" s="6">
        <f ca="1">VLOOKUP(AC865,Anslutningspunkt!A:B,2,0)+RANDBETWEEN(-10000,10000)</f>
        <v>7584943.698</v>
      </c>
      <c r="AN865" s="6">
        <f ca="1">VLOOKUP(AC865,Anslutningspunkt!A:C,3,0)+RANDBETWEEN(-10000,10000)</f>
        <v>656194.195</v>
      </c>
      <c r="AP865" s="6" t="str">
        <f ca="1" t="shared" si="1003"/>
        <v>Utökning</v>
      </c>
      <c r="AQ865" s="6" t="str">
        <f t="shared" si="1004"/>
        <v>Konsumtion/Produktion</v>
      </c>
      <c r="AX865" s="30">
        <f ca="1" t="shared" si="1005"/>
        <v>44642.2126741733</v>
      </c>
      <c r="AZ865" s="30">
        <f ca="1">IF(SUM(IF({"4.Projekteringsavtal","5.Anslutningsavtal","6.Nätavtal"}=Q865,1,0))&gt;0,EDATE(AX865,RANDBETWEEN(0,6)),"")</f>
        <v>44764</v>
      </c>
      <c r="BB865" s="20">
        <f ca="1">IF(SUM(IF({"5.Anslutningsavtal","6.Nätavtal"}=Q865,1,0))&gt;0,EDATE(AZ865,RANDBETWEEN(0,3)),"")</f>
        <v>44826</v>
      </c>
      <c r="BD865" s="20" t="str">
        <f ca="1" t="shared" si="1006"/>
        <v/>
      </c>
    </row>
    <row r="866" spans="1:56">
      <c r="A866" s="32" t="s">
        <v>65</v>
      </c>
      <c r="B866" s="30">
        <f ca="1" t="shared" si="1046"/>
        <v>44850</v>
      </c>
      <c r="C866" s="31">
        <f ca="1" t="shared" si="993"/>
        <v>45515</v>
      </c>
      <c r="D866" s="29" t="str">
        <f t="shared" si="994"/>
        <v>Project 4866</v>
      </c>
      <c r="E866" s="29" t="str">
        <f t="shared" si="995"/>
        <v>Company AB 5866</v>
      </c>
      <c r="F866" s="29" t="str">
        <f ca="1" t="shared" si="1047"/>
        <v>Solna</v>
      </c>
      <c r="G866" s="36">
        <f ca="1" t="shared" si="1048"/>
        <v>36</v>
      </c>
      <c r="H866" s="37" t="str">
        <f ca="1" t="shared" si="1049"/>
        <v/>
      </c>
      <c r="I866" s="29" t="str">
        <f ca="1" t="shared" si="1050"/>
        <v>Flytt</v>
      </c>
      <c r="J866" s="29" t="s">
        <v>69</v>
      </c>
      <c r="K866" s="40">
        <f ca="1" t="shared" si="1051"/>
        <v>130</v>
      </c>
      <c r="L866" s="40">
        <f ca="1" t="shared" si="996"/>
        <v>94</v>
      </c>
      <c r="N866" s="29" t="str">
        <f ca="1" t="shared" si="997"/>
        <v>Erik Johanson 866</v>
      </c>
      <c r="O866" s="29" t="str">
        <f ca="1" t="shared" si="998"/>
        <v>Sarah Anderson 866</v>
      </c>
      <c r="P866" s="29" t="str">
        <f ca="1" t="shared" si="999"/>
        <v>Sarah Anderson 866</v>
      </c>
      <c r="Q866" s="29" t="str">
        <f ca="1" t="shared" si="1052"/>
        <v>4.Projekteringsavtal</v>
      </c>
      <c r="R866" s="44" t="str">
        <f ca="1" t="shared" si="1053"/>
        <v>?</v>
      </c>
      <c r="S866" s="44" t="str">
        <f ca="1" t="shared" si="1054"/>
        <v/>
      </c>
      <c r="T866" s="44" t="str">
        <f ca="1" t="shared" si="1055"/>
        <v/>
      </c>
      <c r="V866" s="32"/>
      <c r="W866" s="48" t="str">
        <f ca="1" t="shared" si="1056"/>
        <v/>
      </c>
      <c r="X866" s="49" t="str">
        <f ca="1" t="shared" si="1057"/>
        <v>Ja</v>
      </c>
      <c r="Y866" s="62">
        <f ca="1" t="shared" si="1000"/>
        <v>45563</v>
      </c>
      <c r="Z866" s="62">
        <f ca="1" t="shared" si="1001"/>
        <v>45552</v>
      </c>
      <c r="AA866" s="66"/>
      <c r="AB866" s="63" t="str">
        <f ca="1" t="shared" si="1002"/>
        <v/>
      </c>
      <c r="AC866" s="72">
        <f ca="1">INDEX(Anslutningspunkt!$A$2:$A$180,RANDBETWEEN(2,180),1)</f>
        <v>118</v>
      </c>
      <c r="AD866" s="29"/>
      <c r="AE866" s="29" t="str">
        <f ca="1" t="shared" si="1058"/>
        <v/>
      </c>
      <c r="AF866" s="78"/>
      <c r="AG866" s="121"/>
      <c r="AH866" s="122"/>
      <c r="AI866" s="126"/>
      <c r="AL866" s="6"/>
      <c r="AM866" s="6">
        <f ca="1">VLOOKUP(AC866,Anslutningspunkt!A:B,2,0)+RANDBETWEEN(-10000,10000)</f>
        <v>7703695.698</v>
      </c>
      <c r="AN866" s="6">
        <f ca="1">VLOOKUP(AC866,Anslutningspunkt!A:C,3,0)+RANDBETWEEN(-10000,10000)</f>
        <v>692019.195</v>
      </c>
      <c r="AP866" s="6" t="str">
        <f ca="1" t="shared" si="1003"/>
        <v>Flytt</v>
      </c>
      <c r="AQ866" s="6" t="str">
        <f t="shared" si="1004"/>
        <v>Konsumtion/Produktion</v>
      </c>
      <c r="AX866" s="30">
        <f ca="1" t="shared" si="1005"/>
        <v>44980.7283174645</v>
      </c>
      <c r="AZ866" s="30">
        <f ca="1">IF(SUM(IF({"4.Projekteringsavtal","5.Anslutningsavtal","6.Nätavtal"}=Q866,1,0))&gt;0,EDATE(AX866,RANDBETWEEN(0,6)),"")</f>
        <v>45069</v>
      </c>
      <c r="BB866" s="20" t="str">
        <f ca="1">IF(SUM(IF({"5.Anslutningsavtal","6.Nätavtal"}=Q866,1,0))&gt;0,EDATE(AZ866,RANDBETWEEN(0,3)),"")</f>
        <v/>
      </c>
      <c r="BD866" s="20" t="str">
        <f ca="1" t="shared" si="1006"/>
        <v/>
      </c>
    </row>
    <row r="867" spans="1:56">
      <c r="A867" s="32" t="s">
        <v>65</v>
      </c>
      <c r="B867" s="30">
        <f ca="1" t="shared" si="1046"/>
        <v>44039</v>
      </c>
      <c r="C867" s="31">
        <f ca="1" t="shared" si="993"/>
        <v>44752</v>
      </c>
      <c r="D867" s="29" t="str">
        <f t="shared" si="994"/>
        <v>Project 4867</v>
      </c>
      <c r="E867" s="29" t="str">
        <f t="shared" si="995"/>
        <v>Company AB 5867</v>
      </c>
      <c r="F867" s="29" t="str">
        <f ca="1" t="shared" si="1047"/>
        <v>Nynäshamn</v>
      </c>
      <c r="G867" s="36">
        <f ca="1" t="shared" si="1048"/>
        <v>37</v>
      </c>
      <c r="H867" s="37" t="str">
        <f ca="1" t="shared" si="1049"/>
        <v/>
      </c>
      <c r="I867" s="29" t="str">
        <f ca="1" t="shared" si="1050"/>
        <v>Nyanslutning</v>
      </c>
      <c r="J867" s="29" t="s">
        <v>69</v>
      </c>
      <c r="K867" s="40">
        <f ca="1" t="shared" si="1051"/>
        <v>260</v>
      </c>
      <c r="L867" s="40">
        <f ca="1" t="shared" si="996"/>
        <v>27</v>
      </c>
      <c r="N867" s="29" t="str">
        <f ca="1" t="shared" si="997"/>
        <v>Sarah Anderson 867</v>
      </c>
      <c r="O867" s="29" t="str">
        <f ca="1" t="shared" si="998"/>
        <v>Anders Erikson 867</v>
      </c>
      <c r="P867" s="29" t="str">
        <f ca="1" t="shared" si="999"/>
        <v>Erik Johanson 867</v>
      </c>
      <c r="Q867" s="29" t="str">
        <f ca="1" t="shared" si="1052"/>
        <v>1.Anslutningsmöjlighet</v>
      </c>
      <c r="R867" s="44" t="str">
        <f ca="1" t="shared" si="1053"/>
        <v>Ja</v>
      </c>
      <c r="S867" s="44" t="str">
        <f ca="1" t="shared" si="1054"/>
        <v>x</v>
      </c>
      <c r="T867" s="44" t="str">
        <f ca="1" t="shared" si="1055"/>
        <v/>
      </c>
      <c r="V867" s="32"/>
      <c r="W867" s="48" t="str">
        <f ca="1" t="shared" si="1056"/>
        <v/>
      </c>
      <c r="X867" s="49" t="str">
        <f ca="1" t="shared" si="1057"/>
        <v/>
      </c>
      <c r="Y867" s="62" t="str">
        <f ca="1" t="shared" si="1000"/>
        <v/>
      </c>
      <c r="Z867" s="62" t="str">
        <f ca="1" t="shared" si="1001"/>
        <v/>
      </c>
      <c r="AA867" s="66"/>
      <c r="AB867" s="63" t="str">
        <f ca="1" t="shared" si="1002"/>
        <v/>
      </c>
      <c r="AC867" s="72">
        <f ca="1">INDEX(Anslutningspunkt!$A$2:$A$180,RANDBETWEEN(2,180),1)</f>
        <v>29</v>
      </c>
      <c r="AD867" s="29"/>
      <c r="AE867" s="29" t="str">
        <f ca="1" t="shared" si="1058"/>
        <v/>
      </c>
      <c r="AF867" s="78"/>
      <c r="AG867" s="121"/>
      <c r="AH867" s="122"/>
      <c r="AI867" s="126"/>
      <c r="AL867" s="6"/>
      <c r="AM867" s="6">
        <f ca="1">VLOOKUP(AC867,Anslutningspunkt!A:B,2,0)+RANDBETWEEN(-10000,10000)</f>
        <v>7741446.698</v>
      </c>
      <c r="AN867" s="6">
        <f ca="1">VLOOKUP(AC867,Anslutningspunkt!A:C,3,0)+RANDBETWEEN(-10000,10000)</f>
        <v>736062.195</v>
      </c>
      <c r="AP867" s="6" t="str">
        <f ca="1" t="shared" si="1003"/>
        <v>Nyanslutning</v>
      </c>
      <c r="AQ867" s="6" t="str">
        <f t="shared" si="1004"/>
        <v>Konsumtion/Produktion</v>
      </c>
      <c r="AX867" s="30" t="str">
        <f ca="1" t="shared" si="1005"/>
        <v/>
      </c>
      <c r="AZ867" s="30" t="str">
        <f ca="1">IF(SUM(IF({"4.Projekteringsavtal","5.Anslutningsavtal","6.Nätavtal"}=Q867,1,0))&gt;0,EDATE(AX867,RANDBETWEEN(0,6)),"")</f>
        <v/>
      </c>
      <c r="BB867" s="20" t="str">
        <f ca="1">IF(SUM(IF({"5.Anslutningsavtal","6.Nätavtal"}=Q867,1,0))&gt;0,EDATE(AZ867,RANDBETWEEN(0,3)),"")</f>
        <v/>
      </c>
      <c r="BD867" s="20" t="str">
        <f ca="1" t="shared" si="1006"/>
        <v/>
      </c>
    </row>
    <row r="868" spans="1:56">
      <c r="A868" s="32" t="s">
        <v>65</v>
      </c>
      <c r="B868" s="30">
        <f ca="1" t="shared" si="1046"/>
        <v>43337</v>
      </c>
      <c r="C868" s="31">
        <f ca="1" t="shared" si="993"/>
        <v>44222</v>
      </c>
      <c r="D868" s="29" t="str">
        <f t="shared" si="994"/>
        <v>Project 4868</v>
      </c>
      <c r="E868" s="29" t="str">
        <f t="shared" si="995"/>
        <v>Company AB 5868</v>
      </c>
      <c r="F868" s="29" t="str">
        <f ca="1" t="shared" si="1047"/>
        <v>Älvkarleby</v>
      </c>
      <c r="G868" s="36">
        <f ca="1" t="shared" si="1048"/>
        <v>32</v>
      </c>
      <c r="H868" s="37" t="str">
        <f ca="1" t="shared" si="1049"/>
        <v>Ja</v>
      </c>
      <c r="I868" s="29" t="str">
        <f ca="1" t="shared" si="1050"/>
        <v>Nyanslutning</v>
      </c>
      <c r="J868" s="29" t="s">
        <v>69</v>
      </c>
      <c r="K868" s="40">
        <f ca="1" t="shared" si="1051"/>
        <v>60</v>
      </c>
      <c r="L868" s="40">
        <f ca="1" t="shared" si="996"/>
        <v>36</v>
      </c>
      <c r="N868" s="29" t="str">
        <f ca="1" t="shared" si="997"/>
        <v>Sarah Anderson 868</v>
      </c>
      <c r="O868" s="29" t="str">
        <f ca="1" t="shared" si="998"/>
        <v>Erik Johanson 868</v>
      </c>
      <c r="P868" s="29" t="str">
        <f ca="1" t="shared" si="999"/>
        <v>Lars Johnson 868</v>
      </c>
      <c r="Q868" s="29" t="str">
        <f ca="1" t="shared" si="1052"/>
        <v>4.Projekteringsavtal</v>
      </c>
      <c r="R868" s="44" t="str">
        <f ca="1" t="shared" si="1053"/>
        <v>nej</v>
      </c>
      <c r="S868" s="44" t="str">
        <f ca="1" t="shared" si="1054"/>
        <v>x</v>
      </c>
      <c r="T868" s="44" t="str">
        <f ca="1" t="shared" si="1055"/>
        <v/>
      </c>
      <c r="V868" s="32"/>
      <c r="W868" s="48" t="str">
        <f ca="1" t="shared" si="1056"/>
        <v/>
      </c>
      <c r="X868" s="49" t="str">
        <f ca="1" t="shared" si="1057"/>
        <v>Nej</v>
      </c>
      <c r="Y868" s="62" t="str">
        <f ca="1" t="shared" si="1000"/>
        <v/>
      </c>
      <c r="Z868" s="62" t="str">
        <f ca="1" t="shared" si="1001"/>
        <v/>
      </c>
      <c r="AA868" s="66"/>
      <c r="AB868" s="63" t="str">
        <f ca="1" t="shared" si="1002"/>
        <v/>
      </c>
      <c r="AC868" s="72">
        <f ca="1">INDEX(Anslutningspunkt!$A$2:$A$180,RANDBETWEEN(2,180),1)</f>
        <v>133</v>
      </c>
      <c r="AD868" s="29"/>
      <c r="AE868" s="29" t="str">
        <f ca="1" t="shared" si="1058"/>
        <v>Stamnät</v>
      </c>
      <c r="AF868" s="78"/>
      <c r="AG868" s="121"/>
      <c r="AH868" s="122"/>
      <c r="AI868" s="126"/>
      <c r="AL868" s="6"/>
      <c r="AM868" s="6">
        <f ca="1">VLOOKUP(AC868,Anslutningspunkt!A:B,2,0)+RANDBETWEEN(-10000,10000)</f>
        <v>7403870.672</v>
      </c>
      <c r="AN868" s="6">
        <f ca="1">VLOOKUP(AC868,Anslutningspunkt!A:C,3,0)+RANDBETWEEN(-10000,10000)</f>
        <v>879200.142</v>
      </c>
      <c r="AP868" s="6" t="str">
        <f ca="1" t="shared" si="1003"/>
        <v>Nyanslutning</v>
      </c>
      <c r="AQ868" s="6" t="str">
        <f t="shared" si="1004"/>
        <v>Konsumtion/Produktion</v>
      </c>
      <c r="AX868" s="30">
        <f ca="1" t="shared" si="1005"/>
        <v>43966.5599621363</v>
      </c>
      <c r="AZ868" s="30">
        <f ca="1">IF(SUM(IF({"4.Projekteringsavtal","5.Anslutningsavtal","6.Nätavtal"}=Q868,1,0))&gt;0,EDATE(AX868,RANDBETWEEN(0,6)),"")</f>
        <v>43966</v>
      </c>
      <c r="BB868" s="20" t="str">
        <f ca="1">IF(SUM(IF({"5.Anslutningsavtal","6.Nätavtal"}=Q868,1,0))&gt;0,EDATE(AZ868,RANDBETWEEN(0,3)),"")</f>
        <v/>
      </c>
      <c r="BD868" s="20" t="str">
        <f ca="1" t="shared" si="1006"/>
        <v/>
      </c>
    </row>
    <row r="869" spans="1:56">
      <c r="A869" s="32" t="s">
        <v>65</v>
      </c>
      <c r="B869" s="30">
        <f ca="1" t="shared" si="1046"/>
        <v>44268</v>
      </c>
      <c r="C869" s="31">
        <f ca="1" t="shared" si="993"/>
        <v>45575</v>
      </c>
      <c r="D869" s="29" t="str">
        <f t="shared" si="994"/>
        <v>Project 4869</v>
      </c>
      <c r="E869" s="29" t="str">
        <f t="shared" si="995"/>
        <v>Company AB 5869</v>
      </c>
      <c r="F869" s="29" t="str">
        <f ca="1" t="shared" si="1047"/>
        <v>Trosa</v>
      </c>
      <c r="G869" s="36">
        <f ca="1" t="shared" si="1048"/>
        <v>32</v>
      </c>
      <c r="H869" s="37" t="str">
        <f ca="1" t="shared" si="1049"/>
        <v/>
      </c>
      <c r="I869" s="29" t="str">
        <f ca="1" t="shared" si="1050"/>
        <v>Utökning</v>
      </c>
      <c r="J869" s="29" t="s">
        <v>69</v>
      </c>
      <c r="K869" s="40">
        <f ca="1" t="shared" si="1051"/>
        <v>370</v>
      </c>
      <c r="L869" s="40">
        <f ca="1" t="shared" si="996"/>
        <v>247</v>
      </c>
      <c r="N869" s="29" t="str">
        <f ca="1" t="shared" si="997"/>
        <v>Sarah Anderson 869</v>
      </c>
      <c r="O869" s="29" t="str">
        <f ca="1" t="shared" si="998"/>
        <v>Sarah Anderson 869</v>
      </c>
      <c r="P869" s="29" t="str">
        <f ca="1" t="shared" si="999"/>
        <v>Erik Johanson 869</v>
      </c>
      <c r="Q869" s="29" t="str">
        <f ca="1" t="shared" si="1052"/>
        <v>2.Reservationsavtal</v>
      </c>
      <c r="R869" s="44" t="str">
        <f ca="1" t="shared" si="1053"/>
        <v>n</v>
      </c>
      <c r="S869" s="44" t="str">
        <f ca="1" t="shared" si="1054"/>
        <v>x</v>
      </c>
      <c r="T869" s="44" t="str">
        <f ca="1" t="shared" si="1055"/>
        <v/>
      </c>
      <c r="V869" s="32"/>
      <c r="W869" s="48" t="str">
        <f ca="1" t="shared" si="1056"/>
        <v/>
      </c>
      <c r="X869" s="49" t="str">
        <f ca="1" t="shared" si="1057"/>
        <v>Nej</v>
      </c>
      <c r="Y869" s="62" t="str">
        <f ca="1" t="shared" si="1000"/>
        <v/>
      </c>
      <c r="Z869" s="62" t="str">
        <f ca="1" t="shared" si="1001"/>
        <v/>
      </c>
      <c r="AA869" s="66"/>
      <c r="AB869" s="63" t="str">
        <f ca="1" t="shared" si="1002"/>
        <v/>
      </c>
      <c r="AC869" s="72">
        <f ca="1">INDEX(Anslutningspunkt!$A$2:$A$180,RANDBETWEEN(2,180),1)</f>
        <v>196</v>
      </c>
      <c r="AD869" s="29"/>
      <c r="AE869" s="29" t="str">
        <f ca="1" t="shared" si="1058"/>
        <v/>
      </c>
      <c r="AF869" s="78"/>
      <c r="AG869" s="121"/>
      <c r="AH869" s="122"/>
      <c r="AI869" s="126"/>
      <c r="AL869" s="6"/>
      <c r="AM869" s="6">
        <f ca="1">VLOOKUP(AC869,Anslutningspunkt!A:B,2,0)+RANDBETWEEN(-10000,10000)</f>
        <v>7745927.698</v>
      </c>
      <c r="AN869" s="6">
        <f ca="1">VLOOKUP(AC869,Anslutningspunkt!A:C,3,0)+RANDBETWEEN(-10000,10000)</f>
        <v>669941.195</v>
      </c>
      <c r="AP869" s="6" t="str">
        <f ca="1" t="shared" si="1003"/>
        <v>Utökning</v>
      </c>
      <c r="AQ869" s="6" t="str">
        <f t="shared" si="1004"/>
        <v>Konsumtion/Produktion</v>
      </c>
      <c r="AX869" s="30">
        <f ca="1" t="shared" si="1005"/>
        <v>45533.7353834659</v>
      </c>
      <c r="AZ869" s="30" t="str">
        <f ca="1">IF(SUM(IF({"4.Projekteringsavtal","5.Anslutningsavtal","6.Nätavtal"}=Q869,1,0))&gt;0,EDATE(AX869,RANDBETWEEN(0,6)),"")</f>
        <v/>
      </c>
      <c r="BB869" s="20" t="str">
        <f ca="1">IF(SUM(IF({"5.Anslutningsavtal","6.Nätavtal"}=Q869,1,0))&gt;0,EDATE(AZ869,RANDBETWEEN(0,3)),"")</f>
        <v/>
      </c>
      <c r="BD869" s="20" t="str">
        <f ca="1" t="shared" si="1006"/>
        <v/>
      </c>
    </row>
    <row r="870" spans="1:56">
      <c r="A870" s="32" t="s">
        <v>65</v>
      </c>
      <c r="B870" s="30">
        <f ca="1" t="shared" si="1046"/>
        <v>44715</v>
      </c>
      <c r="C870" s="31">
        <f ca="1" t="shared" si="993"/>
        <v>45445</v>
      </c>
      <c r="D870" s="29" t="str">
        <f t="shared" si="994"/>
        <v>Project 4870</v>
      </c>
      <c r="E870" s="29" t="str">
        <f t="shared" si="995"/>
        <v>Company AB 5870</v>
      </c>
      <c r="F870" s="29" t="str">
        <f ca="1" t="shared" si="1047"/>
        <v>Vingåker</v>
      </c>
      <c r="G870" s="36">
        <f ca="1" t="shared" si="1048"/>
        <v>34</v>
      </c>
      <c r="H870" s="37" t="str">
        <f ca="1" t="shared" si="1049"/>
        <v>Ja</v>
      </c>
      <c r="I870" s="29" t="str">
        <f ca="1" t="shared" si="1050"/>
        <v>Flytt</v>
      </c>
      <c r="J870" s="29" t="s">
        <v>69</v>
      </c>
      <c r="K870" s="40">
        <f ca="1" t="shared" si="1051"/>
        <v>510</v>
      </c>
      <c r="L870" s="40">
        <f ca="1" t="shared" si="996"/>
        <v>309</v>
      </c>
      <c r="N870" s="29" t="str">
        <f ca="1" t="shared" si="997"/>
        <v>Lars Johnson 870</v>
      </c>
      <c r="O870" s="29" t="str">
        <f ca="1" t="shared" si="998"/>
        <v>Erik Johanson 870</v>
      </c>
      <c r="P870" s="29" t="str">
        <f ca="1" t="shared" si="999"/>
        <v>Sarah Anderson 870</v>
      </c>
      <c r="Q870" s="29" t="str">
        <f ca="1" t="shared" si="1052"/>
        <v>6.Nätavtal</v>
      </c>
      <c r="R870" s="44" t="str">
        <f ca="1" t="shared" si="1053"/>
        <v>N/A</v>
      </c>
      <c r="S870" s="44" t="str">
        <f ca="1" t="shared" si="1054"/>
        <v/>
      </c>
      <c r="T870" s="44" t="str">
        <f ca="1" t="shared" si="1055"/>
        <v/>
      </c>
      <c r="V870" s="32"/>
      <c r="W870" s="48" t="str">
        <f ca="1" t="shared" si="1056"/>
        <v/>
      </c>
      <c r="X870" s="49" t="str">
        <f ca="1" t="shared" si="1057"/>
        <v>Nej</v>
      </c>
      <c r="Y870" s="62" t="str">
        <f ca="1" t="shared" si="1000"/>
        <v/>
      </c>
      <c r="Z870" s="62" t="str">
        <f ca="1" t="shared" si="1001"/>
        <v/>
      </c>
      <c r="AA870" s="66"/>
      <c r="AB870" s="63" t="str">
        <f ca="1" t="shared" si="1002"/>
        <v/>
      </c>
      <c r="AC870" s="72">
        <f ca="1">INDEX(Anslutningspunkt!$A$2:$A$180,RANDBETWEEN(2,180),1)</f>
        <v>281</v>
      </c>
      <c r="AD870" s="29"/>
      <c r="AE870" s="29" t="str">
        <f ca="1" t="shared" si="1058"/>
        <v>Regionnät</v>
      </c>
      <c r="AF870" s="78"/>
      <c r="AG870" s="121"/>
      <c r="AH870" s="122"/>
      <c r="AI870" s="126"/>
      <c r="AL870" s="6"/>
      <c r="AM870" s="6">
        <f ca="1">VLOOKUP(AC870,Anslutningspunkt!A:B,2,0)+RANDBETWEEN(-10000,10000)</f>
        <v>7615370.698</v>
      </c>
      <c r="AN870" s="6">
        <f ca="1">VLOOKUP(AC870,Anslutningspunkt!A:C,3,0)+RANDBETWEEN(-10000,10000)</f>
        <v>824834.195</v>
      </c>
      <c r="AP870" s="6" t="str">
        <f ca="1" t="shared" si="1003"/>
        <v>Flytt</v>
      </c>
      <c r="AQ870" s="6" t="str">
        <f t="shared" si="1004"/>
        <v>Konsumtion/Produktion</v>
      </c>
      <c r="AX870" s="30">
        <f ca="1" t="shared" si="1005"/>
        <v>45196.6123170358</v>
      </c>
      <c r="AZ870" s="30">
        <f ca="1">IF(SUM(IF({"4.Projekteringsavtal","5.Anslutningsavtal","6.Nätavtal"}=Q870,1,0))&gt;0,EDATE(AX870,RANDBETWEEN(0,6)),"")</f>
        <v>45226</v>
      </c>
      <c r="BB870" s="20">
        <f ca="1">IF(SUM(IF({"5.Anslutningsavtal","6.Nätavtal"}=Q870,1,0))&gt;0,EDATE(AZ870,RANDBETWEEN(0,3)),"")</f>
        <v>45257</v>
      </c>
      <c r="BD870" s="20">
        <f ca="1" t="shared" si="1006"/>
        <v>45257</v>
      </c>
    </row>
    <row r="871" spans="1:56">
      <c r="A871" s="32" t="s">
        <v>65</v>
      </c>
      <c r="B871" s="30">
        <f ca="1" t="shared" si="1046"/>
        <v>43186</v>
      </c>
      <c r="C871" s="31">
        <f ca="1" t="shared" si="993"/>
        <v>44948</v>
      </c>
      <c r="D871" s="29" t="str">
        <f t="shared" si="994"/>
        <v>Project 4871</v>
      </c>
      <c r="E871" s="29" t="str">
        <f t="shared" si="995"/>
        <v>Company AB 5871</v>
      </c>
      <c r="F871" s="29" t="str">
        <f ca="1" t="shared" si="1047"/>
        <v>Enköping</v>
      </c>
      <c r="G871" s="36">
        <f ca="1" t="shared" si="1048"/>
        <v>30</v>
      </c>
      <c r="H871" s="37" t="str">
        <f ca="1" t="shared" si="1049"/>
        <v>Ja</v>
      </c>
      <c r="I871" s="29" t="str">
        <f ca="1" t="shared" si="1050"/>
        <v>Flytt</v>
      </c>
      <c r="J871" s="29" t="s">
        <v>69</v>
      </c>
      <c r="K871" s="40">
        <f ca="1" t="shared" si="1051"/>
        <v>430</v>
      </c>
      <c r="L871" s="40">
        <f ca="1" t="shared" si="996"/>
        <v>188</v>
      </c>
      <c r="N871" s="29" t="str">
        <f ca="1" t="shared" si="997"/>
        <v>Anders Erikson 871</v>
      </c>
      <c r="O871" s="29" t="str">
        <f ca="1" t="shared" si="998"/>
        <v>Lars Johnson 871</v>
      </c>
      <c r="P871" s="29" t="str">
        <f ca="1" t="shared" si="999"/>
        <v>Anders Erikson 871</v>
      </c>
      <c r="Q871" s="29" t="str">
        <f ca="1" t="shared" si="1052"/>
        <v>5.Anslutningsavtal</v>
      </c>
      <c r="R871" s="44" t="str">
        <f ca="1" t="shared" si="1053"/>
        <v/>
      </c>
      <c r="S871" s="44" t="str">
        <f ca="1" t="shared" si="1054"/>
        <v/>
      </c>
      <c r="T871" s="44" t="str">
        <f ca="1" t="shared" si="1055"/>
        <v/>
      </c>
      <c r="V871" s="32"/>
      <c r="W871" s="48" t="str">
        <f ca="1" t="shared" si="1056"/>
        <v/>
      </c>
      <c r="X871" s="49" t="str">
        <f ca="1" t="shared" si="1057"/>
        <v>Ja</v>
      </c>
      <c r="Y871" s="62">
        <f ca="1" t="shared" si="1000"/>
        <v>45580</v>
      </c>
      <c r="Z871" s="62">
        <f ca="1" t="shared" si="1001"/>
        <v>44994</v>
      </c>
      <c r="AA871" s="66"/>
      <c r="AB871" s="63" t="str">
        <f ca="1" t="shared" si="1002"/>
        <v/>
      </c>
      <c r="AC871" s="72">
        <f ca="1">INDEX(Anslutningspunkt!$A$2:$A$180,RANDBETWEEN(2,180),1)</f>
        <v>76</v>
      </c>
      <c r="AD871" s="29"/>
      <c r="AE871" s="29" t="str">
        <f ca="1" t="shared" si="1058"/>
        <v>Regionnät</v>
      </c>
      <c r="AF871" s="78"/>
      <c r="AG871" s="121"/>
      <c r="AH871" s="122"/>
      <c r="AI871" s="126"/>
      <c r="AL871" s="6"/>
      <c r="AM871" s="6">
        <f ca="1">VLOOKUP(AC871,Anslutningspunkt!A:B,2,0)+RANDBETWEEN(-10000,10000)</f>
        <v>7671647.698</v>
      </c>
      <c r="AN871" s="6">
        <f ca="1">VLOOKUP(AC871,Anslutningspunkt!A:C,3,0)+RANDBETWEEN(-10000,10000)</f>
        <v>698414.195</v>
      </c>
      <c r="AP871" s="6" t="str">
        <f ca="1" t="shared" si="1003"/>
        <v>Flytt</v>
      </c>
      <c r="AQ871" s="6" t="str">
        <f t="shared" si="1004"/>
        <v>Konsumtion/Produktion</v>
      </c>
      <c r="AX871" s="30">
        <f ca="1" t="shared" si="1005"/>
        <v>44442.3132627991</v>
      </c>
      <c r="AZ871" s="30">
        <f ca="1">IF(SUM(IF({"4.Projekteringsavtal","5.Anslutningsavtal","6.Nätavtal"}=Q871,1,0))&gt;0,EDATE(AX871,RANDBETWEEN(0,6)),"")</f>
        <v>44623</v>
      </c>
      <c r="BB871" s="20">
        <f ca="1">IF(SUM(IF({"5.Anslutningsavtal","6.Nätavtal"}=Q871,1,0))&gt;0,EDATE(AZ871,RANDBETWEEN(0,3)),"")</f>
        <v>44684</v>
      </c>
      <c r="BD871" s="20" t="str">
        <f ca="1" t="shared" si="1006"/>
        <v/>
      </c>
    </row>
    <row r="872" spans="1:56">
      <c r="A872" s="32" t="s">
        <v>65</v>
      </c>
      <c r="B872" s="30">
        <f ca="1" t="shared" ref="B872:B881" si="1059">RANDBETWEEN(DATE(2018,1,1),DATE(2022,10,20))</f>
        <v>43794</v>
      </c>
      <c r="C872" s="31">
        <f ca="1" t="shared" si="993"/>
        <v>43879</v>
      </c>
      <c r="D872" s="29" t="str">
        <f t="shared" si="994"/>
        <v>Project 4872</v>
      </c>
      <c r="E872" s="29" t="str">
        <f t="shared" si="995"/>
        <v>Company AB 5872</v>
      </c>
      <c r="F872" s="29" t="str">
        <f ca="1" t="shared" ref="F872:F881" si="1060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Huddinge</v>
      </c>
      <c r="G872" s="36">
        <f ca="1" t="shared" ref="G872:G881" si="1061">RANDBETWEEN(30,38)</f>
        <v>35</v>
      </c>
      <c r="H872" s="37" t="str">
        <f ca="1" t="shared" ref="H872:H881" si="1062">CHOOSE(RANDBETWEEN(1,3),"Ja","Nej","")</f>
        <v>Nej</v>
      </c>
      <c r="I872" s="29" t="str">
        <f ca="1" t="shared" ref="I872:I881" si="1063">CHOOSE(RANDBETWEEN(1,3),"Nyanslutning","Utökning","Flytt")</f>
        <v>Utökning</v>
      </c>
      <c r="J872" s="29" t="s">
        <v>69</v>
      </c>
      <c r="K872" s="40">
        <f ca="1" t="shared" ref="K872:K881" si="1064">RANDBETWEEN(1,60)*10</f>
        <v>280</v>
      </c>
      <c r="L872" s="40">
        <f ca="1" t="shared" si="996"/>
        <v>200</v>
      </c>
      <c r="N872" s="29" t="str">
        <f ca="1" t="shared" si="997"/>
        <v>Sarah Anderson 872</v>
      </c>
      <c r="O872" s="29" t="str">
        <f ca="1" t="shared" si="998"/>
        <v>Erik Johanson 872</v>
      </c>
      <c r="P872" s="29" t="str">
        <f ca="1" t="shared" si="999"/>
        <v>Lars Johnson 872</v>
      </c>
      <c r="Q872" s="29" t="str">
        <f ca="1" t="shared" ref="Q872:Q881" si="1065">CHOOSE(RANDBETWEEN(1,5),"5.Anslutningsavtal","4.Projekteringsavtal","6.Nätavtal","2.Reservationsavtal","1.Anslutningsmöjlighet")</f>
        <v>2.Reservationsavtal</v>
      </c>
      <c r="R872" s="44" t="str">
        <f ca="1" t="shared" ref="R872:R881" si="1066">CHOOSE(RANDBETWEEN(1,8),"Ja","","","","n","nej","?","N/A")</f>
        <v/>
      </c>
      <c r="S872" s="44" t="str">
        <f ca="1" t="shared" ref="S872:S881" si="1067">CHOOSE(RANDBETWEEN(1,3),"x","","")</f>
        <v/>
      </c>
      <c r="T872" s="44" t="str">
        <f ca="1" t="shared" ref="T872:T881" si="1068">CHOOSE(RANDBETWEEN(1,4),"x","","","")</f>
        <v>x</v>
      </c>
      <c r="V872" s="32"/>
      <c r="W872" s="48" t="str">
        <f ca="1" t="shared" ref="W872:W881" si="1069">CHOOSE(RANDBETWEEN(1,7),"Länk","","","","","Ansluts till LN 20 kV","Reservationsavtal ska tecknas")</f>
        <v/>
      </c>
      <c r="X872" s="49" t="str">
        <f ca="1" t="shared" ref="X872:X881" si="1070">CHOOSE(RANDBETWEEN(1,4),"Ja","Ja","Nej","")</f>
        <v>Ja</v>
      </c>
      <c r="Y872" s="62">
        <f ca="1" t="shared" si="1000"/>
        <v>44934</v>
      </c>
      <c r="Z872" s="62">
        <f ca="1" t="shared" si="1001"/>
        <v>44844</v>
      </c>
      <c r="AA872" s="66"/>
      <c r="AB872" s="63" t="str">
        <f ca="1" t="shared" si="1002"/>
        <v/>
      </c>
      <c r="AC872" s="72">
        <f ca="1">INDEX(Anslutningspunkt!$A$2:$A$180,RANDBETWEEN(2,180),1)</f>
        <v>133</v>
      </c>
      <c r="AD872" s="29"/>
      <c r="AE872" s="29" t="str">
        <f ca="1" t="shared" ref="AE872:AE881" si="1071">CHOOSE(RANDBETWEEN(1,4),"Regionnät","Stamnät Regionnät","Stamnät","")</f>
        <v/>
      </c>
      <c r="AF872" s="78"/>
      <c r="AG872" s="121"/>
      <c r="AH872" s="122"/>
      <c r="AI872" s="126"/>
      <c r="AL872" s="6"/>
      <c r="AM872" s="6">
        <f ca="1">VLOOKUP(AC872,Anslutningspunkt!A:B,2,0)+RANDBETWEEN(-10000,10000)</f>
        <v>7388179.672</v>
      </c>
      <c r="AN872" s="6">
        <f ca="1">VLOOKUP(AC872,Anslutningspunkt!A:C,3,0)+RANDBETWEEN(-10000,10000)</f>
        <v>894829.142</v>
      </c>
      <c r="AP872" s="6" t="str">
        <f ca="1" t="shared" si="1003"/>
        <v>Utökning</v>
      </c>
      <c r="AQ872" s="6" t="str">
        <f t="shared" si="1004"/>
        <v>Konsumtion/Produktion</v>
      </c>
      <c r="AX872" s="30">
        <f ca="1" t="shared" si="1005"/>
        <v>43807.952987977</v>
      </c>
      <c r="AZ872" s="30" t="str">
        <f ca="1">IF(SUM(IF({"4.Projekteringsavtal","5.Anslutningsavtal","6.Nätavtal"}=Q872,1,0))&gt;0,EDATE(AX872,RANDBETWEEN(0,6)),"")</f>
        <v/>
      </c>
      <c r="BB872" s="20" t="str">
        <f ca="1">IF(SUM(IF({"5.Anslutningsavtal","6.Nätavtal"}=Q872,1,0))&gt;0,EDATE(AZ872,RANDBETWEEN(0,3)),"")</f>
        <v/>
      </c>
      <c r="BD872" s="20" t="str">
        <f ca="1" t="shared" si="1006"/>
        <v/>
      </c>
    </row>
    <row r="873" spans="1:56">
      <c r="A873" s="32" t="s">
        <v>65</v>
      </c>
      <c r="B873" s="30">
        <f ca="1" t="shared" si="1059"/>
        <v>44721</v>
      </c>
      <c r="C873" s="31">
        <f ca="1" t="shared" si="993"/>
        <v>44853</v>
      </c>
      <c r="D873" s="29" t="str">
        <f t="shared" si="994"/>
        <v>Project 4873</v>
      </c>
      <c r="E873" s="29" t="str">
        <f t="shared" si="995"/>
        <v>Company AB 5873</v>
      </c>
      <c r="F873" s="29" t="str">
        <f ca="1" t="shared" si="1060"/>
        <v>Sala</v>
      </c>
      <c r="G873" s="36">
        <f ca="1" t="shared" si="1061"/>
        <v>34</v>
      </c>
      <c r="H873" s="37" t="str">
        <f ca="1" t="shared" si="1062"/>
        <v/>
      </c>
      <c r="I873" s="29" t="str">
        <f ca="1" t="shared" si="1063"/>
        <v>Flytt</v>
      </c>
      <c r="J873" s="29" t="s">
        <v>69</v>
      </c>
      <c r="K873" s="40">
        <f ca="1" t="shared" si="1064"/>
        <v>580</v>
      </c>
      <c r="L873" s="40">
        <f ca="1" t="shared" si="996"/>
        <v>225</v>
      </c>
      <c r="N873" s="29" t="str">
        <f ca="1" t="shared" si="997"/>
        <v>Erik Johanson 873</v>
      </c>
      <c r="O873" s="29" t="str">
        <f ca="1" t="shared" si="998"/>
        <v>Lars Johnson 873</v>
      </c>
      <c r="P873" s="29" t="str">
        <f ca="1" t="shared" si="999"/>
        <v>Erik Johanson 873</v>
      </c>
      <c r="Q873" s="29" t="str">
        <f ca="1" t="shared" si="1065"/>
        <v>6.Nätavtal</v>
      </c>
      <c r="R873" s="44" t="str">
        <f ca="1" t="shared" si="1066"/>
        <v>Ja</v>
      </c>
      <c r="S873" s="44" t="str">
        <f ca="1" t="shared" si="1067"/>
        <v>x</v>
      </c>
      <c r="T873" s="44" t="str">
        <f ca="1" t="shared" si="1068"/>
        <v/>
      </c>
      <c r="V873" s="32"/>
      <c r="W873" s="48" t="str">
        <f ca="1" t="shared" si="1069"/>
        <v/>
      </c>
      <c r="X873" s="49" t="str">
        <f ca="1" t="shared" si="1070"/>
        <v/>
      </c>
      <c r="Y873" s="62" t="str">
        <f ca="1" t="shared" si="1000"/>
        <v/>
      </c>
      <c r="Z873" s="62" t="str">
        <f ca="1" t="shared" si="1001"/>
        <v/>
      </c>
      <c r="AA873" s="66"/>
      <c r="AB873" s="63" t="str">
        <f ca="1" t="shared" si="1002"/>
        <v/>
      </c>
      <c r="AC873" s="72">
        <f ca="1">INDEX(Anslutningspunkt!$A$2:$A$180,RANDBETWEEN(2,180),1)</f>
        <v>138</v>
      </c>
      <c r="AD873" s="29"/>
      <c r="AE873" s="29" t="str">
        <f ca="1" t="shared" si="1071"/>
        <v>Stamnät</v>
      </c>
      <c r="AF873" s="78"/>
      <c r="AG873" s="121"/>
      <c r="AH873" s="122"/>
      <c r="AI873" s="126"/>
      <c r="AL873" s="6"/>
      <c r="AM873" s="6">
        <f ca="1">VLOOKUP(AC873,Anslutningspunkt!A:B,2,0)+RANDBETWEEN(-10000,10000)</f>
        <v>7757291.698</v>
      </c>
      <c r="AN873" s="6">
        <f ca="1">VLOOKUP(AC873,Anslutningspunkt!A:C,3,0)+RANDBETWEEN(-10000,10000)</f>
        <v>680273.195</v>
      </c>
      <c r="AP873" s="6" t="str">
        <f ca="1" t="shared" si="1003"/>
        <v>Flytt</v>
      </c>
      <c r="AQ873" s="6" t="str">
        <f t="shared" si="1004"/>
        <v>Konsumtion/Produktion</v>
      </c>
      <c r="AX873" s="30">
        <f ca="1" t="shared" si="1005"/>
        <v>44831.0066598642</v>
      </c>
      <c r="AZ873" s="30">
        <f ca="1">IF(SUM(IF({"4.Projekteringsavtal","5.Anslutningsavtal","6.Nätavtal"}=Q873,1,0))&gt;0,EDATE(AX873,RANDBETWEEN(0,6)),"")</f>
        <v>45012</v>
      </c>
      <c r="BB873" s="20">
        <f ca="1">IF(SUM(IF({"5.Anslutningsavtal","6.Nätavtal"}=Q873,1,0))&gt;0,EDATE(AZ873,RANDBETWEEN(0,3)),"")</f>
        <v>45043</v>
      </c>
      <c r="BD873" s="20">
        <f ca="1" t="shared" si="1006"/>
        <v>45104</v>
      </c>
    </row>
    <row r="874" spans="1:56">
      <c r="A874" s="32" t="s">
        <v>65</v>
      </c>
      <c r="B874" s="30">
        <f ca="1" t="shared" si="1059"/>
        <v>44687</v>
      </c>
      <c r="C874" s="31">
        <f ca="1" t="shared" si="993"/>
        <v>45150</v>
      </c>
      <c r="D874" s="29" t="str">
        <f t="shared" si="994"/>
        <v>Project 4874</v>
      </c>
      <c r="E874" s="29" t="str">
        <f t="shared" si="995"/>
        <v>Company AB 5874</v>
      </c>
      <c r="F874" s="29" t="str">
        <f ca="1" t="shared" si="1060"/>
        <v>Smedjebacken</v>
      </c>
      <c r="G874" s="36">
        <f ca="1" t="shared" si="1061"/>
        <v>37</v>
      </c>
      <c r="H874" s="37" t="str">
        <f ca="1" t="shared" si="1062"/>
        <v/>
      </c>
      <c r="I874" s="29" t="str">
        <f ca="1" t="shared" si="1063"/>
        <v>Nyanslutning</v>
      </c>
      <c r="J874" s="29" t="s">
        <v>69</v>
      </c>
      <c r="K874" s="40">
        <f ca="1" t="shared" si="1064"/>
        <v>210</v>
      </c>
      <c r="L874" s="40">
        <f ca="1" t="shared" si="996"/>
        <v>95</v>
      </c>
      <c r="N874" s="29" t="str">
        <f ca="1" t="shared" si="997"/>
        <v>Erik Johanson 874</v>
      </c>
      <c r="O874" s="29" t="str">
        <f ca="1" t="shared" si="998"/>
        <v>Anders Erikson 874</v>
      </c>
      <c r="P874" s="29" t="str">
        <f ca="1" t="shared" si="999"/>
        <v>Sarah Anderson 874</v>
      </c>
      <c r="Q874" s="29" t="str">
        <f ca="1" t="shared" si="1065"/>
        <v>4.Projekteringsavtal</v>
      </c>
      <c r="R874" s="44" t="str">
        <f ca="1" t="shared" si="1066"/>
        <v>?</v>
      </c>
      <c r="S874" s="44" t="str">
        <f ca="1" t="shared" si="1067"/>
        <v/>
      </c>
      <c r="T874" s="44" t="str">
        <f ca="1" t="shared" si="1068"/>
        <v/>
      </c>
      <c r="V874" s="32"/>
      <c r="W874" s="48" t="str">
        <f ca="1" t="shared" si="1069"/>
        <v>Reservationsavtal ska tecknas</v>
      </c>
      <c r="X874" s="49" t="str">
        <f ca="1" t="shared" si="1070"/>
        <v>Ja</v>
      </c>
      <c r="Y874" s="62">
        <f ca="1" t="shared" si="1000"/>
        <v>45220</v>
      </c>
      <c r="Z874" s="62">
        <f ca="1" t="shared" si="1001"/>
        <v>45192</v>
      </c>
      <c r="AA874" s="66"/>
      <c r="AB874" s="63" t="str">
        <f ca="1" t="shared" si="1002"/>
        <v/>
      </c>
      <c r="AC874" s="72">
        <f ca="1">INDEX(Anslutningspunkt!$A$2:$A$180,RANDBETWEEN(2,180),1)</f>
        <v>75</v>
      </c>
      <c r="AD874" s="29"/>
      <c r="AE874" s="29" t="str">
        <f ca="1" t="shared" si="1071"/>
        <v>Regionnät</v>
      </c>
      <c r="AF874" s="78"/>
      <c r="AG874" s="121"/>
      <c r="AH874" s="122"/>
      <c r="AI874" s="126"/>
      <c r="AL874" s="6"/>
      <c r="AM874" s="6">
        <f ca="1">VLOOKUP(AC874,Anslutningspunkt!A:B,2,0)+RANDBETWEEN(-10000,10000)</f>
        <v>6296028.707</v>
      </c>
      <c r="AN874" s="6">
        <f ca="1">VLOOKUP(AC874,Anslutningspunkt!A:C,3,0)+RANDBETWEEN(-10000,10000)</f>
        <v>742470.054</v>
      </c>
      <c r="AP874" s="6" t="str">
        <f ca="1" t="shared" si="1003"/>
        <v>Nyanslutning</v>
      </c>
      <c r="AQ874" s="6" t="str">
        <f t="shared" si="1004"/>
        <v>Konsumtion/Produktion</v>
      </c>
      <c r="AX874" s="30">
        <f ca="1" t="shared" si="1005"/>
        <v>44945.0920753131</v>
      </c>
      <c r="AZ874" s="30">
        <f ca="1">IF(SUM(IF({"4.Projekteringsavtal","5.Anslutningsavtal","6.Nätavtal"}=Q874,1,0))&gt;0,EDATE(AX874,RANDBETWEEN(0,6)),"")</f>
        <v>45004</v>
      </c>
      <c r="BB874" s="20" t="str">
        <f ca="1">IF(SUM(IF({"5.Anslutningsavtal","6.Nätavtal"}=Q874,1,0))&gt;0,EDATE(AZ874,RANDBETWEEN(0,3)),"")</f>
        <v/>
      </c>
      <c r="BD874" s="20" t="str">
        <f ca="1" t="shared" si="1006"/>
        <v/>
      </c>
    </row>
    <row r="875" spans="1:56">
      <c r="A875" s="32" t="s">
        <v>65</v>
      </c>
      <c r="B875" s="30">
        <f ca="1" t="shared" si="1059"/>
        <v>44775</v>
      </c>
      <c r="C875" s="31">
        <f ca="1" t="shared" si="993"/>
        <v>44987</v>
      </c>
      <c r="D875" s="29" t="str">
        <f t="shared" si="994"/>
        <v>Project 4875</v>
      </c>
      <c r="E875" s="29" t="str">
        <f t="shared" si="995"/>
        <v>Company AB 5875</v>
      </c>
      <c r="F875" s="29" t="str">
        <f ca="1" t="shared" si="1060"/>
        <v>Långshyttan</v>
      </c>
      <c r="G875" s="36">
        <f ca="1" t="shared" si="1061"/>
        <v>35</v>
      </c>
      <c r="H875" s="37" t="str">
        <f ca="1" t="shared" si="1062"/>
        <v>Ja</v>
      </c>
      <c r="I875" s="29" t="str">
        <f ca="1" t="shared" si="1063"/>
        <v>Utökning</v>
      </c>
      <c r="J875" s="29" t="s">
        <v>69</v>
      </c>
      <c r="K875" s="40">
        <f ca="1" t="shared" si="1064"/>
        <v>320</v>
      </c>
      <c r="L875" s="40">
        <f ca="1" t="shared" si="996"/>
        <v>252</v>
      </c>
      <c r="N875" s="29" t="str">
        <f ca="1" t="shared" si="997"/>
        <v>Sarah Anderson 875</v>
      </c>
      <c r="O875" s="29" t="str">
        <f ca="1" t="shared" si="998"/>
        <v>Sarah Anderson 875</v>
      </c>
      <c r="P875" s="29" t="str">
        <f ca="1" t="shared" si="999"/>
        <v>Lars Johnson 875</v>
      </c>
      <c r="Q875" s="29" t="str">
        <f ca="1" t="shared" si="1065"/>
        <v>2.Reservationsavtal</v>
      </c>
      <c r="R875" s="44" t="str">
        <f ca="1" t="shared" si="1066"/>
        <v>?</v>
      </c>
      <c r="S875" s="44" t="str">
        <f ca="1" t="shared" si="1067"/>
        <v>x</v>
      </c>
      <c r="T875" s="44" t="str">
        <f ca="1" t="shared" si="1068"/>
        <v>x</v>
      </c>
      <c r="V875" s="32"/>
      <c r="W875" s="48" t="str">
        <f ca="1" t="shared" si="1069"/>
        <v/>
      </c>
      <c r="X875" s="49" t="str">
        <f ca="1" t="shared" si="1070"/>
        <v>Nej</v>
      </c>
      <c r="Y875" s="62" t="str">
        <f ca="1" t="shared" si="1000"/>
        <v/>
      </c>
      <c r="Z875" s="62" t="str">
        <f ca="1" t="shared" si="1001"/>
        <v/>
      </c>
      <c r="AA875" s="66"/>
      <c r="AB875" s="63" t="str">
        <f ca="1" t="shared" si="1002"/>
        <v/>
      </c>
      <c r="AC875" s="72">
        <f ca="1">INDEX(Anslutningspunkt!$A$2:$A$180,RANDBETWEEN(2,180),1)</f>
        <v>319</v>
      </c>
      <c r="AD875" s="29"/>
      <c r="AE875" s="29" t="str">
        <f ca="1" t="shared" si="1071"/>
        <v>Stamnät</v>
      </c>
      <c r="AF875" s="78"/>
      <c r="AG875" s="121"/>
      <c r="AH875" s="122"/>
      <c r="AI875" s="126"/>
      <c r="AL875" s="6"/>
      <c r="AM875" s="6">
        <f ca="1">VLOOKUP(AC875,Anslutningspunkt!A:B,2,0)+RANDBETWEEN(-10000,10000)</f>
        <v>7692838.698</v>
      </c>
      <c r="AN875" s="6">
        <f ca="1">VLOOKUP(AC875,Anslutningspunkt!A:C,3,0)+RANDBETWEEN(-10000,10000)</f>
        <v>734961.195</v>
      </c>
      <c r="AP875" s="6" t="str">
        <f ca="1" t="shared" si="1003"/>
        <v>Utökning</v>
      </c>
      <c r="AQ875" s="6" t="str">
        <f t="shared" si="1004"/>
        <v>Konsumtion/Produktion</v>
      </c>
      <c r="AX875" s="30">
        <f ca="1" t="shared" si="1005"/>
        <v>44995.0484757098</v>
      </c>
      <c r="AZ875" s="30" t="str">
        <f ca="1">IF(SUM(IF({"4.Projekteringsavtal","5.Anslutningsavtal","6.Nätavtal"}=Q875,1,0))&gt;0,EDATE(AX875,RANDBETWEEN(0,6)),"")</f>
        <v/>
      </c>
      <c r="BB875" s="20" t="str">
        <f ca="1">IF(SUM(IF({"5.Anslutningsavtal","6.Nätavtal"}=Q875,1,0))&gt;0,EDATE(AZ875,RANDBETWEEN(0,3)),"")</f>
        <v/>
      </c>
      <c r="BD875" s="20" t="str">
        <f ca="1" t="shared" si="1006"/>
        <v/>
      </c>
    </row>
    <row r="876" spans="1:56">
      <c r="A876" s="32" t="s">
        <v>65</v>
      </c>
      <c r="B876" s="30">
        <f ca="1" t="shared" si="1059"/>
        <v>43796</v>
      </c>
      <c r="C876" s="31">
        <f ca="1" t="shared" si="993"/>
        <v>45268</v>
      </c>
      <c r="D876" s="29" t="str">
        <f t="shared" si="994"/>
        <v>Project 4876</v>
      </c>
      <c r="E876" s="29" t="str">
        <f t="shared" si="995"/>
        <v>Company AB 5876</v>
      </c>
      <c r="F876" s="29" t="str">
        <f ca="1" t="shared" si="1060"/>
        <v>Hedemora</v>
      </c>
      <c r="G876" s="36">
        <f ca="1" t="shared" si="1061"/>
        <v>36</v>
      </c>
      <c r="H876" s="37" t="str">
        <f ca="1" t="shared" si="1062"/>
        <v>Ja</v>
      </c>
      <c r="I876" s="29" t="str">
        <f ca="1" t="shared" si="1063"/>
        <v>Flytt</v>
      </c>
      <c r="J876" s="29" t="s">
        <v>69</v>
      </c>
      <c r="K876" s="40">
        <f ca="1" t="shared" si="1064"/>
        <v>320</v>
      </c>
      <c r="L876" s="40">
        <f ca="1" t="shared" si="996"/>
        <v>165</v>
      </c>
      <c r="N876" s="29" t="str">
        <f ca="1" t="shared" si="997"/>
        <v>Lars Johnson 876</v>
      </c>
      <c r="O876" s="29" t="str">
        <f ca="1" t="shared" si="998"/>
        <v>Anders Erikson 876</v>
      </c>
      <c r="P876" s="29" t="str">
        <f ca="1" t="shared" si="999"/>
        <v>Sarah Anderson 876</v>
      </c>
      <c r="Q876" s="29" t="str">
        <f ca="1" t="shared" si="1065"/>
        <v>4.Projekteringsavtal</v>
      </c>
      <c r="R876" s="44" t="str">
        <f ca="1" t="shared" si="1066"/>
        <v>Ja</v>
      </c>
      <c r="S876" s="44" t="str">
        <f ca="1" t="shared" si="1067"/>
        <v/>
      </c>
      <c r="T876" s="44" t="str">
        <f ca="1" t="shared" si="1068"/>
        <v/>
      </c>
      <c r="V876" s="32"/>
      <c r="W876" s="48" t="str">
        <f ca="1" t="shared" si="1069"/>
        <v/>
      </c>
      <c r="X876" s="49" t="str">
        <f ca="1" t="shared" si="1070"/>
        <v>Nej</v>
      </c>
      <c r="Y876" s="62" t="str">
        <f ca="1" t="shared" si="1000"/>
        <v/>
      </c>
      <c r="Z876" s="62" t="str">
        <f ca="1" t="shared" si="1001"/>
        <v/>
      </c>
      <c r="AA876" s="66"/>
      <c r="AB876" s="63" t="str">
        <f ca="1" t="shared" si="1002"/>
        <v/>
      </c>
      <c r="AC876" s="72">
        <f ca="1">INDEX(Anslutningspunkt!$A$2:$A$180,RANDBETWEEN(2,180),1)</f>
        <v>298</v>
      </c>
      <c r="AD876" s="29"/>
      <c r="AE876" s="29" t="str">
        <f ca="1" t="shared" si="1071"/>
        <v>Stamnät Regionnät</v>
      </c>
      <c r="AF876" s="78"/>
      <c r="AG876" s="121"/>
      <c r="AH876" s="122"/>
      <c r="AI876" s="126"/>
      <c r="AL876" s="6"/>
      <c r="AM876" s="6">
        <f ca="1">VLOOKUP(AC876,Anslutningspunkt!A:B,2,0)+RANDBETWEEN(-10000,10000)</f>
        <v>7604211.698</v>
      </c>
      <c r="AN876" s="6">
        <f ca="1">VLOOKUP(AC876,Anslutningspunkt!A:C,3,0)+RANDBETWEEN(-10000,10000)</f>
        <v>833967.195</v>
      </c>
      <c r="AP876" s="6" t="str">
        <f ca="1" t="shared" si="1003"/>
        <v>Flytt</v>
      </c>
      <c r="AQ876" s="6" t="str">
        <f t="shared" si="1004"/>
        <v>Konsumtion/Produktion</v>
      </c>
      <c r="AX876" s="30">
        <f ca="1" t="shared" si="1005"/>
        <v>44963.3248179956</v>
      </c>
      <c r="AZ876" s="30">
        <f ca="1">IF(SUM(IF({"4.Projekteringsavtal","5.Anslutningsavtal","6.Nätavtal"}=Q876,1,0))&gt;0,EDATE(AX876,RANDBETWEEN(0,6)),"")</f>
        <v>45083</v>
      </c>
      <c r="BB876" s="20" t="str">
        <f ca="1">IF(SUM(IF({"5.Anslutningsavtal","6.Nätavtal"}=Q876,1,0))&gt;0,EDATE(AZ876,RANDBETWEEN(0,3)),"")</f>
        <v/>
      </c>
      <c r="BD876" s="20" t="str">
        <f ca="1" t="shared" si="1006"/>
        <v/>
      </c>
    </row>
    <row r="877" spans="1:56">
      <c r="A877" s="32" t="s">
        <v>65</v>
      </c>
      <c r="B877" s="30">
        <f ca="1" t="shared" si="1059"/>
        <v>44008</v>
      </c>
      <c r="C877" s="31">
        <f ca="1" t="shared" si="993"/>
        <v>45172</v>
      </c>
      <c r="D877" s="29" t="str">
        <f t="shared" si="994"/>
        <v>Project 4877</v>
      </c>
      <c r="E877" s="29" t="str">
        <f t="shared" si="995"/>
        <v>Company AB 5877</v>
      </c>
      <c r="F877" s="29" t="str">
        <f ca="1" t="shared" si="1060"/>
        <v>Eskilstuna</v>
      </c>
      <c r="G877" s="36">
        <f ca="1" t="shared" si="1061"/>
        <v>33</v>
      </c>
      <c r="H877" s="37" t="str">
        <f ca="1" t="shared" si="1062"/>
        <v/>
      </c>
      <c r="I877" s="29" t="str">
        <f ca="1" t="shared" si="1063"/>
        <v>Nyanslutning</v>
      </c>
      <c r="J877" s="29" t="s">
        <v>69</v>
      </c>
      <c r="K877" s="40">
        <f ca="1" t="shared" si="1064"/>
        <v>140</v>
      </c>
      <c r="L877" s="40">
        <f ca="1" t="shared" si="996"/>
        <v>66</v>
      </c>
      <c r="N877" s="29" t="str">
        <f ca="1" t="shared" si="997"/>
        <v>Sarah Anderson 877</v>
      </c>
      <c r="O877" s="29" t="str">
        <f ca="1" t="shared" si="998"/>
        <v>Erik Johanson 877</v>
      </c>
      <c r="P877" s="29" t="str">
        <f ca="1" t="shared" si="999"/>
        <v>Sarah Anderson 877</v>
      </c>
      <c r="Q877" s="29" t="str">
        <f ca="1" t="shared" si="1065"/>
        <v>4.Projekteringsavtal</v>
      </c>
      <c r="R877" s="44" t="str">
        <f ca="1" t="shared" si="1066"/>
        <v/>
      </c>
      <c r="S877" s="44" t="str">
        <f ca="1" t="shared" si="1067"/>
        <v/>
      </c>
      <c r="T877" s="44" t="str">
        <f ca="1" t="shared" si="1068"/>
        <v/>
      </c>
      <c r="V877" s="32"/>
      <c r="W877" s="48" t="str">
        <f ca="1" t="shared" si="1069"/>
        <v/>
      </c>
      <c r="X877" s="49" t="str">
        <f ca="1" t="shared" si="1070"/>
        <v>Ja</v>
      </c>
      <c r="Y877" s="62">
        <f ca="1" t="shared" si="1000"/>
        <v>45585</v>
      </c>
      <c r="Z877" s="62">
        <f ca="1" t="shared" si="1001"/>
        <v>45519</v>
      </c>
      <c r="AA877" s="66"/>
      <c r="AB877" s="63" t="str">
        <f ca="1" t="shared" si="1002"/>
        <v/>
      </c>
      <c r="AC877" s="72">
        <f ca="1">INDEX(Anslutningspunkt!$A$2:$A$180,RANDBETWEEN(2,180),1)</f>
        <v>52</v>
      </c>
      <c r="AD877" s="29"/>
      <c r="AE877" s="29" t="str">
        <f ca="1" t="shared" si="1071"/>
        <v/>
      </c>
      <c r="AF877" s="78"/>
      <c r="AG877" s="121"/>
      <c r="AH877" s="122"/>
      <c r="AI877" s="126"/>
      <c r="AL877" s="6"/>
      <c r="AM877" s="6">
        <f ca="1">VLOOKUP(AC877,Anslutningspunkt!A:B,2,0)+RANDBETWEEN(-10000,10000)</f>
        <v>7771780.698</v>
      </c>
      <c r="AN877" s="6">
        <f ca="1">VLOOKUP(AC877,Anslutningspunkt!A:C,3,0)+RANDBETWEEN(-10000,10000)</f>
        <v>699704.195</v>
      </c>
      <c r="AP877" s="6" t="str">
        <f ca="1" t="shared" si="1003"/>
        <v>Nyanslutning</v>
      </c>
      <c r="AQ877" s="6" t="str">
        <f t="shared" si="1004"/>
        <v>Konsumtion/Produktion</v>
      </c>
      <c r="AX877" s="30">
        <f ca="1" t="shared" si="1005"/>
        <v>44557.5475994811</v>
      </c>
      <c r="AZ877" s="30">
        <f ca="1">IF(SUM(IF({"4.Projekteringsavtal","5.Anslutningsavtal","6.Nätavtal"}=Q877,1,0))&gt;0,EDATE(AX877,RANDBETWEEN(0,6)),"")</f>
        <v>44739</v>
      </c>
      <c r="BB877" s="20" t="str">
        <f ca="1">IF(SUM(IF({"5.Anslutningsavtal","6.Nätavtal"}=Q877,1,0))&gt;0,EDATE(AZ877,RANDBETWEEN(0,3)),"")</f>
        <v/>
      </c>
      <c r="BD877" s="20" t="str">
        <f ca="1" t="shared" si="1006"/>
        <v/>
      </c>
    </row>
    <row r="878" spans="1:56">
      <c r="A878" s="32" t="s">
        <v>65</v>
      </c>
      <c r="B878" s="30">
        <f ca="1" t="shared" si="1059"/>
        <v>44726</v>
      </c>
      <c r="C878" s="31">
        <f ca="1" t="shared" si="993"/>
        <v>45394</v>
      </c>
      <c r="D878" s="29" t="str">
        <f t="shared" si="994"/>
        <v>Project 4878</v>
      </c>
      <c r="E878" s="29" t="str">
        <f t="shared" si="995"/>
        <v>Company AB 5878</v>
      </c>
      <c r="F878" s="29" t="str">
        <f ca="1" t="shared" si="1060"/>
        <v>Surahammar</v>
      </c>
      <c r="G878" s="36">
        <f ca="1" t="shared" si="1061"/>
        <v>37</v>
      </c>
      <c r="H878" s="37" t="str">
        <f ca="1" t="shared" si="1062"/>
        <v>Nej</v>
      </c>
      <c r="I878" s="29" t="str">
        <f ca="1" t="shared" si="1063"/>
        <v>Utökning</v>
      </c>
      <c r="J878" s="29" t="s">
        <v>69</v>
      </c>
      <c r="K878" s="40">
        <f ca="1" t="shared" si="1064"/>
        <v>350</v>
      </c>
      <c r="L878" s="40">
        <f ca="1" t="shared" si="996"/>
        <v>61</v>
      </c>
      <c r="N878" s="29" t="str">
        <f ca="1" t="shared" si="997"/>
        <v>Erik Johanson 878</v>
      </c>
      <c r="O878" s="29" t="str">
        <f ca="1" t="shared" si="998"/>
        <v>Lars Johnson 878</v>
      </c>
      <c r="P878" s="29" t="str">
        <f ca="1" t="shared" si="999"/>
        <v>Erik Johanson 878</v>
      </c>
      <c r="Q878" s="29" t="str">
        <f ca="1" t="shared" si="1065"/>
        <v>2.Reservationsavtal</v>
      </c>
      <c r="R878" s="44" t="str">
        <f ca="1" t="shared" si="1066"/>
        <v>?</v>
      </c>
      <c r="S878" s="44" t="str">
        <f ca="1" t="shared" si="1067"/>
        <v/>
      </c>
      <c r="T878" s="44" t="str">
        <f ca="1" t="shared" si="1068"/>
        <v/>
      </c>
      <c r="V878" s="32"/>
      <c r="W878" s="48" t="str">
        <f ca="1" t="shared" si="1069"/>
        <v>Länk</v>
      </c>
      <c r="X878" s="49" t="str">
        <f ca="1" t="shared" si="1070"/>
        <v>Nej</v>
      </c>
      <c r="Y878" s="62" t="str">
        <f ca="1" t="shared" si="1000"/>
        <v/>
      </c>
      <c r="Z878" s="62" t="str">
        <f ca="1" t="shared" si="1001"/>
        <v/>
      </c>
      <c r="AA878" s="66"/>
      <c r="AB878" s="63" t="str">
        <f ca="1" t="shared" si="1002"/>
        <v/>
      </c>
      <c r="AC878" s="72">
        <f ca="1">INDEX(Anslutningspunkt!$A$2:$A$180,RANDBETWEEN(2,180),1)</f>
        <v>44</v>
      </c>
      <c r="AD878" s="29"/>
      <c r="AE878" s="29" t="str">
        <f ca="1" t="shared" si="1071"/>
        <v>Stamnät Regionnät</v>
      </c>
      <c r="AF878" s="78"/>
      <c r="AG878" s="121"/>
      <c r="AH878" s="122"/>
      <c r="AI878" s="126"/>
      <c r="AL878" s="6"/>
      <c r="AM878" s="6">
        <f ca="1">VLOOKUP(AC878,Anslutningspunkt!A:B,2,0)+RANDBETWEEN(-10000,10000)</f>
        <v>7684876.698</v>
      </c>
      <c r="AN878" s="6">
        <f ca="1">VLOOKUP(AC878,Anslutningspunkt!A:C,3,0)+RANDBETWEEN(-10000,10000)</f>
        <v>823845.195</v>
      </c>
      <c r="AP878" s="6" t="str">
        <f ca="1" t="shared" si="1003"/>
        <v>Utökning</v>
      </c>
      <c r="AQ878" s="6" t="str">
        <f t="shared" si="1004"/>
        <v>Konsumtion/Produktion</v>
      </c>
      <c r="AX878" s="30">
        <f ca="1" t="shared" si="1005"/>
        <v>45029.0127104357</v>
      </c>
      <c r="AZ878" s="30" t="str">
        <f ca="1">IF(SUM(IF({"4.Projekteringsavtal","5.Anslutningsavtal","6.Nätavtal"}=Q878,1,0))&gt;0,EDATE(AX878,RANDBETWEEN(0,6)),"")</f>
        <v/>
      </c>
      <c r="BB878" s="20" t="str">
        <f ca="1">IF(SUM(IF({"5.Anslutningsavtal","6.Nätavtal"}=Q878,1,0))&gt;0,EDATE(AZ878,RANDBETWEEN(0,3)),"")</f>
        <v/>
      </c>
      <c r="BD878" s="20" t="str">
        <f ca="1" t="shared" si="1006"/>
        <v/>
      </c>
    </row>
    <row r="879" spans="1:56">
      <c r="A879" s="32" t="s">
        <v>65</v>
      </c>
      <c r="B879" s="30">
        <f ca="1" t="shared" si="1059"/>
        <v>43842</v>
      </c>
      <c r="C879" s="31">
        <f ca="1" t="shared" si="993"/>
        <v>45065</v>
      </c>
      <c r="D879" s="29" t="str">
        <f t="shared" si="994"/>
        <v>Project 4879</v>
      </c>
      <c r="E879" s="29" t="str">
        <f t="shared" si="995"/>
        <v>Company AB 5879</v>
      </c>
      <c r="F879" s="29" t="str">
        <f ca="1" t="shared" si="1060"/>
        <v>Upplands Väsby</v>
      </c>
      <c r="G879" s="36">
        <f ca="1" t="shared" si="1061"/>
        <v>38</v>
      </c>
      <c r="H879" s="37" t="str">
        <f ca="1" t="shared" si="1062"/>
        <v>Ja</v>
      </c>
      <c r="I879" s="29" t="str">
        <f ca="1" t="shared" si="1063"/>
        <v>Nyanslutning</v>
      </c>
      <c r="J879" s="29" t="s">
        <v>69</v>
      </c>
      <c r="K879" s="40">
        <f ca="1" t="shared" si="1064"/>
        <v>100</v>
      </c>
      <c r="L879" s="40">
        <f ca="1" t="shared" si="996"/>
        <v>83</v>
      </c>
      <c r="N879" s="29" t="str">
        <f ca="1" t="shared" si="997"/>
        <v>Anders Erikson 879</v>
      </c>
      <c r="O879" s="29" t="str">
        <f ca="1" t="shared" si="998"/>
        <v>Erik Johanson 879</v>
      </c>
      <c r="P879" s="29" t="str">
        <f ca="1" t="shared" si="999"/>
        <v>Lars Johnson 879</v>
      </c>
      <c r="Q879" s="29" t="str">
        <f ca="1" t="shared" si="1065"/>
        <v>2.Reservationsavtal</v>
      </c>
      <c r="R879" s="44" t="str">
        <f ca="1" t="shared" si="1066"/>
        <v>Ja</v>
      </c>
      <c r="S879" s="44" t="str">
        <f ca="1" t="shared" si="1067"/>
        <v/>
      </c>
      <c r="T879" s="44" t="str">
        <f ca="1" t="shared" si="1068"/>
        <v/>
      </c>
      <c r="V879" s="32"/>
      <c r="W879" s="48" t="str">
        <f ca="1" t="shared" si="1069"/>
        <v>Reservationsavtal ska tecknas</v>
      </c>
      <c r="X879" s="49" t="str">
        <f ca="1" t="shared" si="1070"/>
        <v>Ja</v>
      </c>
      <c r="Y879" s="62">
        <f ca="1" t="shared" si="1000"/>
        <v>45570</v>
      </c>
      <c r="Z879" s="62">
        <f ca="1" t="shared" si="1001"/>
        <v>45426</v>
      </c>
      <c r="AA879" s="66"/>
      <c r="AB879" s="63" t="str">
        <f ca="1" t="shared" si="1002"/>
        <v/>
      </c>
      <c r="AC879" s="72">
        <f ca="1">INDEX(Anslutningspunkt!$A$2:$A$180,RANDBETWEEN(2,180),1)</f>
        <v>213</v>
      </c>
      <c r="AD879" s="29"/>
      <c r="AE879" s="29" t="str">
        <f ca="1" t="shared" si="1071"/>
        <v/>
      </c>
      <c r="AF879" s="78"/>
      <c r="AG879" s="121"/>
      <c r="AH879" s="122"/>
      <c r="AI879" s="126"/>
      <c r="AL879" s="6"/>
      <c r="AM879" s="6">
        <f ca="1">VLOOKUP(AC879,Anslutningspunkt!A:B,2,0)+RANDBETWEEN(-10000,10000)</f>
        <v>7677763.698</v>
      </c>
      <c r="AN879" s="6">
        <f ca="1">VLOOKUP(AC879,Anslutningspunkt!A:C,3,0)+RANDBETWEEN(-10000,10000)</f>
        <v>808921.195</v>
      </c>
      <c r="AP879" s="6" t="str">
        <f ca="1" t="shared" si="1003"/>
        <v>Nyanslutning</v>
      </c>
      <c r="AQ879" s="6" t="str">
        <f t="shared" si="1004"/>
        <v>Konsumtion/Produktion</v>
      </c>
      <c r="AX879" s="30">
        <f ca="1" t="shared" si="1005"/>
        <v>43978.7329984698</v>
      </c>
      <c r="AZ879" s="30" t="str">
        <f ca="1">IF(SUM(IF({"4.Projekteringsavtal","5.Anslutningsavtal","6.Nätavtal"}=Q879,1,0))&gt;0,EDATE(AX879,RANDBETWEEN(0,6)),"")</f>
        <v/>
      </c>
      <c r="BB879" s="20" t="str">
        <f ca="1">IF(SUM(IF({"5.Anslutningsavtal","6.Nätavtal"}=Q879,1,0))&gt;0,EDATE(AZ879,RANDBETWEEN(0,3)),"")</f>
        <v/>
      </c>
      <c r="BD879" s="20" t="str">
        <f ca="1" t="shared" si="1006"/>
        <v/>
      </c>
    </row>
    <row r="880" spans="1:56">
      <c r="A880" s="32" t="s">
        <v>65</v>
      </c>
      <c r="B880" s="30">
        <f ca="1" t="shared" si="1059"/>
        <v>44810</v>
      </c>
      <c r="C880" s="31">
        <f ca="1" t="shared" si="993"/>
        <v>45535</v>
      </c>
      <c r="D880" s="29" t="str">
        <f t="shared" si="994"/>
        <v>Project 4880</v>
      </c>
      <c r="E880" s="29" t="str">
        <f t="shared" si="995"/>
        <v>Company AB 5880</v>
      </c>
      <c r="F880" s="29" t="str">
        <f ca="1" t="shared" si="1060"/>
        <v>Botkyrka</v>
      </c>
      <c r="G880" s="36">
        <f ca="1" t="shared" si="1061"/>
        <v>32</v>
      </c>
      <c r="H880" s="37" t="str">
        <f ca="1" t="shared" si="1062"/>
        <v>Nej</v>
      </c>
      <c r="I880" s="29" t="str">
        <f ca="1" t="shared" si="1063"/>
        <v>Utökning</v>
      </c>
      <c r="J880" s="29" t="s">
        <v>69</v>
      </c>
      <c r="K880" s="40">
        <f ca="1" t="shared" si="1064"/>
        <v>180</v>
      </c>
      <c r="L880" s="40">
        <f ca="1" t="shared" si="996"/>
        <v>87</v>
      </c>
      <c r="N880" s="29" t="str">
        <f ca="1" t="shared" si="997"/>
        <v>Erik Johanson 880</v>
      </c>
      <c r="O880" s="29" t="str">
        <f ca="1" t="shared" si="998"/>
        <v>Erik Johanson 880</v>
      </c>
      <c r="P880" s="29" t="str">
        <f ca="1" t="shared" si="999"/>
        <v>Lars Johnson 880</v>
      </c>
      <c r="Q880" s="29" t="str">
        <f ca="1" t="shared" si="1065"/>
        <v>6.Nätavtal</v>
      </c>
      <c r="R880" s="44" t="str">
        <f ca="1" t="shared" si="1066"/>
        <v>N/A</v>
      </c>
      <c r="S880" s="44" t="str">
        <f ca="1" t="shared" si="1067"/>
        <v/>
      </c>
      <c r="T880" s="44" t="str">
        <f ca="1" t="shared" si="1068"/>
        <v>x</v>
      </c>
      <c r="V880" s="32"/>
      <c r="W880" s="48" t="str">
        <f ca="1" t="shared" si="1069"/>
        <v>Reservationsavtal ska tecknas</v>
      </c>
      <c r="X880" s="49" t="str">
        <f ca="1" t="shared" si="1070"/>
        <v/>
      </c>
      <c r="Y880" s="62" t="str">
        <f ca="1" t="shared" si="1000"/>
        <v/>
      </c>
      <c r="Z880" s="62" t="str">
        <f ca="1" t="shared" si="1001"/>
        <v/>
      </c>
      <c r="AA880" s="66"/>
      <c r="AB880" s="63" t="str">
        <f ca="1" t="shared" si="1002"/>
        <v/>
      </c>
      <c r="AC880" s="72">
        <f ca="1">INDEX(Anslutningspunkt!$A$2:$A$180,RANDBETWEEN(2,180),1)</f>
        <v>215</v>
      </c>
      <c r="AD880" s="29"/>
      <c r="AE880" s="29" t="str">
        <f ca="1" t="shared" si="1071"/>
        <v>Stamnät Regionnät</v>
      </c>
      <c r="AF880" s="78"/>
      <c r="AG880" s="121"/>
      <c r="AH880" s="122"/>
      <c r="AI880" s="126"/>
      <c r="AL880" s="6"/>
      <c r="AM880" s="6">
        <f ca="1">VLOOKUP(AC880,Anslutningspunkt!A:B,2,0)+RANDBETWEEN(-10000,10000)</f>
        <v>7605169.698</v>
      </c>
      <c r="AN880" s="6">
        <f ca="1">VLOOKUP(AC880,Anslutningspunkt!A:C,3,0)+RANDBETWEEN(-10000,10000)</f>
        <v>649340.195</v>
      </c>
      <c r="AP880" s="6" t="str">
        <f ca="1" t="shared" si="1003"/>
        <v>Utökning</v>
      </c>
      <c r="AQ880" s="6" t="str">
        <f t="shared" si="1004"/>
        <v>Konsumtion/Produktion</v>
      </c>
      <c r="AX880" s="30">
        <f ca="1" t="shared" si="1005"/>
        <v>45558.0926305532</v>
      </c>
      <c r="AZ880" s="30">
        <f ca="1">IF(SUM(IF({"4.Projekteringsavtal","5.Anslutningsavtal","6.Nätavtal"}=Q880,1,0))&gt;0,EDATE(AX880,RANDBETWEEN(0,6)),"")</f>
        <v>45649</v>
      </c>
      <c r="BB880" s="20">
        <f ca="1">IF(SUM(IF({"5.Anslutningsavtal","6.Nätavtal"}=Q880,1,0))&gt;0,EDATE(AZ880,RANDBETWEEN(0,3)),"")</f>
        <v>45649</v>
      </c>
      <c r="BD880" s="20">
        <f ca="1" t="shared" si="1006"/>
        <v>45711</v>
      </c>
    </row>
    <row r="881" spans="1:56">
      <c r="A881" s="32" t="s">
        <v>65</v>
      </c>
      <c r="B881" s="30">
        <f ca="1" t="shared" si="1059"/>
        <v>44707</v>
      </c>
      <c r="C881" s="31">
        <f ca="1" t="shared" si="993"/>
        <v>45318</v>
      </c>
      <c r="D881" s="29" t="str">
        <f t="shared" si="994"/>
        <v>Project 4881</v>
      </c>
      <c r="E881" s="29" t="str">
        <f t="shared" si="995"/>
        <v>Company AB 5881</v>
      </c>
      <c r="F881" s="29" t="str">
        <f ca="1" t="shared" si="1060"/>
        <v>Västerås</v>
      </c>
      <c r="G881" s="36">
        <f ca="1" t="shared" si="1061"/>
        <v>30</v>
      </c>
      <c r="H881" s="37" t="str">
        <f ca="1" t="shared" si="1062"/>
        <v>Nej</v>
      </c>
      <c r="I881" s="29" t="str">
        <f ca="1" t="shared" si="1063"/>
        <v>Flytt</v>
      </c>
      <c r="J881" s="29" t="s">
        <v>69</v>
      </c>
      <c r="K881" s="40">
        <f ca="1" t="shared" si="1064"/>
        <v>560</v>
      </c>
      <c r="L881" s="40">
        <f ca="1" t="shared" si="996"/>
        <v>262</v>
      </c>
      <c r="N881" s="29" t="str">
        <f ca="1" t="shared" si="997"/>
        <v>Lars Johnson 881</v>
      </c>
      <c r="O881" s="29" t="str">
        <f ca="1" t="shared" si="998"/>
        <v>Sarah Anderson 881</v>
      </c>
      <c r="P881" s="29" t="str">
        <f ca="1" t="shared" si="999"/>
        <v>Sarah Anderson 881</v>
      </c>
      <c r="Q881" s="29" t="str">
        <f ca="1" t="shared" si="1065"/>
        <v>1.Anslutningsmöjlighet</v>
      </c>
      <c r="R881" s="44" t="str">
        <f ca="1" t="shared" si="1066"/>
        <v>Ja</v>
      </c>
      <c r="S881" s="44" t="str">
        <f ca="1" t="shared" si="1067"/>
        <v/>
      </c>
      <c r="T881" s="44" t="str">
        <f ca="1" t="shared" si="1068"/>
        <v/>
      </c>
      <c r="V881" s="32"/>
      <c r="W881" s="48" t="str">
        <f ca="1" t="shared" si="1069"/>
        <v/>
      </c>
      <c r="X881" s="49" t="str">
        <f ca="1" t="shared" si="1070"/>
        <v/>
      </c>
      <c r="Y881" s="62" t="str">
        <f ca="1" t="shared" si="1000"/>
        <v/>
      </c>
      <c r="Z881" s="62" t="str">
        <f ca="1" t="shared" si="1001"/>
        <v/>
      </c>
      <c r="AA881" s="66"/>
      <c r="AB881" s="63" t="str">
        <f ca="1" t="shared" si="1002"/>
        <v/>
      </c>
      <c r="AC881" s="72">
        <f ca="1">INDEX(Anslutningspunkt!$A$2:$A$180,RANDBETWEEN(2,180),1)</f>
        <v>119</v>
      </c>
      <c r="AD881" s="29"/>
      <c r="AE881" s="29" t="str">
        <f ca="1" t="shared" si="1071"/>
        <v>Stamnät</v>
      </c>
      <c r="AF881" s="78"/>
      <c r="AG881" s="121"/>
      <c r="AH881" s="122"/>
      <c r="AI881" s="126"/>
      <c r="AL881" s="6"/>
      <c r="AM881" s="6">
        <f ca="1">VLOOKUP(AC881,Anslutningspunkt!A:B,2,0)+RANDBETWEEN(-10000,10000)</f>
        <v>7592730.698</v>
      </c>
      <c r="AN881" s="6">
        <f ca="1">VLOOKUP(AC881,Anslutningspunkt!A:C,3,0)+RANDBETWEEN(-10000,10000)</f>
        <v>703260.195</v>
      </c>
      <c r="AP881" s="6" t="str">
        <f ca="1" t="shared" si="1003"/>
        <v>Flytt</v>
      </c>
      <c r="AQ881" s="6" t="str">
        <f t="shared" si="1004"/>
        <v>Konsumtion/Produktion</v>
      </c>
      <c r="AX881" s="30" t="str">
        <f ca="1" t="shared" si="1005"/>
        <v/>
      </c>
      <c r="AZ881" s="30" t="str">
        <f ca="1">IF(SUM(IF({"4.Projekteringsavtal","5.Anslutningsavtal","6.Nätavtal"}=Q881,1,0))&gt;0,EDATE(AX881,RANDBETWEEN(0,6)),"")</f>
        <v/>
      </c>
      <c r="BB881" s="20" t="str">
        <f ca="1">IF(SUM(IF({"5.Anslutningsavtal","6.Nätavtal"}=Q881,1,0))&gt;0,EDATE(AZ881,RANDBETWEEN(0,3)),"")</f>
        <v/>
      </c>
      <c r="BD881" s="20" t="str">
        <f ca="1" t="shared" si="1006"/>
        <v/>
      </c>
    </row>
    <row r="882" spans="1:56">
      <c r="A882" s="32" t="s">
        <v>65</v>
      </c>
      <c r="B882" s="30">
        <f ca="1" t="shared" ref="B882:B891" si="1072">RANDBETWEEN(DATE(2018,1,1),DATE(2022,10,20))</f>
        <v>43324</v>
      </c>
      <c r="C882" s="31">
        <f ca="1" t="shared" si="993"/>
        <v>45354</v>
      </c>
      <c r="D882" s="29" t="str">
        <f t="shared" si="994"/>
        <v>Project 4882</v>
      </c>
      <c r="E882" s="29" t="str">
        <f t="shared" si="995"/>
        <v>Company AB 5882</v>
      </c>
      <c r="F882" s="29" t="str">
        <f ca="1" t="shared" ref="F882:F891" si="1073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Norberg</v>
      </c>
      <c r="G882" s="36">
        <f ca="1" t="shared" ref="G882:G891" si="1074">RANDBETWEEN(30,38)</f>
        <v>36</v>
      </c>
      <c r="H882" s="37" t="str">
        <f ca="1" t="shared" ref="H882:H891" si="1075">CHOOSE(RANDBETWEEN(1,3),"Ja","Nej","")</f>
        <v>Ja</v>
      </c>
      <c r="I882" s="29" t="str">
        <f ca="1" t="shared" ref="I882:I891" si="1076">CHOOSE(RANDBETWEEN(1,3),"Nyanslutning","Utökning","Flytt")</f>
        <v>Utökning</v>
      </c>
      <c r="J882" s="29" t="s">
        <v>69</v>
      </c>
      <c r="K882" s="40">
        <f ca="1" t="shared" ref="K882:K891" si="1077">RANDBETWEEN(1,60)*10</f>
        <v>160</v>
      </c>
      <c r="L882" s="40">
        <f ca="1" t="shared" si="996"/>
        <v>90</v>
      </c>
      <c r="N882" s="29" t="str">
        <f ca="1" t="shared" si="997"/>
        <v>Lars Johnson 882</v>
      </c>
      <c r="O882" s="29" t="str">
        <f ca="1" t="shared" si="998"/>
        <v>Lars Johnson 882</v>
      </c>
      <c r="P882" s="29" t="str">
        <f ca="1" t="shared" si="999"/>
        <v>Lars Johnson 882</v>
      </c>
      <c r="Q882" s="29" t="str">
        <f ca="1" t="shared" ref="Q882:Q891" si="1078">CHOOSE(RANDBETWEEN(1,5),"5.Anslutningsavtal","4.Projekteringsavtal","6.Nätavtal","2.Reservationsavtal","1.Anslutningsmöjlighet")</f>
        <v>4.Projekteringsavtal</v>
      </c>
      <c r="R882" s="44" t="str">
        <f ca="1" t="shared" ref="R882:R891" si="1079">CHOOSE(RANDBETWEEN(1,8),"Ja","","","","n","nej","?","N/A")</f>
        <v/>
      </c>
      <c r="S882" s="44" t="str">
        <f ca="1" t="shared" ref="S882:S891" si="1080">CHOOSE(RANDBETWEEN(1,3),"x","","")</f>
        <v>x</v>
      </c>
      <c r="T882" s="44" t="str">
        <f ca="1" t="shared" ref="T882:T891" si="1081">CHOOSE(RANDBETWEEN(1,4),"x","","","")</f>
        <v>x</v>
      </c>
      <c r="V882" s="32"/>
      <c r="W882" s="48" t="str">
        <f ca="1" t="shared" ref="W882:W891" si="1082">CHOOSE(RANDBETWEEN(1,7),"Länk","","","","","Ansluts till LN 20 kV","Reservationsavtal ska tecknas")</f>
        <v/>
      </c>
      <c r="X882" s="49" t="str">
        <f ca="1" t="shared" ref="X882:X891" si="1083">CHOOSE(RANDBETWEEN(1,4),"Ja","Ja","Nej","")</f>
        <v>Ja</v>
      </c>
      <c r="Y882" s="62">
        <f ca="1" t="shared" si="1000"/>
        <v>45573</v>
      </c>
      <c r="Z882" s="62">
        <f ca="1" t="shared" si="1001"/>
        <v>45412</v>
      </c>
      <c r="AA882" s="66"/>
      <c r="AB882" s="63" t="str">
        <f ca="1" t="shared" si="1002"/>
        <v/>
      </c>
      <c r="AC882" s="72">
        <f ca="1">INDEX(Anslutningspunkt!$A$2:$A$180,RANDBETWEEN(2,180),1)</f>
        <v>190</v>
      </c>
      <c r="AD882" s="29"/>
      <c r="AE882" s="29" t="str">
        <f ca="1" t="shared" ref="AE882:AE891" si="1084">CHOOSE(RANDBETWEEN(1,4),"Regionnät","Stamnät Regionnät","Stamnät","")</f>
        <v>Stamnät Regionnät</v>
      </c>
      <c r="AF882" s="78"/>
      <c r="AG882" s="121"/>
      <c r="AH882" s="122"/>
      <c r="AI882" s="126"/>
      <c r="AL882" s="6"/>
      <c r="AM882" s="6">
        <f ca="1">VLOOKUP(AC882,Anslutningspunkt!A:B,2,0)+RANDBETWEEN(-10000,10000)</f>
        <v>7612821.698</v>
      </c>
      <c r="AN882" s="6">
        <f ca="1">VLOOKUP(AC882,Anslutningspunkt!A:C,3,0)+RANDBETWEEN(-10000,10000)</f>
        <v>733110.195</v>
      </c>
      <c r="AP882" s="6" t="str">
        <f ca="1" t="shared" si="1003"/>
        <v>Utökning</v>
      </c>
      <c r="AQ882" s="6" t="str">
        <f t="shared" si="1004"/>
        <v>Konsumtion/Produktion</v>
      </c>
      <c r="AX882" s="30">
        <f ca="1" t="shared" si="1005"/>
        <v>44027.9857454242</v>
      </c>
      <c r="AZ882" s="30">
        <f ca="1">IF(SUM(IF({"4.Projekteringsavtal","5.Anslutningsavtal","6.Nätavtal"}=Q882,1,0))&gt;0,EDATE(AX882,RANDBETWEEN(0,6)),"")</f>
        <v>44150</v>
      </c>
      <c r="BB882" s="20" t="str">
        <f ca="1">IF(SUM(IF({"5.Anslutningsavtal","6.Nätavtal"}=Q882,1,0))&gt;0,EDATE(AZ882,RANDBETWEEN(0,3)),"")</f>
        <v/>
      </c>
      <c r="BD882" s="20" t="str">
        <f ca="1" t="shared" si="1006"/>
        <v/>
      </c>
    </row>
    <row r="883" spans="1:56">
      <c r="A883" s="32" t="s">
        <v>65</v>
      </c>
      <c r="B883" s="30">
        <f ca="1" t="shared" si="1072"/>
        <v>43588</v>
      </c>
      <c r="C883" s="31">
        <f ca="1" t="shared" si="993"/>
        <v>44783</v>
      </c>
      <c r="D883" s="29" t="str">
        <f t="shared" si="994"/>
        <v>Project 4883</v>
      </c>
      <c r="E883" s="29" t="str">
        <f t="shared" si="995"/>
        <v>Company AB 5883</v>
      </c>
      <c r="F883" s="29" t="str">
        <f ca="1" t="shared" si="1073"/>
        <v>Lindesberg</v>
      </c>
      <c r="G883" s="36">
        <f ca="1" t="shared" si="1074"/>
        <v>36</v>
      </c>
      <c r="H883" s="37" t="str">
        <f ca="1" t="shared" si="1075"/>
        <v>Ja</v>
      </c>
      <c r="I883" s="29" t="str">
        <f ca="1" t="shared" si="1076"/>
        <v>Utökning</v>
      </c>
      <c r="J883" s="29" t="s">
        <v>69</v>
      </c>
      <c r="K883" s="40">
        <f ca="1" t="shared" si="1077"/>
        <v>530</v>
      </c>
      <c r="L883" s="40">
        <f ca="1" t="shared" si="996"/>
        <v>154</v>
      </c>
      <c r="N883" s="29" t="str">
        <f ca="1" t="shared" si="997"/>
        <v>Erik Johanson 883</v>
      </c>
      <c r="O883" s="29" t="str">
        <f ca="1" t="shared" si="998"/>
        <v>Erik Johanson 883</v>
      </c>
      <c r="P883" s="29" t="str">
        <f ca="1" t="shared" si="999"/>
        <v>Anders Erikson 883</v>
      </c>
      <c r="Q883" s="29" t="str">
        <f ca="1" t="shared" si="1078"/>
        <v>1.Anslutningsmöjlighet</v>
      </c>
      <c r="R883" s="44" t="str">
        <f ca="1" t="shared" si="1079"/>
        <v>?</v>
      </c>
      <c r="S883" s="44" t="str">
        <f ca="1" t="shared" si="1080"/>
        <v>x</v>
      </c>
      <c r="T883" s="44" t="str">
        <f ca="1" t="shared" si="1081"/>
        <v/>
      </c>
      <c r="V883" s="32"/>
      <c r="W883" s="48" t="str">
        <f ca="1" t="shared" si="1082"/>
        <v>Länk</v>
      </c>
      <c r="X883" s="49" t="str">
        <f ca="1" t="shared" si="1083"/>
        <v>Ja</v>
      </c>
      <c r="Y883" s="62">
        <f ca="1" t="shared" si="1000"/>
        <v>45279</v>
      </c>
      <c r="Z883" s="62">
        <f ca="1" t="shared" si="1001"/>
        <v>45237</v>
      </c>
      <c r="AA883" s="66"/>
      <c r="AB883" s="63">
        <f ca="1" t="shared" si="1002"/>
        <v>44423.3253779113</v>
      </c>
      <c r="AC883" s="72">
        <f ca="1">INDEX(Anslutningspunkt!$A$2:$A$180,RANDBETWEEN(2,180),1)</f>
        <v>244</v>
      </c>
      <c r="AD883" s="29"/>
      <c r="AE883" s="29" t="str">
        <f ca="1" t="shared" si="1084"/>
        <v>Stamnät</v>
      </c>
      <c r="AF883" s="78"/>
      <c r="AG883" s="121"/>
      <c r="AH883" s="122"/>
      <c r="AI883" s="126"/>
      <c r="AL883" s="6"/>
      <c r="AM883" s="6">
        <f ca="1">VLOOKUP(AC883,Anslutningspunkt!A:B,2,0)+RANDBETWEEN(-10000,10000)</f>
        <v>7584037.698</v>
      </c>
      <c r="AN883" s="6">
        <f ca="1">VLOOKUP(AC883,Anslutningspunkt!A:C,3,0)+RANDBETWEEN(-10000,10000)</f>
        <v>681708.195</v>
      </c>
      <c r="AP883" s="6" t="str">
        <f ca="1" t="shared" si="1003"/>
        <v>Utökning</v>
      </c>
      <c r="AQ883" s="6" t="str">
        <f t="shared" si="1004"/>
        <v>Konsumtion/Produktion</v>
      </c>
      <c r="AX883" s="30" t="str">
        <f ca="1" t="shared" si="1005"/>
        <v/>
      </c>
      <c r="AZ883" s="30" t="str">
        <f ca="1">IF(SUM(IF({"4.Projekteringsavtal","5.Anslutningsavtal","6.Nätavtal"}=Q883,1,0))&gt;0,EDATE(AX883,RANDBETWEEN(0,6)),"")</f>
        <v/>
      </c>
      <c r="BB883" s="20" t="str">
        <f ca="1">IF(SUM(IF({"5.Anslutningsavtal","6.Nätavtal"}=Q883,1,0))&gt;0,EDATE(AZ883,RANDBETWEEN(0,3)),"")</f>
        <v/>
      </c>
      <c r="BD883" s="20" t="str">
        <f ca="1" t="shared" si="1006"/>
        <v/>
      </c>
    </row>
    <row r="884" spans="1:56">
      <c r="A884" s="32" t="s">
        <v>65</v>
      </c>
      <c r="B884" s="30">
        <f ca="1" t="shared" si="1072"/>
        <v>43492</v>
      </c>
      <c r="C884" s="31">
        <f ca="1" t="shared" si="993"/>
        <v>43650</v>
      </c>
      <c r="D884" s="29" t="str">
        <f t="shared" si="994"/>
        <v>Project 4884</v>
      </c>
      <c r="E884" s="29" t="str">
        <f t="shared" si="995"/>
        <v>Company AB 5884</v>
      </c>
      <c r="F884" s="29" t="str">
        <f ca="1" t="shared" si="1073"/>
        <v>Avesta</v>
      </c>
      <c r="G884" s="36">
        <f ca="1" t="shared" si="1074"/>
        <v>30</v>
      </c>
      <c r="H884" s="37" t="str">
        <f ca="1" t="shared" si="1075"/>
        <v/>
      </c>
      <c r="I884" s="29" t="str">
        <f ca="1" t="shared" si="1076"/>
        <v>Flytt</v>
      </c>
      <c r="J884" s="29" t="s">
        <v>69</v>
      </c>
      <c r="K884" s="40">
        <f ca="1" t="shared" si="1077"/>
        <v>400</v>
      </c>
      <c r="L884" s="40">
        <f ca="1" t="shared" si="996"/>
        <v>304</v>
      </c>
      <c r="N884" s="29" t="str">
        <f ca="1" t="shared" si="997"/>
        <v>Sarah Anderson 884</v>
      </c>
      <c r="O884" s="29" t="str">
        <f ca="1" t="shared" si="998"/>
        <v>Erik Johanson 884</v>
      </c>
      <c r="P884" s="29" t="str">
        <f ca="1" t="shared" si="999"/>
        <v>Erik Johanson 884</v>
      </c>
      <c r="Q884" s="29" t="str">
        <f ca="1" t="shared" si="1078"/>
        <v>2.Reservationsavtal</v>
      </c>
      <c r="R884" s="44" t="str">
        <f ca="1" t="shared" si="1079"/>
        <v>?</v>
      </c>
      <c r="S884" s="44" t="str">
        <f ca="1" t="shared" si="1080"/>
        <v/>
      </c>
      <c r="T884" s="44" t="str">
        <f ca="1" t="shared" si="1081"/>
        <v/>
      </c>
      <c r="V884" s="32"/>
      <c r="W884" s="48" t="str">
        <f ca="1" t="shared" si="1082"/>
        <v>Ansluts till LN 20 kV</v>
      </c>
      <c r="X884" s="49" t="str">
        <f ca="1" t="shared" si="1083"/>
        <v/>
      </c>
      <c r="Y884" s="62" t="str">
        <f ca="1" t="shared" si="1000"/>
        <v/>
      </c>
      <c r="Z884" s="62" t="str">
        <f ca="1" t="shared" si="1001"/>
        <v/>
      </c>
      <c r="AA884" s="66"/>
      <c r="AB884" s="63" t="str">
        <f ca="1" t="shared" si="1002"/>
        <v/>
      </c>
      <c r="AC884" s="72">
        <f ca="1">INDEX(Anslutningspunkt!$A$2:$A$180,RANDBETWEEN(2,180),1)</f>
        <v>44</v>
      </c>
      <c r="AD884" s="29"/>
      <c r="AE884" s="29" t="str">
        <f ca="1" t="shared" si="1084"/>
        <v>Stamnät Regionnät</v>
      </c>
      <c r="AF884" s="78"/>
      <c r="AG884" s="121"/>
      <c r="AH884" s="122"/>
      <c r="AI884" s="126"/>
      <c r="AL884" s="6"/>
      <c r="AM884" s="6">
        <f ca="1">VLOOKUP(AC884,Anslutningspunkt!A:B,2,0)+RANDBETWEEN(-10000,10000)</f>
        <v>7680771.698</v>
      </c>
      <c r="AN884" s="6">
        <f ca="1">VLOOKUP(AC884,Anslutningspunkt!A:C,3,0)+RANDBETWEEN(-10000,10000)</f>
        <v>825036.195</v>
      </c>
      <c r="AP884" s="6" t="str">
        <f ca="1" t="shared" si="1003"/>
        <v>Flytt</v>
      </c>
      <c r="AQ884" s="6" t="str">
        <f t="shared" si="1004"/>
        <v>Konsumtion/Produktion</v>
      </c>
      <c r="AX884" s="30">
        <f ca="1" t="shared" si="1005"/>
        <v>43640.9476628118</v>
      </c>
      <c r="AZ884" s="30" t="str">
        <f ca="1">IF(SUM(IF({"4.Projekteringsavtal","5.Anslutningsavtal","6.Nätavtal"}=Q884,1,0))&gt;0,EDATE(AX884,RANDBETWEEN(0,6)),"")</f>
        <v/>
      </c>
      <c r="BB884" s="20" t="str">
        <f ca="1">IF(SUM(IF({"5.Anslutningsavtal","6.Nätavtal"}=Q884,1,0))&gt;0,EDATE(AZ884,RANDBETWEEN(0,3)),"")</f>
        <v/>
      </c>
      <c r="BD884" s="20" t="str">
        <f ca="1" t="shared" si="1006"/>
        <v/>
      </c>
    </row>
    <row r="885" spans="1:56">
      <c r="A885" s="32" t="s">
        <v>65</v>
      </c>
      <c r="B885" s="30">
        <f ca="1" t="shared" si="1072"/>
        <v>43660</v>
      </c>
      <c r="C885" s="31">
        <f ca="1" t="shared" si="993"/>
        <v>44549</v>
      </c>
      <c r="D885" s="29" t="str">
        <f t="shared" si="994"/>
        <v>Project 4885</v>
      </c>
      <c r="E885" s="29" t="str">
        <f t="shared" si="995"/>
        <v>Company AB 5885</v>
      </c>
      <c r="F885" s="29" t="str">
        <f ca="1" t="shared" si="1073"/>
        <v>Tierp</v>
      </c>
      <c r="G885" s="36">
        <f ca="1" t="shared" si="1074"/>
        <v>32</v>
      </c>
      <c r="H885" s="37" t="str">
        <f ca="1" t="shared" si="1075"/>
        <v>Ja</v>
      </c>
      <c r="I885" s="29" t="str">
        <f ca="1" t="shared" si="1076"/>
        <v>Flytt</v>
      </c>
      <c r="J885" s="29" t="s">
        <v>69</v>
      </c>
      <c r="K885" s="40">
        <f ca="1" t="shared" si="1077"/>
        <v>160</v>
      </c>
      <c r="L885" s="40">
        <f ca="1" t="shared" si="996"/>
        <v>111</v>
      </c>
      <c r="N885" s="29" t="str">
        <f ca="1" t="shared" si="997"/>
        <v>Erik Johanson 885</v>
      </c>
      <c r="O885" s="29" t="str">
        <f ca="1" t="shared" si="998"/>
        <v>Lars Johnson 885</v>
      </c>
      <c r="P885" s="29" t="str">
        <f ca="1" t="shared" si="999"/>
        <v>Erik Johanson 885</v>
      </c>
      <c r="Q885" s="29" t="str">
        <f ca="1" t="shared" si="1078"/>
        <v>1.Anslutningsmöjlighet</v>
      </c>
      <c r="R885" s="44" t="str">
        <f ca="1" t="shared" si="1079"/>
        <v>N/A</v>
      </c>
      <c r="S885" s="44" t="str">
        <f ca="1" t="shared" si="1080"/>
        <v/>
      </c>
      <c r="T885" s="44" t="str">
        <f ca="1" t="shared" si="1081"/>
        <v>x</v>
      </c>
      <c r="V885" s="32"/>
      <c r="W885" s="48" t="str">
        <f ca="1" t="shared" si="1082"/>
        <v/>
      </c>
      <c r="X885" s="49" t="str">
        <f ca="1" t="shared" si="1083"/>
        <v>Ja</v>
      </c>
      <c r="Y885" s="62">
        <f ca="1" t="shared" si="1000"/>
        <v>45585</v>
      </c>
      <c r="Z885" s="62">
        <f ca="1" t="shared" si="1001"/>
        <v>45538</v>
      </c>
      <c r="AA885" s="66"/>
      <c r="AB885" s="63">
        <f ca="1" t="shared" si="1002"/>
        <v>43973.5592232281</v>
      </c>
      <c r="AC885" s="72">
        <f ca="1">INDEX(Anslutningspunkt!$A$2:$A$180,RANDBETWEEN(2,180),1)</f>
        <v>169</v>
      </c>
      <c r="AD885" s="29"/>
      <c r="AE885" s="29" t="str">
        <f ca="1" t="shared" si="1084"/>
        <v/>
      </c>
      <c r="AF885" s="78"/>
      <c r="AG885" s="121"/>
      <c r="AH885" s="122"/>
      <c r="AI885" s="126"/>
      <c r="AL885" s="6"/>
      <c r="AM885" s="6">
        <f ca="1">VLOOKUP(AC885,Anslutningspunkt!A:B,2,0)+RANDBETWEEN(-10000,10000)</f>
        <v>7697175.698</v>
      </c>
      <c r="AN885" s="6">
        <f ca="1">VLOOKUP(AC885,Anslutningspunkt!A:C,3,0)+RANDBETWEEN(-10000,10000)</f>
        <v>678920.195</v>
      </c>
      <c r="AP885" s="6" t="str">
        <f ca="1" t="shared" si="1003"/>
        <v>Flytt</v>
      </c>
      <c r="AQ885" s="6" t="str">
        <f t="shared" si="1004"/>
        <v>Konsumtion/Produktion</v>
      </c>
      <c r="AX885" s="30" t="str">
        <f ca="1" t="shared" si="1005"/>
        <v/>
      </c>
      <c r="AZ885" s="30" t="str">
        <f ca="1">IF(SUM(IF({"4.Projekteringsavtal","5.Anslutningsavtal","6.Nätavtal"}=Q885,1,0))&gt;0,EDATE(AX885,RANDBETWEEN(0,6)),"")</f>
        <v/>
      </c>
      <c r="BB885" s="20" t="str">
        <f ca="1">IF(SUM(IF({"5.Anslutningsavtal","6.Nätavtal"}=Q885,1,0))&gt;0,EDATE(AZ885,RANDBETWEEN(0,3)),"")</f>
        <v/>
      </c>
      <c r="BD885" s="20" t="str">
        <f ca="1" t="shared" si="1006"/>
        <v/>
      </c>
    </row>
    <row r="886" spans="1:56">
      <c r="A886" s="32" t="s">
        <v>65</v>
      </c>
      <c r="B886" s="30">
        <f ca="1" t="shared" si="1072"/>
        <v>43549</v>
      </c>
      <c r="C886" s="31">
        <f ca="1" t="shared" si="993"/>
        <v>44924</v>
      </c>
      <c r="D886" s="29" t="str">
        <f t="shared" si="994"/>
        <v>Project 4886</v>
      </c>
      <c r="E886" s="29" t="str">
        <f t="shared" si="995"/>
        <v>Company AB 5886</v>
      </c>
      <c r="F886" s="29" t="str">
        <f ca="1" t="shared" si="1073"/>
        <v>Heby</v>
      </c>
      <c r="G886" s="36">
        <f ca="1" t="shared" si="1074"/>
        <v>30</v>
      </c>
      <c r="H886" s="37" t="str">
        <f ca="1" t="shared" si="1075"/>
        <v/>
      </c>
      <c r="I886" s="29" t="str">
        <f ca="1" t="shared" si="1076"/>
        <v>Flytt</v>
      </c>
      <c r="J886" s="29" t="s">
        <v>69</v>
      </c>
      <c r="K886" s="40">
        <f ca="1" t="shared" si="1077"/>
        <v>500</v>
      </c>
      <c r="L886" s="40">
        <f ca="1" t="shared" si="996"/>
        <v>171</v>
      </c>
      <c r="N886" s="29" t="str">
        <f ca="1" t="shared" si="997"/>
        <v>Sarah Anderson 886</v>
      </c>
      <c r="O886" s="29" t="str">
        <f ca="1" t="shared" si="998"/>
        <v>Erik Johanson 886</v>
      </c>
      <c r="P886" s="29" t="str">
        <f ca="1" t="shared" si="999"/>
        <v>Lars Johnson 886</v>
      </c>
      <c r="Q886" s="29" t="str">
        <f ca="1" t="shared" si="1078"/>
        <v>4.Projekteringsavtal</v>
      </c>
      <c r="R886" s="44" t="str">
        <f ca="1" t="shared" si="1079"/>
        <v>Ja</v>
      </c>
      <c r="S886" s="44" t="str">
        <f ca="1" t="shared" si="1080"/>
        <v/>
      </c>
      <c r="T886" s="44" t="str">
        <f ca="1" t="shared" si="1081"/>
        <v/>
      </c>
      <c r="V886" s="32"/>
      <c r="W886" s="48" t="str">
        <f ca="1" t="shared" si="1082"/>
        <v>Ansluts till LN 20 kV</v>
      </c>
      <c r="X886" s="49" t="str">
        <f ca="1" t="shared" si="1083"/>
        <v>Ja</v>
      </c>
      <c r="Y886" s="62">
        <f ca="1" t="shared" si="1000"/>
        <v>45435</v>
      </c>
      <c r="Z886" s="62">
        <f ca="1" t="shared" si="1001"/>
        <v>45419</v>
      </c>
      <c r="AA886" s="66"/>
      <c r="AB886" s="63" t="str">
        <f ca="1" t="shared" si="1002"/>
        <v/>
      </c>
      <c r="AC886" s="72">
        <f ca="1">INDEX(Anslutningspunkt!$A$2:$A$180,RANDBETWEEN(2,180),1)</f>
        <v>1</v>
      </c>
      <c r="AD886" s="29"/>
      <c r="AE886" s="29" t="str">
        <f ca="1" t="shared" si="1084"/>
        <v/>
      </c>
      <c r="AF886" s="78"/>
      <c r="AG886" s="121"/>
      <c r="AH886" s="122"/>
      <c r="AI886" s="126"/>
      <c r="AL886" s="6"/>
      <c r="AM886" s="6">
        <f ca="1">VLOOKUP(AC886,Anslutningspunkt!A:B,2,0)+RANDBETWEEN(-10000,10000)</f>
        <v>7584209.698</v>
      </c>
      <c r="AN886" s="6">
        <f ca="1">VLOOKUP(AC886,Anslutningspunkt!A:C,3,0)+RANDBETWEEN(-10000,10000)</f>
        <v>743468.195</v>
      </c>
      <c r="AP886" s="6" t="str">
        <f ca="1" t="shared" si="1003"/>
        <v>Flytt</v>
      </c>
      <c r="AQ886" s="6" t="str">
        <f t="shared" si="1004"/>
        <v>Konsumtion/Produktion</v>
      </c>
      <c r="AX886" s="30">
        <f ca="1" t="shared" si="1005"/>
        <v>44763.2721718759</v>
      </c>
      <c r="AZ886" s="30">
        <f ca="1">IF(SUM(IF({"4.Projekteringsavtal","5.Anslutningsavtal","6.Nätavtal"}=Q886,1,0))&gt;0,EDATE(AX886,RANDBETWEEN(0,6)),"")</f>
        <v>44825</v>
      </c>
      <c r="BB886" s="20" t="str">
        <f ca="1">IF(SUM(IF({"5.Anslutningsavtal","6.Nätavtal"}=Q886,1,0))&gt;0,EDATE(AZ886,RANDBETWEEN(0,3)),"")</f>
        <v/>
      </c>
      <c r="BD886" s="20" t="str">
        <f ca="1" t="shared" si="1006"/>
        <v/>
      </c>
    </row>
    <row r="887" spans="1:56">
      <c r="A887" s="32" t="s">
        <v>65</v>
      </c>
      <c r="B887" s="30">
        <f ca="1" t="shared" si="1072"/>
        <v>43230</v>
      </c>
      <c r="C887" s="31">
        <f ca="1" t="shared" si="993"/>
        <v>44503</v>
      </c>
      <c r="D887" s="29" t="str">
        <f t="shared" si="994"/>
        <v>Project 4887</v>
      </c>
      <c r="E887" s="29" t="str">
        <f t="shared" si="995"/>
        <v>Company AB 5887</v>
      </c>
      <c r="F887" s="29" t="str">
        <f ca="1" t="shared" si="1073"/>
        <v>Enköping</v>
      </c>
      <c r="G887" s="36">
        <f ca="1" t="shared" si="1074"/>
        <v>33</v>
      </c>
      <c r="H887" s="37" t="str">
        <f ca="1" t="shared" si="1075"/>
        <v>Nej</v>
      </c>
      <c r="I887" s="29" t="str">
        <f ca="1" t="shared" si="1076"/>
        <v>Flytt</v>
      </c>
      <c r="J887" s="29" t="s">
        <v>69</v>
      </c>
      <c r="K887" s="40">
        <f ca="1" t="shared" si="1077"/>
        <v>330</v>
      </c>
      <c r="L887" s="40">
        <f ca="1" t="shared" si="996"/>
        <v>273</v>
      </c>
      <c r="N887" s="29" t="str">
        <f ca="1" t="shared" si="997"/>
        <v>Lars Johnson 887</v>
      </c>
      <c r="O887" s="29" t="str">
        <f ca="1" t="shared" si="998"/>
        <v>Anders Erikson 887</v>
      </c>
      <c r="P887" s="29" t="str">
        <f ca="1" t="shared" si="999"/>
        <v>Anders Erikson 887</v>
      </c>
      <c r="Q887" s="29" t="str">
        <f ca="1" t="shared" si="1078"/>
        <v>4.Projekteringsavtal</v>
      </c>
      <c r="R887" s="44" t="str">
        <f ca="1" t="shared" si="1079"/>
        <v/>
      </c>
      <c r="S887" s="44" t="str">
        <f ca="1" t="shared" si="1080"/>
        <v/>
      </c>
      <c r="T887" s="44" t="str">
        <f ca="1" t="shared" si="1081"/>
        <v/>
      </c>
      <c r="V887" s="32"/>
      <c r="W887" s="48" t="str">
        <f ca="1" t="shared" si="1082"/>
        <v>Reservationsavtal ska tecknas</v>
      </c>
      <c r="X887" s="49" t="str">
        <f ca="1" t="shared" si="1083"/>
        <v>Ja</v>
      </c>
      <c r="Y887" s="62">
        <f ca="1" t="shared" si="1000"/>
        <v>45401</v>
      </c>
      <c r="Z887" s="62">
        <f ca="1" t="shared" si="1001"/>
        <v>44820</v>
      </c>
      <c r="AA887" s="66"/>
      <c r="AB887" s="63" t="str">
        <f ca="1" t="shared" si="1002"/>
        <v/>
      </c>
      <c r="AC887" s="72">
        <f ca="1">INDEX(Anslutningspunkt!$A$2:$A$180,RANDBETWEEN(2,180),1)</f>
        <v>34</v>
      </c>
      <c r="AD887" s="29"/>
      <c r="AE887" s="29" t="str">
        <f ca="1" t="shared" si="1084"/>
        <v>Stamnät Regionnät</v>
      </c>
      <c r="AF887" s="78"/>
      <c r="AG887" s="121"/>
      <c r="AH887" s="122"/>
      <c r="AI887" s="126"/>
      <c r="AL887" s="6"/>
      <c r="AM887" s="6">
        <f ca="1">VLOOKUP(AC887,Anslutningspunkt!A:B,2,0)+RANDBETWEEN(-10000,10000)</f>
        <v>7625030.698</v>
      </c>
      <c r="AN887" s="6">
        <f ca="1">VLOOKUP(AC887,Anslutningspunkt!A:C,3,0)+RANDBETWEEN(-10000,10000)</f>
        <v>679151.195</v>
      </c>
      <c r="AP887" s="6" t="str">
        <f ca="1" t="shared" si="1003"/>
        <v>Flytt</v>
      </c>
      <c r="AQ887" s="6" t="str">
        <f t="shared" si="1004"/>
        <v>Konsumtion/Produktion</v>
      </c>
      <c r="AX887" s="30">
        <f ca="1" t="shared" si="1005"/>
        <v>44375.0954887663</v>
      </c>
      <c r="AZ887" s="30">
        <f ca="1">IF(SUM(IF({"4.Projekteringsavtal","5.Anslutningsavtal","6.Nätavtal"}=Q887,1,0))&gt;0,EDATE(AX887,RANDBETWEEN(0,6)),"")</f>
        <v>44405</v>
      </c>
      <c r="BB887" s="20" t="str">
        <f ca="1">IF(SUM(IF({"5.Anslutningsavtal","6.Nätavtal"}=Q887,1,0))&gt;0,EDATE(AZ887,RANDBETWEEN(0,3)),"")</f>
        <v/>
      </c>
      <c r="BD887" s="20" t="str">
        <f ca="1" t="shared" si="1006"/>
        <v/>
      </c>
    </row>
    <row r="888" spans="1:56">
      <c r="A888" s="32" t="s">
        <v>65</v>
      </c>
      <c r="B888" s="30">
        <f ca="1" t="shared" si="1072"/>
        <v>44153</v>
      </c>
      <c r="C888" s="31">
        <f ca="1" t="shared" si="993"/>
        <v>44209</v>
      </c>
      <c r="D888" s="29" t="str">
        <f t="shared" si="994"/>
        <v>Project 4888</v>
      </c>
      <c r="E888" s="29" t="str">
        <f t="shared" si="995"/>
        <v>Company AB 5888</v>
      </c>
      <c r="F888" s="29" t="str">
        <f ca="1" t="shared" si="1073"/>
        <v>Smedjebacken</v>
      </c>
      <c r="G888" s="36">
        <f ca="1" t="shared" si="1074"/>
        <v>38</v>
      </c>
      <c r="H888" s="37" t="str">
        <f ca="1" t="shared" si="1075"/>
        <v>Nej</v>
      </c>
      <c r="I888" s="29" t="str">
        <f ca="1" t="shared" si="1076"/>
        <v>Flytt</v>
      </c>
      <c r="J888" s="29" t="s">
        <v>69</v>
      </c>
      <c r="K888" s="40">
        <f ca="1" t="shared" si="1077"/>
        <v>390</v>
      </c>
      <c r="L888" s="40">
        <f ca="1" t="shared" si="996"/>
        <v>279</v>
      </c>
      <c r="N888" s="29" t="str">
        <f ca="1" t="shared" si="997"/>
        <v>Sarah Anderson 888</v>
      </c>
      <c r="O888" s="29" t="str">
        <f ca="1" t="shared" si="998"/>
        <v>Erik Johanson 888</v>
      </c>
      <c r="P888" s="29" t="str">
        <f ca="1" t="shared" si="999"/>
        <v>Lars Johnson 888</v>
      </c>
      <c r="Q888" s="29" t="str">
        <f ca="1" t="shared" si="1078"/>
        <v>1.Anslutningsmöjlighet</v>
      </c>
      <c r="R888" s="44" t="str">
        <f ca="1" t="shared" si="1079"/>
        <v/>
      </c>
      <c r="S888" s="44" t="str">
        <f ca="1" t="shared" si="1080"/>
        <v>x</v>
      </c>
      <c r="T888" s="44" t="str">
        <f ca="1" t="shared" si="1081"/>
        <v>x</v>
      </c>
      <c r="V888" s="32"/>
      <c r="W888" s="48" t="str">
        <f ca="1" t="shared" si="1082"/>
        <v>Ansluts till LN 20 kV</v>
      </c>
      <c r="X888" s="49" t="str">
        <f ca="1" t="shared" si="1083"/>
        <v>Nej</v>
      </c>
      <c r="Y888" s="62" t="str">
        <f ca="1" t="shared" si="1000"/>
        <v/>
      </c>
      <c r="Z888" s="62" t="str">
        <f ca="1" t="shared" si="1001"/>
        <v/>
      </c>
      <c r="AA888" s="66"/>
      <c r="AB888" s="63">
        <f ca="1" t="shared" si="1002"/>
        <v>44158.6291534593</v>
      </c>
      <c r="AC888" s="72">
        <f ca="1">INDEX(Anslutningspunkt!$A$2:$A$180,RANDBETWEEN(2,180),1)</f>
        <v>275</v>
      </c>
      <c r="AD888" s="29"/>
      <c r="AE888" s="29" t="str">
        <f ca="1" t="shared" si="1084"/>
        <v>Stamnät</v>
      </c>
      <c r="AF888" s="78"/>
      <c r="AG888" s="121"/>
      <c r="AH888" s="122"/>
      <c r="AI888" s="126"/>
      <c r="AL888" s="6"/>
      <c r="AM888" s="6">
        <f ca="1">VLOOKUP(AC888,Anslutningspunkt!A:B,2,0)+RANDBETWEEN(-10000,10000)</f>
        <v>7606688.698</v>
      </c>
      <c r="AN888" s="6">
        <f ca="1">VLOOKUP(AC888,Anslutningspunkt!A:C,3,0)+RANDBETWEEN(-10000,10000)</f>
        <v>651692.195</v>
      </c>
      <c r="AP888" s="6" t="str">
        <f ca="1" t="shared" si="1003"/>
        <v>Flytt</v>
      </c>
      <c r="AQ888" s="6" t="str">
        <f t="shared" si="1004"/>
        <v>Konsumtion/Produktion</v>
      </c>
      <c r="AX888" s="30" t="str">
        <f ca="1" t="shared" si="1005"/>
        <v/>
      </c>
      <c r="AZ888" s="30" t="str">
        <f ca="1">IF(SUM(IF({"4.Projekteringsavtal","5.Anslutningsavtal","6.Nätavtal"}=Q888,1,0))&gt;0,EDATE(AX888,RANDBETWEEN(0,6)),"")</f>
        <v/>
      </c>
      <c r="BB888" s="20" t="str">
        <f ca="1">IF(SUM(IF({"5.Anslutningsavtal","6.Nätavtal"}=Q888,1,0))&gt;0,EDATE(AZ888,RANDBETWEEN(0,3)),"")</f>
        <v/>
      </c>
      <c r="BD888" s="20" t="str">
        <f ca="1" t="shared" si="1006"/>
        <v/>
      </c>
    </row>
    <row r="889" spans="1:56">
      <c r="A889" s="32" t="s">
        <v>65</v>
      </c>
      <c r="B889" s="30">
        <f ca="1" t="shared" si="1072"/>
        <v>44544</v>
      </c>
      <c r="C889" s="31">
        <f ca="1" t="shared" si="993"/>
        <v>45372</v>
      </c>
      <c r="D889" s="29" t="str">
        <f t="shared" si="994"/>
        <v>Project 4889</v>
      </c>
      <c r="E889" s="29" t="str">
        <f t="shared" si="995"/>
        <v>Company AB 5889</v>
      </c>
      <c r="F889" s="29" t="str">
        <f ca="1" t="shared" si="1073"/>
        <v>Tierp</v>
      </c>
      <c r="G889" s="36">
        <f ca="1" t="shared" si="1074"/>
        <v>33</v>
      </c>
      <c r="H889" s="37" t="str">
        <f ca="1" t="shared" si="1075"/>
        <v/>
      </c>
      <c r="I889" s="29" t="str">
        <f ca="1" t="shared" si="1076"/>
        <v>Flytt</v>
      </c>
      <c r="J889" s="29" t="s">
        <v>69</v>
      </c>
      <c r="K889" s="40">
        <f ca="1" t="shared" si="1077"/>
        <v>160</v>
      </c>
      <c r="L889" s="40">
        <f ca="1" t="shared" si="996"/>
        <v>54</v>
      </c>
      <c r="N889" s="29" t="str">
        <f ca="1" t="shared" si="997"/>
        <v>Sarah Anderson 889</v>
      </c>
      <c r="O889" s="29" t="str">
        <f ca="1" t="shared" si="998"/>
        <v>Sarah Anderson 889</v>
      </c>
      <c r="P889" s="29" t="str">
        <f ca="1" t="shared" si="999"/>
        <v>Sarah Anderson 889</v>
      </c>
      <c r="Q889" s="29" t="str">
        <f ca="1" t="shared" si="1078"/>
        <v>4.Projekteringsavtal</v>
      </c>
      <c r="R889" s="44" t="str">
        <f ca="1" t="shared" si="1079"/>
        <v>n</v>
      </c>
      <c r="S889" s="44" t="str">
        <f ca="1" t="shared" si="1080"/>
        <v/>
      </c>
      <c r="T889" s="44" t="str">
        <f ca="1" t="shared" si="1081"/>
        <v/>
      </c>
      <c r="V889" s="32"/>
      <c r="W889" s="48" t="str">
        <f ca="1" t="shared" si="1082"/>
        <v/>
      </c>
      <c r="X889" s="49" t="str">
        <f ca="1" t="shared" si="1083"/>
        <v>Nej</v>
      </c>
      <c r="Y889" s="62" t="str">
        <f ca="1" t="shared" si="1000"/>
        <v/>
      </c>
      <c r="Z889" s="62" t="str">
        <f ca="1" t="shared" si="1001"/>
        <v/>
      </c>
      <c r="AA889" s="66"/>
      <c r="AB889" s="63" t="str">
        <f ca="1" t="shared" si="1002"/>
        <v/>
      </c>
      <c r="AC889" s="72">
        <f ca="1">INDEX(Anslutningspunkt!$A$2:$A$180,RANDBETWEEN(2,180),1)</f>
        <v>244</v>
      </c>
      <c r="AD889" s="29"/>
      <c r="AE889" s="29" t="str">
        <f ca="1" t="shared" si="1084"/>
        <v>Regionnät</v>
      </c>
      <c r="AF889" s="78"/>
      <c r="AG889" s="121"/>
      <c r="AH889" s="122"/>
      <c r="AI889" s="126"/>
      <c r="AL889" s="6"/>
      <c r="AM889" s="6">
        <f ca="1">VLOOKUP(AC889,Anslutningspunkt!A:B,2,0)+RANDBETWEEN(-10000,10000)</f>
        <v>7582591.698</v>
      </c>
      <c r="AN889" s="6">
        <f ca="1">VLOOKUP(AC889,Anslutningspunkt!A:C,3,0)+RANDBETWEEN(-10000,10000)</f>
        <v>688116.195</v>
      </c>
      <c r="AP889" s="6" t="str">
        <f ca="1" t="shared" si="1003"/>
        <v>Flytt</v>
      </c>
      <c r="AQ889" s="6" t="str">
        <f t="shared" si="1004"/>
        <v>Konsumtion/Produktion</v>
      </c>
      <c r="AX889" s="30">
        <f ca="1" t="shared" si="1005"/>
        <v>45229.6756875225</v>
      </c>
      <c r="AZ889" s="30">
        <f ca="1">IF(SUM(IF({"4.Projekteringsavtal","5.Anslutningsavtal","6.Nätavtal"}=Q889,1,0))&gt;0,EDATE(AX889,RANDBETWEEN(0,6)),"")</f>
        <v>45260</v>
      </c>
      <c r="BB889" s="20" t="str">
        <f ca="1">IF(SUM(IF({"5.Anslutningsavtal","6.Nätavtal"}=Q889,1,0))&gt;0,EDATE(AZ889,RANDBETWEEN(0,3)),"")</f>
        <v/>
      </c>
      <c r="BD889" s="20" t="str">
        <f ca="1" t="shared" si="1006"/>
        <v/>
      </c>
    </row>
    <row r="890" spans="1:56">
      <c r="A890" s="32" t="s">
        <v>65</v>
      </c>
      <c r="B890" s="30">
        <f ca="1" t="shared" si="1072"/>
        <v>43657</v>
      </c>
      <c r="C890" s="31">
        <f ca="1" t="shared" si="993"/>
        <v>44024</v>
      </c>
      <c r="D890" s="29" t="str">
        <f t="shared" si="994"/>
        <v>Project 4890</v>
      </c>
      <c r="E890" s="29" t="str">
        <f t="shared" si="995"/>
        <v>Company AB 5890</v>
      </c>
      <c r="F890" s="29" t="str">
        <f ca="1" t="shared" si="1073"/>
        <v>Hofors</v>
      </c>
      <c r="G890" s="36">
        <f ca="1" t="shared" si="1074"/>
        <v>34</v>
      </c>
      <c r="H890" s="37" t="str">
        <f ca="1" t="shared" si="1075"/>
        <v/>
      </c>
      <c r="I890" s="29" t="str">
        <f ca="1" t="shared" si="1076"/>
        <v>Nyanslutning</v>
      </c>
      <c r="J890" s="29" t="s">
        <v>69</v>
      </c>
      <c r="K890" s="40">
        <f ca="1" t="shared" si="1077"/>
        <v>360</v>
      </c>
      <c r="L890" s="40">
        <f ca="1" t="shared" si="996"/>
        <v>184</v>
      </c>
      <c r="N890" s="29" t="str">
        <f ca="1" t="shared" si="997"/>
        <v>Sarah Anderson 890</v>
      </c>
      <c r="O890" s="29" t="str">
        <f ca="1" t="shared" si="998"/>
        <v>Lars Johnson 890</v>
      </c>
      <c r="P890" s="29" t="str">
        <f ca="1" t="shared" si="999"/>
        <v>Lars Johnson 890</v>
      </c>
      <c r="Q890" s="29" t="str">
        <f ca="1" t="shared" si="1078"/>
        <v>6.Nätavtal</v>
      </c>
      <c r="R890" s="44" t="str">
        <f ca="1" t="shared" si="1079"/>
        <v/>
      </c>
      <c r="S890" s="44" t="str">
        <f ca="1" t="shared" si="1080"/>
        <v/>
      </c>
      <c r="T890" s="44" t="str">
        <f ca="1" t="shared" si="1081"/>
        <v/>
      </c>
      <c r="V890" s="32"/>
      <c r="W890" s="48" t="str">
        <f ca="1" t="shared" si="1082"/>
        <v/>
      </c>
      <c r="X890" s="49" t="str">
        <f ca="1" t="shared" si="1083"/>
        <v>Nej</v>
      </c>
      <c r="Y890" s="62" t="str">
        <f ca="1" t="shared" si="1000"/>
        <v/>
      </c>
      <c r="Z890" s="62" t="str">
        <f ca="1" t="shared" si="1001"/>
        <v/>
      </c>
      <c r="AA890" s="66"/>
      <c r="AB890" s="63" t="str">
        <f ca="1" t="shared" si="1002"/>
        <v/>
      </c>
      <c r="AC890" s="72">
        <f ca="1">INDEX(Anslutningspunkt!$A$2:$A$180,RANDBETWEEN(2,180),1)</f>
        <v>2</v>
      </c>
      <c r="AD890" s="29"/>
      <c r="AE890" s="29" t="str">
        <f ca="1" t="shared" si="1084"/>
        <v>Regionnät</v>
      </c>
      <c r="AF890" s="78"/>
      <c r="AG890" s="121"/>
      <c r="AH890" s="122"/>
      <c r="AI890" s="126"/>
      <c r="AL890" s="6"/>
      <c r="AM890" s="6">
        <f ca="1">VLOOKUP(AC890,Anslutningspunkt!A:B,2,0)+RANDBETWEEN(-10000,10000)</f>
        <v>7609462.698</v>
      </c>
      <c r="AN890" s="6">
        <f ca="1">VLOOKUP(AC890,Anslutningspunkt!A:C,3,0)+RANDBETWEEN(-10000,10000)</f>
        <v>708901.195</v>
      </c>
      <c r="AP890" s="6" t="str">
        <f ca="1" t="shared" si="1003"/>
        <v>Nyanslutning</v>
      </c>
      <c r="AQ890" s="6" t="str">
        <f t="shared" si="1004"/>
        <v>Konsumtion/Produktion</v>
      </c>
      <c r="AX890" s="30">
        <f ca="1" t="shared" si="1005"/>
        <v>43757.4732695667</v>
      </c>
      <c r="AZ890" s="30">
        <f ca="1">IF(SUM(IF({"4.Projekteringsavtal","5.Anslutningsavtal","6.Nätavtal"}=Q890,1,0))&gt;0,EDATE(AX890,RANDBETWEEN(0,6)),"")</f>
        <v>43757</v>
      </c>
      <c r="BB890" s="20">
        <f ca="1">IF(SUM(IF({"5.Anslutningsavtal","6.Nätavtal"}=Q890,1,0))&gt;0,EDATE(AZ890,RANDBETWEEN(0,3)),"")</f>
        <v>43757</v>
      </c>
      <c r="BD890" s="20">
        <f ca="1" t="shared" si="1006"/>
        <v>43849</v>
      </c>
    </row>
    <row r="891" spans="1:56">
      <c r="A891" s="32" t="s">
        <v>65</v>
      </c>
      <c r="B891" s="30">
        <f ca="1" t="shared" si="1072"/>
        <v>43188</v>
      </c>
      <c r="C891" s="31">
        <f ca="1" t="shared" si="993"/>
        <v>44707</v>
      </c>
      <c r="D891" s="29" t="str">
        <f t="shared" si="994"/>
        <v>Project 4891</v>
      </c>
      <c r="E891" s="29" t="str">
        <f t="shared" si="995"/>
        <v>Company AB 5891</v>
      </c>
      <c r="F891" s="29" t="str">
        <f ca="1" t="shared" si="1073"/>
        <v>Vingåker</v>
      </c>
      <c r="G891" s="36">
        <f ca="1" t="shared" si="1074"/>
        <v>37</v>
      </c>
      <c r="H891" s="37" t="str">
        <f ca="1" t="shared" si="1075"/>
        <v>Ja</v>
      </c>
      <c r="I891" s="29" t="str">
        <f ca="1" t="shared" si="1076"/>
        <v>Flytt</v>
      </c>
      <c r="J891" s="29" t="s">
        <v>69</v>
      </c>
      <c r="K891" s="40">
        <f ca="1" t="shared" si="1077"/>
        <v>410</v>
      </c>
      <c r="L891" s="40">
        <f ca="1" t="shared" si="996"/>
        <v>372</v>
      </c>
      <c r="N891" s="29" t="str">
        <f ca="1" t="shared" si="997"/>
        <v>Sarah Anderson 891</v>
      </c>
      <c r="O891" s="29" t="str">
        <f ca="1" t="shared" si="998"/>
        <v>Anders Erikson 891</v>
      </c>
      <c r="P891" s="29" t="str">
        <f ca="1" t="shared" si="999"/>
        <v>Erik Johanson 891</v>
      </c>
      <c r="Q891" s="29" t="str">
        <f ca="1" t="shared" si="1078"/>
        <v>4.Projekteringsavtal</v>
      </c>
      <c r="R891" s="44" t="str">
        <f ca="1" t="shared" si="1079"/>
        <v>n</v>
      </c>
      <c r="S891" s="44" t="str">
        <f ca="1" t="shared" si="1080"/>
        <v/>
      </c>
      <c r="T891" s="44" t="str">
        <f ca="1" t="shared" si="1081"/>
        <v/>
      </c>
      <c r="V891" s="32"/>
      <c r="W891" s="48" t="str">
        <f ca="1" t="shared" si="1082"/>
        <v>Länk</v>
      </c>
      <c r="X891" s="49" t="str">
        <f ca="1" t="shared" si="1083"/>
        <v>Nej</v>
      </c>
      <c r="Y891" s="62" t="str">
        <f ca="1" t="shared" si="1000"/>
        <v/>
      </c>
      <c r="Z891" s="62" t="str">
        <f ca="1" t="shared" si="1001"/>
        <v/>
      </c>
      <c r="AA891" s="66"/>
      <c r="AB891" s="63" t="str">
        <f ca="1" t="shared" si="1002"/>
        <v/>
      </c>
      <c r="AC891" s="72">
        <f ca="1">INDEX(Anslutningspunkt!$A$2:$A$180,RANDBETWEEN(2,180),1)</f>
        <v>236</v>
      </c>
      <c r="AD891" s="29"/>
      <c r="AE891" s="29" t="str">
        <f ca="1" t="shared" si="1084"/>
        <v>Stamnät</v>
      </c>
      <c r="AF891" s="78"/>
      <c r="AG891" s="121"/>
      <c r="AH891" s="122"/>
      <c r="AI891" s="126"/>
      <c r="AL891" s="6"/>
      <c r="AM891" s="6">
        <f ca="1">VLOOKUP(AC891,Anslutningspunkt!A:B,2,0)+RANDBETWEEN(-10000,10000)</f>
        <v>7652942.698</v>
      </c>
      <c r="AN891" s="6">
        <f ca="1">VLOOKUP(AC891,Anslutningspunkt!A:C,3,0)+RANDBETWEEN(-10000,10000)</f>
        <v>739856.195</v>
      </c>
      <c r="AP891" s="6" t="str">
        <f ca="1" t="shared" si="1003"/>
        <v>Flytt</v>
      </c>
      <c r="AQ891" s="6" t="str">
        <f t="shared" si="1004"/>
        <v>Konsumtion/Produktion</v>
      </c>
      <c r="AX891" s="30">
        <f ca="1" t="shared" si="1005"/>
        <v>44402.1296343935</v>
      </c>
      <c r="AZ891" s="30">
        <f ca="1">IF(SUM(IF({"4.Projekteringsavtal","5.Anslutningsavtal","6.Nätavtal"}=Q891,1,0))&gt;0,EDATE(AX891,RANDBETWEEN(0,6)),"")</f>
        <v>44433</v>
      </c>
      <c r="BB891" s="20" t="str">
        <f ca="1">IF(SUM(IF({"5.Anslutningsavtal","6.Nätavtal"}=Q891,1,0))&gt;0,EDATE(AZ891,RANDBETWEEN(0,3)),"")</f>
        <v/>
      </c>
      <c r="BD891" s="20" t="str">
        <f ca="1" t="shared" si="1006"/>
        <v/>
      </c>
    </row>
    <row r="892" spans="1:56">
      <c r="A892" s="32" t="s">
        <v>65</v>
      </c>
      <c r="B892" s="30">
        <f ca="1" t="shared" ref="B892:B901" si="1085">RANDBETWEEN(DATE(2018,1,1),DATE(2022,10,20))</f>
        <v>44691</v>
      </c>
      <c r="C892" s="31">
        <f ca="1">RANDBETWEEN(B892,DATE(2024,10,20))</f>
        <v>44803</v>
      </c>
      <c r="D892" s="29" t="str">
        <f>_xlfn.CONCAT("Project ",COLUMN(D892),ROW(D892))</f>
        <v>Project 4892</v>
      </c>
      <c r="E892" s="29" t="str">
        <f>_xlfn.CONCAT("Company AB ",COLUMN(E892),ROW(E892))</f>
        <v>Company AB 5892</v>
      </c>
      <c r="F892" s="29" t="str">
        <f ca="1" t="shared" ref="F892:F901" si="1086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Åker</v>
      </c>
      <c r="G892" s="36">
        <f ca="1" t="shared" ref="G892:G901" si="1087">RANDBETWEEN(30,38)</f>
        <v>36</v>
      </c>
      <c r="H892" s="37" t="str">
        <f ca="1" t="shared" ref="H892:H901" si="1088">CHOOSE(RANDBETWEEN(1,3),"Ja","Nej","")</f>
        <v>Nej</v>
      </c>
      <c r="I892" s="29" t="str">
        <f ca="1" t="shared" ref="I892:I901" si="1089">CHOOSE(RANDBETWEEN(1,3),"Nyanslutning","Utökning","Flytt")</f>
        <v>Nyanslutning</v>
      </c>
      <c r="J892" s="29" t="s">
        <v>69</v>
      </c>
      <c r="K892" s="40">
        <f ca="1" t="shared" ref="K892:K901" si="1090">RANDBETWEEN(1,60)*10</f>
        <v>430</v>
      </c>
      <c r="L892" s="40">
        <f ca="1">RANDBETWEEN(1,K892)</f>
        <v>22</v>
      </c>
      <c r="N892" s="29" t="str">
        <f ca="1">_xlfn.CONCAT(CHOOSE(RANDBETWEEN(1,4),"Anders Erikson","Erik Johanson","Sarah Anderson","Lars Johnson")," ",ROW(N892))</f>
        <v>Lars Johnson 892</v>
      </c>
      <c r="O892" s="29" t="str">
        <f ca="1">_xlfn.CONCAT(CHOOSE(RANDBETWEEN(1,4),"Anders Erikson","Erik Johanson","Sarah Anderson","Lars Johnson")," ",ROW(O892))</f>
        <v>Lars Johnson 892</v>
      </c>
      <c r="P892" s="29" t="str">
        <f ca="1">_xlfn.CONCAT(CHOOSE(RANDBETWEEN(1,4),"Anders Erikson","Erik Johanson","Sarah Anderson","Lars Johnson")," ",ROW(P892))</f>
        <v>Anders Erikson 892</v>
      </c>
      <c r="Q892" s="29" t="str">
        <f ca="1" t="shared" ref="Q892:Q901" si="1091">CHOOSE(RANDBETWEEN(1,5),"5.Anslutningsavtal","4.Projekteringsavtal","6.Nätavtal","2.Reservationsavtal","1.Anslutningsmöjlighet")</f>
        <v>4.Projekteringsavtal</v>
      </c>
      <c r="R892" s="44" t="str">
        <f ca="1" t="shared" ref="R892:R901" si="1092">CHOOSE(RANDBETWEEN(1,8),"Ja","","","","n","nej","?","N/A")</f>
        <v/>
      </c>
      <c r="S892" s="44" t="str">
        <f ca="1" t="shared" ref="S892:S901" si="1093">CHOOSE(RANDBETWEEN(1,3),"x","","")</f>
        <v>x</v>
      </c>
      <c r="T892" s="44" t="str">
        <f ca="1" t="shared" ref="T892:T901" si="1094">CHOOSE(RANDBETWEEN(1,4),"x","","","")</f>
        <v>x</v>
      </c>
      <c r="V892" s="32"/>
      <c r="W892" s="48" t="str">
        <f ca="1" t="shared" ref="W892:W901" si="1095">CHOOSE(RANDBETWEEN(1,7),"Länk","","","","","Ansluts till LN 20 kV","Reservationsavtal ska tecknas")</f>
        <v>Ansluts till LN 20 kV</v>
      </c>
      <c r="X892" s="49" t="str">
        <f ca="1" t="shared" ref="X892:X901" si="1096">CHOOSE(RANDBETWEEN(1,4),"Ja","Ja","Nej","")</f>
        <v/>
      </c>
      <c r="Y892" s="62" t="str">
        <f ca="1">IF(Z892&lt;&gt;"",RANDBETWEEN(Z892,DATE(2024,10,20)),"")</f>
        <v/>
      </c>
      <c r="Z892" s="62" t="str">
        <f ca="1">IF(X892="Ja",RANDBETWEEN(C892,DATE(2024,10,20)),"")</f>
        <v/>
      </c>
      <c r="AA892" s="66"/>
      <c r="AB892" s="63" t="str">
        <f ca="1">IF(Q892="1.Anslutningsmöjlighet",IF(RAND()*10&lt;3,B892+RAND()*(EDATE(C892,1)-B892),""),"")</f>
        <v/>
      </c>
      <c r="AC892" s="72">
        <f ca="1">INDEX(Anslutningspunkt!$A$2:$A$180,RANDBETWEEN(2,180),1)</f>
        <v>215</v>
      </c>
      <c r="AD892" s="29"/>
      <c r="AE892" s="29" t="str">
        <f ca="1" t="shared" ref="AE892:AE901" si="1097">CHOOSE(RANDBETWEEN(1,4),"Regionnät","Stamnät Regionnät","Stamnät","")</f>
        <v>Regionnät</v>
      </c>
      <c r="AF892" s="78"/>
      <c r="AG892" s="121"/>
      <c r="AH892" s="122"/>
      <c r="AI892" s="126"/>
      <c r="AL892" s="6"/>
      <c r="AM892" s="6">
        <f ca="1">VLOOKUP(AC892,Anslutningspunkt!A:B,2,0)+RANDBETWEEN(-10000,10000)</f>
        <v>7595563.698</v>
      </c>
      <c r="AN892" s="6">
        <f ca="1">VLOOKUP(AC892,Anslutningspunkt!A:C,3,0)+RANDBETWEEN(-10000,10000)</f>
        <v>657969.195</v>
      </c>
      <c r="AP892" s="6" t="str">
        <f ca="1">I892</f>
        <v>Nyanslutning</v>
      </c>
      <c r="AQ892" s="6" t="str">
        <f>J892</f>
        <v>Konsumtion/Produktion</v>
      </c>
      <c r="AX892" s="30">
        <f ca="1">IF(Q892&lt;&gt;"1.Anslutningsmöjlighet",B892+RAND()*(EDATE(C892,1)-B892),"")</f>
        <v>44803.3427821321</v>
      </c>
      <c r="AZ892" s="30">
        <f ca="1">IF(SUM(IF({"4.Projekteringsavtal","5.Anslutningsavtal","6.Nätavtal"}=Q892,1,0))&gt;0,EDATE(AX892,RANDBETWEEN(0,6)),"")</f>
        <v>44925</v>
      </c>
      <c r="BB892" s="20" t="str">
        <f ca="1">IF(SUM(IF({"5.Anslutningsavtal","6.Nätavtal"}=Q892,1,0))&gt;0,EDATE(AZ892,RANDBETWEEN(0,3)),"")</f>
        <v/>
      </c>
      <c r="BD892" s="20" t="str">
        <f ca="1">IF("6.Nätavtal"=Q892,EDATE(BB892,RANDBETWEEN(0,3)),"")</f>
        <v/>
      </c>
    </row>
    <row r="893" spans="1:56">
      <c r="A893" s="32" t="s">
        <v>65</v>
      </c>
      <c r="B893" s="30">
        <f ca="1" t="shared" si="1085"/>
        <v>44739</v>
      </c>
      <c r="C893" s="31">
        <f ca="1">RANDBETWEEN(B893,DATE(2024,10,20))</f>
        <v>45575</v>
      </c>
      <c r="D893" s="29" t="str">
        <f>_xlfn.CONCAT("Project ",COLUMN(D893),ROW(D893))</f>
        <v>Project 4893</v>
      </c>
      <c r="E893" s="29" t="str">
        <f>_xlfn.CONCAT("Company AB ",COLUMN(E893),ROW(E893))</f>
        <v>Company AB 5893</v>
      </c>
      <c r="F893" s="29" t="str">
        <f ca="1" t="shared" si="1086"/>
        <v>Eskiltuna</v>
      </c>
      <c r="G893" s="36">
        <f ca="1" t="shared" si="1087"/>
        <v>35</v>
      </c>
      <c r="H893" s="37" t="str">
        <f ca="1" t="shared" si="1088"/>
        <v/>
      </c>
      <c r="I893" s="29" t="str">
        <f ca="1" t="shared" si="1089"/>
        <v>Utökning</v>
      </c>
      <c r="J893" s="29" t="s">
        <v>69</v>
      </c>
      <c r="K893" s="40">
        <f ca="1" t="shared" si="1090"/>
        <v>170</v>
      </c>
      <c r="L893" s="40">
        <f ca="1">RANDBETWEEN(1,K893)</f>
        <v>27</v>
      </c>
      <c r="N893" s="29" t="str">
        <f ca="1">_xlfn.CONCAT(CHOOSE(RANDBETWEEN(1,4),"Anders Erikson","Erik Johanson","Sarah Anderson","Lars Johnson")," ",ROW(N893))</f>
        <v>Lars Johnson 893</v>
      </c>
      <c r="O893" s="29" t="str">
        <f ca="1">_xlfn.CONCAT(CHOOSE(RANDBETWEEN(1,4),"Anders Erikson","Erik Johanson","Sarah Anderson","Lars Johnson")," ",ROW(O893))</f>
        <v>Anders Erikson 893</v>
      </c>
      <c r="P893" s="29" t="str">
        <f ca="1">_xlfn.CONCAT(CHOOSE(RANDBETWEEN(1,4),"Anders Erikson","Erik Johanson","Sarah Anderson","Lars Johnson")," ",ROW(P893))</f>
        <v>Erik Johanson 893</v>
      </c>
      <c r="Q893" s="29" t="str">
        <f ca="1" t="shared" si="1091"/>
        <v>2.Reservationsavtal</v>
      </c>
      <c r="R893" s="44" t="str">
        <f ca="1" t="shared" si="1092"/>
        <v>nej</v>
      </c>
      <c r="S893" s="44" t="str">
        <f ca="1" t="shared" si="1093"/>
        <v/>
      </c>
      <c r="T893" s="44" t="str">
        <f ca="1" t="shared" si="1094"/>
        <v>x</v>
      </c>
      <c r="V893" s="32"/>
      <c r="W893" s="48" t="str">
        <f ca="1" t="shared" si="1095"/>
        <v/>
      </c>
      <c r="X893" s="49" t="str">
        <f ca="1" t="shared" si="1096"/>
        <v>Ja</v>
      </c>
      <c r="Y893" s="62">
        <f ca="1">IF(Z893&lt;&gt;"",RANDBETWEEN(Z893,DATE(2024,10,20)),"")</f>
        <v>45585</v>
      </c>
      <c r="Z893" s="62">
        <f ca="1">IF(X893="Ja",RANDBETWEEN(C893,DATE(2024,10,20)),"")</f>
        <v>45584</v>
      </c>
      <c r="AA893" s="66"/>
      <c r="AB893" s="63" t="str">
        <f ca="1">IF(Q893="1.Anslutningsmöjlighet",IF(RAND()*10&lt;3,B893+RAND()*(EDATE(C893,1)-B893),""),"")</f>
        <v/>
      </c>
      <c r="AC893" s="72">
        <f ca="1">INDEX(Anslutningspunkt!$A$2:$A$180,RANDBETWEEN(2,180),1)</f>
        <v>109</v>
      </c>
      <c r="AD893" s="29"/>
      <c r="AE893" s="29" t="str">
        <f ca="1" t="shared" si="1097"/>
        <v>Regionnät</v>
      </c>
      <c r="AF893" s="78"/>
      <c r="AG893" s="121"/>
      <c r="AH893" s="122"/>
      <c r="AI893" s="126"/>
      <c r="AL893" s="6"/>
      <c r="AM893" s="6">
        <f ca="1">VLOOKUP(AC893,Anslutningspunkt!A:B,2,0)+RANDBETWEEN(-10000,10000)</f>
        <v>7722848.698</v>
      </c>
      <c r="AN893" s="6">
        <f ca="1">VLOOKUP(AC893,Anslutningspunkt!A:C,3,0)+RANDBETWEEN(-10000,10000)</f>
        <v>691161.195</v>
      </c>
      <c r="AP893" s="6" t="str">
        <f ca="1">I893</f>
        <v>Utökning</v>
      </c>
      <c r="AQ893" s="6" t="str">
        <f>J893</f>
        <v>Konsumtion/Produktion</v>
      </c>
      <c r="AX893" s="30">
        <f ca="1">IF(Q893&lt;&gt;"1.Anslutningsmöjlighet",B893+RAND()*(EDATE(C893,1)-B893),"")</f>
        <v>45283.0842053102</v>
      </c>
      <c r="AZ893" s="30" t="str">
        <f ca="1">IF(SUM(IF({"4.Projekteringsavtal","5.Anslutningsavtal","6.Nätavtal"}=Q893,1,0))&gt;0,EDATE(AX893,RANDBETWEEN(0,6)),"")</f>
        <v/>
      </c>
      <c r="BB893" s="20" t="str">
        <f ca="1">IF(SUM(IF({"5.Anslutningsavtal","6.Nätavtal"}=Q893,1,0))&gt;0,EDATE(AZ893,RANDBETWEEN(0,3)),"")</f>
        <v/>
      </c>
      <c r="BD893" s="20" t="str">
        <f ca="1">IF("6.Nätavtal"=Q893,EDATE(BB893,RANDBETWEEN(0,3)),"")</f>
        <v/>
      </c>
    </row>
    <row r="894" spans="1:56">
      <c r="A894" s="32" t="s">
        <v>65</v>
      </c>
      <c r="B894" s="30">
        <f ca="1" t="shared" si="1085"/>
        <v>44843</v>
      </c>
      <c r="C894" s="31">
        <f ca="1">RANDBETWEEN(B894,DATE(2024,10,20))</f>
        <v>45091</v>
      </c>
      <c r="D894" s="29" t="str">
        <f>_xlfn.CONCAT("Project ",COLUMN(D894),ROW(D894))</f>
        <v>Project 4894</v>
      </c>
      <c r="E894" s="29" t="str">
        <f>_xlfn.CONCAT("Company AB ",COLUMN(E894),ROW(E894))</f>
        <v>Company AB 5894</v>
      </c>
      <c r="F894" s="29" t="str">
        <f ca="1" t="shared" si="1086"/>
        <v>Uppsala</v>
      </c>
      <c r="G894" s="36">
        <f ca="1" t="shared" si="1087"/>
        <v>34</v>
      </c>
      <c r="H894" s="37" t="str">
        <f ca="1" t="shared" si="1088"/>
        <v/>
      </c>
      <c r="I894" s="29" t="str">
        <f ca="1" t="shared" si="1089"/>
        <v>Nyanslutning</v>
      </c>
      <c r="J894" s="29" t="s">
        <v>69</v>
      </c>
      <c r="K894" s="40">
        <f ca="1" t="shared" si="1090"/>
        <v>100</v>
      </c>
      <c r="L894" s="40">
        <f ca="1">RANDBETWEEN(1,K894)</f>
        <v>62</v>
      </c>
      <c r="N894" s="29" t="str">
        <f ca="1">_xlfn.CONCAT(CHOOSE(RANDBETWEEN(1,4),"Anders Erikson","Erik Johanson","Sarah Anderson","Lars Johnson")," ",ROW(N894))</f>
        <v>Sarah Anderson 894</v>
      </c>
      <c r="O894" s="29" t="str">
        <f ca="1">_xlfn.CONCAT(CHOOSE(RANDBETWEEN(1,4),"Anders Erikson","Erik Johanson","Sarah Anderson","Lars Johnson")," ",ROW(O894))</f>
        <v>Erik Johanson 894</v>
      </c>
      <c r="P894" s="29" t="str">
        <f ca="1">_xlfn.CONCAT(CHOOSE(RANDBETWEEN(1,4),"Anders Erikson","Erik Johanson","Sarah Anderson","Lars Johnson")," ",ROW(P894))</f>
        <v>Anders Erikson 894</v>
      </c>
      <c r="Q894" s="29" t="str">
        <f ca="1" t="shared" si="1091"/>
        <v>1.Anslutningsmöjlighet</v>
      </c>
      <c r="R894" s="44" t="str">
        <f ca="1" t="shared" si="1092"/>
        <v/>
      </c>
      <c r="S894" s="44" t="str">
        <f ca="1" t="shared" si="1093"/>
        <v/>
      </c>
      <c r="T894" s="44" t="str">
        <f ca="1" t="shared" si="1094"/>
        <v/>
      </c>
      <c r="V894" s="32"/>
      <c r="W894" s="48" t="str">
        <f ca="1" t="shared" si="1095"/>
        <v>Länk</v>
      </c>
      <c r="X894" s="49" t="str">
        <f ca="1" t="shared" si="1096"/>
        <v>Ja</v>
      </c>
      <c r="Y894" s="62">
        <f ca="1">IF(Z894&lt;&gt;"",RANDBETWEEN(Z894,DATE(2024,10,20)),"")</f>
        <v>45506</v>
      </c>
      <c r="Z894" s="62">
        <f ca="1">IF(X894="Ja",RANDBETWEEN(C894,DATE(2024,10,20)),"")</f>
        <v>45424</v>
      </c>
      <c r="AA894" s="66"/>
      <c r="AB894" s="63" t="str">
        <f ca="1">IF(Q894="1.Anslutningsmöjlighet",IF(RAND()*10&lt;3,B894+RAND()*(EDATE(C894,1)-B894),""),"")</f>
        <v/>
      </c>
      <c r="AC894" s="72">
        <f ca="1">INDEX(Anslutningspunkt!$A$2:$A$180,RANDBETWEEN(2,180),1)</f>
        <v>172</v>
      </c>
      <c r="AD894" s="29"/>
      <c r="AE894" s="29" t="str">
        <f ca="1" t="shared" si="1097"/>
        <v/>
      </c>
      <c r="AF894" s="78"/>
      <c r="AG894" s="121"/>
      <c r="AH894" s="122"/>
      <c r="AI894" s="126"/>
      <c r="AL894" s="6"/>
      <c r="AM894" s="6">
        <f ca="1">VLOOKUP(AC894,Anslutningspunkt!A:B,2,0)+RANDBETWEEN(-10000,10000)</f>
        <v>7596102.698</v>
      </c>
      <c r="AN894" s="6">
        <f ca="1">VLOOKUP(AC894,Anslutningspunkt!A:C,3,0)+RANDBETWEEN(-10000,10000)</f>
        <v>801055.195</v>
      </c>
      <c r="AP894" s="6" t="str">
        <f ca="1">I894</f>
        <v>Nyanslutning</v>
      </c>
      <c r="AQ894" s="6" t="str">
        <f>J894</f>
        <v>Konsumtion/Produktion</v>
      </c>
      <c r="AX894" s="30" t="str">
        <f ca="1">IF(Q894&lt;&gt;"1.Anslutningsmöjlighet",B894+RAND()*(EDATE(C894,1)-B894),"")</f>
        <v/>
      </c>
      <c r="AZ894" s="30" t="str">
        <f ca="1">IF(SUM(IF({"4.Projekteringsavtal","5.Anslutningsavtal","6.Nätavtal"}=Q894,1,0))&gt;0,EDATE(AX894,RANDBETWEEN(0,6)),"")</f>
        <v/>
      </c>
      <c r="BB894" s="20" t="str">
        <f ca="1">IF(SUM(IF({"5.Anslutningsavtal","6.Nätavtal"}=Q894,1,0))&gt;0,EDATE(AZ894,RANDBETWEEN(0,3)),"")</f>
        <v/>
      </c>
      <c r="BD894" s="20" t="str">
        <f ca="1">IF("6.Nätavtal"=Q894,EDATE(BB894,RANDBETWEEN(0,3)),"")</f>
        <v/>
      </c>
    </row>
    <row r="895" spans="1:56">
      <c r="A895" s="32" t="s">
        <v>65</v>
      </c>
      <c r="B895" s="30">
        <f ca="1" t="shared" si="1085"/>
        <v>44572</v>
      </c>
      <c r="C895" s="31">
        <f ca="1">RANDBETWEEN(B895,DATE(2024,10,20))</f>
        <v>44994</v>
      </c>
      <c r="D895" s="29" t="str">
        <f>_xlfn.CONCAT("Project ",COLUMN(D895),ROW(D895))</f>
        <v>Project 4895</v>
      </c>
      <c r="E895" s="29" t="str">
        <f>_xlfn.CONCAT("Company AB ",COLUMN(E895),ROW(E895))</f>
        <v>Company AB 5895</v>
      </c>
      <c r="F895" s="29" t="str">
        <f ca="1" t="shared" si="1086"/>
        <v>Gnesta</v>
      </c>
      <c r="G895" s="36">
        <f ca="1" t="shared" si="1087"/>
        <v>32</v>
      </c>
      <c r="H895" s="37" t="str">
        <f ca="1" t="shared" si="1088"/>
        <v>Ja</v>
      </c>
      <c r="I895" s="29" t="str">
        <f ca="1" t="shared" si="1089"/>
        <v>Nyanslutning</v>
      </c>
      <c r="J895" s="29" t="s">
        <v>69</v>
      </c>
      <c r="K895" s="40">
        <f ca="1" t="shared" si="1090"/>
        <v>450</v>
      </c>
      <c r="L895" s="40">
        <f ca="1">RANDBETWEEN(1,K895)</f>
        <v>256</v>
      </c>
      <c r="N895" s="29" t="str">
        <f ca="1">_xlfn.CONCAT(CHOOSE(RANDBETWEEN(1,4),"Anders Erikson","Erik Johanson","Sarah Anderson","Lars Johnson")," ",ROW(N895))</f>
        <v>Anders Erikson 895</v>
      </c>
      <c r="O895" s="29" t="str">
        <f ca="1">_xlfn.CONCAT(CHOOSE(RANDBETWEEN(1,4),"Anders Erikson","Erik Johanson","Sarah Anderson","Lars Johnson")," ",ROW(O895))</f>
        <v>Anders Erikson 895</v>
      </c>
      <c r="P895" s="29" t="str">
        <f ca="1">_xlfn.CONCAT(CHOOSE(RANDBETWEEN(1,4),"Anders Erikson","Erik Johanson","Sarah Anderson","Lars Johnson")," ",ROW(P895))</f>
        <v>Erik Johanson 895</v>
      </c>
      <c r="Q895" s="29" t="str">
        <f ca="1" t="shared" si="1091"/>
        <v>2.Reservationsavtal</v>
      </c>
      <c r="R895" s="44" t="str">
        <f ca="1" t="shared" si="1092"/>
        <v>nej</v>
      </c>
      <c r="S895" s="44" t="str">
        <f ca="1" t="shared" si="1093"/>
        <v/>
      </c>
      <c r="T895" s="44" t="str">
        <f ca="1" t="shared" si="1094"/>
        <v>x</v>
      </c>
      <c r="V895" s="32"/>
      <c r="W895" s="48" t="str">
        <f ca="1" t="shared" si="1095"/>
        <v>Reservationsavtal ska tecknas</v>
      </c>
      <c r="X895" s="49" t="str">
        <f ca="1" t="shared" si="1096"/>
        <v>Nej</v>
      </c>
      <c r="Y895" s="62" t="str">
        <f ca="1">IF(Z895&lt;&gt;"",RANDBETWEEN(Z895,DATE(2024,10,20)),"")</f>
        <v/>
      </c>
      <c r="Z895" s="62" t="str">
        <f ca="1">IF(X895="Ja",RANDBETWEEN(C895,DATE(2024,10,20)),"")</f>
        <v/>
      </c>
      <c r="AA895" s="66"/>
      <c r="AB895" s="63" t="str">
        <f ca="1">IF(Q895="1.Anslutningsmöjlighet",IF(RAND()*10&lt;3,B895+RAND()*(EDATE(C895,1)-B895),""),"")</f>
        <v/>
      </c>
      <c r="AC895" s="72">
        <f ca="1">INDEX(Anslutningspunkt!$A$2:$A$180,RANDBETWEEN(2,180),1)</f>
        <v>319</v>
      </c>
      <c r="AD895" s="29"/>
      <c r="AE895" s="29" t="str">
        <f ca="1" t="shared" si="1097"/>
        <v>Stamnät</v>
      </c>
      <c r="AF895" s="78"/>
      <c r="AG895" s="121"/>
      <c r="AH895" s="122"/>
      <c r="AI895" s="126"/>
      <c r="AL895" s="6"/>
      <c r="AM895" s="6">
        <f ca="1">VLOOKUP(AC895,Anslutningspunkt!A:B,2,0)+RANDBETWEEN(-10000,10000)</f>
        <v>7708177.698</v>
      </c>
      <c r="AN895" s="6">
        <f ca="1">VLOOKUP(AC895,Anslutningspunkt!A:C,3,0)+RANDBETWEEN(-10000,10000)</f>
        <v>722778.195</v>
      </c>
      <c r="AP895" s="6" t="str">
        <f ca="1">I895</f>
        <v>Nyanslutning</v>
      </c>
      <c r="AQ895" s="6" t="str">
        <f>J895</f>
        <v>Konsumtion/Produktion</v>
      </c>
      <c r="AX895" s="30">
        <f ca="1">IF(Q895&lt;&gt;"1.Anslutningsmöjlighet",B895+RAND()*(EDATE(C895,1)-B895),"")</f>
        <v>44639.2877689256</v>
      </c>
      <c r="AZ895" s="30" t="str">
        <f ca="1">IF(SUM(IF({"4.Projekteringsavtal","5.Anslutningsavtal","6.Nätavtal"}=Q895,1,0))&gt;0,EDATE(AX895,RANDBETWEEN(0,6)),"")</f>
        <v/>
      </c>
      <c r="BB895" s="20" t="str">
        <f ca="1">IF(SUM(IF({"5.Anslutningsavtal","6.Nätavtal"}=Q895,1,0))&gt;0,EDATE(AZ895,RANDBETWEEN(0,3)),"")</f>
        <v/>
      </c>
      <c r="BD895" s="20" t="str">
        <f ca="1">IF("6.Nätavtal"=Q895,EDATE(BB895,RANDBETWEEN(0,3)),"")</f>
        <v/>
      </c>
    </row>
    <row r="896" spans="1:56">
      <c r="A896" s="32" t="s">
        <v>65</v>
      </c>
      <c r="B896" s="30">
        <f ca="1" t="shared" si="1085"/>
        <v>43114</v>
      </c>
      <c r="C896" s="31">
        <f ca="1">RANDBETWEEN(B896,DATE(2024,10,20))</f>
        <v>45053</v>
      </c>
      <c r="D896" s="29" t="str">
        <f>_xlfn.CONCAT("Project ",COLUMN(D896),ROW(D896))</f>
        <v>Project 4896</v>
      </c>
      <c r="E896" s="29" t="str">
        <f>_xlfn.CONCAT("Company AB ",COLUMN(E896),ROW(E896))</f>
        <v>Company AB 5896</v>
      </c>
      <c r="F896" s="29" t="str">
        <f ca="1" t="shared" si="1086"/>
        <v>Heby</v>
      </c>
      <c r="G896" s="36">
        <f ca="1" t="shared" si="1087"/>
        <v>36</v>
      </c>
      <c r="H896" s="37" t="str">
        <f ca="1" t="shared" si="1088"/>
        <v/>
      </c>
      <c r="I896" s="29" t="str">
        <f ca="1" t="shared" si="1089"/>
        <v>Utökning</v>
      </c>
      <c r="J896" s="29" t="s">
        <v>69</v>
      </c>
      <c r="K896" s="40">
        <f ca="1" t="shared" si="1090"/>
        <v>70</v>
      </c>
      <c r="L896" s="40">
        <f ca="1">RANDBETWEEN(1,K896)</f>
        <v>44</v>
      </c>
      <c r="N896" s="29" t="str">
        <f ca="1">_xlfn.CONCAT(CHOOSE(RANDBETWEEN(1,4),"Anders Erikson","Erik Johanson","Sarah Anderson","Lars Johnson")," ",ROW(N896))</f>
        <v>Erik Johanson 896</v>
      </c>
      <c r="O896" s="29" t="str">
        <f ca="1">_xlfn.CONCAT(CHOOSE(RANDBETWEEN(1,4),"Anders Erikson","Erik Johanson","Sarah Anderson","Lars Johnson")," ",ROW(O896))</f>
        <v>Sarah Anderson 896</v>
      </c>
      <c r="P896" s="29" t="str">
        <f ca="1">_xlfn.CONCAT(CHOOSE(RANDBETWEEN(1,4),"Anders Erikson","Erik Johanson","Sarah Anderson","Lars Johnson")," ",ROW(P896))</f>
        <v>Lars Johnson 896</v>
      </c>
      <c r="Q896" s="29" t="str">
        <f ca="1" t="shared" si="1091"/>
        <v>6.Nätavtal</v>
      </c>
      <c r="R896" s="44" t="str">
        <f ca="1" t="shared" si="1092"/>
        <v>nej</v>
      </c>
      <c r="S896" s="44" t="str">
        <f ca="1" t="shared" si="1093"/>
        <v/>
      </c>
      <c r="T896" s="44" t="str">
        <f ca="1" t="shared" si="1094"/>
        <v/>
      </c>
      <c r="V896" s="32"/>
      <c r="W896" s="48" t="str">
        <f ca="1" t="shared" si="1095"/>
        <v/>
      </c>
      <c r="X896" s="49" t="str">
        <f ca="1" t="shared" si="1096"/>
        <v>Nej</v>
      </c>
      <c r="Y896" s="62" t="str">
        <f ca="1">IF(Z896&lt;&gt;"",RANDBETWEEN(Z896,DATE(2024,10,20)),"")</f>
        <v/>
      </c>
      <c r="Z896" s="62" t="str">
        <f ca="1">IF(X896="Ja",RANDBETWEEN(C896,DATE(2024,10,20)),"")</f>
        <v/>
      </c>
      <c r="AA896" s="66"/>
      <c r="AB896" s="63" t="str">
        <f ca="1">IF(Q896="1.Anslutningsmöjlighet",IF(RAND()*10&lt;3,B896+RAND()*(EDATE(C896,1)-B896),""),"")</f>
        <v/>
      </c>
      <c r="AC896" s="72">
        <f ca="1">INDEX(Anslutningspunkt!$A$2:$A$180,RANDBETWEEN(2,180),1)</f>
        <v>243</v>
      </c>
      <c r="AD896" s="29"/>
      <c r="AE896" s="29" t="str">
        <f ca="1" t="shared" si="1097"/>
        <v/>
      </c>
      <c r="AF896" s="78"/>
      <c r="AG896" s="121"/>
      <c r="AH896" s="122"/>
      <c r="AI896" s="126"/>
      <c r="AL896" s="6"/>
      <c r="AM896" s="6">
        <f ca="1">VLOOKUP(AC896,Anslutningspunkt!A:B,2,0)+RANDBETWEEN(-10000,10000)</f>
        <v>7632652.698</v>
      </c>
      <c r="AN896" s="6">
        <f ca="1">VLOOKUP(AC896,Anslutningspunkt!A:C,3,0)+RANDBETWEEN(-10000,10000)</f>
        <v>667850.195</v>
      </c>
      <c r="AP896" s="6" t="str">
        <f ca="1">I896</f>
        <v>Utökning</v>
      </c>
      <c r="AQ896" s="6" t="str">
        <f>J896</f>
        <v>Konsumtion/Produktion</v>
      </c>
      <c r="AX896" s="30">
        <f ca="1">IF(Q896&lt;&gt;"1.Anslutningsmöjlighet",B896+RAND()*(EDATE(C896,1)-B896),"")</f>
        <v>44294.9376986088</v>
      </c>
      <c r="AZ896" s="30">
        <f ca="1">IF(SUM(IF({"4.Projekteringsavtal","5.Anslutningsavtal","6.Nätavtal"}=Q896,1,0))&gt;0,EDATE(AX896,RANDBETWEEN(0,6)),"")</f>
        <v>44324</v>
      </c>
      <c r="BB896" s="20">
        <f ca="1">IF(SUM(IF({"5.Anslutningsavtal","6.Nätavtal"}=Q896,1,0))&gt;0,EDATE(AZ896,RANDBETWEEN(0,3)),"")</f>
        <v>44355</v>
      </c>
      <c r="BD896" s="20">
        <f ca="1">IF("6.Nätavtal"=Q896,EDATE(BB896,RANDBETWEEN(0,3)),"")</f>
        <v>44385</v>
      </c>
    </row>
    <row r="897" spans="1:56">
      <c r="A897" s="32" t="s">
        <v>65</v>
      </c>
      <c r="B897" s="30">
        <f ca="1" t="shared" si="1085"/>
        <v>43752</v>
      </c>
      <c r="C897" s="31">
        <f ca="1">RANDBETWEEN(B897,DATE(2024,10,20))</f>
        <v>44446</v>
      </c>
      <c r="D897" s="29" t="str">
        <f>_xlfn.CONCAT("Project ",COLUMN(D897),ROW(D897))</f>
        <v>Project 4897</v>
      </c>
      <c r="E897" s="29" t="str">
        <f>_xlfn.CONCAT("Company AB ",COLUMN(E897),ROW(E897))</f>
        <v>Company AB 5897</v>
      </c>
      <c r="F897" s="29" t="str">
        <f ca="1" t="shared" si="1086"/>
        <v>Litslunda</v>
      </c>
      <c r="G897" s="36">
        <f ca="1" t="shared" si="1087"/>
        <v>35</v>
      </c>
      <c r="H897" s="37" t="str">
        <f ca="1" t="shared" si="1088"/>
        <v/>
      </c>
      <c r="I897" s="29" t="str">
        <f ca="1" t="shared" si="1089"/>
        <v>Nyanslutning</v>
      </c>
      <c r="J897" s="29" t="s">
        <v>69</v>
      </c>
      <c r="K897" s="40">
        <f ca="1" t="shared" si="1090"/>
        <v>130</v>
      </c>
      <c r="L897" s="40">
        <f ca="1">RANDBETWEEN(1,K897)</f>
        <v>11</v>
      </c>
      <c r="N897" s="29" t="str">
        <f ca="1">_xlfn.CONCAT(CHOOSE(RANDBETWEEN(1,4),"Anders Erikson","Erik Johanson","Sarah Anderson","Lars Johnson")," ",ROW(N897))</f>
        <v>Lars Johnson 897</v>
      </c>
      <c r="O897" s="29" t="str">
        <f ca="1">_xlfn.CONCAT(CHOOSE(RANDBETWEEN(1,4),"Anders Erikson","Erik Johanson","Sarah Anderson","Lars Johnson")," ",ROW(O897))</f>
        <v>Lars Johnson 897</v>
      </c>
      <c r="P897" s="29" t="str">
        <f ca="1">_xlfn.CONCAT(CHOOSE(RANDBETWEEN(1,4),"Anders Erikson","Erik Johanson","Sarah Anderson","Lars Johnson")," ",ROW(P897))</f>
        <v>Sarah Anderson 897</v>
      </c>
      <c r="Q897" s="29" t="str">
        <f ca="1" t="shared" si="1091"/>
        <v>6.Nätavtal</v>
      </c>
      <c r="R897" s="44" t="str">
        <f ca="1" t="shared" si="1092"/>
        <v>?</v>
      </c>
      <c r="S897" s="44" t="str">
        <f ca="1" t="shared" si="1093"/>
        <v>x</v>
      </c>
      <c r="T897" s="44" t="str">
        <f ca="1" t="shared" si="1094"/>
        <v/>
      </c>
      <c r="V897" s="32"/>
      <c r="W897" s="48" t="str">
        <f ca="1" t="shared" si="1095"/>
        <v>Reservationsavtal ska tecknas</v>
      </c>
      <c r="X897" s="49" t="str">
        <f ca="1" t="shared" si="1096"/>
        <v>Ja</v>
      </c>
      <c r="Y897" s="62">
        <f ca="1">IF(Z897&lt;&gt;"",RANDBETWEEN(Z897,DATE(2024,10,20)),"")</f>
        <v>44811</v>
      </c>
      <c r="Z897" s="62">
        <f ca="1">IF(X897="Ja",RANDBETWEEN(C897,DATE(2024,10,20)),"")</f>
        <v>44466</v>
      </c>
      <c r="AA897" s="66"/>
      <c r="AB897" s="63" t="str">
        <f ca="1">IF(Q897="1.Anslutningsmöjlighet",IF(RAND()*10&lt;3,B897+RAND()*(EDATE(C897,1)-B897),""),"")</f>
        <v/>
      </c>
      <c r="AC897" s="72">
        <f ca="1">INDEX(Anslutningspunkt!$A$2:$A$180,RANDBETWEEN(2,180),1)</f>
        <v>41</v>
      </c>
      <c r="AD897" s="29"/>
      <c r="AE897" s="29" t="str">
        <f ca="1" t="shared" si="1097"/>
        <v>Stamnät</v>
      </c>
      <c r="AF897" s="78"/>
      <c r="AG897" s="121"/>
      <c r="AH897" s="122"/>
      <c r="AI897" s="126"/>
      <c r="AL897" s="6"/>
      <c r="AM897" s="6">
        <f ca="1">VLOOKUP(AC897,Anslutningspunkt!A:B,2,0)+RANDBETWEEN(-10000,10000)</f>
        <v>7741869.698</v>
      </c>
      <c r="AN897" s="6">
        <f ca="1">VLOOKUP(AC897,Anslutningspunkt!A:C,3,0)+RANDBETWEEN(-10000,10000)</f>
        <v>697110.195</v>
      </c>
      <c r="AP897" s="6" t="str">
        <f ca="1">I897</f>
        <v>Nyanslutning</v>
      </c>
      <c r="AQ897" s="6" t="str">
        <f>J897</f>
        <v>Konsumtion/Produktion</v>
      </c>
      <c r="AX897" s="30">
        <f ca="1">IF(Q897&lt;&gt;"1.Anslutningsmöjlighet",B897+RAND()*(EDATE(C897,1)-B897),"")</f>
        <v>44293.4399602132</v>
      </c>
      <c r="AZ897" s="30">
        <f ca="1">IF(SUM(IF({"4.Projekteringsavtal","5.Anslutningsavtal","6.Nätavtal"}=Q897,1,0))&gt;0,EDATE(AX897,RANDBETWEEN(0,6)),"")</f>
        <v>44293</v>
      </c>
      <c r="BB897" s="20">
        <f ca="1">IF(SUM(IF({"5.Anslutningsavtal","6.Nätavtal"}=Q897,1,0))&gt;0,EDATE(AZ897,RANDBETWEEN(0,3)),"")</f>
        <v>44293</v>
      </c>
      <c r="BD897" s="20">
        <f ca="1">IF("6.Nätavtal"=Q897,EDATE(BB897,RANDBETWEEN(0,3)),"")</f>
        <v>44354</v>
      </c>
    </row>
    <row r="898" spans="1:56">
      <c r="A898" s="32" t="s">
        <v>65</v>
      </c>
      <c r="B898" s="30">
        <f ca="1" t="shared" si="1085"/>
        <v>43876</v>
      </c>
      <c r="C898" s="31">
        <f ca="1">RANDBETWEEN(B898,DATE(2024,10,20))</f>
        <v>44288</v>
      </c>
      <c r="D898" s="29" t="str">
        <f>_xlfn.CONCAT("Project ",COLUMN(D898),ROW(D898))</f>
        <v>Project 4898</v>
      </c>
      <c r="E898" s="29" t="str">
        <f>_xlfn.CONCAT("Company AB ",COLUMN(E898),ROW(E898))</f>
        <v>Company AB 5898</v>
      </c>
      <c r="F898" s="29" t="str">
        <f ca="1" t="shared" si="1086"/>
        <v>Järfälla</v>
      </c>
      <c r="G898" s="36">
        <f ca="1" t="shared" si="1087"/>
        <v>35</v>
      </c>
      <c r="H898" s="37" t="str">
        <f ca="1" t="shared" si="1088"/>
        <v>Nej</v>
      </c>
      <c r="I898" s="29" t="str">
        <f ca="1" t="shared" si="1089"/>
        <v>Flytt</v>
      </c>
      <c r="J898" s="29" t="s">
        <v>69</v>
      </c>
      <c r="K898" s="40">
        <f ca="1" t="shared" si="1090"/>
        <v>570</v>
      </c>
      <c r="L898" s="40">
        <f ca="1">RANDBETWEEN(1,K898)</f>
        <v>12</v>
      </c>
      <c r="N898" s="29" t="str">
        <f ca="1">_xlfn.CONCAT(CHOOSE(RANDBETWEEN(1,4),"Anders Erikson","Erik Johanson","Sarah Anderson","Lars Johnson")," ",ROW(N898))</f>
        <v>Lars Johnson 898</v>
      </c>
      <c r="O898" s="29" t="str">
        <f ca="1">_xlfn.CONCAT(CHOOSE(RANDBETWEEN(1,4),"Anders Erikson","Erik Johanson","Sarah Anderson","Lars Johnson")," ",ROW(O898))</f>
        <v>Lars Johnson 898</v>
      </c>
      <c r="P898" s="29" t="str">
        <f ca="1">_xlfn.CONCAT(CHOOSE(RANDBETWEEN(1,4),"Anders Erikson","Erik Johanson","Sarah Anderson","Lars Johnson")," ",ROW(P898))</f>
        <v>Sarah Anderson 898</v>
      </c>
      <c r="Q898" s="29" t="str">
        <f ca="1" t="shared" si="1091"/>
        <v>6.Nätavtal</v>
      </c>
      <c r="R898" s="44" t="str">
        <f ca="1" t="shared" si="1092"/>
        <v/>
      </c>
      <c r="S898" s="44" t="str">
        <f ca="1" t="shared" si="1093"/>
        <v/>
      </c>
      <c r="T898" s="44" t="str">
        <f ca="1" t="shared" si="1094"/>
        <v/>
      </c>
      <c r="V898" s="32"/>
      <c r="W898" s="48" t="str">
        <f ca="1" t="shared" si="1095"/>
        <v>Reservationsavtal ska tecknas</v>
      </c>
      <c r="X898" s="49" t="str">
        <f ca="1" t="shared" si="1096"/>
        <v/>
      </c>
      <c r="Y898" s="62" t="str">
        <f ca="1">IF(Z898&lt;&gt;"",RANDBETWEEN(Z898,DATE(2024,10,20)),"")</f>
        <v/>
      </c>
      <c r="Z898" s="62" t="str">
        <f ca="1">IF(X898="Ja",RANDBETWEEN(C898,DATE(2024,10,20)),"")</f>
        <v/>
      </c>
      <c r="AA898" s="66"/>
      <c r="AB898" s="63" t="str">
        <f ca="1">IF(Q898="1.Anslutningsmöjlighet",IF(RAND()*10&lt;3,B898+RAND()*(EDATE(C898,1)-B898),""),"")</f>
        <v/>
      </c>
      <c r="AC898" s="72">
        <f ca="1">INDEX(Anslutningspunkt!$A$2:$A$180,RANDBETWEEN(2,180),1)</f>
        <v>236</v>
      </c>
      <c r="AD898" s="29"/>
      <c r="AE898" s="29" t="str">
        <f ca="1" t="shared" si="1097"/>
        <v>Stamnät</v>
      </c>
      <c r="AF898" s="78"/>
      <c r="AG898" s="121"/>
      <c r="AH898" s="122"/>
      <c r="AI898" s="126"/>
      <c r="AL898" s="6"/>
      <c r="AM898" s="6">
        <f ca="1">VLOOKUP(AC898,Anslutningspunkt!A:B,2,0)+RANDBETWEEN(-10000,10000)</f>
        <v>7644334.698</v>
      </c>
      <c r="AN898" s="6">
        <f ca="1">VLOOKUP(AC898,Anslutningspunkt!A:C,3,0)+RANDBETWEEN(-10000,10000)</f>
        <v>743894.195</v>
      </c>
      <c r="AP898" s="6" t="str">
        <f ca="1">I898</f>
        <v>Flytt</v>
      </c>
      <c r="AQ898" s="6" t="str">
        <f>J898</f>
        <v>Konsumtion/Produktion</v>
      </c>
      <c r="AX898" s="30">
        <f ca="1">IF(Q898&lt;&gt;"1.Anslutningsmöjlighet",B898+RAND()*(EDATE(C898,1)-B898),"")</f>
        <v>43985.4302612862</v>
      </c>
      <c r="AZ898" s="30">
        <f ca="1">IF(SUM(IF({"4.Projekteringsavtal","5.Anslutningsavtal","6.Nätavtal"}=Q898,1,0))&gt;0,EDATE(AX898,RANDBETWEEN(0,6)),"")</f>
        <v>44046</v>
      </c>
      <c r="BB898" s="20">
        <f ca="1">IF(SUM(IF({"5.Anslutningsavtal","6.Nätavtal"}=Q898,1,0))&gt;0,EDATE(AZ898,RANDBETWEEN(0,3)),"")</f>
        <v>44046</v>
      </c>
      <c r="BD898" s="20">
        <f ca="1">IF("6.Nätavtal"=Q898,EDATE(BB898,RANDBETWEEN(0,3)),"")</f>
        <v>44046</v>
      </c>
    </row>
    <row r="899" spans="1:56">
      <c r="A899" s="32" t="s">
        <v>65</v>
      </c>
      <c r="B899" s="30">
        <f ca="1" t="shared" si="1085"/>
        <v>43839</v>
      </c>
      <c r="C899" s="31">
        <f ca="1">RANDBETWEEN(B899,DATE(2024,10,20))</f>
        <v>44203</v>
      </c>
      <c r="D899" s="29" t="str">
        <f>_xlfn.CONCAT("Project ",COLUMN(D899),ROW(D899))</f>
        <v>Project 4899</v>
      </c>
      <c r="E899" s="29" t="str">
        <f>_xlfn.CONCAT("Company AB ",COLUMN(E899),ROW(E899))</f>
        <v>Company AB 5899</v>
      </c>
      <c r="F899" s="29" t="str">
        <f ca="1" t="shared" si="1086"/>
        <v>Hedemora</v>
      </c>
      <c r="G899" s="36">
        <f ca="1" t="shared" si="1087"/>
        <v>36</v>
      </c>
      <c r="H899" s="37" t="str">
        <f ca="1" t="shared" si="1088"/>
        <v>Ja</v>
      </c>
      <c r="I899" s="29" t="str">
        <f ca="1" t="shared" si="1089"/>
        <v>Flytt</v>
      </c>
      <c r="J899" s="29" t="s">
        <v>69</v>
      </c>
      <c r="K899" s="40">
        <f ca="1" t="shared" si="1090"/>
        <v>150</v>
      </c>
      <c r="L899" s="40">
        <f ca="1">RANDBETWEEN(1,K899)</f>
        <v>140</v>
      </c>
      <c r="N899" s="29" t="str">
        <f ca="1">_xlfn.CONCAT(CHOOSE(RANDBETWEEN(1,4),"Anders Erikson","Erik Johanson","Sarah Anderson","Lars Johnson")," ",ROW(N899))</f>
        <v>Lars Johnson 899</v>
      </c>
      <c r="O899" s="29" t="str">
        <f ca="1">_xlfn.CONCAT(CHOOSE(RANDBETWEEN(1,4),"Anders Erikson","Erik Johanson","Sarah Anderson","Lars Johnson")," ",ROW(O899))</f>
        <v>Erik Johanson 899</v>
      </c>
      <c r="P899" s="29" t="str">
        <f ca="1">_xlfn.CONCAT(CHOOSE(RANDBETWEEN(1,4),"Anders Erikson","Erik Johanson","Sarah Anderson","Lars Johnson")," ",ROW(P899))</f>
        <v>Sarah Anderson 899</v>
      </c>
      <c r="Q899" s="29" t="str">
        <f ca="1" t="shared" si="1091"/>
        <v>6.Nätavtal</v>
      </c>
      <c r="R899" s="44" t="str">
        <f ca="1" t="shared" si="1092"/>
        <v>N/A</v>
      </c>
      <c r="S899" s="44" t="str">
        <f ca="1" t="shared" si="1093"/>
        <v/>
      </c>
      <c r="T899" s="44" t="str">
        <f ca="1" t="shared" si="1094"/>
        <v/>
      </c>
      <c r="V899" s="32"/>
      <c r="W899" s="48" t="str">
        <f ca="1" t="shared" si="1095"/>
        <v>Länk</v>
      </c>
      <c r="X899" s="49" t="str">
        <f ca="1" t="shared" si="1096"/>
        <v>Ja</v>
      </c>
      <c r="Y899" s="62">
        <f ca="1">IF(Z899&lt;&gt;"",RANDBETWEEN(Z899,DATE(2024,10,20)),"")</f>
        <v>44962</v>
      </c>
      <c r="Z899" s="62">
        <f ca="1">IF(X899="Ja",RANDBETWEEN(C899,DATE(2024,10,20)),"")</f>
        <v>44765</v>
      </c>
      <c r="AA899" s="66"/>
      <c r="AB899" s="63" t="str">
        <f ca="1">IF(Q899="1.Anslutningsmöjlighet",IF(RAND()*10&lt;3,B899+RAND()*(EDATE(C899,1)-B899),""),"")</f>
        <v/>
      </c>
      <c r="AC899" s="72">
        <f ca="1">INDEX(Anslutningspunkt!$A$2:$A$180,RANDBETWEEN(2,180),1)</f>
        <v>51</v>
      </c>
      <c r="AD899" s="29"/>
      <c r="AE899" s="29" t="str">
        <f ca="1" t="shared" si="1097"/>
        <v>Regionnät</v>
      </c>
      <c r="AF899" s="78"/>
      <c r="AG899" s="121"/>
      <c r="AH899" s="122"/>
      <c r="AI899" s="126"/>
      <c r="AL899" s="6"/>
      <c r="AM899" s="6">
        <f ca="1">VLOOKUP(AC899,Anslutningspunkt!A:B,2,0)+RANDBETWEEN(-10000,10000)</f>
        <v>7706069.698</v>
      </c>
      <c r="AN899" s="6">
        <f ca="1">VLOOKUP(AC899,Anslutningspunkt!A:C,3,0)+RANDBETWEEN(-10000,10000)</f>
        <v>808175.195</v>
      </c>
      <c r="AP899" s="6" t="str">
        <f ca="1">I899</f>
        <v>Flytt</v>
      </c>
      <c r="AQ899" s="6" t="str">
        <f>J899</f>
        <v>Konsumtion/Produktion</v>
      </c>
      <c r="AX899" s="30">
        <f ca="1">IF(Q899&lt;&gt;"1.Anslutningsmöjlighet",B899+RAND()*(EDATE(C899,1)-B899),"")</f>
        <v>43933.8775713258</v>
      </c>
      <c r="AZ899" s="30">
        <f ca="1">IF(SUM(IF({"4.Projekteringsavtal","5.Anslutningsavtal","6.Nätavtal"}=Q899,1,0))&gt;0,EDATE(AX899,RANDBETWEEN(0,6)),"")</f>
        <v>44116</v>
      </c>
      <c r="BB899" s="20">
        <f ca="1">IF(SUM(IF({"5.Anslutningsavtal","6.Nätavtal"}=Q899,1,0))&gt;0,EDATE(AZ899,RANDBETWEEN(0,3)),"")</f>
        <v>44177</v>
      </c>
      <c r="BD899" s="20">
        <f ca="1">IF("6.Nätavtal"=Q899,EDATE(BB899,RANDBETWEEN(0,3)),"")</f>
        <v>44177</v>
      </c>
    </row>
    <row r="900" spans="1:56">
      <c r="A900" s="32" t="s">
        <v>65</v>
      </c>
      <c r="B900" s="30">
        <f ca="1" t="shared" si="1085"/>
        <v>43194</v>
      </c>
      <c r="C900" s="31">
        <f ca="1">RANDBETWEEN(B900,DATE(2024,10,20))</f>
        <v>44836</v>
      </c>
      <c r="D900" s="29" t="str">
        <f>_xlfn.CONCAT("Project ",COLUMN(D900),ROW(D900))</f>
        <v>Project 4900</v>
      </c>
      <c r="E900" s="29" t="str">
        <f>_xlfn.CONCAT("Company AB ",COLUMN(E900),ROW(E900))</f>
        <v>Company AB 5900</v>
      </c>
      <c r="F900" s="29" t="str">
        <f ca="1" t="shared" si="1086"/>
        <v>Falun</v>
      </c>
      <c r="G900" s="36">
        <f ca="1" t="shared" si="1087"/>
        <v>32</v>
      </c>
      <c r="H900" s="37" t="str">
        <f ca="1" t="shared" si="1088"/>
        <v/>
      </c>
      <c r="I900" s="29" t="str">
        <f ca="1" t="shared" si="1089"/>
        <v>Flytt</v>
      </c>
      <c r="J900" s="29" t="s">
        <v>69</v>
      </c>
      <c r="K900" s="40">
        <f ca="1" t="shared" si="1090"/>
        <v>560</v>
      </c>
      <c r="L900" s="40">
        <f ca="1">RANDBETWEEN(1,K900)</f>
        <v>154</v>
      </c>
      <c r="N900" s="29" t="str">
        <f ca="1">_xlfn.CONCAT(CHOOSE(RANDBETWEEN(1,4),"Anders Erikson","Erik Johanson","Sarah Anderson","Lars Johnson")," ",ROW(N900))</f>
        <v>Anders Erikson 900</v>
      </c>
      <c r="O900" s="29" t="str">
        <f ca="1">_xlfn.CONCAT(CHOOSE(RANDBETWEEN(1,4),"Anders Erikson","Erik Johanson","Sarah Anderson","Lars Johnson")," ",ROW(O900))</f>
        <v>Sarah Anderson 900</v>
      </c>
      <c r="P900" s="29" t="str">
        <f ca="1">_xlfn.CONCAT(CHOOSE(RANDBETWEEN(1,4),"Anders Erikson","Erik Johanson","Sarah Anderson","Lars Johnson")," ",ROW(P900))</f>
        <v>Lars Johnson 900</v>
      </c>
      <c r="Q900" s="29" t="str">
        <f ca="1" t="shared" si="1091"/>
        <v>4.Projekteringsavtal</v>
      </c>
      <c r="R900" s="44" t="str">
        <f ca="1" t="shared" si="1092"/>
        <v>?</v>
      </c>
      <c r="S900" s="44" t="str">
        <f ca="1" t="shared" si="1093"/>
        <v/>
      </c>
      <c r="T900" s="44" t="str">
        <f ca="1" t="shared" si="1094"/>
        <v/>
      </c>
      <c r="V900" s="32"/>
      <c r="W900" s="48" t="str">
        <f ca="1" t="shared" si="1095"/>
        <v>Reservationsavtal ska tecknas</v>
      </c>
      <c r="X900" s="49" t="str">
        <f ca="1" t="shared" si="1096"/>
        <v/>
      </c>
      <c r="Y900" s="62" t="str">
        <f ca="1">IF(Z900&lt;&gt;"",RANDBETWEEN(Z900,DATE(2024,10,20)),"")</f>
        <v/>
      </c>
      <c r="Z900" s="62" t="str">
        <f ca="1">IF(X900="Ja",RANDBETWEEN(C900,DATE(2024,10,20)),"")</f>
        <v/>
      </c>
      <c r="AA900" s="66"/>
      <c r="AB900" s="63" t="str">
        <f ca="1">IF(Q900="1.Anslutningsmöjlighet",IF(RAND()*10&lt;3,B900+RAND()*(EDATE(C900,1)-B900),""),"")</f>
        <v/>
      </c>
      <c r="AC900" s="72">
        <f ca="1">INDEX(Anslutningspunkt!$A$2:$A$180,RANDBETWEEN(2,180),1)</f>
        <v>102</v>
      </c>
      <c r="AD900" s="29"/>
      <c r="AE900" s="29" t="str">
        <f ca="1" t="shared" si="1097"/>
        <v>Regionnät</v>
      </c>
      <c r="AF900" s="78"/>
      <c r="AG900" s="121"/>
      <c r="AH900" s="122"/>
      <c r="AI900" s="126"/>
      <c r="AL900" s="6"/>
      <c r="AM900" s="6">
        <f ca="1">VLOOKUP(AC900,Anslutningspunkt!A:B,2,0)+RANDBETWEEN(-10000,10000)</f>
        <v>7738446.698</v>
      </c>
      <c r="AN900" s="6">
        <f ca="1">VLOOKUP(AC900,Anslutningspunkt!A:C,3,0)+RANDBETWEEN(-10000,10000)</f>
        <v>772052.195</v>
      </c>
      <c r="AP900" s="6" t="str">
        <f ca="1">I900</f>
        <v>Flytt</v>
      </c>
      <c r="AQ900" s="6" t="str">
        <f>J900</f>
        <v>Konsumtion/Produktion</v>
      </c>
      <c r="AX900" s="30">
        <f ca="1">IF(Q900&lt;&gt;"1.Anslutningsmöjlighet",B900+RAND()*(EDATE(C900,1)-B900),"")</f>
        <v>44738.0792588042</v>
      </c>
      <c r="AZ900" s="30">
        <f ca="1">IF(SUM(IF({"4.Projekteringsavtal","5.Anslutningsavtal","6.Nätavtal"}=Q900,1,0))&gt;0,EDATE(AX900,RANDBETWEEN(0,6)),"")</f>
        <v>44830</v>
      </c>
      <c r="BB900" s="20" t="str">
        <f ca="1">IF(SUM(IF({"5.Anslutningsavtal","6.Nätavtal"}=Q900,1,0))&gt;0,EDATE(AZ900,RANDBETWEEN(0,3)),"")</f>
        <v/>
      </c>
      <c r="BD900" s="20" t="str">
        <f ca="1">IF("6.Nätavtal"=Q900,EDATE(BB900,RANDBETWEEN(0,3)),"")</f>
        <v/>
      </c>
    </row>
    <row r="901" spans="1:56">
      <c r="A901" s="32" t="s">
        <v>65</v>
      </c>
      <c r="B901" s="30">
        <f ca="1" t="shared" si="1085"/>
        <v>44741</v>
      </c>
      <c r="C901" s="31">
        <f ca="1">RANDBETWEEN(B901,DATE(2024,10,20))</f>
        <v>45583</v>
      </c>
      <c r="D901" s="29" t="str">
        <f>_xlfn.CONCAT("Project ",COLUMN(D901),ROW(D901))</f>
        <v>Project 4901</v>
      </c>
      <c r="E901" s="29" t="str">
        <f>_xlfn.CONCAT("Company AB ",COLUMN(E901),ROW(E901))</f>
        <v>Company AB 5901</v>
      </c>
      <c r="F901" s="29" t="str">
        <f ca="1" t="shared" si="1086"/>
        <v>Upplands Väsby</v>
      </c>
      <c r="G901" s="36">
        <f ca="1" t="shared" si="1087"/>
        <v>32</v>
      </c>
      <c r="H901" s="37" t="str">
        <f ca="1" t="shared" si="1088"/>
        <v/>
      </c>
      <c r="I901" s="29" t="str">
        <f ca="1" t="shared" si="1089"/>
        <v>Nyanslutning</v>
      </c>
      <c r="J901" s="29" t="s">
        <v>69</v>
      </c>
      <c r="K901" s="40">
        <f ca="1" t="shared" si="1090"/>
        <v>400</v>
      </c>
      <c r="L901" s="40">
        <f ca="1">RANDBETWEEN(1,K901)</f>
        <v>397</v>
      </c>
      <c r="N901" s="29" t="str">
        <f ca="1">_xlfn.CONCAT(CHOOSE(RANDBETWEEN(1,4),"Anders Erikson","Erik Johanson","Sarah Anderson","Lars Johnson")," ",ROW(N901))</f>
        <v>Anders Erikson 901</v>
      </c>
      <c r="O901" s="29" t="str">
        <f ca="1">_xlfn.CONCAT(CHOOSE(RANDBETWEEN(1,4),"Anders Erikson","Erik Johanson","Sarah Anderson","Lars Johnson")," ",ROW(O901))</f>
        <v>Erik Johanson 901</v>
      </c>
      <c r="P901" s="29" t="str">
        <f ca="1">_xlfn.CONCAT(CHOOSE(RANDBETWEEN(1,4),"Anders Erikson","Erik Johanson","Sarah Anderson","Lars Johnson")," ",ROW(P901))</f>
        <v>Erik Johanson 901</v>
      </c>
      <c r="Q901" s="29" t="str">
        <f ca="1" t="shared" si="1091"/>
        <v>6.Nätavtal</v>
      </c>
      <c r="R901" s="44" t="str">
        <f ca="1" t="shared" si="1092"/>
        <v>N/A</v>
      </c>
      <c r="S901" s="44" t="str">
        <f ca="1" t="shared" si="1093"/>
        <v>x</v>
      </c>
      <c r="T901" s="44" t="str">
        <f ca="1" t="shared" si="1094"/>
        <v>x</v>
      </c>
      <c r="V901" s="32"/>
      <c r="W901" s="48" t="str">
        <f ca="1" t="shared" si="1095"/>
        <v/>
      </c>
      <c r="X901" s="49" t="str">
        <f ca="1" t="shared" si="1096"/>
        <v>Nej</v>
      </c>
      <c r="Y901" s="62" t="str">
        <f ca="1">IF(Z901&lt;&gt;"",RANDBETWEEN(Z901,DATE(2024,10,20)),"")</f>
        <v/>
      </c>
      <c r="Z901" s="62" t="str">
        <f ca="1">IF(X901="Ja",RANDBETWEEN(C901,DATE(2024,10,20)),"")</f>
        <v/>
      </c>
      <c r="AA901" s="66"/>
      <c r="AB901" s="63" t="str">
        <f ca="1">IF(Q901="1.Anslutningsmöjlighet",IF(RAND()*10&lt;3,B901+RAND()*(EDATE(C901,1)-B901),""),"")</f>
        <v/>
      </c>
      <c r="AC901" s="72">
        <f ca="1">INDEX(Anslutningspunkt!$A$2:$A$180,RANDBETWEEN(2,180),1)</f>
        <v>195</v>
      </c>
      <c r="AD901" s="29"/>
      <c r="AE901" s="29" t="str">
        <f ca="1" t="shared" si="1097"/>
        <v>Regionnät</v>
      </c>
      <c r="AF901" s="78"/>
      <c r="AG901" s="121"/>
      <c r="AH901" s="122"/>
      <c r="AI901" s="126"/>
      <c r="AL901" s="6"/>
      <c r="AM901" s="6">
        <f ca="1">VLOOKUP(AC901,Anslutningspunkt!A:B,2,0)+RANDBETWEEN(-10000,10000)</f>
        <v>7663627.698</v>
      </c>
      <c r="AN901" s="6">
        <f ca="1">VLOOKUP(AC901,Anslutningspunkt!A:C,3,0)+RANDBETWEEN(-10000,10000)</f>
        <v>729066.195</v>
      </c>
      <c r="AP901" s="6" t="str">
        <f ca="1">I901</f>
        <v>Nyanslutning</v>
      </c>
      <c r="AQ901" s="6" t="str">
        <f>J901</f>
        <v>Konsumtion/Produktion</v>
      </c>
      <c r="AX901" s="30">
        <f ca="1">IF(Q901&lt;&gt;"1.Anslutningsmöjlighet",B901+RAND()*(EDATE(C901,1)-B901),"")</f>
        <v>45084.5671097074</v>
      </c>
      <c r="AZ901" s="30">
        <f ca="1">IF(SUM(IF({"4.Projekteringsavtal","5.Anslutningsavtal","6.Nätavtal"}=Q901,1,0))&gt;0,EDATE(AX901,RANDBETWEEN(0,6)),"")</f>
        <v>45267</v>
      </c>
      <c r="BB901" s="20">
        <f ca="1">IF(SUM(IF({"5.Anslutningsavtal","6.Nätavtal"}=Q901,1,0))&gt;0,EDATE(AZ901,RANDBETWEEN(0,3)),"")</f>
        <v>45329</v>
      </c>
      <c r="BD901" s="20">
        <f ca="1">IF("6.Nätavtal"=Q901,EDATE(BB901,RANDBETWEEN(0,3)),"")</f>
        <v>45358</v>
      </c>
    </row>
    <row r="902" spans="1:56">
      <c r="A902" s="32" t="s">
        <v>65</v>
      </c>
      <c r="B902" s="30">
        <f ca="1" t="shared" ref="B902:B910" si="1098">RANDBETWEEN(DATE(2018,1,1),DATE(2022,10,20))</f>
        <v>44212</v>
      </c>
      <c r="C902" s="31">
        <f ca="1">RANDBETWEEN(B902,DATE(2024,10,20))</f>
        <v>44402</v>
      </c>
      <c r="D902" s="29" t="str">
        <f>_xlfn.CONCAT("Project ",COLUMN(D902),ROW(D902))</f>
        <v>Project 4902</v>
      </c>
      <c r="E902" s="29" t="str">
        <f>_xlfn.CONCAT("Company AB ",COLUMN(E902),ROW(E902))</f>
        <v>Company AB 5902</v>
      </c>
      <c r="F902" s="29" t="str">
        <f ca="1" t="shared" ref="F902:F910" si="1099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Falun</v>
      </c>
      <c r="G902" s="36">
        <f ca="1" t="shared" ref="G902:G910" si="1100">RANDBETWEEN(30,38)</f>
        <v>36</v>
      </c>
      <c r="H902" s="37" t="str">
        <f ca="1" t="shared" ref="H902:H910" si="1101">CHOOSE(RANDBETWEEN(1,3),"Ja","Nej","")</f>
        <v/>
      </c>
      <c r="I902" s="29" t="str">
        <f ca="1" t="shared" ref="I902:I910" si="1102">CHOOSE(RANDBETWEEN(1,3),"Nyanslutning","Utökning","Flytt")</f>
        <v>Flytt</v>
      </c>
      <c r="J902" s="29" t="s">
        <v>69</v>
      </c>
      <c r="K902" s="40">
        <f ca="1" t="shared" ref="K902:K910" si="1103">RANDBETWEEN(1,60)*10</f>
        <v>90</v>
      </c>
      <c r="L902" s="40">
        <f ca="1">RANDBETWEEN(1,K902)</f>
        <v>73</v>
      </c>
      <c r="N902" s="29" t="str">
        <f ca="1">_xlfn.CONCAT(CHOOSE(RANDBETWEEN(1,4),"Anders Erikson","Erik Johanson","Sarah Anderson","Lars Johnson")," ",ROW(N902))</f>
        <v>Anders Erikson 902</v>
      </c>
      <c r="O902" s="29" t="str">
        <f ca="1">_xlfn.CONCAT(CHOOSE(RANDBETWEEN(1,4),"Anders Erikson","Erik Johanson","Sarah Anderson","Lars Johnson")," ",ROW(O902))</f>
        <v>Anders Erikson 902</v>
      </c>
      <c r="P902" s="29" t="str">
        <f ca="1">_xlfn.CONCAT(CHOOSE(RANDBETWEEN(1,4),"Anders Erikson","Erik Johanson","Sarah Anderson","Lars Johnson")," ",ROW(P902))</f>
        <v>Lars Johnson 902</v>
      </c>
      <c r="Q902" s="29" t="str">
        <f ca="1" t="shared" ref="Q902:Q910" si="1104">CHOOSE(RANDBETWEEN(1,5),"5.Anslutningsavtal","4.Projekteringsavtal","6.Nätavtal","2.Reservationsavtal","1.Anslutningsmöjlighet")</f>
        <v>6.Nätavtal</v>
      </c>
      <c r="R902" s="44" t="str">
        <f ca="1" t="shared" ref="R902:R910" si="1105">CHOOSE(RANDBETWEEN(1,8),"Ja","","","","n","nej","?","N/A")</f>
        <v/>
      </c>
      <c r="S902" s="44" t="str">
        <f ca="1" t="shared" ref="S902:S910" si="1106">CHOOSE(RANDBETWEEN(1,3),"x","","")</f>
        <v/>
      </c>
      <c r="T902" s="44" t="str">
        <f ca="1" t="shared" ref="T902:T910" si="1107">CHOOSE(RANDBETWEEN(1,4),"x","","","")</f>
        <v/>
      </c>
      <c r="V902" s="32"/>
      <c r="W902" s="48" t="str">
        <f ca="1" t="shared" ref="W902:W910" si="1108">CHOOSE(RANDBETWEEN(1,7),"Länk","","","","","Ansluts till LN 20 kV","Reservationsavtal ska tecknas")</f>
        <v/>
      </c>
      <c r="X902" s="49" t="str">
        <f ca="1" t="shared" ref="X902:X910" si="1109">CHOOSE(RANDBETWEEN(1,4),"Ja","Ja","Nej","")</f>
        <v>Ja</v>
      </c>
      <c r="Y902" s="62">
        <f ca="1">IF(Z902&lt;&gt;"",RANDBETWEEN(Z902,DATE(2024,10,20)),"")</f>
        <v>45320</v>
      </c>
      <c r="Z902" s="62">
        <f ca="1">IF(X902="Ja",RANDBETWEEN(C902,DATE(2024,10,20)),"")</f>
        <v>44722</v>
      </c>
      <c r="AA902" s="66"/>
      <c r="AB902" s="63" t="str">
        <f ca="1">IF(Q902="1.Anslutningsmöjlighet",IF(RAND()*10&lt;3,B902+RAND()*(EDATE(C902,1)-B902),""),"")</f>
        <v/>
      </c>
      <c r="AC902" s="72">
        <f ca="1">INDEX(Anslutningspunkt!$A$2:$A$180,RANDBETWEEN(2,180),1)</f>
        <v>298</v>
      </c>
      <c r="AD902" s="29"/>
      <c r="AE902" s="29" t="str">
        <f ca="1" t="shared" ref="AE902:AE910" si="1110">CHOOSE(RANDBETWEEN(1,4),"Regionnät","Stamnät Regionnät","Stamnät","")</f>
        <v/>
      </c>
      <c r="AF902" s="78"/>
      <c r="AG902" s="121"/>
      <c r="AH902" s="122"/>
      <c r="AI902" s="126"/>
      <c r="AL902" s="6"/>
      <c r="AM902" s="6">
        <f ca="1">VLOOKUP(AC902,Anslutningspunkt!A:B,2,0)+RANDBETWEEN(-10000,10000)</f>
        <v>7602381.698</v>
      </c>
      <c r="AN902" s="6">
        <f ca="1">VLOOKUP(AC902,Anslutningspunkt!A:C,3,0)+RANDBETWEEN(-10000,10000)</f>
        <v>840615.195</v>
      </c>
      <c r="AP902" s="6" t="str">
        <f ca="1">I902</f>
        <v>Flytt</v>
      </c>
      <c r="AQ902" s="6" t="str">
        <f>J902</f>
        <v>Konsumtion/Produktion</v>
      </c>
      <c r="AX902" s="30">
        <f ca="1">IF(Q902&lt;&gt;"1.Anslutningsmöjlighet",B902+RAND()*(EDATE(C902,1)-B902),"")</f>
        <v>44246.8754174656</v>
      </c>
      <c r="AZ902" s="30">
        <f ca="1">IF(SUM(IF({"4.Projekteringsavtal","5.Anslutningsavtal","6.Nätavtal"}=Q902,1,0))&gt;0,EDATE(AX902,RANDBETWEEN(0,6)),"")</f>
        <v>44335</v>
      </c>
      <c r="BB902" s="20">
        <f ca="1">IF(SUM(IF({"5.Anslutningsavtal","6.Nätavtal"}=Q902,1,0))&gt;0,EDATE(AZ902,RANDBETWEEN(0,3)),"")</f>
        <v>44366</v>
      </c>
      <c r="BD902" s="20">
        <f ca="1">IF("6.Nätavtal"=Q902,EDATE(BB902,RANDBETWEEN(0,3)),"")</f>
        <v>44396</v>
      </c>
    </row>
    <row r="903" spans="1:56">
      <c r="A903" s="32" t="s">
        <v>65</v>
      </c>
      <c r="B903" s="30">
        <f ca="1" t="shared" si="1098"/>
        <v>44380</v>
      </c>
      <c r="C903" s="31">
        <f ca="1">RANDBETWEEN(B903,DATE(2024,10,20))</f>
        <v>45194</v>
      </c>
      <c r="D903" s="29" t="str">
        <f>_xlfn.CONCAT("Project ",COLUMN(D903),ROW(D903))</f>
        <v>Project 4903</v>
      </c>
      <c r="E903" s="29" t="str">
        <f>_xlfn.CONCAT("Company AB ",COLUMN(E903),ROW(E903))</f>
        <v>Company AB 5903</v>
      </c>
      <c r="F903" s="29" t="str">
        <f ca="1" t="shared" si="1099"/>
        <v>Nykvarn</v>
      </c>
      <c r="G903" s="36">
        <f ca="1" t="shared" si="1100"/>
        <v>32</v>
      </c>
      <c r="H903" s="37" t="str">
        <f ca="1" t="shared" si="1101"/>
        <v/>
      </c>
      <c r="I903" s="29" t="str">
        <f ca="1" t="shared" si="1102"/>
        <v>Flytt</v>
      </c>
      <c r="J903" s="29" t="s">
        <v>69</v>
      </c>
      <c r="K903" s="40">
        <f ca="1" t="shared" si="1103"/>
        <v>550</v>
      </c>
      <c r="L903" s="40">
        <f ca="1">RANDBETWEEN(1,K903)</f>
        <v>492</v>
      </c>
      <c r="N903" s="29" t="str">
        <f ca="1">_xlfn.CONCAT(CHOOSE(RANDBETWEEN(1,4),"Anders Erikson","Erik Johanson","Sarah Anderson","Lars Johnson")," ",ROW(N903))</f>
        <v>Lars Johnson 903</v>
      </c>
      <c r="O903" s="29" t="str">
        <f ca="1">_xlfn.CONCAT(CHOOSE(RANDBETWEEN(1,4),"Anders Erikson","Erik Johanson","Sarah Anderson","Lars Johnson")," ",ROW(O903))</f>
        <v>Erik Johanson 903</v>
      </c>
      <c r="P903" s="29" t="str">
        <f ca="1">_xlfn.CONCAT(CHOOSE(RANDBETWEEN(1,4),"Anders Erikson","Erik Johanson","Sarah Anderson","Lars Johnson")," ",ROW(P903))</f>
        <v>Sarah Anderson 903</v>
      </c>
      <c r="Q903" s="29" t="str">
        <f ca="1" t="shared" si="1104"/>
        <v>2.Reservationsavtal</v>
      </c>
      <c r="R903" s="44" t="str">
        <f ca="1" t="shared" si="1105"/>
        <v>nej</v>
      </c>
      <c r="S903" s="44" t="str">
        <f ca="1" t="shared" si="1106"/>
        <v/>
      </c>
      <c r="T903" s="44" t="str">
        <f ca="1" t="shared" si="1107"/>
        <v/>
      </c>
      <c r="V903" s="32"/>
      <c r="W903" s="48" t="str">
        <f ca="1" t="shared" si="1108"/>
        <v>Reservationsavtal ska tecknas</v>
      </c>
      <c r="X903" s="49" t="str">
        <f ca="1" t="shared" si="1109"/>
        <v>Ja</v>
      </c>
      <c r="Y903" s="62">
        <f ca="1">IF(Z903&lt;&gt;"",RANDBETWEEN(Z903,DATE(2024,10,20)),"")</f>
        <v>45549</v>
      </c>
      <c r="Z903" s="62">
        <f ca="1">IF(X903="Ja",RANDBETWEEN(C903,DATE(2024,10,20)),"")</f>
        <v>45208</v>
      </c>
      <c r="AA903" s="66"/>
      <c r="AB903" s="63" t="str">
        <f ca="1">IF(Q903="1.Anslutningsmöjlighet",IF(RAND()*10&lt;3,B903+RAND()*(EDATE(C903,1)-B903),""),"")</f>
        <v/>
      </c>
      <c r="AC903" s="72">
        <f ca="1">INDEX(Anslutningspunkt!$A$2:$A$180,RANDBETWEEN(2,180),1)</f>
        <v>126</v>
      </c>
      <c r="AD903" s="29"/>
      <c r="AE903" s="29" t="str">
        <f ca="1" t="shared" si="1110"/>
        <v/>
      </c>
      <c r="AF903" s="78"/>
      <c r="AG903" s="121"/>
      <c r="AH903" s="122"/>
      <c r="AI903" s="126"/>
      <c r="AL903" s="6"/>
      <c r="AM903" s="6">
        <f ca="1">VLOOKUP(AC903,Anslutningspunkt!A:B,2,0)+RANDBETWEEN(-10000,10000)</f>
        <v>7641733.698</v>
      </c>
      <c r="AN903" s="6">
        <f ca="1">VLOOKUP(AC903,Anslutningspunkt!A:C,3,0)+RANDBETWEEN(-10000,10000)</f>
        <v>747488.195</v>
      </c>
      <c r="AP903" s="6" t="str">
        <f ca="1">I903</f>
        <v>Flytt</v>
      </c>
      <c r="AQ903" s="6" t="str">
        <f>J903</f>
        <v>Konsumtion/Produktion</v>
      </c>
      <c r="AX903" s="30">
        <f ca="1">IF(Q903&lt;&gt;"1.Anslutningsmöjlighet",B903+RAND()*(EDATE(C903,1)-B903),"")</f>
        <v>44917.0336553042</v>
      </c>
      <c r="AZ903" s="30" t="str">
        <f ca="1">IF(SUM(IF({"4.Projekteringsavtal","5.Anslutningsavtal","6.Nätavtal"}=Q903,1,0))&gt;0,EDATE(AX903,RANDBETWEEN(0,6)),"")</f>
        <v/>
      </c>
      <c r="BB903" s="20" t="str">
        <f ca="1">IF(SUM(IF({"5.Anslutningsavtal","6.Nätavtal"}=Q903,1,0))&gt;0,EDATE(AZ903,RANDBETWEEN(0,3)),"")</f>
        <v/>
      </c>
      <c r="BD903" s="20" t="str">
        <f ca="1">IF("6.Nätavtal"=Q903,EDATE(BB903,RANDBETWEEN(0,3)),"")</f>
        <v/>
      </c>
    </row>
    <row r="904" spans="1:56">
      <c r="A904" s="32" t="s">
        <v>65</v>
      </c>
      <c r="B904" s="30">
        <f ca="1" t="shared" si="1098"/>
        <v>43668</v>
      </c>
      <c r="C904" s="31">
        <f ca="1">RANDBETWEEN(B904,DATE(2024,10,20))</f>
        <v>43715</v>
      </c>
      <c r="D904" s="29" t="str">
        <f>_xlfn.CONCAT("Project ",COLUMN(D904),ROW(D904))</f>
        <v>Project 4904</v>
      </c>
      <c r="E904" s="29" t="str">
        <f>_xlfn.CONCAT("Company AB ",COLUMN(E904),ROW(E904))</f>
        <v>Company AB 5904</v>
      </c>
      <c r="F904" s="29" t="str">
        <f ca="1" t="shared" si="1099"/>
        <v>Eskilstuna</v>
      </c>
      <c r="G904" s="36">
        <f ca="1" t="shared" si="1100"/>
        <v>30</v>
      </c>
      <c r="H904" s="37" t="str">
        <f ca="1" t="shared" si="1101"/>
        <v>Ja</v>
      </c>
      <c r="I904" s="29" t="str">
        <f ca="1" t="shared" si="1102"/>
        <v>Flytt</v>
      </c>
      <c r="J904" s="29" t="s">
        <v>69</v>
      </c>
      <c r="K904" s="40">
        <f ca="1" t="shared" si="1103"/>
        <v>460</v>
      </c>
      <c r="L904" s="40">
        <f ca="1">RANDBETWEEN(1,K904)</f>
        <v>219</v>
      </c>
      <c r="N904" s="29" t="str">
        <f ca="1">_xlfn.CONCAT(CHOOSE(RANDBETWEEN(1,4),"Anders Erikson","Erik Johanson","Sarah Anderson","Lars Johnson")," ",ROW(N904))</f>
        <v>Lars Johnson 904</v>
      </c>
      <c r="O904" s="29" t="str">
        <f ca="1">_xlfn.CONCAT(CHOOSE(RANDBETWEEN(1,4),"Anders Erikson","Erik Johanson","Sarah Anderson","Lars Johnson")," ",ROW(O904))</f>
        <v>Erik Johanson 904</v>
      </c>
      <c r="P904" s="29" t="str">
        <f ca="1">_xlfn.CONCAT(CHOOSE(RANDBETWEEN(1,4),"Anders Erikson","Erik Johanson","Sarah Anderson","Lars Johnson")," ",ROW(P904))</f>
        <v>Anders Erikson 904</v>
      </c>
      <c r="Q904" s="29" t="str">
        <f ca="1" t="shared" si="1104"/>
        <v>4.Projekteringsavtal</v>
      </c>
      <c r="R904" s="44" t="str">
        <f ca="1" t="shared" si="1105"/>
        <v/>
      </c>
      <c r="S904" s="44" t="str">
        <f ca="1" t="shared" si="1106"/>
        <v/>
      </c>
      <c r="T904" s="44" t="str">
        <f ca="1" t="shared" si="1107"/>
        <v/>
      </c>
      <c r="V904" s="32"/>
      <c r="W904" s="48" t="str">
        <f ca="1" t="shared" si="1108"/>
        <v/>
      </c>
      <c r="X904" s="49" t="str">
        <f ca="1" t="shared" si="1109"/>
        <v>Ja</v>
      </c>
      <c r="Y904" s="62">
        <f ca="1">IF(Z904&lt;&gt;"",RANDBETWEEN(Z904,DATE(2024,10,20)),"")</f>
        <v>44206</v>
      </c>
      <c r="Z904" s="62">
        <f ca="1">IF(X904="Ja",RANDBETWEEN(C904,DATE(2024,10,20)),"")</f>
        <v>44117</v>
      </c>
      <c r="AA904" s="66"/>
      <c r="AB904" s="63" t="str">
        <f ca="1">IF(Q904="1.Anslutningsmöjlighet",IF(RAND()*10&lt;3,B904+RAND()*(EDATE(C904,1)-B904),""),"")</f>
        <v/>
      </c>
      <c r="AC904" s="72">
        <f ca="1">INDEX(Anslutningspunkt!$A$2:$A$180,RANDBETWEEN(2,180),1)</f>
        <v>2</v>
      </c>
      <c r="AD904" s="29"/>
      <c r="AE904" s="29" t="str">
        <f ca="1" t="shared" si="1110"/>
        <v>Stamnät</v>
      </c>
      <c r="AF904" s="78"/>
      <c r="AG904" s="121"/>
      <c r="AH904" s="122"/>
      <c r="AI904" s="126"/>
      <c r="AL904" s="6"/>
      <c r="AM904" s="6">
        <f ca="1">VLOOKUP(AC904,Anslutningspunkt!A:B,2,0)+RANDBETWEEN(-10000,10000)</f>
        <v>7608970.698</v>
      </c>
      <c r="AN904" s="6">
        <f ca="1">VLOOKUP(AC904,Anslutningspunkt!A:C,3,0)+RANDBETWEEN(-10000,10000)</f>
        <v>709635.195</v>
      </c>
      <c r="AP904" s="6" t="str">
        <f ca="1">I904</f>
        <v>Flytt</v>
      </c>
      <c r="AQ904" s="6" t="str">
        <f>J904</f>
        <v>Konsumtion/Produktion</v>
      </c>
      <c r="AX904" s="30">
        <f ca="1">IF(Q904&lt;&gt;"1.Anslutningsmöjlighet",B904+RAND()*(EDATE(C904,1)-B904),"")</f>
        <v>43672.5156276139</v>
      </c>
      <c r="AZ904" s="30">
        <f ca="1">IF(SUM(IF({"4.Projekteringsavtal","5.Anslutningsavtal","6.Nätavtal"}=Q904,1,0))&gt;0,EDATE(AX904,RANDBETWEEN(0,6)),"")</f>
        <v>43703</v>
      </c>
      <c r="BB904" s="20" t="str">
        <f ca="1">IF(SUM(IF({"5.Anslutningsavtal","6.Nätavtal"}=Q904,1,0))&gt;0,EDATE(AZ904,RANDBETWEEN(0,3)),"")</f>
        <v/>
      </c>
      <c r="BD904" s="20" t="str">
        <f ca="1">IF("6.Nätavtal"=Q904,EDATE(BB904,RANDBETWEEN(0,3)),"")</f>
        <v/>
      </c>
    </row>
    <row r="905" spans="1:56">
      <c r="A905" s="32" t="s">
        <v>65</v>
      </c>
      <c r="B905" s="30">
        <f ca="1" t="shared" si="1098"/>
        <v>44019</v>
      </c>
      <c r="C905" s="31">
        <f ca="1">RANDBETWEEN(B905,DATE(2024,10,20))</f>
        <v>44548</v>
      </c>
      <c r="D905" s="29" t="str">
        <f>_xlfn.CONCAT("Project ",COLUMN(D905),ROW(D905))</f>
        <v>Project 4905</v>
      </c>
      <c r="E905" s="29" t="str">
        <f>_xlfn.CONCAT("Company AB ",COLUMN(E905),ROW(E905))</f>
        <v>Company AB 5905</v>
      </c>
      <c r="F905" s="29" t="str">
        <f ca="1" t="shared" si="1099"/>
        <v>Heby</v>
      </c>
      <c r="G905" s="36">
        <f ca="1" t="shared" si="1100"/>
        <v>35</v>
      </c>
      <c r="H905" s="37" t="str">
        <f ca="1" t="shared" si="1101"/>
        <v>Nej</v>
      </c>
      <c r="I905" s="29" t="str">
        <f ca="1" t="shared" si="1102"/>
        <v>Nyanslutning</v>
      </c>
      <c r="J905" s="29" t="s">
        <v>69</v>
      </c>
      <c r="K905" s="40">
        <f ca="1" t="shared" si="1103"/>
        <v>420</v>
      </c>
      <c r="L905" s="40">
        <f ca="1">RANDBETWEEN(1,K905)</f>
        <v>85</v>
      </c>
      <c r="N905" s="29" t="str">
        <f ca="1">_xlfn.CONCAT(CHOOSE(RANDBETWEEN(1,4),"Anders Erikson","Erik Johanson","Sarah Anderson","Lars Johnson")," ",ROW(N905))</f>
        <v>Erik Johanson 905</v>
      </c>
      <c r="O905" s="29" t="str">
        <f ca="1">_xlfn.CONCAT(CHOOSE(RANDBETWEEN(1,4),"Anders Erikson","Erik Johanson","Sarah Anderson","Lars Johnson")," ",ROW(O905))</f>
        <v>Erik Johanson 905</v>
      </c>
      <c r="P905" s="29" t="str">
        <f ca="1">_xlfn.CONCAT(CHOOSE(RANDBETWEEN(1,4),"Anders Erikson","Erik Johanson","Sarah Anderson","Lars Johnson")," ",ROW(P905))</f>
        <v>Anders Erikson 905</v>
      </c>
      <c r="Q905" s="29" t="str">
        <f ca="1" t="shared" si="1104"/>
        <v>2.Reservationsavtal</v>
      </c>
      <c r="R905" s="44" t="str">
        <f ca="1" t="shared" si="1105"/>
        <v>N/A</v>
      </c>
      <c r="S905" s="44" t="str">
        <f ca="1" t="shared" si="1106"/>
        <v/>
      </c>
      <c r="T905" s="44" t="str">
        <f ca="1" t="shared" si="1107"/>
        <v/>
      </c>
      <c r="V905" s="32"/>
      <c r="W905" s="48" t="str">
        <f ca="1" t="shared" si="1108"/>
        <v/>
      </c>
      <c r="X905" s="49" t="str">
        <f ca="1" t="shared" si="1109"/>
        <v>Ja</v>
      </c>
      <c r="Y905" s="62">
        <f ca="1">IF(Z905&lt;&gt;"",RANDBETWEEN(Z905,DATE(2024,10,20)),"")</f>
        <v>45323</v>
      </c>
      <c r="Z905" s="62">
        <f ca="1">IF(X905="Ja",RANDBETWEEN(C905,DATE(2024,10,20)),"")</f>
        <v>45092</v>
      </c>
      <c r="AA905" s="66"/>
      <c r="AB905" s="63" t="str">
        <f ca="1">IF(Q905="1.Anslutningsmöjlighet",IF(RAND()*10&lt;3,B905+RAND()*(EDATE(C905,1)-B905),""),"")</f>
        <v/>
      </c>
      <c r="AC905" s="72">
        <f ca="1">INDEX(Anslutningspunkt!$A$2:$A$180,RANDBETWEEN(2,180),1)</f>
        <v>0</v>
      </c>
      <c r="AD905" s="29"/>
      <c r="AE905" s="29" t="str">
        <f ca="1" t="shared" si="1110"/>
        <v>Stamnät Regionnät</v>
      </c>
      <c r="AF905" s="78"/>
      <c r="AG905" s="121"/>
      <c r="AH905" s="122"/>
      <c r="AI905" s="126"/>
      <c r="AL905" s="6"/>
      <c r="AM905" s="6">
        <f ca="1">VLOOKUP(AC905,Anslutningspunkt!A:B,2,0)+RANDBETWEEN(-10000,10000)</f>
        <v>7718937.698</v>
      </c>
      <c r="AN905" s="6">
        <f ca="1">VLOOKUP(AC905,Anslutningspunkt!A:C,3,0)+RANDBETWEEN(-10000,10000)</f>
        <v>690814.195</v>
      </c>
      <c r="AP905" s="6" t="str">
        <f ca="1">I905</f>
        <v>Nyanslutning</v>
      </c>
      <c r="AQ905" s="6" t="str">
        <f>J905</f>
        <v>Konsumtion/Produktion</v>
      </c>
      <c r="AX905" s="30">
        <f ca="1">IF(Q905&lt;&gt;"1.Anslutningsmöjlighet",B905+RAND()*(EDATE(C905,1)-B905),"")</f>
        <v>44060.7871145084</v>
      </c>
      <c r="AZ905" s="30" t="str">
        <f ca="1">IF(SUM(IF({"4.Projekteringsavtal","5.Anslutningsavtal","6.Nätavtal"}=Q905,1,0))&gt;0,EDATE(AX905,RANDBETWEEN(0,6)),"")</f>
        <v/>
      </c>
      <c r="BB905" s="20" t="str">
        <f ca="1">IF(SUM(IF({"5.Anslutningsavtal","6.Nätavtal"}=Q905,1,0))&gt;0,EDATE(AZ905,RANDBETWEEN(0,3)),"")</f>
        <v/>
      </c>
      <c r="BD905" s="20" t="str">
        <f ca="1">IF("6.Nätavtal"=Q905,EDATE(BB905,RANDBETWEEN(0,3)),"")</f>
        <v/>
      </c>
    </row>
    <row r="906" spans="1:56">
      <c r="A906" s="32" t="s">
        <v>65</v>
      </c>
      <c r="B906" s="30">
        <f ca="1" t="shared" si="1098"/>
        <v>43199</v>
      </c>
      <c r="C906" s="31">
        <f ca="1">RANDBETWEEN(B906,DATE(2024,10,20))</f>
        <v>45260</v>
      </c>
      <c r="D906" s="29" t="str">
        <f>_xlfn.CONCAT("Project ",COLUMN(D906),ROW(D906))</f>
        <v>Project 4906</v>
      </c>
      <c r="E906" s="29" t="str">
        <f>_xlfn.CONCAT("Company AB ",COLUMN(E906),ROW(E906))</f>
        <v>Company AB 5906</v>
      </c>
      <c r="F906" s="29" t="str">
        <f ca="1" t="shared" si="1099"/>
        <v>Köping</v>
      </c>
      <c r="G906" s="36">
        <f ca="1" t="shared" si="1100"/>
        <v>33</v>
      </c>
      <c r="H906" s="37" t="str">
        <f ca="1" t="shared" si="1101"/>
        <v>Ja</v>
      </c>
      <c r="I906" s="29" t="str">
        <f ca="1" t="shared" si="1102"/>
        <v>Utökning</v>
      </c>
      <c r="J906" s="29" t="s">
        <v>69</v>
      </c>
      <c r="K906" s="40">
        <f ca="1" t="shared" si="1103"/>
        <v>460</v>
      </c>
      <c r="L906" s="40">
        <f ca="1">RANDBETWEEN(1,K906)</f>
        <v>205</v>
      </c>
      <c r="N906" s="29" t="str">
        <f ca="1">_xlfn.CONCAT(CHOOSE(RANDBETWEEN(1,4),"Anders Erikson","Erik Johanson","Sarah Anderson","Lars Johnson")," ",ROW(N906))</f>
        <v>Erik Johanson 906</v>
      </c>
      <c r="O906" s="29" t="str">
        <f ca="1">_xlfn.CONCAT(CHOOSE(RANDBETWEEN(1,4),"Anders Erikson","Erik Johanson","Sarah Anderson","Lars Johnson")," ",ROW(O906))</f>
        <v>Erik Johanson 906</v>
      </c>
      <c r="P906" s="29" t="str">
        <f ca="1">_xlfn.CONCAT(CHOOSE(RANDBETWEEN(1,4),"Anders Erikson","Erik Johanson","Sarah Anderson","Lars Johnson")," ",ROW(P906))</f>
        <v>Anders Erikson 906</v>
      </c>
      <c r="Q906" s="29" t="str">
        <f ca="1" t="shared" si="1104"/>
        <v>6.Nätavtal</v>
      </c>
      <c r="R906" s="44" t="str">
        <f ca="1" t="shared" si="1105"/>
        <v>N/A</v>
      </c>
      <c r="S906" s="44" t="str">
        <f ca="1" t="shared" si="1106"/>
        <v/>
      </c>
      <c r="T906" s="44" t="str">
        <f ca="1" t="shared" si="1107"/>
        <v/>
      </c>
      <c r="V906" s="32"/>
      <c r="W906" s="48" t="str">
        <f ca="1" t="shared" si="1108"/>
        <v>Ansluts till LN 20 kV</v>
      </c>
      <c r="X906" s="49" t="str">
        <f ca="1" t="shared" si="1109"/>
        <v>Ja</v>
      </c>
      <c r="Y906" s="62">
        <f ca="1">IF(Z906&lt;&gt;"",RANDBETWEEN(Z906,DATE(2024,10,20)),"")</f>
        <v>45556</v>
      </c>
      <c r="Z906" s="62">
        <f ca="1">IF(X906="Ja",RANDBETWEEN(C906,DATE(2024,10,20)),"")</f>
        <v>45468</v>
      </c>
      <c r="AA906" s="66"/>
      <c r="AB906" s="63" t="str">
        <f ca="1">IF(Q906="1.Anslutningsmöjlighet",IF(RAND()*10&lt;3,B906+RAND()*(EDATE(C906,1)-B906),""),"")</f>
        <v/>
      </c>
      <c r="AC906" s="72">
        <f ca="1">INDEX(Anslutningspunkt!$A$2:$A$180,RANDBETWEEN(2,180),1)</f>
        <v>213</v>
      </c>
      <c r="AD906" s="29"/>
      <c r="AE906" s="29" t="str">
        <f ca="1" t="shared" si="1110"/>
        <v>Regionnät</v>
      </c>
      <c r="AF906" s="78"/>
      <c r="AG906" s="121"/>
      <c r="AH906" s="122"/>
      <c r="AI906" s="126"/>
      <c r="AL906" s="6"/>
      <c r="AM906" s="6">
        <f ca="1">VLOOKUP(AC906,Anslutningspunkt!A:B,2,0)+RANDBETWEEN(-10000,10000)</f>
        <v>7680932.698</v>
      </c>
      <c r="AN906" s="6">
        <f ca="1">VLOOKUP(AC906,Anslutningspunkt!A:C,3,0)+RANDBETWEEN(-10000,10000)</f>
        <v>823974.195</v>
      </c>
      <c r="AP906" s="6" t="str">
        <f ca="1">I906</f>
        <v>Utökning</v>
      </c>
      <c r="AQ906" s="6" t="str">
        <f>J906</f>
        <v>Konsumtion/Produktion</v>
      </c>
      <c r="AX906" s="30">
        <f ca="1">IF(Q906&lt;&gt;"1.Anslutningsmöjlighet",B906+RAND()*(EDATE(C906,1)-B906),"")</f>
        <v>44592.3926822081</v>
      </c>
      <c r="AZ906" s="30">
        <f ca="1">IF(SUM(IF({"4.Projekteringsavtal","5.Anslutningsavtal","6.Nätavtal"}=Q906,1,0))&gt;0,EDATE(AX906,RANDBETWEEN(0,6)),"")</f>
        <v>44592</v>
      </c>
      <c r="BB906" s="20">
        <f ca="1">IF(SUM(IF({"5.Anslutningsavtal","6.Nätavtal"}=Q906,1,0))&gt;0,EDATE(AZ906,RANDBETWEEN(0,3)),"")</f>
        <v>44681</v>
      </c>
      <c r="BD906" s="20">
        <f ca="1">IF("6.Nätavtal"=Q906,EDATE(BB906,RANDBETWEEN(0,3)),"")</f>
        <v>44681</v>
      </c>
    </row>
    <row r="907" spans="1:56">
      <c r="A907" s="32" t="s">
        <v>65</v>
      </c>
      <c r="B907" s="30">
        <f ca="1" t="shared" si="1098"/>
        <v>44688</v>
      </c>
      <c r="C907" s="31">
        <f ca="1">RANDBETWEEN(B907,DATE(2024,10,20))</f>
        <v>44739</v>
      </c>
      <c r="D907" s="29" t="str">
        <f>_xlfn.CONCAT("Project ",COLUMN(D907),ROW(D907))</f>
        <v>Project 4907</v>
      </c>
      <c r="E907" s="29" t="str">
        <f>_xlfn.CONCAT("Company AB ",COLUMN(E907),ROW(E907))</f>
        <v>Company AB 5907</v>
      </c>
      <c r="F907" s="29" t="str">
        <f ca="1" t="shared" si="1099"/>
        <v>Gävle/Sandviken</v>
      </c>
      <c r="G907" s="36">
        <f ca="1" t="shared" si="1100"/>
        <v>32</v>
      </c>
      <c r="H907" s="37" t="str">
        <f ca="1" t="shared" si="1101"/>
        <v>Ja</v>
      </c>
      <c r="I907" s="29" t="str">
        <f ca="1" t="shared" si="1102"/>
        <v>Utökning</v>
      </c>
      <c r="J907" s="29" t="s">
        <v>69</v>
      </c>
      <c r="K907" s="40">
        <f ca="1" t="shared" si="1103"/>
        <v>440</v>
      </c>
      <c r="L907" s="40">
        <f ca="1">RANDBETWEEN(1,K907)</f>
        <v>276</v>
      </c>
      <c r="N907" s="29" t="str">
        <f ca="1">_xlfn.CONCAT(CHOOSE(RANDBETWEEN(1,4),"Anders Erikson","Erik Johanson","Sarah Anderson","Lars Johnson")," ",ROW(N907))</f>
        <v>Lars Johnson 907</v>
      </c>
      <c r="O907" s="29" t="str">
        <f ca="1">_xlfn.CONCAT(CHOOSE(RANDBETWEEN(1,4),"Anders Erikson","Erik Johanson","Sarah Anderson","Lars Johnson")," ",ROW(O907))</f>
        <v>Sarah Anderson 907</v>
      </c>
      <c r="P907" s="29" t="str">
        <f ca="1">_xlfn.CONCAT(CHOOSE(RANDBETWEEN(1,4),"Anders Erikson","Erik Johanson","Sarah Anderson","Lars Johnson")," ",ROW(P907))</f>
        <v>Lars Johnson 907</v>
      </c>
      <c r="Q907" s="29" t="str">
        <f ca="1" t="shared" si="1104"/>
        <v>5.Anslutningsavtal</v>
      </c>
      <c r="R907" s="44" t="str">
        <f ca="1" t="shared" si="1105"/>
        <v/>
      </c>
      <c r="S907" s="44" t="str">
        <f ca="1" t="shared" si="1106"/>
        <v/>
      </c>
      <c r="T907" s="44" t="str">
        <f ca="1" t="shared" si="1107"/>
        <v/>
      </c>
      <c r="V907" s="32"/>
      <c r="W907" s="48" t="str">
        <f ca="1" t="shared" si="1108"/>
        <v/>
      </c>
      <c r="X907" s="49" t="str">
        <f ca="1" t="shared" si="1109"/>
        <v>Nej</v>
      </c>
      <c r="Y907" s="62" t="str">
        <f ca="1">IF(Z907&lt;&gt;"",RANDBETWEEN(Z907,DATE(2024,10,20)),"")</f>
        <v/>
      </c>
      <c r="Z907" s="62" t="str">
        <f ca="1">IF(X907="Ja",RANDBETWEEN(C907,DATE(2024,10,20)),"")</f>
        <v/>
      </c>
      <c r="AA907" s="66"/>
      <c r="AB907" s="63" t="str">
        <f ca="1">IF(Q907="1.Anslutningsmöjlighet",IF(RAND()*10&lt;3,B907+RAND()*(EDATE(C907,1)-B907),""),"")</f>
        <v/>
      </c>
      <c r="AC907" s="72">
        <f ca="1">INDEX(Anslutningspunkt!$A$2:$A$180,RANDBETWEEN(2,180),1)</f>
        <v>35</v>
      </c>
      <c r="AD907" s="29"/>
      <c r="AE907" s="29" t="str">
        <f ca="1" t="shared" si="1110"/>
        <v>Stamnät Regionnät</v>
      </c>
      <c r="AF907" s="78"/>
      <c r="AG907" s="121"/>
      <c r="AH907" s="122"/>
      <c r="AI907" s="126"/>
      <c r="AL907" s="6"/>
      <c r="AM907" s="6">
        <f ca="1">VLOOKUP(AC907,Anslutningspunkt!A:B,2,0)+RANDBETWEEN(-10000,10000)</f>
        <v>7679991.698</v>
      </c>
      <c r="AN907" s="6">
        <f ca="1">VLOOKUP(AC907,Anslutningspunkt!A:C,3,0)+RANDBETWEEN(-10000,10000)</f>
        <v>772624.195</v>
      </c>
      <c r="AP907" s="6" t="str">
        <f ca="1">I907</f>
        <v>Utökning</v>
      </c>
      <c r="AQ907" s="6" t="str">
        <f>J907</f>
        <v>Konsumtion/Produktion</v>
      </c>
      <c r="AX907" s="30">
        <f ca="1">IF(Q907&lt;&gt;"1.Anslutningsmöjlighet",B907+RAND()*(EDATE(C907,1)-B907),"")</f>
        <v>44761.350796697</v>
      </c>
      <c r="AZ907" s="30">
        <f ca="1">IF(SUM(IF({"4.Projekteringsavtal","5.Anslutningsavtal","6.Nätavtal"}=Q907,1,0))&gt;0,EDATE(AX907,RANDBETWEEN(0,6)),"")</f>
        <v>44914</v>
      </c>
      <c r="BB907" s="20">
        <f ca="1">IF(SUM(IF({"5.Anslutningsavtal","6.Nätavtal"}=Q907,1,0))&gt;0,EDATE(AZ907,RANDBETWEEN(0,3)),"")</f>
        <v>44914</v>
      </c>
      <c r="BD907" s="20" t="str">
        <f ca="1">IF("6.Nätavtal"=Q907,EDATE(BB907,RANDBETWEEN(0,3)),"")</f>
        <v/>
      </c>
    </row>
    <row r="908" spans="1:56">
      <c r="A908" s="32" t="s">
        <v>65</v>
      </c>
      <c r="B908" s="30">
        <f ca="1" t="shared" si="1098"/>
        <v>44285</v>
      </c>
      <c r="C908" s="31">
        <f ca="1">RANDBETWEEN(B908,DATE(2024,10,20))</f>
        <v>45482</v>
      </c>
      <c r="D908" s="29" t="str">
        <f>_xlfn.CONCAT("Project ",COLUMN(D908),ROW(D908))</f>
        <v>Project 4908</v>
      </c>
      <c r="E908" s="29" t="str">
        <f>_xlfn.CONCAT("Company AB ",COLUMN(E908),ROW(E908))</f>
        <v>Company AB 5908</v>
      </c>
      <c r="F908" s="29" t="str">
        <f ca="1" t="shared" si="1099"/>
        <v>Norrtälje</v>
      </c>
      <c r="G908" s="36">
        <f ca="1" t="shared" si="1100"/>
        <v>33</v>
      </c>
      <c r="H908" s="37" t="str">
        <f ca="1" t="shared" si="1101"/>
        <v>Ja</v>
      </c>
      <c r="I908" s="29" t="str">
        <f ca="1" t="shared" si="1102"/>
        <v>Flytt</v>
      </c>
      <c r="J908" s="29" t="s">
        <v>69</v>
      </c>
      <c r="K908" s="40">
        <f ca="1" t="shared" si="1103"/>
        <v>160</v>
      </c>
      <c r="L908" s="40">
        <f ca="1">RANDBETWEEN(1,K908)</f>
        <v>132</v>
      </c>
      <c r="N908" s="29" t="str">
        <f ca="1">_xlfn.CONCAT(CHOOSE(RANDBETWEEN(1,4),"Anders Erikson","Erik Johanson","Sarah Anderson","Lars Johnson")," ",ROW(N908))</f>
        <v>Erik Johanson 908</v>
      </c>
      <c r="O908" s="29" t="str">
        <f ca="1">_xlfn.CONCAT(CHOOSE(RANDBETWEEN(1,4),"Anders Erikson","Erik Johanson","Sarah Anderson","Lars Johnson")," ",ROW(O908))</f>
        <v>Anders Erikson 908</v>
      </c>
      <c r="P908" s="29" t="str">
        <f ca="1">_xlfn.CONCAT(CHOOSE(RANDBETWEEN(1,4),"Anders Erikson","Erik Johanson","Sarah Anderson","Lars Johnson")," ",ROW(P908))</f>
        <v>Anders Erikson 908</v>
      </c>
      <c r="Q908" s="29" t="str">
        <f ca="1" t="shared" si="1104"/>
        <v>2.Reservationsavtal</v>
      </c>
      <c r="R908" s="44" t="str">
        <f ca="1" t="shared" si="1105"/>
        <v>N/A</v>
      </c>
      <c r="S908" s="44" t="str">
        <f ca="1" t="shared" si="1106"/>
        <v/>
      </c>
      <c r="T908" s="44" t="str">
        <f ca="1" t="shared" si="1107"/>
        <v/>
      </c>
      <c r="V908" s="32"/>
      <c r="W908" s="48" t="str">
        <f ca="1" t="shared" si="1108"/>
        <v>Reservationsavtal ska tecknas</v>
      </c>
      <c r="X908" s="49" t="str">
        <f ca="1" t="shared" si="1109"/>
        <v/>
      </c>
      <c r="Y908" s="62" t="str">
        <f ca="1">IF(Z908&lt;&gt;"",RANDBETWEEN(Z908,DATE(2024,10,20)),"")</f>
        <v/>
      </c>
      <c r="Z908" s="62" t="str">
        <f ca="1">IF(X908="Ja",RANDBETWEEN(C908,DATE(2024,10,20)),"")</f>
        <v/>
      </c>
      <c r="AA908" s="66"/>
      <c r="AB908" s="63" t="str">
        <f ca="1">IF(Q908="1.Anslutningsmöjlighet",IF(RAND()*10&lt;3,B908+RAND()*(EDATE(C908,1)-B908),""),"")</f>
        <v/>
      </c>
      <c r="AC908" s="72">
        <f ca="1">INDEX(Anslutningspunkt!$A$2:$A$180,RANDBETWEEN(2,180),1)</f>
        <v>94</v>
      </c>
      <c r="AD908" s="29"/>
      <c r="AE908" s="29" t="str">
        <f ca="1" t="shared" si="1110"/>
        <v/>
      </c>
      <c r="AF908" s="78"/>
      <c r="AG908" s="121"/>
      <c r="AH908" s="122"/>
      <c r="AI908" s="126"/>
      <c r="AL908" s="6"/>
      <c r="AM908" s="6">
        <f ca="1">VLOOKUP(AC908,Anslutningspunkt!A:B,2,0)+RANDBETWEEN(-10000,10000)</f>
        <v>7665565.698</v>
      </c>
      <c r="AN908" s="6">
        <f ca="1">VLOOKUP(AC908,Anslutningspunkt!A:C,3,0)+RANDBETWEEN(-10000,10000)</f>
        <v>813634.195</v>
      </c>
      <c r="AP908" s="6" t="str">
        <f ca="1">I908</f>
        <v>Flytt</v>
      </c>
      <c r="AQ908" s="6" t="str">
        <f>J908</f>
        <v>Konsumtion/Produktion</v>
      </c>
      <c r="AX908" s="30">
        <f ca="1">IF(Q908&lt;&gt;"1.Anslutningsmöjlighet",B908+RAND()*(EDATE(C908,1)-B908),"")</f>
        <v>44924.2301381697</v>
      </c>
      <c r="AZ908" s="30" t="str">
        <f ca="1">IF(SUM(IF({"4.Projekteringsavtal","5.Anslutningsavtal","6.Nätavtal"}=Q908,1,0))&gt;0,EDATE(AX908,RANDBETWEEN(0,6)),"")</f>
        <v/>
      </c>
      <c r="BB908" s="20" t="str">
        <f ca="1">IF(SUM(IF({"5.Anslutningsavtal","6.Nätavtal"}=Q908,1,0))&gt;0,EDATE(AZ908,RANDBETWEEN(0,3)),"")</f>
        <v/>
      </c>
      <c r="BD908" s="20" t="str">
        <f ca="1">IF("6.Nätavtal"=Q908,EDATE(BB908,RANDBETWEEN(0,3)),"")</f>
        <v/>
      </c>
    </row>
    <row r="909" spans="1:56">
      <c r="A909" s="32" t="s">
        <v>65</v>
      </c>
      <c r="B909" s="30">
        <f ca="1" t="shared" si="1098"/>
        <v>43327</v>
      </c>
      <c r="C909" s="31">
        <f ca="1">RANDBETWEEN(B909,DATE(2024,10,20))</f>
        <v>45204</v>
      </c>
      <c r="D909" s="29" t="str">
        <f>_xlfn.CONCAT("Project ",COLUMN(D909),ROW(D909))</f>
        <v>Project 4909</v>
      </c>
      <c r="E909" s="29" t="str">
        <f>_xlfn.CONCAT("Company AB ",COLUMN(E909),ROW(E909))</f>
        <v>Company AB 5909</v>
      </c>
      <c r="F909" s="29" t="str">
        <f ca="1" t="shared" si="1099"/>
        <v>Älvkarleby</v>
      </c>
      <c r="G909" s="36">
        <f ca="1" t="shared" si="1100"/>
        <v>37</v>
      </c>
      <c r="H909" s="37" t="str">
        <f ca="1" t="shared" si="1101"/>
        <v>Ja</v>
      </c>
      <c r="I909" s="29" t="str">
        <f ca="1" t="shared" si="1102"/>
        <v>Utökning</v>
      </c>
      <c r="J909" s="29" t="s">
        <v>69</v>
      </c>
      <c r="K909" s="40">
        <f ca="1" t="shared" si="1103"/>
        <v>440</v>
      </c>
      <c r="L909" s="40">
        <f ca="1">RANDBETWEEN(1,K909)</f>
        <v>70</v>
      </c>
      <c r="N909" s="29" t="str">
        <f ca="1">_xlfn.CONCAT(CHOOSE(RANDBETWEEN(1,4),"Anders Erikson","Erik Johanson","Sarah Anderson","Lars Johnson")," ",ROW(N909))</f>
        <v>Anders Erikson 909</v>
      </c>
      <c r="O909" s="29" t="str">
        <f ca="1">_xlfn.CONCAT(CHOOSE(RANDBETWEEN(1,4),"Anders Erikson","Erik Johanson","Sarah Anderson","Lars Johnson")," ",ROW(O909))</f>
        <v>Erik Johanson 909</v>
      </c>
      <c r="P909" s="29" t="str">
        <f ca="1">_xlfn.CONCAT(CHOOSE(RANDBETWEEN(1,4),"Anders Erikson","Erik Johanson","Sarah Anderson","Lars Johnson")," ",ROW(P909))</f>
        <v>Anders Erikson 909</v>
      </c>
      <c r="Q909" s="29" t="str">
        <f ca="1" t="shared" si="1104"/>
        <v>2.Reservationsavtal</v>
      </c>
      <c r="R909" s="44" t="str">
        <f ca="1" t="shared" si="1105"/>
        <v/>
      </c>
      <c r="S909" s="44" t="str">
        <f ca="1" t="shared" si="1106"/>
        <v/>
      </c>
      <c r="T909" s="44" t="str">
        <f ca="1" t="shared" si="1107"/>
        <v/>
      </c>
      <c r="V909" s="32"/>
      <c r="W909" s="48" t="str">
        <f ca="1" t="shared" si="1108"/>
        <v>Reservationsavtal ska tecknas</v>
      </c>
      <c r="X909" s="49" t="str">
        <f ca="1" t="shared" si="1109"/>
        <v>Nej</v>
      </c>
      <c r="Y909" s="62" t="str">
        <f ca="1">IF(Z909&lt;&gt;"",RANDBETWEEN(Z909,DATE(2024,10,20)),"")</f>
        <v/>
      </c>
      <c r="Z909" s="62" t="str">
        <f ca="1">IF(X909="Ja",RANDBETWEEN(C909,DATE(2024,10,20)),"")</f>
        <v/>
      </c>
      <c r="AA909" s="66"/>
      <c r="AB909" s="63" t="str">
        <f ca="1">IF(Q909="1.Anslutningsmöjlighet",IF(RAND()*10&lt;3,B909+RAND()*(EDATE(C909,1)-B909),""),"")</f>
        <v/>
      </c>
      <c r="AC909" s="72">
        <f ca="1">INDEX(Anslutningspunkt!$A$2:$A$180,RANDBETWEEN(2,180),1)</f>
        <v>98</v>
      </c>
      <c r="AD909" s="29"/>
      <c r="AE909" s="29" t="str">
        <f ca="1" t="shared" si="1110"/>
        <v>Stamnät Regionnät</v>
      </c>
      <c r="AF909" s="78"/>
      <c r="AG909" s="121"/>
      <c r="AH909" s="122"/>
      <c r="AI909" s="126"/>
      <c r="AL909" s="6"/>
      <c r="AM909" s="6">
        <f ca="1">VLOOKUP(AC909,Anslutningspunkt!A:B,2,0)+RANDBETWEEN(-10000,10000)</f>
        <v>7640433.698</v>
      </c>
      <c r="AN909" s="6">
        <f ca="1">VLOOKUP(AC909,Anslutningspunkt!A:C,3,0)+RANDBETWEEN(-10000,10000)</f>
        <v>737490.195</v>
      </c>
      <c r="AP909" s="6" t="str">
        <f ca="1">I909</f>
        <v>Utökning</v>
      </c>
      <c r="AQ909" s="6" t="str">
        <f>J909</f>
        <v>Konsumtion/Produktion</v>
      </c>
      <c r="AX909" s="30">
        <f ca="1">IF(Q909&lt;&gt;"1.Anslutningsmöjlighet",B909+RAND()*(EDATE(C909,1)-B909),"")</f>
        <v>44462.4801225806</v>
      </c>
      <c r="AZ909" s="30" t="str">
        <f ca="1">IF(SUM(IF({"4.Projekteringsavtal","5.Anslutningsavtal","6.Nätavtal"}=Q909,1,0))&gt;0,EDATE(AX909,RANDBETWEEN(0,6)),"")</f>
        <v/>
      </c>
      <c r="BB909" s="20" t="str">
        <f ca="1">IF(SUM(IF({"5.Anslutningsavtal","6.Nätavtal"}=Q909,1,0))&gt;0,EDATE(AZ909,RANDBETWEEN(0,3)),"")</f>
        <v/>
      </c>
      <c r="BD909" s="20" t="str">
        <f ca="1">IF("6.Nätavtal"=Q909,EDATE(BB909,RANDBETWEEN(0,3)),"")</f>
        <v/>
      </c>
    </row>
    <row r="910" spans="1:56">
      <c r="A910" s="32" t="s">
        <v>65</v>
      </c>
      <c r="B910" s="30">
        <f ca="1" t="shared" si="1098"/>
        <v>44338</v>
      </c>
      <c r="C910" s="31">
        <f ca="1">RANDBETWEEN(B910,DATE(2024,10,20))</f>
        <v>45193</v>
      </c>
      <c r="D910" s="29" t="str">
        <f>_xlfn.CONCAT("Project ",COLUMN(D910),ROW(D910))</f>
        <v>Project 4910</v>
      </c>
      <c r="E910" s="29" t="str">
        <f>_xlfn.CONCAT("Company AB ",COLUMN(E910),ROW(E910))</f>
        <v>Company AB 5910</v>
      </c>
      <c r="F910" s="29" t="str">
        <f ca="1" t="shared" si="1099"/>
        <v>Upplands Vsäby</v>
      </c>
      <c r="G910" s="36">
        <f ca="1" t="shared" si="1100"/>
        <v>30</v>
      </c>
      <c r="H910" s="37" t="str">
        <f ca="1" t="shared" si="1101"/>
        <v/>
      </c>
      <c r="I910" s="29" t="str">
        <f ca="1" t="shared" si="1102"/>
        <v>Nyanslutning</v>
      </c>
      <c r="J910" s="29" t="s">
        <v>69</v>
      </c>
      <c r="K910" s="40">
        <f ca="1" t="shared" si="1103"/>
        <v>410</v>
      </c>
      <c r="L910" s="40">
        <f ca="1">RANDBETWEEN(1,K910)</f>
        <v>104</v>
      </c>
      <c r="N910" s="29" t="str">
        <f ca="1">_xlfn.CONCAT(CHOOSE(RANDBETWEEN(1,4),"Anders Erikson","Erik Johanson","Sarah Anderson","Lars Johnson")," ",ROW(N910))</f>
        <v>Sarah Anderson 910</v>
      </c>
      <c r="O910" s="29" t="str">
        <f ca="1">_xlfn.CONCAT(CHOOSE(RANDBETWEEN(1,4),"Anders Erikson","Erik Johanson","Sarah Anderson","Lars Johnson")," ",ROW(O910))</f>
        <v>Lars Johnson 910</v>
      </c>
      <c r="P910" s="29" t="str">
        <f ca="1">_xlfn.CONCAT(CHOOSE(RANDBETWEEN(1,4),"Anders Erikson","Erik Johanson","Sarah Anderson","Lars Johnson")," ",ROW(P910))</f>
        <v>Sarah Anderson 910</v>
      </c>
      <c r="Q910" s="29" t="str">
        <f ca="1" t="shared" si="1104"/>
        <v>4.Projekteringsavtal</v>
      </c>
      <c r="R910" s="44" t="str">
        <f ca="1" t="shared" si="1105"/>
        <v>?</v>
      </c>
      <c r="S910" s="44" t="str">
        <f ca="1" t="shared" si="1106"/>
        <v/>
      </c>
      <c r="T910" s="44" t="str">
        <f ca="1" t="shared" si="1107"/>
        <v/>
      </c>
      <c r="V910" s="32"/>
      <c r="W910" s="48" t="str">
        <f ca="1" t="shared" si="1108"/>
        <v/>
      </c>
      <c r="X910" s="49" t="str">
        <f ca="1" t="shared" si="1109"/>
        <v>Nej</v>
      </c>
      <c r="Y910" s="62" t="str">
        <f ca="1">IF(Z910&lt;&gt;"",RANDBETWEEN(Z910,DATE(2024,10,20)),"")</f>
        <v/>
      </c>
      <c r="Z910" s="62" t="str">
        <f ca="1">IF(X910="Ja",RANDBETWEEN(C910,DATE(2024,10,20)),"")</f>
        <v/>
      </c>
      <c r="AA910" s="66"/>
      <c r="AB910" s="63" t="str">
        <f ca="1">IF(Q910="1.Anslutningsmöjlighet",IF(RAND()*10&lt;3,B910+RAND()*(EDATE(C910,1)-B910),""),"")</f>
        <v/>
      </c>
      <c r="AC910" s="72">
        <f ca="1">INDEX(Anslutningspunkt!$A$2:$A$180,RANDBETWEEN(2,180),1)</f>
        <v>241</v>
      </c>
      <c r="AD910" s="29"/>
      <c r="AE910" s="29" t="str">
        <f ca="1" t="shared" si="1110"/>
        <v>Stamnät</v>
      </c>
      <c r="AF910" s="78"/>
      <c r="AG910" s="121"/>
      <c r="AH910" s="122"/>
      <c r="AI910" s="126"/>
      <c r="AL910" s="6"/>
      <c r="AM910" s="6">
        <f ca="1">VLOOKUP(AC910,Anslutningspunkt!A:B,2,0)+RANDBETWEEN(-10000,10000)</f>
        <v>7592958.698</v>
      </c>
      <c r="AN910" s="6">
        <f ca="1">VLOOKUP(AC910,Anslutningspunkt!A:C,3,0)+RANDBETWEEN(-10000,10000)</f>
        <v>775569.195</v>
      </c>
      <c r="AP910" s="6" t="str">
        <f ca="1">I910</f>
        <v>Nyanslutning</v>
      </c>
      <c r="AQ910" s="6" t="str">
        <f>J910</f>
        <v>Konsumtion/Produktion</v>
      </c>
      <c r="AX910" s="30">
        <f ca="1">IF(Q910&lt;&gt;"1.Anslutningsmöjlighet",B910+RAND()*(EDATE(C910,1)-B910),"")</f>
        <v>44389.8852344542</v>
      </c>
      <c r="AZ910" s="30">
        <f ca="1">IF(SUM(IF({"4.Projekteringsavtal","5.Anslutningsavtal","6.Nätavtal"}=Q910,1,0))&gt;0,EDATE(AX910,RANDBETWEEN(0,6)),"")</f>
        <v>44420</v>
      </c>
      <c r="BB910" s="20" t="str">
        <f ca="1">IF(SUM(IF({"5.Anslutningsavtal","6.Nätavtal"}=Q910,1,0))&gt;0,EDATE(AZ910,RANDBETWEEN(0,3)),"")</f>
        <v/>
      </c>
      <c r="BD910" s="20" t="str">
        <f ca="1">IF("6.Nätavtal"=Q910,EDATE(BB910,RANDBETWEEN(0,3)),"")</f>
        <v/>
      </c>
    </row>
  </sheetData>
  <autoFilter ref="A3:AL251">
    <sortState ref="A3:AL251">
      <sortCondition ref="A4:A251"/>
    </sortState>
    <extLst/>
  </autoFilter>
  <mergeCells count="3">
    <mergeCell ref="A1:W1"/>
    <mergeCell ref="X1:AB1"/>
    <mergeCell ref="AC1:AG1"/>
  </mergeCells>
  <dataValidations count="1">
    <dataValidation type="list" allowBlank="1" showInputMessage="1" showErrorMessage="1" sqref="Q4:Q22 Q24:Q67 Q69:Q78 Q80:Q81 Q84:Q100 Q102:Q238">
      <formula1>#REF!</formula1>
    </dataValidation>
  </dataValidations>
  <hyperlinks>
    <hyperlink ref="G3" r:id="rId3" display="Område"/>
    <hyperlink ref="W4" r:id="rId4" display="=CHOOSE(RANDBETWEEN(1,7),&quot;Länk&quot;,&quot;&quot;,&quot;&quot;,&quot;&quot;,&quot;&quot;,&quot;Ansluts till LN 20 kV&quot;,&quot;Reservationsavtal ska tecknas&quot;)"/>
    <hyperlink ref="W12" r:id="rId5" display="=CHOOSE(RANDBETWEEN(1,7),&quot;Länk&quot;,&quot;&quot;,&quot;&quot;,&quot;&quot;,&quot;&quot;,&quot;Ansluts till LN 20 kV&quot;,&quot;Reservationsavtal ska tecknas&quot;)"/>
    <hyperlink ref="W13" r:id="rId5" display="=CHOOSE(RANDBETWEEN(1,7),&quot;Länk&quot;,&quot;&quot;,&quot;&quot;,&quot;&quot;,&quot;&quot;,&quot;Ansluts till LN 20 kV&quot;,&quot;Reservationsavtal ska tecknas&quot;)"/>
    <hyperlink ref="W15" r:id="rId6" display="=CHOOSE(RANDBETWEEN(1,7),&quot;Länk&quot;,&quot;&quot;,&quot;&quot;,&quot;&quot;,&quot;&quot;,&quot;Ansluts till LN 20 kV&quot;,&quot;Reservationsavtal ska tecknas&quot;)"/>
    <hyperlink ref="W25" r:id="rId7" display="=CHOOSE(RANDBETWEEN(1,7),&quot;Länk&quot;,&quot;&quot;,&quot;&quot;,&quot;&quot;,&quot;&quot;,&quot;Ansluts till LN 20 kV&quot;,&quot;Reservationsavtal ska tecknas&quot;)"/>
  </hyperlinks>
  <pageMargins left="0.7" right="0.7" top="0.75" bottom="0.75" header="0.511811023622047" footer="0.3"/>
  <pageSetup paperSize="9" orientation="portrait" horizontalDpi="300" verticalDpi="300"/>
  <headerFooter>
    <oddFooter>&amp;L&amp;1#&amp;6&amp;K737373Confidentiality: C2 - Internal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0"/>
  <sheetViews>
    <sheetView workbookViewId="0">
      <selection activeCell="A2" sqref="A2"/>
    </sheetView>
  </sheetViews>
  <sheetFormatPr defaultColWidth="9" defaultRowHeight="12.75" outlineLevelCol="2"/>
  <cols>
    <col min="1" max="1" width="27.152380952381" customWidth="1"/>
    <col min="2" max="2" width="15.7142857142857" customWidth="1"/>
    <col min="3" max="3" width="13.2857142857143" customWidth="1"/>
  </cols>
  <sheetData>
    <row r="1" ht="15.75" spans="1:3">
      <c r="A1" s="1" t="s">
        <v>38</v>
      </c>
      <c r="B1" s="1" t="s">
        <v>47</v>
      </c>
      <c r="C1" s="1" t="s">
        <v>48</v>
      </c>
    </row>
    <row r="2" spans="1:3">
      <c r="A2" s="2">
        <v>168</v>
      </c>
      <c r="B2">
        <f ca="1">RANDBETWEEN(-100000,100000)+6097106.672</f>
        <v>6113028.672</v>
      </c>
      <c r="C2">
        <f ca="1">RANDBETWEEN(-100000,100000)+356083.438</f>
        <v>289091.438</v>
      </c>
    </row>
    <row r="3" spans="1:3">
      <c r="A3" s="2">
        <v>140</v>
      </c>
      <c r="B3">
        <f ca="1">RANDBETWEEN(-100000,100000)+6095048.642</f>
        <v>6078215.642</v>
      </c>
      <c r="C3">
        <f ca="1">RANDBETWEEN(-100000,100000)+452024.069</f>
        <v>360906.069</v>
      </c>
    </row>
    <row r="4" spans="1:3">
      <c r="A4" s="2">
        <v>303</v>
      </c>
      <c r="B4">
        <f ca="1">RANDBETWEEN(-100000,100000)+6319636.937</f>
        <v>6339529.937</v>
      </c>
      <c r="C4">
        <f ca="1">RANDBETWEEN(-100000,100000)+363331.554</f>
        <v>443983.554</v>
      </c>
    </row>
    <row r="5" spans="1:3">
      <c r="A5" s="2">
        <v>75</v>
      </c>
      <c r="B5">
        <f ca="1">RANDBETWEEN(-100000,100000)+6326392.707</f>
        <v>6291028.707</v>
      </c>
      <c r="C5">
        <f ca="1">RANDBETWEEN(-100000,100000)+773251.054</f>
        <v>735053.054</v>
      </c>
    </row>
    <row r="6" spans="1:3">
      <c r="A6" s="2">
        <v>72</v>
      </c>
      <c r="B6">
        <f ca="1">RANDBETWEEN(-100000,100000)+6546096.724</f>
        <v>6491243.724</v>
      </c>
      <c r="C6">
        <f ca="1">RANDBETWEEN(-100000,100000)+284626.066</f>
        <v>357572.066</v>
      </c>
    </row>
    <row r="7" spans="1:3">
      <c r="A7" s="2">
        <v>3</v>
      </c>
      <c r="B7">
        <f ca="1">RANDBETWEEN(-100000,100000)+6548757.206</f>
        <v>6534904.206</v>
      </c>
      <c r="C7">
        <f ca="1">RANDBETWEEN(-100000,100000)+758410.519</f>
        <v>728148.519</v>
      </c>
    </row>
    <row r="8" spans="1:3">
      <c r="A8" s="2">
        <v>246</v>
      </c>
      <c r="B8">
        <f ca="1">RANDBETWEEN(-100000,100000)+6764877.311</f>
        <v>6730611.311</v>
      </c>
      <c r="C8">
        <f ca="1">RANDBETWEEN(-100000,100000)+378323.44</f>
        <v>452701.44</v>
      </c>
    </row>
    <row r="9" spans="1:3">
      <c r="A9" s="2">
        <v>30</v>
      </c>
      <c r="B9">
        <f ca="1">RANDBETWEEN(-100000,100000)+6768593.345</f>
        <v>6839983.345</v>
      </c>
      <c r="C9">
        <f ca="1">RANDBETWEEN(-100000,100000)+702745.127</f>
        <v>698000.127</v>
      </c>
    </row>
    <row r="10" spans="1:3">
      <c r="A10" s="2">
        <v>74</v>
      </c>
      <c r="B10">
        <f ca="1">RANDBETWEEN(-100000,100000)+6989134.048</f>
        <v>6937061.048</v>
      </c>
      <c r="C10">
        <f ca="1">RANDBETWEEN(-100000,100000)+348083.148</f>
        <v>374020.148</v>
      </c>
    </row>
    <row r="11" spans="1:3">
      <c r="A11" s="2">
        <v>239</v>
      </c>
      <c r="B11">
        <f ca="1">RANDBETWEEN(-100000,100000)+6993565.63</f>
        <v>6935469.63</v>
      </c>
      <c r="C11">
        <f ca="1">RANDBETWEEN(-100000,100000)+727798.671</f>
        <v>778455.671</v>
      </c>
    </row>
    <row r="12" spans="1:3">
      <c r="A12" s="2">
        <v>304</v>
      </c>
      <c r="B12">
        <f ca="1">RANDBETWEEN(-100000,100000)+7209293.753</f>
        <v>7240990.753</v>
      </c>
      <c r="C12">
        <f ca="1">RANDBETWEEN(-100000,100000)+429270.201</f>
        <v>333820.201</v>
      </c>
    </row>
    <row r="13" spans="1:3">
      <c r="A13" s="2">
        <v>50</v>
      </c>
      <c r="B13">
        <f ca="1">RANDBETWEEN(-100000,100000)+7225449.115</f>
        <v>7222461.115</v>
      </c>
      <c r="C13">
        <f ca="1">RANDBETWEEN(-100000,100000)+817833.405</f>
        <v>779511.405</v>
      </c>
    </row>
    <row r="14" spans="1:3">
      <c r="A14" s="2">
        <v>286</v>
      </c>
      <c r="B14">
        <f ca="1">RANDBETWEEN(-100000,100000)+7432168.174</f>
        <v>7477610.174</v>
      </c>
      <c r="C14">
        <f ca="1">RANDBETWEEN(-100000,100000)+565398.458</f>
        <v>662732.458</v>
      </c>
    </row>
    <row r="15" spans="1:3">
      <c r="A15" s="2">
        <v>133</v>
      </c>
      <c r="B15">
        <f ca="1">RANDBETWEEN(-100000,100000)+7459745.672</f>
        <v>7395546.672</v>
      </c>
      <c r="C15">
        <f ca="1">RANDBETWEEN(-100000,100000)+891298.142</f>
        <v>885620.142</v>
      </c>
    </row>
    <row r="16" spans="1:3">
      <c r="A16" s="2">
        <v>58</v>
      </c>
      <c r="B16">
        <f ca="1" t="shared" ref="B16:B24" si="0">RANDBETWEEN(-100000,100000)+7666089.698</f>
        <v>7609757.698</v>
      </c>
      <c r="C16">
        <f ca="1" t="shared" ref="C16:C24" si="1">RANDBETWEEN(-100000,100000)+739639.195</f>
        <v>774916.195</v>
      </c>
    </row>
    <row r="17" spans="1:3">
      <c r="A17" s="2">
        <v>289</v>
      </c>
      <c r="B17">
        <f ca="1" t="shared" si="0"/>
        <v>7628881.698</v>
      </c>
      <c r="C17">
        <f ca="1" t="shared" si="1"/>
        <v>743750.195</v>
      </c>
    </row>
    <row r="18" spans="1:3">
      <c r="A18" s="2">
        <v>162</v>
      </c>
      <c r="B18">
        <f ca="1" t="shared" si="0"/>
        <v>7744082.698</v>
      </c>
      <c r="C18">
        <f ca="1" t="shared" si="1"/>
        <v>739337.195</v>
      </c>
    </row>
    <row r="19" spans="1:3">
      <c r="A19" s="2">
        <v>167</v>
      </c>
      <c r="B19">
        <f ca="1" t="shared" si="0"/>
        <v>7677606.698</v>
      </c>
      <c r="C19">
        <f ca="1" t="shared" si="1"/>
        <v>733383.195</v>
      </c>
    </row>
    <row r="20" spans="1:3">
      <c r="A20" s="2">
        <v>269</v>
      </c>
      <c r="B20">
        <f ca="1" t="shared" si="0"/>
        <v>7764732.698</v>
      </c>
      <c r="C20">
        <f ca="1" t="shared" si="1"/>
        <v>704174.195</v>
      </c>
    </row>
    <row r="21" spans="1:3">
      <c r="A21" s="2">
        <v>111</v>
      </c>
      <c r="B21">
        <f ca="1" t="shared" si="0"/>
        <v>7615472.698</v>
      </c>
      <c r="C21">
        <f ca="1" t="shared" si="1"/>
        <v>798546.195</v>
      </c>
    </row>
    <row r="22" spans="1:3">
      <c r="A22" s="2">
        <v>41</v>
      </c>
      <c r="B22">
        <f ca="1" t="shared" si="0"/>
        <v>7739035.698</v>
      </c>
      <c r="C22">
        <f ca="1" t="shared" si="1"/>
        <v>701084.195</v>
      </c>
    </row>
    <row r="23" spans="1:3">
      <c r="A23" s="2">
        <v>231</v>
      </c>
      <c r="B23">
        <f ca="1" t="shared" si="0"/>
        <v>7715197.698</v>
      </c>
      <c r="C23">
        <f ca="1" t="shared" si="1"/>
        <v>674466.195</v>
      </c>
    </row>
    <row r="24" spans="1:3">
      <c r="A24" s="2">
        <v>109</v>
      </c>
      <c r="B24">
        <f ca="1" t="shared" si="0"/>
        <v>7731412.698</v>
      </c>
      <c r="C24">
        <f ca="1" t="shared" si="1"/>
        <v>698096.195</v>
      </c>
    </row>
    <row r="25" spans="1:3">
      <c r="A25" s="2">
        <v>44</v>
      </c>
      <c r="B25">
        <f ca="1" t="shared" ref="B25:B34" si="2">RANDBETWEEN(-100000,100000)+7666089.698</f>
        <v>7679735.698</v>
      </c>
      <c r="C25">
        <f ca="1" t="shared" ref="C25:C34" si="3">RANDBETWEEN(-100000,100000)+739639.195</f>
        <v>816072.195</v>
      </c>
    </row>
    <row r="26" spans="1:3">
      <c r="A26" s="2">
        <v>5</v>
      </c>
      <c r="B26">
        <f ca="1" t="shared" si="2"/>
        <v>7612719.698</v>
      </c>
      <c r="C26">
        <f ca="1" t="shared" si="3"/>
        <v>829191.195</v>
      </c>
    </row>
    <row r="27" spans="1:3">
      <c r="A27" s="2">
        <v>285</v>
      </c>
      <c r="B27">
        <f ca="1" t="shared" si="2"/>
        <v>7679735.698</v>
      </c>
      <c r="C27">
        <f ca="1" t="shared" si="3"/>
        <v>829191.195</v>
      </c>
    </row>
    <row r="28" spans="1:3">
      <c r="A28" s="2">
        <v>34</v>
      </c>
      <c r="B28">
        <f ca="1" t="shared" si="2"/>
        <v>7621366.698</v>
      </c>
      <c r="C28">
        <f ca="1" t="shared" si="3"/>
        <v>687675.195</v>
      </c>
    </row>
    <row r="29" spans="1:3">
      <c r="A29" s="2">
        <v>215</v>
      </c>
      <c r="B29">
        <f ca="1" t="shared" si="2"/>
        <v>7601535.698</v>
      </c>
      <c r="C29">
        <f ca="1" t="shared" si="3"/>
        <v>654403.195</v>
      </c>
    </row>
    <row r="30" spans="1:3">
      <c r="A30" s="2">
        <v>103</v>
      </c>
      <c r="B30">
        <f ca="1" t="shared" si="2"/>
        <v>7707394.698</v>
      </c>
      <c r="C30">
        <f ca="1" t="shared" si="3"/>
        <v>720975.195</v>
      </c>
    </row>
    <row r="31" spans="1:3">
      <c r="A31" s="2">
        <v>150</v>
      </c>
      <c r="B31">
        <f ca="1" t="shared" si="2"/>
        <v>7705427.698</v>
      </c>
      <c r="C31">
        <f ca="1" t="shared" si="3"/>
        <v>678221.195</v>
      </c>
    </row>
    <row r="32" spans="1:3">
      <c r="A32" s="2">
        <v>7</v>
      </c>
      <c r="B32">
        <f ca="1" t="shared" si="2"/>
        <v>7638427.698</v>
      </c>
      <c r="C32">
        <f ca="1" t="shared" si="3"/>
        <v>711976.195</v>
      </c>
    </row>
    <row r="33" spans="1:3">
      <c r="A33" s="2">
        <v>79</v>
      </c>
      <c r="B33">
        <f ca="1" t="shared" si="2"/>
        <v>7613902.698</v>
      </c>
      <c r="C33">
        <f ca="1" t="shared" si="3"/>
        <v>651757.195</v>
      </c>
    </row>
    <row r="34" spans="1:3">
      <c r="A34" s="2">
        <v>64</v>
      </c>
      <c r="B34">
        <f ca="1" t="shared" si="2"/>
        <v>7599323.698</v>
      </c>
      <c r="C34">
        <f ca="1" t="shared" si="3"/>
        <v>741829.195</v>
      </c>
    </row>
    <row r="35" spans="1:3">
      <c r="A35" s="2">
        <v>174</v>
      </c>
      <c r="B35">
        <f ca="1" t="shared" ref="B35:B44" si="4">RANDBETWEEN(-100000,100000)+7666089.698</f>
        <v>7674780.698</v>
      </c>
      <c r="C35">
        <f ca="1" t="shared" ref="C35:C44" si="5">RANDBETWEEN(-100000,100000)+739639.195</f>
        <v>762883.195</v>
      </c>
    </row>
    <row r="36" spans="1:3">
      <c r="A36" s="2">
        <v>146</v>
      </c>
      <c r="B36">
        <f ca="1" t="shared" si="4"/>
        <v>7683431.698</v>
      </c>
      <c r="C36">
        <f ca="1" t="shared" si="5"/>
        <v>836577.195</v>
      </c>
    </row>
    <row r="37" spans="1:3">
      <c r="A37" s="2">
        <v>288</v>
      </c>
      <c r="B37">
        <f ca="1" t="shared" si="4"/>
        <v>7672000.698</v>
      </c>
      <c r="C37">
        <f ca="1" t="shared" si="5"/>
        <v>792961.195</v>
      </c>
    </row>
    <row r="38" spans="1:3">
      <c r="A38" s="2">
        <v>161</v>
      </c>
      <c r="B38">
        <f ca="1" t="shared" si="4"/>
        <v>7732846.698</v>
      </c>
      <c r="C38">
        <f ca="1" t="shared" si="5"/>
        <v>767307.195</v>
      </c>
    </row>
    <row r="39" spans="1:3">
      <c r="A39" s="2">
        <v>42</v>
      </c>
      <c r="B39">
        <f ca="1" t="shared" si="4"/>
        <v>7637226.698</v>
      </c>
      <c r="C39">
        <f ca="1" t="shared" si="5"/>
        <v>746926.195</v>
      </c>
    </row>
    <row r="40" spans="1:3">
      <c r="A40" s="2">
        <v>318</v>
      </c>
      <c r="B40">
        <f ca="1" t="shared" si="4"/>
        <v>7686315.698</v>
      </c>
      <c r="C40">
        <f ca="1" t="shared" si="5"/>
        <v>686445.195</v>
      </c>
    </row>
    <row r="41" spans="1:3">
      <c r="A41" s="2">
        <v>57</v>
      </c>
      <c r="B41">
        <f ca="1" t="shared" si="4"/>
        <v>7718382.698</v>
      </c>
      <c r="C41">
        <f ca="1" t="shared" si="5"/>
        <v>654407.195</v>
      </c>
    </row>
    <row r="42" spans="1:3">
      <c r="A42" s="2">
        <v>190</v>
      </c>
      <c r="B42">
        <f ca="1" t="shared" si="4"/>
        <v>7621366.698</v>
      </c>
      <c r="C42">
        <f ca="1" t="shared" si="5"/>
        <v>724154.195</v>
      </c>
    </row>
    <row r="43" spans="1:3">
      <c r="A43" s="2">
        <v>141</v>
      </c>
      <c r="B43">
        <f ca="1" t="shared" si="4"/>
        <v>7573919.698</v>
      </c>
      <c r="C43">
        <f ca="1" t="shared" si="5"/>
        <v>687676.195</v>
      </c>
    </row>
    <row r="44" spans="1:3">
      <c r="A44" s="2">
        <v>169</v>
      </c>
      <c r="B44">
        <f ca="1" t="shared" si="4"/>
        <v>7706883.698</v>
      </c>
      <c r="C44">
        <f ca="1" t="shared" si="5"/>
        <v>671764.195</v>
      </c>
    </row>
    <row r="45" spans="1:3">
      <c r="A45" s="2">
        <v>242</v>
      </c>
      <c r="B45">
        <f ca="1" t="shared" ref="B45:B54" si="6">RANDBETWEEN(-100000,100000)+7666089.698</f>
        <v>7705427.698</v>
      </c>
      <c r="C45">
        <f ca="1" t="shared" ref="C45:C54" si="7">RANDBETWEEN(-100000,100000)+739639.195</f>
        <v>726853.195</v>
      </c>
    </row>
    <row r="46" spans="1:3">
      <c r="A46" s="2">
        <v>104</v>
      </c>
      <c r="B46">
        <f ca="1" t="shared" si="6"/>
        <v>7749311.698</v>
      </c>
      <c r="C46">
        <f ca="1" t="shared" si="7"/>
        <v>671780.195</v>
      </c>
    </row>
    <row r="47" spans="1:3">
      <c r="A47" s="2">
        <v>81</v>
      </c>
      <c r="B47">
        <f ca="1" t="shared" si="6"/>
        <v>7598227.698</v>
      </c>
      <c r="C47">
        <f ca="1" t="shared" si="7"/>
        <v>820822.195</v>
      </c>
    </row>
    <row r="48" spans="1:3">
      <c r="A48" s="2">
        <v>71</v>
      </c>
      <c r="B48">
        <f ca="1" t="shared" si="6"/>
        <v>7585219.698</v>
      </c>
      <c r="C48">
        <f ca="1" t="shared" si="7"/>
        <v>837922.195</v>
      </c>
    </row>
    <row r="49" spans="1:3">
      <c r="A49" s="2">
        <v>4</v>
      </c>
      <c r="B49">
        <f ca="1" t="shared" si="6"/>
        <v>7686106.698</v>
      </c>
      <c r="C49">
        <f ca="1" t="shared" si="7"/>
        <v>752357.195</v>
      </c>
    </row>
    <row r="50" spans="1:3">
      <c r="A50" s="2">
        <v>107</v>
      </c>
      <c r="B50">
        <f ca="1" t="shared" si="6"/>
        <v>7628335.698</v>
      </c>
      <c r="C50">
        <f ca="1" t="shared" si="7"/>
        <v>729928.195</v>
      </c>
    </row>
    <row r="51" spans="1:3">
      <c r="A51" s="2">
        <v>199</v>
      </c>
      <c r="B51">
        <f ca="1" t="shared" si="6"/>
        <v>7683432.698</v>
      </c>
      <c r="C51">
        <f ca="1" t="shared" si="7"/>
        <v>707172.195</v>
      </c>
    </row>
    <row r="52" spans="1:3">
      <c r="A52" s="2">
        <v>241</v>
      </c>
      <c r="B52">
        <f ca="1" t="shared" si="6"/>
        <v>7588355.698</v>
      </c>
      <c r="C52">
        <f ca="1" t="shared" si="7"/>
        <v>767796.195</v>
      </c>
    </row>
    <row r="53" spans="1:3">
      <c r="A53" s="2">
        <v>205</v>
      </c>
      <c r="B53">
        <f ca="1" t="shared" si="6"/>
        <v>7676999.698</v>
      </c>
      <c r="C53">
        <f ca="1" t="shared" si="7"/>
        <v>747681.195</v>
      </c>
    </row>
    <row r="54" spans="1:3">
      <c r="A54" s="2">
        <v>229</v>
      </c>
      <c r="B54">
        <f ca="1" t="shared" si="6"/>
        <v>7614294.698</v>
      </c>
      <c r="C54">
        <f ca="1" t="shared" si="7"/>
        <v>656956.195</v>
      </c>
    </row>
    <row r="55" spans="1:3">
      <c r="A55" s="2">
        <v>197</v>
      </c>
      <c r="B55">
        <f ca="1" t="shared" ref="B55:B64" si="8">RANDBETWEEN(-100000,100000)+7666089.698</f>
        <v>7651276.698</v>
      </c>
      <c r="C55">
        <f ca="1" t="shared" ref="C55:C64" si="9">RANDBETWEEN(-100000,100000)+739639.195</f>
        <v>682669.195</v>
      </c>
    </row>
    <row r="56" spans="1:3">
      <c r="A56" s="2">
        <v>31</v>
      </c>
      <c r="B56">
        <f ca="1" t="shared" si="8"/>
        <v>7651281.698</v>
      </c>
      <c r="C56">
        <f ca="1" t="shared" si="9"/>
        <v>686443.195</v>
      </c>
    </row>
    <row r="57" spans="1:3">
      <c r="A57" s="2">
        <v>290</v>
      </c>
      <c r="B57">
        <f ca="1" t="shared" si="8"/>
        <v>7587895.698</v>
      </c>
      <c r="C57">
        <f ca="1" t="shared" si="9"/>
        <v>752353.195</v>
      </c>
    </row>
    <row r="58" spans="1:3">
      <c r="A58" s="2">
        <v>305</v>
      </c>
      <c r="B58">
        <f ca="1" t="shared" si="8"/>
        <v>7654551.698</v>
      </c>
      <c r="C58">
        <f ca="1" t="shared" si="9"/>
        <v>838415.195</v>
      </c>
    </row>
    <row r="59" spans="1:3">
      <c r="A59" s="2">
        <v>159</v>
      </c>
      <c r="B59">
        <f ca="1" t="shared" si="8"/>
        <v>7706881.698</v>
      </c>
      <c r="C59">
        <f ca="1" t="shared" si="9"/>
        <v>791049.195</v>
      </c>
    </row>
    <row r="60" spans="1:3">
      <c r="A60" s="2">
        <v>47</v>
      </c>
      <c r="B60">
        <f ca="1" t="shared" si="8"/>
        <v>7706884.698</v>
      </c>
      <c r="C60">
        <f ca="1" t="shared" si="9"/>
        <v>762897.195</v>
      </c>
    </row>
    <row r="61" spans="1:3">
      <c r="A61" s="2">
        <v>221</v>
      </c>
      <c r="B61">
        <f ca="1" t="shared" si="8"/>
        <v>7758242.698</v>
      </c>
      <c r="C61">
        <f ca="1" t="shared" si="9"/>
        <v>811158.195</v>
      </c>
    </row>
    <row r="62" spans="1:3">
      <c r="A62" s="2">
        <v>247</v>
      </c>
      <c r="B62">
        <f ca="1" t="shared" si="8"/>
        <v>7718322.698</v>
      </c>
      <c r="C62">
        <f ca="1" t="shared" si="9"/>
        <v>720975.195</v>
      </c>
    </row>
    <row r="63" spans="1:3">
      <c r="A63" s="2">
        <v>40</v>
      </c>
      <c r="B63">
        <f ca="1" t="shared" si="8"/>
        <v>7588356.698</v>
      </c>
      <c r="C63">
        <f ca="1" t="shared" si="9"/>
        <v>836580.195</v>
      </c>
    </row>
    <row r="64" spans="1:3">
      <c r="A64" s="2">
        <v>186</v>
      </c>
      <c r="B64">
        <f ca="1" t="shared" si="8"/>
        <v>7582779.698</v>
      </c>
      <c r="C64">
        <f ca="1" t="shared" si="9"/>
        <v>767797.195</v>
      </c>
    </row>
    <row r="65" spans="1:3">
      <c r="A65" s="2">
        <v>54</v>
      </c>
      <c r="B65">
        <f ca="1" t="shared" ref="B65:B74" si="10">RANDBETWEEN(-100000,100000)+7666089.698</f>
        <v>7650882.698</v>
      </c>
      <c r="C65">
        <f ca="1" t="shared" ref="C65:C74" si="11">RANDBETWEEN(-100000,100000)+739639.195</f>
        <v>744315.195</v>
      </c>
    </row>
    <row r="66" spans="1:3">
      <c r="A66" s="2">
        <v>149</v>
      </c>
      <c r="B66">
        <f ca="1" t="shared" si="10"/>
        <v>7673994.698</v>
      </c>
      <c r="C66">
        <f ca="1" t="shared" si="11"/>
        <v>768216.195</v>
      </c>
    </row>
    <row r="67" spans="1:3">
      <c r="A67" s="2">
        <v>237</v>
      </c>
      <c r="B67">
        <f ca="1" t="shared" si="10"/>
        <v>7630624.698</v>
      </c>
      <c r="C67">
        <f ca="1" t="shared" si="11"/>
        <v>678222.195</v>
      </c>
    </row>
    <row r="68" spans="1:3">
      <c r="A68" s="2">
        <v>37</v>
      </c>
      <c r="B68">
        <f ca="1" t="shared" si="10"/>
        <v>7674129.698</v>
      </c>
      <c r="C68">
        <f ca="1" t="shared" si="11"/>
        <v>812556.195</v>
      </c>
    </row>
    <row r="69" spans="1:3">
      <c r="A69" s="2">
        <v>36</v>
      </c>
      <c r="B69">
        <f ca="1" t="shared" si="10"/>
        <v>7645815.698</v>
      </c>
      <c r="C69">
        <f ca="1" t="shared" si="11"/>
        <v>820445.195</v>
      </c>
    </row>
    <row r="70" spans="1:3">
      <c r="A70" s="2">
        <v>201</v>
      </c>
      <c r="B70">
        <f ca="1" t="shared" si="10"/>
        <v>7765926.698</v>
      </c>
      <c r="C70">
        <f ca="1" t="shared" si="11"/>
        <v>678490.195</v>
      </c>
    </row>
    <row r="71" spans="1:3">
      <c r="A71" s="2">
        <v>46</v>
      </c>
      <c r="B71">
        <f ca="1" t="shared" si="10"/>
        <v>7763028.698</v>
      </c>
      <c r="C71">
        <f ca="1" t="shared" si="11"/>
        <v>752357.195</v>
      </c>
    </row>
    <row r="72" spans="1:3">
      <c r="A72" s="2">
        <v>110</v>
      </c>
      <c r="B72">
        <f ca="1" t="shared" si="10"/>
        <v>7631100.698</v>
      </c>
      <c r="C72">
        <f ca="1" t="shared" si="11"/>
        <v>678493.195</v>
      </c>
    </row>
    <row r="73" spans="1:3">
      <c r="A73" s="2">
        <v>108</v>
      </c>
      <c r="B73">
        <f ca="1" t="shared" si="10"/>
        <v>7699188.698</v>
      </c>
      <c r="C73">
        <f ca="1" t="shared" si="11"/>
        <v>729927.195</v>
      </c>
    </row>
    <row r="74" spans="1:3">
      <c r="A74" s="2">
        <v>80</v>
      </c>
      <c r="B74">
        <f ca="1" t="shared" si="10"/>
        <v>7652239.698</v>
      </c>
      <c r="C74">
        <f ca="1" t="shared" si="11"/>
        <v>768221.195</v>
      </c>
    </row>
    <row r="75" spans="1:3">
      <c r="A75" s="2">
        <v>65</v>
      </c>
      <c r="B75">
        <f ca="1" t="shared" ref="B75:B84" si="12">RANDBETWEEN(-100000,100000)+7666089.698</f>
        <v>7678808.698</v>
      </c>
      <c r="C75">
        <f ca="1" t="shared" ref="C75:C84" si="13">RANDBETWEEN(-100000,100000)+739639.195</f>
        <v>762894.195</v>
      </c>
    </row>
    <row r="76" spans="1:3">
      <c r="A76" s="2">
        <v>192</v>
      </c>
      <c r="B76">
        <f ca="1" t="shared" si="12"/>
        <v>7644403.698</v>
      </c>
      <c r="C76">
        <f ca="1" t="shared" si="13"/>
        <v>768217.195</v>
      </c>
    </row>
    <row r="77" spans="1:3">
      <c r="A77" s="2">
        <v>2</v>
      </c>
      <c r="B77">
        <f ca="1" t="shared" si="12"/>
        <v>7615604.698</v>
      </c>
      <c r="C77">
        <f ca="1" t="shared" si="13"/>
        <v>713653.195</v>
      </c>
    </row>
    <row r="78" spans="1:3">
      <c r="A78" s="2">
        <v>8</v>
      </c>
      <c r="B78">
        <f ca="1" t="shared" si="12"/>
        <v>7706344.698</v>
      </c>
      <c r="C78">
        <f ca="1" t="shared" si="13"/>
        <v>780947.195</v>
      </c>
    </row>
    <row r="79" spans="1:3">
      <c r="A79" s="2">
        <v>106</v>
      </c>
      <c r="B79">
        <f ca="1" t="shared" si="12"/>
        <v>7569008.698</v>
      </c>
      <c r="C79">
        <f ca="1" t="shared" si="13"/>
        <v>691038.195</v>
      </c>
    </row>
    <row r="80" spans="1:3">
      <c r="A80" s="2">
        <v>189</v>
      </c>
      <c r="B80">
        <f ca="1" t="shared" si="12"/>
        <v>7605906.698</v>
      </c>
      <c r="C80">
        <f ca="1" t="shared" si="13"/>
        <v>762618.195</v>
      </c>
    </row>
    <row r="81" spans="1:3">
      <c r="A81" s="2">
        <v>219</v>
      </c>
      <c r="B81">
        <f ca="1" t="shared" si="12"/>
        <v>7713658.698</v>
      </c>
      <c r="C81">
        <f ca="1" t="shared" si="13"/>
        <v>719364.195</v>
      </c>
    </row>
    <row r="82" spans="1:3">
      <c r="A82" s="2">
        <v>275</v>
      </c>
      <c r="B82">
        <f ca="1" t="shared" si="12"/>
        <v>7612659.698</v>
      </c>
      <c r="C82">
        <f ca="1" t="shared" si="13"/>
        <v>651759.195</v>
      </c>
    </row>
    <row r="83" spans="1:3">
      <c r="A83" s="2">
        <v>45</v>
      </c>
      <c r="B83">
        <f ca="1" t="shared" si="12"/>
        <v>7659364.698</v>
      </c>
      <c r="C83">
        <f ca="1" t="shared" si="13"/>
        <v>837367.195</v>
      </c>
    </row>
    <row r="84" spans="1:3">
      <c r="A84" s="2">
        <v>82</v>
      </c>
      <c r="B84">
        <f ca="1" t="shared" si="12"/>
        <v>7698761.698</v>
      </c>
      <c r="C84">
        <f ca="1" t="shared" si="13"/>
        <v>837364.195</v>
      </c>
    </row>
    <row r="85" spans="1:3">
      <c r="A85" s="2">
        <v>235</v>
      </c>
      <c r="B85">
        <f ca="1" t="shared" ref="B85:B94" si="14">RANDBETWEEN(-100000,100000)+7666089.698</f>
        <v>7699186.698</v>
      </c>
      <c r="C85">
        <f ca="1" t="shared" ref="C85:C94" si="15">RANDBETWEEN(-100000,100000)+739639.195</f>
        <v>779771.195</v>
      </c>
    </row>
    <row r="86" spans="1:3">
      <c r="A86" s="2">
        <v>118</v>
      </c>
      <c r="B86">
        <f ca="1" t="shared" si="14"/>
        <v>7694668.698</v>
      </c>
      <c r="C86">
        <f ca="1" t="shared" si="15"/>
        <v>691037.195</v>
      </c>
    </row>
    <row r="87" spans="1:3">
      <c r="A87" s="2">
        <v>136</v>
      </c>
      <c r="B87">
        <f ca="1" t="shared" si="14"/>
        <v>7571126.698</v>
      </c>
      <c r="C87">
        <f ca="1" t="shared" si="15"/>
        <v>821817.195</v>
      </c>
    </row>
    <row r="88" spans="1:3">
      <c r="A88" s="2">
        <v>207</v>
      </c>
      <c r="B88">
        <f ca="1" t="shared" si="14"/>
        <v>7647089.698</v>
      </c>
      <c r="C88">
        <f ca="1" t="shared" si="15"/>
        <v>815503.195</v>
      </c>
    </row>
    <row r="89" spans="1:3">
      <c r="A89" s="2">
        <v>148</v>
      </c>
      <c r="B89">
        <f ca="1" t="shared" si="14"/>
        <v>7742207.698</v>
      </c>
      <c r="C89">
        <f ca="1" t="shared" si="15"/>
        <v>763959.195</v>
      </c>
    </row>
    <row r="90" spans="1:3">
      <c r="A90" s="2">
        <v>155</v>
      </c>
      <c r="B90">
        <f ca="1" t="shared" si="14"/>
        <v>7749881.698</v>
      </c>
      <c r="C90">
        <f ca="1" t="shared" si="15"/>
        <v>702813.195</v>
      </c>
    </row>
    <row r="91" spans="1:3">
      <c r="A91" s="2">
        <v>210</v>
      </c>
      <c r="B91">
        <f ca="1" t="shared" si="14"/>
        <v>7707629.698</v>
      </c>
      <c r="C91">
        <f ca="1" t="shared" si="15"/>
        <v>679454.195</v>
      </c>
    </row>
    <row r="92" spans="1:3">
      <c r="A92" s="2">
        <v>35</v>
      </c>
      <c r="B92">
        <f ca="1" t="shared" si="14"/>
        <v>7678973.698</v>
      </c>
      <c r="C92">
        <f ca="1" t="shared" si="15"/>
        <v>779771.195</v>
      </c>
    </row>
    <row r="93" spans="1:3">
      <c r="A93" s="2">
        <v>184</v>
      </c>
      <c r="B93">
        <f ca="1" t="shared" si="14"/>
        <v>7640105.698</v>
      </c>
      <c r="C93">
        <f ca="1" t="shared" si="15"/>
        <v>669266.195</v>
      </c>
    </row>
    <row r="94" spans="1:3">
      <c r="A94" s="2">
        <v>173</v>
      </c>
      <c r="B94">
        <f ca="1" t="shared" si="14"/>
        <v>7588355.698</v>
      </c>
      <c r="C94">
        <f ca="1" t="shared" si="15"/>
        <v>744660.195</v>
      </c>
    </row>
    <row r="95" spans="1:3">
      <c r="A95" s="2">
        <v>1</v>
      </c>
      <c r="B95">
        <f ca="1" t="shared" ref="B95:B104" si="16">RANDBETWEEN(-100000,100000)+7666089.698</f>
        <v>7587552.698</v>
      </c>
      <c r="C95">
        <f ca="1" t="shared" ref="C95:C104" si="17">RANDBETWEEN(-100000,100000)+739639.195</f>
        <v>741825.195</v>
      </c>
    </row>
    <row r="96" spans="1:3">
      <c r="A96" s="2">
        <v>117</v>
      </c>
      <c r="B96">
        <f ca="1" t="shared" si="16"/>
        <v>7764556.698</v>
      </c>
      <c r="C96">
        <f ca="1" t="shared" si="17"/>
        <v>692009.195</v>
      </c>
    </row>
    <row r="97" spans="1:3">
      <c r="A97" s="2">
        <v>178</v>
      </c>
      <c r="B97">
        <f ca="1" t="shared" si="16"/>
        <v>7748262.698</v>
      </c>
      <c r="C97">
        <f ca="1" t="shared" si="17"/>
        <v>794117.195</v>
      </c>
    </row>
    <row r="98" spans="1:3">
      <c r="A98" s="2">
        <v>53</v>
      </c>
      <c r="B98">
        <f ca="1" t="shared" si="16"/>
        <v>7706346.698</v>
      </c>
      <c r="C98">
        <f ca="1" t="shared" si="17"/>
        <v>787006.195</v>
      </c>
    </row>
    <row r="99" spans="1:3">
      <c r="A99" s="2">
        <v>194</v>
      </c>
      <c r="B99">
        <f ca="1" t="shared" si="16"/>
        <v>7650603.698</v>
      </c>
      <c r="C99">
        <f ca="1" t="shared" si="17"/>
        <v>774182.195</v>
      </c>
    </row>
    <row r="100" spans="1:3">
      <c r="A100" s="2">
        <v>248</v>
      </c>
      <c r="B100">
        <f ca="1" t="shared" si="16"/>
        <v>7686310.698</v>
      </c>
      <c r="C100">
        <f ca="1" t="shared" si="17"/>
        <v>812271.195</v>
      </c>
    </row>
    <row r="101" spans="1:3">
      <c r="A101" s="2">
        <v>315</v>
      </c>
      <c r="B101">
        <f ca="1" t="shared" si="16"/>
        <v>7590570.698</v>
      </c>
      <c r="C101">
        <f ca="1" t="shared" si="17"/>
        <v>824222.195</v>
      </c>
    </row>
    <row r="102" spans="1:3">
      <c r="A102" s="2">
        <v>29</v>
      </c>
      <c r="B102">
        <f ca="1" t="shared" si="16"/>
        <v>7749307.698</v>
      </c>
      <c r="C102">
        <f ca="1" t="shared" si="17"/>
        <v>731451.195</v>
      </c>
    </row>
    <row r="103" spans="1:3">
      <c r="A103" s="2">
        <v>223</v>
      </c>
      <c r="B103">
        <f ca="1" t="shared" si="16"/>
        <v>7699188.698</v>
      </c>
      <c r="C103">
        <f ca="1" t="shared" si="17"/>
        <v>838316.195</v>
      </c>
    </row>
    <row r="104" spans="1:3">
      <c r="A104" s="2">
        <v>273</v>
      </c>
      <c r="B104">
        <f ca="1" t="shared" si="16"/>
        <v>7650602.698</v>
      </c>
      <c r="C104">
        <f ca="1" t="shared" si="17"/>
        <v>713651.195</v>
      </c>
    </row>
    <row r="105" spans="1:3">
      <c r="A105" s="2">
        <v>188</v>
      </c>
      <c r="B105">
        <f ca="1" t="shared" ref="B105:B114" si="18">RANDBETWEEN(-100000,100000)+7666089.698</f>
        <v>7665242.698</v>
      </c>
      <c r="C105">
        <f ca="1" t="shared" ref="C105:C114" si="19">RANDBETWEEN(-100000,100000)+739639.195</f>
        <v>816597.195</v>
      </c>
    </row>
    <row r="106" spans="1:3">
      <c r="A106" s="2">
        <v>271</v>
      </c>
      <c r="B106">
        <f ca="1" t="shared" si="18"/>
        <v>7669527.698</v>
      </c>
      <c r="C106">
        <f ca="1" t="shared" si="19"/>
        <v>713652.195</v>
      </c>
    </row>
    <row r="107" spans="1:3">
      <c r="A107" s="2">
        <v>85</v>
      </c>
      <c r="B107">
        <f ca="1" t="shared" si="18"/>
        <v>7618458.698</v>
      </c>
      <c r="C107">
        <f ca="1" t="shared" si="19"/>
        <v>682673.195</v>
      </c>
    </row>
    <row r="108" spans="1:3">
      <c r="A108" s="2">
        <v>78</v>
      </c>
      <c r="B108">
        <f ca="1" t="shared" si="18"/>
        <v>7698761.698</v>
      </c>
      <c r="C108">
        <f ca="1" t="shared" si="19"/>
        <v>731448.195</v>
      </c>
    </row>
    <row r="109" spans="1:3">
      <c r="A109" s="2">
        <v>198</v>
      </c>
      <c r="B109">
        <f ca="1" t="shared" si="18"/>
        <v>7587894.698</v>
      </c>
      <c r="C109">
        <f ca="1" t="shared" si="19"/>
        <v>826425.195</v>
      </c>
    </row>
    <row r="110" spans="1:3">
      <c r="A110" s="2">
        <v>243</v>
      </c>
      <c r="B110">
        <f ca="1" t="shared" si="18"/>
        <v>7633624.698</v>
      </c>
      <c r="C110">
        <f ca="1" t="shared" si="19"/>
        <v>664145.195</v>
      </c>
    </row>
    <row r="111" spans="1:3">
      <c r="A111" s="2">
        <v>145</v>
      </c>
      <c r="B111">
        <f ca="1" t="shared" si="18"/>
        <v>7706343.698</v>
      </c>
      <c r="C111">
        <f ca="1" t="shared" si="19"/>
        <v>821812.195</v>
      </c>
    </row>
    <row r="112" spans="1:3">
      <c r="A112" s="2">
        <v>181</v>
      </c>
      <c r="B112">
        <f ca="1" t="shared" si="18"/>
        <v>7701747.698</v>
      </c>
      <c r="C112">
        <f ca="1" t="shared" si="19"/>
        <v>668689.195</v>
      </c>
    </row>
    <row r="113" spans="1:3">
      <c r="A113" s="2">
        <v>56</v>
      </c>
      <c r="B113">
        <f ca="1" t="shared" si="18"/>
        <v>7641835.698</v>
      </c>
      <c r="C113">
        <f ca="1" t="shared" si="19"/>
        <v>821814.195</v>
      </c>
    </row>
    <row r="114" spans="1:3">
      <c r="A114" s="2">
        <v>126</v>
      </c>
      <c r="B114">
        <f ca="1" t="shared" si="18"/>
        <v>7633622.698</v>
      </c>
      <c r="C114">
        <f ca="1" t="shared" si="19"/>
        <v>752808.195</v>
      </c>
    </row>
    <row r="115" spans="1:3">
      <c r="A115" s="2">
        <v>196</v>
      </c>
      <c r="B115">
        <f ca="1" t="shared" ref="B115:B124" si="20">RANDBETWEEN(-100000,100000)+7666089.698</f>
        <v>7743047.698</v>
      </c>
      <c r="C115">
        <f ca="1" t="shared" ref="C115:C124" si="21">RANDBETWEEN(-100000,100000)+739639.195</f>
        <v>669270.195</v>
      </c>
    </row>
    <row r="116" spans="1:3">
      <c r="A116" s="2">
        <v>144</v>
      </c>
      <c r="B116">
        <f ca="1" t="shared" si="20"/>
        <v>7629192.698</v>
      </c>
      <c r="C116">
        <f ca="1" t="shared" si="21"/>
        <v>669267.195</v>
      </c>
    </row>
    <row r="117" spans="1:3">
      <c r="A117" s="2">
        <v>195</v>
      </c>
      <c r="B117">
        <f ca="1" t="shared" si="20"/>
        <v>7670770.698</v>
      </c>
      <c r="C117">
        <f ca="1" t="shared" si="21"/>
        <v>729452.195</v>
      </c>
    </row>
    <row r="118" spans="1:3">
      <c r="A118" s="2">
        <v>287</v>
      </c>
      <c r="B118">
        <f ca="1" t="shared" si="20"/>
        <v>7670766.698</v>
      </c>
      <c r="C118">
        <f ca="1" t="shared" si="21"/>
        <v>671765.195</v>
      </c>
    </row>
    <row r="119" spans="1:3">
      <c r="A119" s="2">
        <v>101</v>
      </c>
      <c r="B119">
        <f ca="1" t="shared" si="20"/>
        <v>7569007.698</v>
      </c>
      <c r="C119">
        <f ca="1" t="shared" si="21"/>
        <v>729449.195</v>
      </c>
    </row>
    <row r="120" spans="1:3">
      <c r="A120" s="2">
        <v>240</v>
      </c>
      <c r="B120">
        <f ca="1" t="shared" si="20"/>
        <v>7656915.698</v>
      </c>
      <c r="C120">
        <f ca="1" t="shared" si="21"/>
        <v>828541.195</v>
      </c>
    </row>
    <row r="121" spans="1:3">
      <c r="A121" s="2">
        <v>301</v>
      </c>
      <c r="B121">
        <f ca="1" t="shared" si="20"/>
        <v>7761508.698</v>
      </c>
      <c r="C121">
        <f ca="1" t="shared" si="21"/>
        <v>791045.195</v>
      </c>
    </row>
    <row r="122" spans="1:3">
      <c r="A122" s="2">
        <v>176</v>
      </c>
      <c r="B122">
        <f ca="1" t="shared" si="20"/>
        <v>7578207.698</v>
      </c>
      <c r="C122">
        <f ca="1" t="shared" si="21"/>
        <v>769169.195</v>
      </c>
    </row>
    <row r="123" spans="1:3">
      <c r="A123" s="2">
        <v>84</v>
      </c>
      <c r="B123">
        <f ca="1" t="shared" si="20"/>
        <v>7735968.698</v>
      </c>
      <c r="C123">
        <f ca="1" t="shared" si="21"/>
        <v>837802.195</v>
      </c>
    </row>
    <row r="124" spans="1:3">
      <c r="A124" s="2">
        <v>170</v>
      </c>
      <c r="B124">
        <f ca="1" t="shared" si="20"/>
        <v>7735965.698</v>
      </c>
      <c r="C124">
        <f ca="1" t="shared" si="21"/>
        <v>651135.195</v>
      </c>
    </row>
    <row r="125" spans="1:3">
      <c r="A125" s="2">
        <v>245</v>
      </c>
      <c r="B125">
        <f ca="1" t="shared" ref="B125:B134" si="22">RANDBETWEEN(-100000,100000)+7666089.698</f>
        <v>7616579.698</v>
      </c>
      <c r="C125">
        <f ca="1" t="shared" ref="C125:C134" si="23">RANDBETWEEN(-100000,100000)+739639.195</f>
        <v>828540.195</v>
      </c>
    </row>
    <row r="126" spans="1:3">
      <c r="A126" s="2">
        <v>147</v>
      </c>
      <c r="B126">
        <f ca="1" t="shared" si="22"/>
        <v>7595719.698</v>
      </c>
      <c r="C126">
        <f ca="1" t="shared" si="23"/>
        <v>801305.195</v>
      </c>
    </row>
    <row r="127" spans="1:3">
      <c r="A127" s="2">
        <v>244</v>
      </c>
      <c r="B127">
        <f ca="1" t="shared" si="22"/>
        <v>7577585.698</v>
      </c>
      <c r="C127">
        <f ca="1" t="shared" si="23"/>
        <v>678219.195</v>
      </c>
    </row>
    <row r="128" spans="1:3">
      <c r="A128" s="2">
        <v>43</v>
      </c>
      <c r="B128">
        <f ca="1" t="shared" si="22"/>
        <v>7602704.698</v>
      </c>
      <c r="C128">
        <f ca="1" t="shared" si="23"/>
        <v>820824.195</v>
      </c>
    </row>
    <row r="129" spans="1:3">
      <c r="A129" s="2">
        <v>100</v>
      </c>
      <c r="B129">
        <f ca="1" t="shared" si="22"/>
        <v>7741849.698</v>
      </c>
      <c r="C129">
        <f ca="1" t="shared" si="23"/>
        <v>835047.195</v>
      </c>
    </row>
    <row r="130" spans="1:3">
      <c r="A130" s="2">
        <v>253</v>
      </c>
      <c r="B130">
        <f ca="1" t="shared" si="22"/>
        <v>7761494.698</v>
      </c>
      <c r="C130">
        <f ca="1" t="shared" si="23"/>
        <v>787397.195</v>
      </c>
    </row>
    <row r="131" spans="1:3">
      <c r="A131" s="2">
        <v>102</v>
      </c>
      <c r="B131">
        <f ca="1" t="shared" si="22"/>
        <v>7730124.698</v>
      </c>
      <c r="C131">
        <f ca="1" t="shared" si="23"/>
        <v>769172.195</v>
      </c>
    </row>
    <row r="132" spans="1:3">
      <c r="A132" s="2">
        <v>116</v>
      </c>
      <c r="B132">
        <f ca="1" t="shared" si="22"/>
        <v>7612718.698</v>
      </c>
      <c r="C132">
        <f ca="1" t="shared" si="23"/>
        <v>820356.195</v>
      </c>
    </row>
    <row r="133" spans="1:3">
      <c r="A133" s="2">
        <v>39</v>
      </c>
      <c r="B133">
        <f ca="1" t="shared" si="22"/>
        <v>7669979.698</v>
      </c>
      <c r="C133">
        <f ca="1" t="shared" si="23"/>
        <v>787800.195</v>
      </c>
    </row>
    <row r="134" spans="1:3">
      <c r="A134" s="2">
        <v>142</v>
      </c>
      <c r="B134">
        <f ca="1" t="shared" si="22"/>
        <v>7609120.698</v>
      </c>
      <c r="C134">
        <f ca="1" t="shared" si="23"/>
        <v>774184.195</v>
      </c>
    </row>
    <row r="135" spans="1:3">
      <c r="A135" s="2">
        <v>77</v>
      </c>
      <c r="B135">
        <f ca="1" t="shared" ref="B135:B144" si="24">RANDBETWEEN(-100000,100000)+7666089.698</f>
        <v>7750461.698</v>
      </c>
      <c r="C135">
        <f ca="1" t="shared" ref="C135:C144" si="25">RANDBETWEEN(-100000,100000)+739639.195</f>
        <v>738967.195</v>
      </c>
    </row>
    <row r="136" spans="1:3">
      <c r="A136" s="2">
        <v>313</v>
      </c>
      <c r="B136">
        <f ca="1" t="shared" si="24"/>
        <v>7707627.698</v>
      </c>
      <c r="C136">
        <f ca="1" t="shared" si="25"/>
        <v>824014.195</v>
      </c>
    </row>
    <row r="137" spans="1:3">
      <c r="A137" s="2">
        <v>224</v>
      </c>
      <c r="B137">
        <f ca="1" t="shared" si="24"/>
        <v>7587554.698</v>
      </c>
      <c r="C137">
        <f ca="1" t="shared" si="25"/>
        <v>656958.195</v>
      </c>
    </row>
    <row r="138" spans="1:3">
      <c r="A138" s="2">
        <v>319</v>
      </c>
      <c r="B138">
        <f ca="1" t="shared" si="24"/>
        <v>7701402.698</v>
      </c>
      <c r="C138">
        <f ca="1" t="shared" si="25"/>
        <v>729925.195</v>
      </c>
    </row>
    <row r="139" spans="1:3">
      <c r="A139" s="2">
        <v>138</v>
      </c>
      <c r="B139">
        <f ca="1" t="shared" si="24"/>
        <v>7755626.698</v>
      </c>
      <c r="C139">
        <f ca="1" t="shared" si="25"/>
        <v>670412.195</v>
      </c>
    </row>
    <row r="140" spans="1:3">
      <c r="A140" s="2">
        <v>129</v>
      </c>
      <c r="B140">
        <f ca="1" t="shared" si="24"/>
        <v>7638422.698</v>
      </c>
      <c r="C140">
        <f ca="1" t="shared" si="25"/>
        <v>820357.195</v>
      </c>
    </row>
    <row r="141" spans="1:3">
      <c r="A141" s="2">
        <v>157</v>
      </c>
      <c r="B141">
        <f ca="1" t="shared" si="24"/>
        <v>7701049.698</v>
      </c>
      <c r="C141">
        <f ca="1" t="shared" si="25"/>
        <v>729448.195</v>
      </c>
    </row>
    <row r="142" spans="1:3">
      <c r="A142" s="2">
        <v>316</v>
      </c>
      <c r="B142">
        <f ca="1" t="shared" si="24"/>
        <v>7640409.698</v>
      </c>
      <c r="C142">
        <f ca="1" t="shared" si="25"/>
        <v>762895.195</v>
      </c>
    </row>
    <row r="143" spans="1:3">
      <c r="A143" s="2">
        <v>172</v>
      </c>
      <c r="B143">
        <f ca="1" t="shared" si="24"/>
        <v>7590568.698</v>
      </c>
      <c r="C143">
        <f ca="1" t="shared" si="25"/>
        <v>801307.195</v>
      </c>
    </row>
    <row r="144" spans="1:3">
      <c r="A144" s="2">
        <v>314</v>
      </c>
      <c r="B144">
        <f ca="1" t="shared" si="24"/>
        <v>7612714.698</v>
      </c>
      <c r="C144">
        <f ca="1" t="shared" si="25"/>
        <v>733901.195</v>
      </c>
    </row>
    <row r="145" spans="1:3">
      <c r="A145" s="2">
        <v>86</v>
      </c>
      <c r="B145">
        <f ca="1" t="shared" ref="B145:B154" si="26">RANDBETWEEN(-100000,100000)+7666089.698</f>
        <v>7761507.698</v>
      </c>
      <c r="C145">
        <f ca="1" t="shared" ref="C145:C154" si="27">RANDBETWEEN(-100000,100000)+739639.195</f>
        <v>828542.195</v>
      </c>
    </row>
    <row r="146" spans="1:3">
      <c r="A146" s="2">
        <v>298</v>
      </c>
      <c r="B146">
        <f ca="1" t="shared" si="26"/>
        <v>7598227.698</v>
      </c>
      <c r="C146">
        <f ca="1" t="shared" si="27"/>
        <v>837799.195</v>
      </c>
    </row>
    <row r="147" spans="1:3">
      <c r="A147" s="2">
        <v>153</v>
      </c>
      <c r="B147">
        <f ca="1" t="shared" si="26"/>
        <v>7713039.698</v>
      </c>
      <c r="C147">
        <f ca="1" t="shared" si="27"/>
        <v>733256.195</v>
      </c>
    </row>
    <row r="148" spans="1:3">
      <c r="A148" s="2">
        <v>83</v>
      </c>
      <c r="B148">
        <f ca="1" t="shared" si="26"/>
        <v>7646409.698</v>
      </c>
      <c r="C148">
        <f ca="1" t="shared" si="27"/>
        <v>801309.195</v>
      </c>
    </row>
    <row r="149" spans="1:3">
      <c r="A149" s="2">
        <v>317</v>
      </c>
      <c r="B149">
        <f ca="1" t="shared" si="26"/>
        <v>7698760.698</v>
      </c>
      <c r="C149">
        <f ca="1" t="shared" si="27"/>
        <v>718355.195</v>
      </c>
    </row>
    <row r="150" spans="1:3">
      <c r="A150" s="2">
        <v>281</v>
      </c>
      <c r="B150">
        <f ca="1" t="shared" si="26"/>
        <v>7616578.698</v>
      </c>
      <c r="C150">
        <f ca="1" t="shared" si="27"/>
        <v>829176.195</v>
      </c>
    </row>
    <row r="151" spans="1:3">
      <c r="A151" s="2">
        <v>52</v>
      </c>
      <c r="B151">
        <f ca="1" t="shared" si="26"/>
        <v>7764060.698</v>
      </c>
      <c r="C151">
        <f ca="1" t="shared" si="27"/>
        <v>698481.195</v>
      </c>
    </row>
    <row r="152" spans="1:3">
      <c r="A152" s="2">
        <v>51</v>
      </c>
      <c r="B152">
        <f ca="1" t="shared" si="26"/>
        <v>7702535.698</v>
      </c>
      <c r="C152">
        <f ca="1" t="shared" si="27"/>
        <v>814290.195</v>
      </c>
    </row>
    <row r="153" spans="1:3">
      <c r="A153" s="2">
        <v>73</v>
      </c>
      <c r="B153">
        <f ca="1" t="shared" si="26"/>
        <v>7717499.698</v>
      </c>
      <c r="C153">
        <f ca="1" t="shared" si="27"/>
        <v>697797.195</v>
      </c>
    </row>
    <row r="154" spans="1:3">
      <c r="A154" s="2">
        <v>134</v>
      </c>
      <c r="B154">
        <f ca="1" t="shared" si="26"/>
        <v>7735964.698</v>
      </c>
      <c r="C154">
        <f ca="1" t="shared" si="27"/>
        <v>837366.195</v>
      </c>
    </row>
    <row r="155" spans="1:3">
      <c r="A155" s="2">
        <v>76</v>
      </c>
      <c r="B155">
        <f ca="1" t="shared" ref="B155:B164" si="28">RANDBETWEEN(-100000,100000)+7666089.698</f>
        <v>7669981.698</v>
      </c>
      <c r="C155">
        <f ca="1" t="shared" ref="C155:C164" si="29">RANDBETWEEN(-100000,100000)+739639.195</f>
        <v>692092.195</v>
      </c>
    </row>
    <row r="156" spans="1:3">
      <c r="A156" s="2">
        <v>236</v>
      </c>
      <c r="B156">
        <f ca="1" t="shared" si="28"/>
        <v>7646409.698</v>
      </c>
      <c r="C156">
        <f ca="1" t="shared" si="29"/>
        <v>746921.195</v>
      </c>
    </row>
    <row r="157" spans="1:3">
      <c r="A157" s="2">
        <v>227</v>
      </c>
      <c r="B157">
        <f ca="1" t="shared" si="28"/>
        <v>7672798.698</v>
      </c>
      <c r="C157">
        <f ca="1" t="shared" si="29"/>
        <v>744479.195</v>
      </c>
    </row>
    <row r="158" spans="1:3">
      <c r="A158" s="2">
        <v>32</v>
      </c>
      <c r="B158">
        <f ca="1" t="shared" si="28"/>
        <v>7655896.698</v>
      </c>
      <c r="C158">
        <f ca="1" t="shared" si="29"/>
        <v>670411.195</v>
      </c>
    </row>
    <row r="159" spans="1:3">
      <c r="A159" s="2">
        <v>120</v>
      </c>
      <c r="B159">
        <f ca="1" t="shared" si="28"/>
        <v>7742521.698</v>
      </c>
      <c r="C159">
        <f ca="1" t="shared" si="29"/>
        <v>719094.195</v>
      </c>
    </row>
    <row r="160" spans="1:3">
      <c r="A160" s="2">
        <v>55</v>
      </c>
      <c r="B160">
        <f ca="1" t="shared" si="28"/>
        <v>7638424.698</v>
      </c>
      <c r="C160">
        <f ca="1" t="shared" si="29"/>
        <v>718347.195</v>
      </c>
    </row>
    <row r="161" spans="1:3">
      <c r="A161" s="2">
        <v>171</v>
      </c>
      <c r="B161">
        <f ca="1" t="shared" si="28"/>
        <v>7575079.698</v>
      </c>
      <c r="C161">
        <f ca="1" t="shared" si="29"/>
        <v>662168.195</v>
      </c>
    </row>
    <row r="162" spans="1:3">
      <c r="A162" s="2">
        <v>143</v>
      </c>
      <c r="B162">
        <f ca="1" t="shared" si="28"/>
        <v>7741848.698</v>
      </c>
      <c r="C162">
        <f ca="1" t="shared" si="29"/>
        <v>733898.195</v>
      </c>
    </row>
    <row r="163" spans="1:3">
      <c r="A163" s="2">
        <v>200</v>
      </c>
      <c r="B163">
        <f ca="1" t="shared" si="28"/>
        <v>7612717.698</v>
      </c>
      <c r="C163">
        <f ca="1" t="shared" si="29"/>
        <v>738127.195</v>
      </c>
    </row>
    <row r="164" spans="1:3">
      <c r="A164" s="2">
        <v>49</v>
      </c>
      <c r="B164">
        <f ca="1" t="shared" si="28"/>
        <v>7754991.698</v>
      </c>
      <c r="C164">
        <f ca="1" t="shared" si="29"/>
        <v>739360.195</v>
      </c>
    </row>
    <row r="165" spans="1:3">
      <c r="A165" s="2">
        <v>48</v>
      </c>
      <c r="B165">
        <f ca="1" t="shared" ref="B165:B174" si="30">RANDBETWEEN(-100000,100000)+7666089.698</f>
        <v>7708586.698</v>
      </c>
      <c r="C165">
        <f ca="1" t="shared" ref="C165:C174" si="31">RANDBETWEEN(-100000,100000)+739639.195</f>
        <v>807817.195</v>
      </c>
    </row>
    <row r="166" spans="1:3">
      <c r="A166" s="2">
        <v>38</v>
      </c>
      <c r="B166">
        <f ca="1" t="shared" si="30"/>
        <v>7676880.698</v>
      </c>
      <c r="C166">
        <f ca="1" t="shared" si="31"/>
        <v>709831.195</v>
      </c>
    </row>
    <row r="167" spans="1:3">
      <c r="A167" s="2">
        <v>0</v>
      </c>
      <c r="B167">
        <f ca="1" t="shared" si="30"/>
        <v>7727757.698</v>
      </c>
      <c r="C167">
        <f ca="1" t="shared" si="31"/>
        <v>682538.195</v>
      </c>
    </row>
    <row r="168" spans="1:3">
      <c r="A168" s="2">
        <v>33</v>
      </c>
      <c r="B168">
        <f ca="1" t="shared" si="30"/>
        <v>7604327.698</v>
      </c>
      <c r="C168">
        <f ca="1" t="shared" si="31"/>
        <v>668651.195</v>
      </c>
    </row>
    <row r="169" spans="1:3">
      <c r="A169" s="2">
        <v>119</v>
      </c>
      <c r="B169">
        <f ca="1" t="shared" si="30"/>
        <v>7598225.698</v>
      </c>
      <c r="C169">
        <f ca="1" t="shared" si="31"/>
        <v>712088.195</v>
      </c>
    </row>
    <row r="170" spans="1:3">
      <c r="A170" s="2">
        <v>131</v>
      </c>
      <c r="B170">
        <f ca="1" t="shared" si="30"/>
        <v>7596857.698</v>
      </c>
      <c r="C170">
        <f ca="1" t="shared" si="31"/>
        <v>670407.195</v>
      </c>
    </row>
    <row r="171" spans="1:3">
      <c r="A171" s="2">
        <v>98</v>
      </c>
      <c r="B171">
        <f ca="1" t="shared" si="30"/>
        <v>7632403.698</v>
      </c>
      <c r="C171">
        <f ca="1" t="shared" si="31"/>
        <v>733826.195</v>
      </c>
    </row>
    <row r="172" spans="1:3">
      <c r="A172" s="2">
        <v>94</v>
      </c>
      <c r="B172">
        <f ca="1" t="shared" si="30"/>
        <v>7674129.698</v>
      </c>
      <c r="C172">
        <f ca="1" t="shared" si="31"/>
        <v>820447.195</v>
      </c>
    </row>
    <row r="173" spans="1:3">
      <c r="A173" s="2">
        <v>6</v>
      </c>
      <c r="B173">
        <f ca="1" t="shared" si="30"/>
        <v>7635079.698</v>
      </c>
      <c r="C173">
        <f ca="1" t="shared" si="31"/>
        <v>698478.195</v>
      </c>
    </row>
    <row r="174" spans="1:3">
      <c r="A174" s="2">
        <v>238</v>
      </c>
      <c r="B174">
        <f ca="1" t="shared" si="30"/>
        <v>7671153.698</v>
      </c>
      <c r="C174">
        <f ca="1" t="shared" si="31"/>
        <v>791093.195</v>
      </c>
    </row>
    <row r="175" spans="1:3">
      <c r="A175" s="2">
        <v>132</v>
      </c>
      <c r="B175">
        <f ca="1" t="shared" ref="B175:B180" si="32">RANDBETWEEN(-100000,100000)+7666089.698</f>
        <v>7624930.698</v>
      </c>
      <c r="C175">
        <f ca="1" t="shared" ref="C175:C180" si="33">RANDBETWEEN(-100000,100000)+739639.195</f>
        <v>746924.195</v>
      </c>
    </row>
    <row r="176" spans="1:3">
      <c r="A176" s="2">
        <v>216</v>
      </c>
      <c r="B176">
        <f ca="1" t="shared" si="32"/>
        <v>7672797.698</v>
      </c>
      <c r="C176">
        <f ca="1" t="shared" si="33"/>
        <v>824226.195</v>
      </c>
    </row>
    <row r="177" spans="1:3">
      <c r="A177" s="2">
        <v>137</v>
      </c>
      <c r="B177">
        <f ca="1" t="shared" si="32"/>
        <v>7588622.698</v>
      </c>
      <c r="C177">
        <f ca="1" t="shared" si="33"/>
        <v>762617.195</v>
      </c>
    </row>
    <row r="178" spans="1:3">
      <c r="A178" s="2">
        <v>95</v>
      </c>
      <c r="B178">
        <f ca="1" t="shared" si="32"/>
        <v>7763026.698</v>
      </c>
      <c r="C178">
        <f ca="1" t="shared" si="33"/>
        <v>698443.195</v>
      </c>
    </row>
    <row r="179" spans="1:3">
      <c r="A179" s="2">
        <v>213</v>
      </c>
      <c r="B179">
        <f ca="1" t="shared" si="32"/>
        <v>7674129.698</v>
      </c>
      <c r="C179">
        <f ca="1" t="shared" si="33"/>
        <v>818555.195</v>
      </c>
    </row>
    <row r="180" spans="1:3">
      <c r="A180" s="2">
        <v>312</v>
      </c>
      <c r="B180">
        <f ca="1" t="shared" si="32"/>
        <v>7758402.698</v>
      </c>
      <c r="C180">
        <f ca="1" t="shared" si="33"/>
        <v>766382.195</v>
      </c>
    </row>
  </sheetData>
  <pageMargins left="0.7" right="0.7" top="0.75" bottom="0.75" header="0.511811023622047" footer="0.3"/>
  <pageSetup paperSize="9" orientation="portrait" horizontalDpi="300" verticalDpi="300"/>
  <headerFooter>
    <oddFooter>&amp;L&amp;1#&amp;6&amp;K737373Confidentiality: C2 -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LibreOffice/7.5.3.2$Linux_X86_64 LibreOffice_project/50$Build-2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Aktuella förfrågningar</vt:lpstr>
      <vt:lpstr>Anslutningspunkt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dmytro</cp:lastModifiedBy>
  <cp:revision>1</cp:revision>
  <dcterms:created xsi:type="dcterms:W3CDTF">2023-02-02T12:17:00Z</dcterms:created>
  <dcterms:modified xsi:type="dcterms:W3CDTF">2023-09-14T23:38:37Z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  <property fmtid="{D5CDD505-2E9C-101B-9397-08002B2CF9AE}" pid="3" name="MSIP_Label_6431d30e-c018-4f72-ad4c-e56e9d03b1f0_ActionId">
    <vt:lpwstr>b1b6783b-8b90-4744-9951-78e200658933</vt:lpwstr>
  </property>
  <property fmtid="{D5CDD505-2E9C-101B-9397-08002B2CF9AE}" pid="4" name="MSIP_Label_6431d30e-c018-4f72-ad4c-e56e9d03b1f0_ContentBits">
    <vt:lpwstr>2</vt:lpwstr>
  </property>
  <property fmtid="{D5CDD505-2E9C-101B-9397-08002B2CF9AE}" pid="5" name="MSIP_Label_6431d30e-c018-4f72-ad4c-e56e9d03b1f0_Enabled">
    <vt:lpwstr>true</vt:lpwstr>
  </property>
  <property fmtid="{D5CDD505-2E9C-101B-9397-08002B2CF9AE}" pid="6" name="MSIP_Label_6431d30e-c018-4f72-ad4c-e56e9d03b1f0_Method">
    <vt:lpwstr>Privileged</vt:lpwstr>
  </property>
  <property fmtid="{D5CDD505-2E9C-101B-9397-08002B2CF9AE}" pid="7" name="MSIP_Label_6431d30e-c018-4f72-ad4c-e56e9d03b1f0_Name">
    <vt:lpwstr>6431d30e-c018-4f72-ad4c-e56e9d03b1f0</vt:lpwstr>
  </property>
  <property fmtid="{D5CDD505-2E9C-101B-9397-08002B2CF9AE}" pid="8" name="MSIP_Label_6431d30e-c018-4f72-ad4c-e56e9d03b1f0_SetDate">
    <vt:lpwstr>2023-02-02T08:21:55Z</vt:lpwstr>
  </property>
  <property fmtid="{D5CDD505-2E9C-101B-9397-08002B2CF9AE}" pid="9" name="MSIP_Label_6431d30e-c018-4f72-ad4c-e56e9d03b1f0_SiteId">
    <vt:lpwstr>f8be18a6-f648-4a47-be73-86d6c5c6604d</vt:lpwstr>
  </property>
</Properties>
</file>