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800" windowHeight="12495" tabRatio="500"/>
  </bookViews>
  <sheets>
    <sheet name="Aktuella förfrågningar" sheetId="1" r:id="rId1"/>
    <sheet name="Anslutningspunkt" sheetId="2" r:id="rId2"/>
  </sheets>
  <definedNames>
    <definedName name="_xlnm._FilterDatabase" localSheetId="0" hidden="1">'Aktuella förfrågningar'!$A$3:$AL$251</definedName>
    <definedName name="Utökning">#REF!</definedName>
    <definedName name="Z_0A7D5F43_9711_4870_A48C_0EF5574B956D_.wvu.FilterData" localSheetId="0">'Aktuella förfrågningar'!$A$3:$AL$86</definedName>
    <definedName name="Z_0D481A72_C58D_4519_B890_09AB19DAE2CD_.wvu.FilterData" localSheetId="0">'Aktuella förfrågningar'!$A$3:$AL$217</definedName>
    <definedName name="Z_0D4B1C3F_F907_442D_B2D3_C0DD148CC52C_.wvu.FilterData" localSheetId="0">'Aktuella förfrågningar'!$A$3:$AL$157</definedName>
    <definedName name="Z_0FDFF190_2F9A_4475_9590_139DFF2B17AC_.wvu.FilterData" localSheetId="0">'Aktuella förfrågningar'!$A$3:$AL$222</definedName>
    <definedName name="Z_14CEE1DF_0967_4A93_8B2F_FAE69456EB2B_.wvu.FilterData" localSheetId="0">'Aktuella förfrågningar'!$A$3:$AL$242</definedName>
    <definedName name="Z_17CB1A45_D388_4766_B3E3_55BB009274D8_.wvu.FilterData" localSheetId="0">'Aktuella förfrågningar'!$A$3:$AL$146</definedName>
    <definedName name="Z_180620DE_378D_46C7_928D_922D4B0677FB_.wvu.FilterData" localSheetId="0">'Aktuella förfrågningar'!$A$3:$AL$242</definedName>
    <definedName name="Z_186B9225_CCA9_42DE_ADA1_CC255A3CCA1F_.wvu.FilterData" localSheetId="0">'Aktuella förfrågningar'!$A$3:$AL$139</definedName>
    <definedName name="Z_186D8591_E7CE_451A_AF38_39C1CBA3FB76_.wvu.FilterData" localSheetId="0">'Aktuella förfrågningar'!$A$3:$AL$133</definedName>
    <definedName name="Z_18914B5D_E379_43FD_A148_C1CD9B1D1FEC_.wvu.FilterData" localSheetId="0">'Aktuella förfrågningar'!$A$3:$AL$102</definedName>
    <definedName name="Z_1A00E14B_4742_4871_9B55_1EA2BD0A81E9_.wvu.FilterData" localSheetId="0">'Aktuella förfrågningar'!$A$3:$AL$239</definedName>
    <definedName name="Z_1EB970A3_E760_49E3_9EE4_3E4C77E773D7_.wvu.FilterData" localSheetId="0">'Aktuella förfrågningar'!$A$3:$AL$146</definedName>
    <definedName name="Z_2518B7FE_CB39_4A05_B350_4C239BA80322_.wvu.FilterData" localSheetId="0">'Aktuella förfrågningar'!$A$3:$AL$34</definedName>
    <definedName name="Z_26CEDE29_BF45_4846_9CFE_8536FD042C01_.wvu.FilterData" localSheetId="0">'Aktuella förfrågningar'!$A$3:$AL$235</definedName>
    <definedName name="Z_2EC280BD_F119_4300_B3CD_EA948EF39275_.wvu.FilterData" localSheetId="0">'Aktuella förfrågningar'!$A$3:$AL$139</definedName>
    <definedName name="Z_2F3051F7_F42F_4E78_AC29_A6FA04C47F98_.wvu.FilterData" localSheetId="0">'Aktuella förfrågningar'!$A$3:$AL$117</definedName>
    <definedName name="Z_3156DA08_3BF0_44B1_BA7B_D6B49ED5D2BE_.wvu.FilterData" localSheetId="0">'Aktuella förfrågningar'!$A$3:$AL$125</definedName>
    <definedName name="Z_3327335C_7A7D_4A51_AD55_945D7C8A5277_.wvu.FilterData" localSheetId="0">'Aktuella förfrågningar'!$A$3:$AL$126</definedName>
    <definedName name="Z_351EF69A_C8BB_4F82_9E93_AD9A0AE534C8_.wvu.FilterData" localSheetId="0">'Aktuella förfrågningar'!$A$3:$AL$241</definedName>
    <definedName name="Z_3F77F5A7_71C3_4F10_9885_D9920D3D45C7_.wvu.Cols" localSheetId="0">'Aktuella förfrågningar'!$M:$P,'Aktuella förfrågningar'!$R:$W</definedName>
    <definedName name="Z_3F77F5A7_71C3_4F10_9885_D9920D3D45C7_.wvu.FilterData" localSheetId="0">'Aktuella förfrågningar'!$A$3:$AL$101</definedName>
    <definedName name="Z_42678E06_2B9E_4E75_9F4D_AAFE04CE02B1_.wvu.FilterData" localSheetId="0">'Aktuella förfrågningar'!$A$3:$AL$229</definedName>
    <definedName name="Z_42C44B8A_944E_4793_B266_6065A4610370_.wvu.FilterData" localSheetId="0">'Aktuella förfrågningar'!$A$3:$AL$230</definedName>
    <definedName name="Z_4D4A0038_06FF_4A78_BB2A_D7D88E6C728B_.wvu.FilterData" localSheetId="0">'Aktuella förfrågningar'!$A$3:$AL$136</definedName>
    <definedName name="Z_4FE97F21_DA3B_4578_8211_666A994CAD47_.wvu.FilterData" localSheetId="0">'Aktuella förfrågningar'!$A$3:$AL$245</definedName>
    <definedName name="Z_51F9B4FC_3DE8_44CA_A3C8_85B747F55D87_.wvu.FilterData" localSheetId="0">'Aktuella förfrågningar'!$A$3:$AL$198</definedName>
    <definedName name="Z_552EC2E9_31E6_40A5_AEB7_5525A980640F_.wvu.FilterData" localSheetId="0">'Aktuella förfrågningar'!$A$3:$AL$198</definedName>
    <definedName name="Z_578675F6_7814_4C63_8499_0D2D54B96999_.wvu.FilterData" localSheetId="0">'Aktuella förfrågningar'!$A$3:$AL$83</definedName>
    <definedName name="Z_596985A6_C1FB_4259_A049_A01DFFF2D8B6_.wvu.FilterData" localSheetId="0">'Aktuella förfrågningar'!$A$3:$AL$204</definedName>
    <definedName name="Z_5C028A41_1C94_49DD_9C61_ED45863FED29_.wvu.FilterData" localSheetId="0">'Aktuella förfrågningar'!$A$3:$AL$243</definedName>
    <definedName name="Z_5C38FFD1_BA45_4BB7_90D9_8990F8DB13BC_.wvu.FilterData" localSheetId="0">'Aktuella förfrågningar'!$A$3:$AL$247</definedName>
    <definedName name="Z_5F1CD7AA_DCAB_4DE3_8DB6_E79C70941B90_.wvu.FilterData" localSheetId="0">'Aktuella förfrågningar'!$A$3:$AL$203</definedName>
    <definedName name="Z_5F92B221_B4E8_49C2_B37D_BA12468E4558_.wvu.FilterData" localSheetId="0">'Aktuella förfrågningar'!$A$3:$AL$235</definedName>
    <definedName name="Z_6021FE31_E472_41ED_95F9_9F41B03EB230_.wvu.FilterData" localSheetId="0">'Aktuella förfrågningar'!$A$3:$AL$83</definedName>
    <definedName name="Z_696E8A90_95C4_4535_A918_1AFC83B328B6_.wvu.FilterData" localSheetId="0">'Aktuella förfrågningar'!$A$3:$AL$189</definedName>
    <definedName name="Z_6AB8C48B_3B38_488B_BBCA_81DE41406B45_.wvu.FilterData" localSheetId="0">'Aktuella förfrågningar'!$A$3:$AL$158</definedName>
    <definedName name="Z_6C91EA29_960C_4785_9BF7_6624C04C2D35_.wvu.FilterData" localSheetId="0">'Aktuella förfrågningar'!$A$3:$AL$34</definedName>
    <definedName name="Z_6F493964_7128_4C03_B52A_004D69886E04_.wvu.FilterData" localSheetId="0">'Aktuella förfrågningar'!$A$3:$AL$241</definedName>
    <definedName name="Z_720AB0FD_0CE5_4480_8C3F_0247A376AE30_.wvu.FilterData" localSheetId="0">'Aktuella förfrågningar'!$A$3:$AL$172</definedName>
    <definedName name="Z_74F63648_4A06_4673_B42B_969B7A4B9873_.wvu.FilterData" localSheetId="0">'Aktuella förfrågningar'!$A$3:$AL$167</definedName>
    <definedName name="Z_777C307D_1BAF_4FFD_A00E_DECF11A2002C_.wvu.FilterData" localSheetId="0">'Aktuella förfrågningar'!$A$3:$AL$179</definedName>
    <definedName name="Z_7B855A62_5EC4_4C8C_AC62_10427C057243_.wvu.FilterData" localSheetId="0">'Aktuella förfrågningar'!$A$3:$AL$202</definedName>
    <definedName name="Z_7F72EA93_9D55_4A1D_B944_473E2EBEA436_.wvu.FilterData" localSheetId="0">'Aktuella förfrågningar'!$A$3:$AL$235</definedName>
    <definedName name="Z_83A007B0_3085_4E62_A1F7_A8D1D6450EA6_.wvu.FilterData" localSheetId="0">'Aktuella förfrågningar'!$A$3:$AL$117</definedName>
    <definedName name="Z_85A8631F_1436_4332_9E9D_3F38307FBA9A_.wvu.FilterData" localSheetId="0">'Aktuella förfrågningar'!$A$3:$AL$245</definedName>
    <definedName name="Z_85CBA63F_35E7_4895_BC0F_20E79A95F14D_.wvu.FilterData" localSheetId="0">'Aktuella förfrågningar'!$A$3:$AL$83</definedName>
    <definedName name="Z_883C42D3_2DFF_4288_A208_9F7BD0F2594A_.wvu.FilterData" localSheetId="0">'Aktuella förfrågningar'!$A$3:$AL$94</definedName>
    <definedName name="Z_894E3A03_054A_4B41_BADC_2CDD4684FD21_.wvu.FilterData" localSheetId="0">'Aktuella förfrågningar'!$A$3:$AL$83</definedName>
    <definedName name="Z_8A12C4B8_6FC9_4BF2_898D_69659CC27520_.wvu.FilterData" localSheetId="0">'Aktuella förfrågningar'!$A$3:$AL$250</definedName>
    <definedName name="Z_8A5ED0D1_7E50_477D_AA58_AC1CB2D98B8F_.wvu.FilterData" localSheetId="0">'Aktuella förfrågningar'!$A$3:$AL$152</definedName>
    <definedName name="Z_8D1C2313_68CA_44E4_8015_D062C005FFD2_.wvu.FilterData" localSheetId="0">'Aktuella förfrågningar'!$A$3:$AL$189</definedName>
    <definedName name="Z_8DABFC36_8EF0_4377_82F8_9421023A8298_.wvu.FilterData" localSheetId="0">'Aktuella förfrågningar'!$A$3:$AL$235</definedName>
    <definedName name="Z_8F663144_9FE9_49CB_895D_DB1D1539970C_.wvu.FilterData" localSheetId="0">'Aktuella förfrågningar'!$A$3:$AL$85</definedName>
    <definedName name="Z_92EDED86_F753_415C_9B0B_5874D5403DC2_.wvu.FilterData" localSheetId="0">'Aktuella förfrågningar'!$A$3:$AL$79</definedName>
    <definedName name="Z_991BD9F9_C3A4_4C7D_8B7E_A879A0B1650D_.wvu.FilterData" localSheetId="0">'Aktuella förfrågningar'!$A$3:$AL$198</definedName>
    <definedName name="Z_A5FC5AA9_7117_4DB7_B717_DC36E65ECEFE_.wvu.FilterData" localSheetId="0">'Aktuella förfrågningar'!$A$3:$AL$32</definedName>
    <definedName name="Z_A6F85DFB_8ACB_4EB4_9697_F6330024BE70_.wvu.FilterData" localSheetId="0">'Aktuella förfrågningar'!$A$3:$AL$135</definedName>
    <definedName name="Z_ACBDE4FD_3FA1_4B4F_98A4_C6DBA47A8F3B_.wvu.FilterData" localSheetId="0">'Aktuella förfrågningar'!$A$3:$AL$147</definedName>
    <definedName name="Z_BEAB063B_EBD7_4253_BF58_10269A108D85_.wvu.FilterData" localSheetId="0">'Aktuella förfrågningar'!$A$3:$AL$100</definedName>
    <definedName name="Z_C947C6F3_2EA9_4984_8ACC_DEBF0859BB0C_.wvu.FilterData" localSheetId="0">'Aktuella förfrågningar'!$A$3:$AL$126</definedName>
    <definedName name="Z_CB2BDBCE_3BC5_40AA_A771_7A4FB3E712C3_.wvu.FilterData" localSheetId="0">'Aktuella förfrågningar'!$A$3:$AL$218</definedName>
    <definedName name="Z_CD6B7886_BA22_4258_974D_CBC4A60E625C_.wvu.FilterData" localSheetId="0">'Aktuella förfrågningar'!$A$3:$AL$242</definedName>
    <definedName name="Z_D27CF237_5BDB_430A_A5B8_0DFDFF305D0C_.wvu.FilterData" localSheetId="0">'Aktuella förfrågningar'!$A$3:$AL$202</definedName>
    <definedName name="Z_D2C8E048_5F60_4958_AADB_8D88406657CD_.wvu.FilterData" localSheetId="0">'Aktuella förfrågningar'!$A$3:$AL$241</definedName>
    <definedName name="Z_DCA2D951_4DCE_4149_9ADA_C746A31FE31A_.wvu.FilterData" localSheetId="0">'Aktuella förfrågningar'!$A$3:$AL$248</definedName>
    <definedName name="Z_DF6299C7_A14E_4F10_AC1F_4166509B85D7_.wvu.FilterData" localSheetId="0">'Aktuella förfrågningar'!$A$3:$AL$247</definedName>
    <definedName name="Z_E3BD34A8_8221_4511_96FD_C484E50901F3_.wvu.FilterData" localSheetId="0">'Aktuella förfrågningar'!$A$3:$AL$38</definedName>
    <definedName name="Z_E6A28541_F3D7_40AA_812A_392B00898103_.wvu.FilterData" localSheetId="0">'Aktuella förfrågningar'!$A$3:$AL$206</definedName>
    <definedName name="Z_E8373F06_2293_4A45_828B_CF1A7EC0F368_.wvu.FilterData" localSheetId="0">'Aktuella förfrågningar'!$A$3:$AL$98</definedName>
    <definedName name="Z_E89A5C24_072E_46AE_833E_A0ACC3610E99_.wvu.FilterData" localSheetId="0">'Aktuella förfrågningar'!$A$3:$AL$135</definedName>
    <definedName name="Z_E9BF5120_5514_45CA_9F09_D704E3D15A1D_.wvu.FilterData" localSheetId="0">'Aktuella förfrågningar'!$A$3:$AL$101</definedName>
    <definedName name="Z_F6C5C3F9_7FDC_4186_972A_5A26D2315B97_.wvu.FilterData" localSheetId="0">'Aktuella förfrågningar'!$A$3:$AL$34</definedName>
    <definedName name="Z_F83FECBE_21AC_4BD6_A00B_F593BCD04395_.wvu.FilterData" localSheetId="0">'Aktuella förfrågningar'!$A$3:$AL$158</definedName>
    <definedName name="Z_FA1E1397_0C98_481C_A99C_CB379FC9522C_.wvu.FilterData" localSheetId="0">'Aktuella förfrågningar'!$A$3:$AL$143</definedName>
    <definedName name="Z_FD8782DE_1B2B_41EA_A38C_455C416E35D8_.wvu.FilterData" localSheetId="0">'Aktuella förfrågningar'!$A$3:$AL$137</definedName>
  </definedNames>
  <calcPr calcId="144525"/>
</workbook>
</file>

<file path=xl/comments1.xml><?xml version="1.0" encoding="utf-8"?>
<comments xmlns="http://schemas.openxmlformats.org/spreadsheetml/2006/main">
  <authors>
    <author xml:space="preserve"> </author>
    <author>Axelsson Björn (DS-KEP)</author>
  </authors>
  <commentList>
    <comment ref="C3" authorId="0">
      <text>
        <r>
          <rPr>
            <sz val="10"/>
            <color rgb="FF000000"/>
            <rFont val="Arial"/>
            <charset val="134"/>
          </rPr>
          <t xml:space="preserve">Author:
</t>
        </r>
        <r>
          <rPr>
            <sz val="9"/>
            <rFont val="Tahoma"/>
            <charset val="134"/>
          </rPr>
          <t>Från kundens ansökan, denna skall uppdateras ifall kundens tidplan ändras.</t>
        </r>
      </text>
    </comment>
    <comment ref="H3" authorId="0">
      <text>
        <r>
          <rPr>
            <sz val="10"/>
            <color rgb="FF000000"/>
            <rFont val="Arial"/>
            <charset val="134"/>
          </rPr>
          <t xml:space="preserve">Author:
</t>
        </r>
        <r>
          <rPr>
            <sz val="9"/>
            <rFont val="Tahoma"/>
            <charset val="134"/>
          </rPr>
          <t>Område beslutat av EFK</t>
        </r>
      </text>
    </comment>
    <comment ref="M3" authorId="0">
      <text>
        <r>
          <rPr>
            <sz val="10"/>
            <color rgb="FF000000"/>
            <rFont val="Arial"/>
            <charset val="134"/>
          </rPr>
          <t xml:space="preserve">I de fall det är en lastflytt läggs i denna kolumn den andel av effekten som är befintlig och flyttas. I kommentarer läggs vilken station den flyttas från.
</t>
        </r>
      </text>
    </comment>
    <comment ref="AO3" authorId="1">
      <text>
        <r>
          <rPr>
            <b/>
            <sz val="9"/>
            <rFont val="Tahoma"/>
            <charset val="134"/>
          </rPr>
          <t>Axelsson Björn (DS-KEP):</t>
        </r>
        <r>
          <rPr>
            <sz val="9"/>
            <rFont val="Tahoma"/>
            <charset val="134"/>
          </rPr>
          <t xml:space="preserve">
Om vi inte har en annan bedömning lägg samma som kundens önskan</t>
        </r>
      </text>
    </comment>
    <comment ref="AT3" authorId="1">
      <text>
        <r>
          <rPr>
            <b/>
            <sz val="9"/>
            <rFont val="Tahoma"/>
            <charset val="1"/>
          </rPr>
          <t>Axelsson Björn (DS-KEP):</t>
        </r>
        <r>
          <rPr>
            <sz val="9"/>
            <rFont val="Tahoma"/>
            <charset val="1"/>
          </rPr>
          <t xml:space="preserve">
I kolumn K anges alltid uttagseffekt om kunden är ett energilager eller nätboalg eller liknande och kommer ha flöden åt båda hållen. I denna kolumn anges inmatningseffekten</t>
        </r>
      </text>
    </comment>
    <comment ref="Q11" authorId="0">
      <text>
        <r>
          <rPr>
            <sz val="10"/>
            <color rgb="FF000000"/>
            <rFont val="Arial"/>
            <charset val="134"/>
          </rPr>
          <t xml:space="preserve">Author:
</t>
        </r>
        <r>
          <rPr>
            <sz val="9"/>
            <rFont val="Tahoma"/>
            <charset val="134"/>
          </rPr>
          <t xml:space="preserve">Är igentligen ett protokoll då vi inte tecknar avtal med oss själva, botrde kanske stå vilken typ av protokoll vi har 
</t>
        </r>
      </text>
    </comment>
    <comment ref="K44" authorId="0">
      <text>
        <r>
          <rPr>
            <sz val="10"/>
            <color rgb="FF000000"/>
            <rFont val="Arial"/>
            <charset val="134"/>
          </rPr>
          <t xml:space="preserve">Author:
</t>
        </r>
        <r>
          <rPr>
            <sz val="9"/>
            <rFont val="Tahoma"/>
            <charset val="134"/>
          </rPr>
          <t xml:space="preserve">Lite oklart med sluteffekt
</t>
        </r>
      </text>
    </comment>
    <comment ref="E51" authorId="0">
      <text>
        <r>
          <rPr>
            <sz val="10"/>
            <color rgb="FF000000"/>
            <rFont val="Arial"/>
            <charset val="134"/>
          </rPr>
          <t xml:space="preserve">Author:
</t>
        </r>
        <r>
          <rPr>
            <sz val="9"/>
            <rFont val="Tahoma"/>
            <charset val="134"/>
          </rPr>
          <t>Tidigare Värmlands Vindkraft AB</t>
        </r>
      </text>
    </comment>
    <comment ref="K51" authorId="0">
      <text>
        <r>
          <rPr>
            <sz val="10"/>
            <color rgb="FF000000"/>
            <rFont val="Arial"/>
            <charset val="134"/>
          </rPr>
          <t xml:space="preserve">Author:
</t>
        </r>
        <r>
          <rPr>
            <sz val="9"/>
            <rFont val="Tahoma"/>
            <charset val="134"/>
          </rPr>
          <t>87 MW när Värmlands Vindkraft frågade</t>
        </r>
      </text>
    </comment>
    <comment ref="K55" authorId="0">
      <text>
        <r>
          <rPr>
            <sz val="10"/>
            <color rgb="FF000000"/>
            <rFont val="Arial"/>
            <charset val="134"/>
          </rPr>
          <t xml:space="preserve">Author:
</t>
        </r>
        <r>
          <rPr>
            <sz val="9"/>
            <rFont val="Tahoma"/>
            <charset val="134"/>
          </rPr>
          <t xml:space="preserve">reviderat till ca 200 MW sommaren 2022 fr 300 MW
</t>
        </r>
      </text>
    </comment>
    <comment ref="Z100" authorId="0">
      <text>
        <r>
          <rPr>
            <sz val="10"/>
            <color rgb="FF000000"/>
            <rFont val="Arial"/>
            <charset val="134"/>
          </rPr>
          <t xml:space="preserve">Author:
</t>
        </r>
        <r>
          <rPr>
            <sz val="9"/>
            <rFont val="Tahoma"/>
            <charset val="134"/>
          </rPr>
          <t>anslutningsmöjlighet gavs</t>
        </r>
      </text>
    </comment>
    <comment ref="K129" authorId="0">
      <text>
        <r>
          <rPr>
            <sz val="10"/>
            <color rgb="FF000000"/>
            <rFont val="Arial"/>
            <charset val="134"/>
          </rPr>
          <t xml:space="preserve">Author:
</t>
        </r>
        <r>
          <rPr>
            <sz val="9"/>
            <rFont val="Tahoma"/>
            <charset val="134"/>
          </rPr>
          <t>titta på P = 100 MW</t>
        </r>
      </text>
    </comment>
    <comment ref="K239" authorId="0">
      <text>
        <r>
          <rPr>
            <sz val="10"/>
            <color rgb="FF000000"/>
            <rFont val="Arial"/>
            <charset val="134"/>
          </rPr>
          <t xml:space="preserve">Author:
</t>
        </r>
        <r>
          <rPr>
            <sz val="9"/>
            <rFont val="Tahoma"/>
            <charset val="134"/>
          </rPr>
          <t xml:space="preserve">80 till 100 MW
</t>
        </r>
      </text>
    </comment>
    <comment ref="L239" authorId="0">
      <text>
        <r>
          <rPr>
            <sz val="10"/>
            <color rgb="FF000000"/>
            <rFont val="Arial"/>
            <charset val="134"/>
          </rPr>
          <t xml:space="preserve">Author:
</t>
        </r>
        <r>
          <rPr>
            <sz val="9"/>
            <rFont val="Tahoma"/>
            <charset val="134"/>
          </rPr>
          <t xml:space="preserve">80 till 100 MW
</t>
        </r>
      </text>
    </comment>
  </commentList>
</comments>
</file>

<file path=xl/sharedStrings.xml><?xml version="1.0" encoding="utf-8"?>
<sst xmlns="http://schemas.openxmlformats.org/spreadsheetml/2006/main" count="355" uniqueCount="70">
  <si>
    <t>Aktuella förfrågningar</t>
  </si>
  <si>
    <t>Köplats</t>
  </si>
  <si>
    <t>Anslutningsmöjlighet</t>
  </si>
  <si>
    <t>SvK anslutningsprocess</t>
  </si>
  <si>
    <t>Tids- &amp; prisindikation</t>
  </si>
  <si>
    <t>Fritext</t>
  </si>
  <si>
    <t>Härifrån är det nya kolumner</t>
  </si>
  <si>
    <t>Kundansvarig</t>
  </si>
  <si>
    <t>KA</t>
  </si>
  <si>
    <t>Nätanalytiker</t>
  </si>
  <si>
    <t>Koordinater (SWEREF 99 TM)</t>
  </si>
  <si>
    <t>Region</t>
  </si>
  <si>
    <t>Datum 
Förfrågan</t>
  </si>
  <si>
    <t>Önskat anslutnings-datum</t>
  </si>
  <si>
    <t>Projektets namn</t>
  </si>
  <si>
    <t>Kund</t>
  </si>
  <si>
    <t>Kommun</t>
  </si>
  <si>
    <t>Område</t>
  </si>
  <si>
    <t>Kapacitetsbrist- område Ja/Nej</t>
  </si>
  <si>
    <t>Kategori</t>
  </si>
  <si>
    <t>Typ</t>
  </si>
  <si>
    <t>Effekt 
Total</t>
  </si>
  <si>
    <t>Effekt
höjning</t>
  </si>
  <si>
    <r>
      <rPr>
        <sz val="11"/>
        <rFont val="Calibri"/>
        <charset val="134"/>
      </rPr>
      <t xml:space="preserve">Lastflytt
</t>
    </r>
    <r>
      <rPr>
        <sz val="8"/>
        <rFont val="Calibri"/>
        <charset val="134"/>
      </rPr>
      <t>Skriv stationen i kommentarer</t>
    </r>
  </si>
  <si>
    <t>Kvittens av effekthöjning</t>
  </si>
  <si>
    <t>Kundansvarig RN</t>
  </si>
  <si>
    <t>Avtalsfas</t>
  </si>
  <si>
    <t>Registrerad i OPA</t>
  </si>
  <si>
    <t>Nya
regler</t>
  </si>
  <si>
    <t>Gamla
Regler</t>
  </si>
  <si>
    <t>N/A</t>
  </si>
  <si>
    <t>Anslutningsavgift Motivering</t>
  </si>
  <si>
    <t>Länk till senaste Avtal2</t>
  </si>
  <si>
    <t>Aktiv köplats</t>
  </si>
  <si>
    <t>Offert förfaller</t>
  </si>
  <si>
    <t>Datum köplats</t>
  </si>
  <si>
    <t>Orsak till att kund avböjde</t>
  </si>
  <si>
    <t>Datum då kund avböjde</t>
  </si>
  <si>
    <t>Anslutningspunkt</t>
  </si>
  <si>
    <t>Stamnätsstation(-er)</t>
  </si>
  <si>
    <t>Flaskhals</t>
  </si>
  <si>
    <t>Länk till svar anslutningsmöjlighet</t>
  </si>
  <si>
    <t>Datum för svar anslutningsmöjlighet</t>
  </si>
  <si>
    <t>Datum 
SvK förfrågan</t>
  </si>
  <si>
    <t>Länk till förhandsbesked</t>
  </si>
  <si>
    <t>Länk till svar tids &amp; prisindikation</t>
  </si>
  <si>
    <t>Kolumn1</t>
  </si>
  <si>
    <t>X</t>
  </si>
  <si>
    <t>Y</t>
  </si>
  <si>
    <t>Bedömd anslutningsdatum (använd när kundens anslutningstidpunkt är orimlig)</t>
  </si>
  <si>
    <t>Ärendetyp Nivå 1</t>
  </si>
  <si>
    <t>Ärendetyp Nivå 2</t>
  </si>
  <si>
    <t>Kundtyp Nivå 3</t>
  </si>
  <si>
    <t>Kundtyp Nivå 4</t>
  </si>
  <si>
    <t>För Energilager m.fl. Inmatningseffekt</t>
  </si>
  <si>
    <t>Avtalssteg</t>
  </si>
  <si>
    <t>Positivt förhandsbesked</t>
  </si>
  <si>
    <t>Länk till Reservationsavtal</t>
  </si>
  <si>
    <t>Datum för Resevationsavtal</t>
  </si>
  <si>
    <t>Länk till Projekteringsavtal</t>
  </si>
  <si>
    <t>Datum för Projekteringsavtal</t>
  </si>
  <si>
    <t>Länk till Anslutningsavtal</t>
  </si>
  <si>
    <t>Datum för anslutningsavtal</t>
  </si>
  <si>
    <t>Länk till Nätavtal</t>
  </si>
  <si>
    <t>Datum för Nätavtal</t>
  </si>
  <si>
    <t>Mellan</t>
  </si>
  <si>
    <t>x</t>
  </si>
  <si>
    <t xml:space="preserve">Mellan </t>
  </si>
  <si>
    <t>mellan</t>
  </si>
  <si>
    <t>Konsumtion/Produktion</t>
  </si>
</sst>
</file>

<file path=xl/styles.xml><?xml version="1.0" encoding="utf-8"?>
<styleSheet xmlns="http://schemas.openxmlformats.org/spreadsheetml/2006/main">
  <numFmts count="6">
    <numFmt numFmtId="176" formatCode="yyyy/mm/dd;@"/>
    <numFmt numFmtId="177" formatCode="m/d/yyyy;@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</numFmts>
  <fonts count="43">
    <font>
      <sz val="10"/>
      <color rgb="FF000000"/>
      <name val="Arial"/>
      <charset val="134"/>
    </font>
    <font>
      <b/>
      <sz val="11"/>
      <name val="Calibri"/>
      <charset val="134"/>
    </font>
    <font>
      <sz val="9"/>
      <color rgb="FF000000"/>
      <name val="Arial"/>
      <charset val="134"/>
    </font>
    <font>
      <b/>
      <sz val="11"/>
      <color rgb="FF000000"/>
      <name val="Calibri"/>
      <charset val="134"/>
    </font>
    <font>
      <sz val="10"/>
      <color rgb="FFA6A6A6"/>
      <name val="Arial"/>
      <charset val="134"/>
    </font>
    <font>
      <sz val="10"/>
      <color rgb="FFBFBFBF"/>
      <name val="Arial"/>
      <charset val="134"/>
    </font>
    <font>
      <sz val="10"/>
      <name val="Arial"/>
      <charset val="134"/>
    </font>
    <font>
      <sz val="11"/>
      <name val="Calibri"/>
      <charset val="134"/>
    </font>
    <font>
      <b/>
      <u/>
      <sz val="15"/>
      <color rgb="FF000000"/>
      <name val="Calibri"/>
      <charset val="134"/>
    </font>
    <font>
      <b/>
      <sz val="9"/>
      <color rgb="FF000000"/>
      <name val="Calibri"/>
      <charset val="134"/>
    </font>
    <font>
      <b/>
      <u/>
      <sz val="11"/>
      <color rgb="FF0000FF"/>
      <name val="Calibri"/>
      <charset val="134"/>
    </font>
    <font>
      <u/>
      <sz val="10"/>
      <color rgb="FF0000FF"/>
      <name val="Calibri"/>
      <charset val="134"/>
    </font>
    <font>
      <u/>
      <sz val="11"/>
      <color rgb="FF0000FF"/>
      <name val="Calibri"/>
      <charset val="134"/>
    </font>
    <font>
      <sz val="10"/>
      <name val="Calibri"/>
      <charset val="134"/>
    </font>
    <font>
      <b/>
      <u/>
      <sz val="9"/>
      <color rgb="FF000000"/>
      <name val="Calibri"/>
      <charset val="134"/>
    </font>
    <font>
      <b/>
      <sz val="15"/>
      <name val="Calibri"/>
      <charset val="134"/>
    </font>
    <font>
      <b/>
      <sz val="11"/>
      <name val="Calibri"/>
      <charset val="134"/>
      <scheme val="minor"/>
    </font>
    <font>
      <u/>
      <sz val="11"/>
      <color rgb="FF0070C0"/>
      <name val="Calibri"/>
      <charset val="134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0000"/>
      <name val="Calibri"/>
      <charset val="134"/>
    </font>
    <font>
      <sz val="8"/>
      <name val="Calibri"/>
      <charset val="134"/>
    </font>
    <font>
      <b/>
      <sz val="9"/>
      <name val="Tahoma"/>
      <charset val="1"/>
    </font>
    <font>
      <b/>
      <sz val="9"/>
      <name val="Tahoma"/>
      <charset val="134"/>
    </font>
    <font>
      <sz val="9"/>
      <name val="Tahoma"/>
      <charset val="1"/>
    </font>
    <font>
      <sz val="9"/>
      <name val="Tahoma"/>
      <charset val="134"/>
    </font>
  </fonts>
  <fills count="41">
    <fill>
      <patternFill patternType="none"/>
    </fill>
    <fill>
      <patternFill patternType="gray125"/>
    </fill>
    <fill>
      <patternFill patternType="solid">
        <fgColor rgb="FFEBF1DE"/>
        <bgColor rgb="FFFDEADA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E6E0EC"/>
      </patternFill>
    </fill>
    <fill>
      <patternFill patternType="solid">
        <fgColor rgb="FFF2DCDB"/>
        <bgColor rgb="FFE6E0EC"/>
      </patternFill>
    </fill>
    <fill>
      <patternFill patternType="solid">
        <fgColor rgb="FFE6E0EC"/>
        <bgColor rgb="FFF2DCDB"/>
      </patternFill>
    </fill>
    <fill>
      <patternFill patternType="solid">
        <fgColor rgb="FFFDEADA"/>
        <bgColor rgb="FFEBF1DE"/>
      </patternFill>
    </fill>
    <fill>
      <patternFill patternType="solid">
        <fgColor rgb="FFDDD9C3"/>
        <bgColor rgb="FFF2DCDB"/>
      </patternFill>
    </fill>
    <fill>
      <patternFill patternType="solid">
        <fgColor rgb="FFFCD5B5"/>
        <bgColor rgb="FFF2DCDB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37" fillId="0" borderId="0"/>
    <xf numFmtId="0" fontId="20" fillId="4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27" fillId="13" borderId="15" applyNumberFormat="0" applyAlignment="0" applyProtection="0">
      <alignment vertical="center"/>
    </xf>
    <xf numFmtId="44" fontId="6" fillId="0" borderId="0" applyBorder="0" applyAlignment="0" applyProtection="0"/>
    <xf numFmtId="0" fontId="18" fillId="22" borderId="0" applyNumberFormat="0" applyBorder="0" applyAlignment="0" applyProtection="0">
      <alignment vertical="center"/>
    </xf>
    <xf numFmtId="0" fontId="26" fillId="17" borderId="14" applyNumberFormat="0" applyFont="0" applyAlignment="0" applyProtection="0">
      <alignment vertical="center"/>
    </xf>
    <xf numFmtId="0" fontId="23" fillId="14" borderId="13" applyNumberForma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2" fillId="13" borderId="13" applyNumberFormat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31" fillId="0" borderId="19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6" fillId="0" borderId="18" applyNumberFormat="0" applyFill="0" applyAlignment="0" applyProtection="0">
      <alignment vertical="center"/>
    </xf>
    <xf numFmtId="41" fontId="6" fillId="0" borderId="0" applyBorder="0" applyAlignment="0" applyProtection="0"/>
    <xf numFmtId="0" fontId="18" fillId="18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42" fontId="6" fillId="0" borderId="0" applyBorder="0" applyAlignment="0" applyProtection="0"/>
    <xf numFmtId="0" fontId="3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3" fillId="0" borderId="18" applyNumberFormat="0" applyFill="0" applyAlignment="0" applyProtection="0">
      <alignment vertical="center"/>
    </xf>
    <xf numFmtId="43" fontId="6" fillId="0" borderId="0" applyBorder="0" applyAlignment="0" applyProtection="0"/>
    <xf numFmtId="0" fontId="30" fillId="24" borderId="17" applyNumberFormat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9" fontId="6" fillId="0" borderId="0" applyBorder="0" applyAlignment="0" applyProtection="0"/>
    <xf numFmtId="0" fontId="12" fillId="0" borderId="0" applyBorder="0" applyProtection="0"/>
  </cellStyleXfs>
  <cellXfs count="135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0" borderId="0" xfId="0" applyFont="1" applyAlignment="1">
      <alignment horizontal="right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3" borderId="0" xfId="0" applyFill="1" applyAlignment="1">
      <alignment vertical="top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0" fillId="0" borderId="0" xfId="0" applyAlignment="1">
      <alignment horizontal="right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right" vertical="top" wrapText="1"/>
    </xf>
    <xf numFmtId="0" fontId="0" fillId="0" borderId="3" xfId="0" applyBorder="1" applyAlignment="1">
      <alignment vertical="top"/>
    </xf>
    <xf numFmtId="0" fontId="0" fillId="0" borderId="0" xfId="0" applyBorder="1" applyAlignment="1">
      <alignment horizontal="center" vertical="top"/>
    </xf>
    <xf numFmtId="177" fontId="0" fillId="0" borderId="3" xfId="0" applyNumberFormat="1" applyBorder="1" applyAlignment="1">
      <alignment vertical="top"/>
    </xf>
    <xf numFmtId="0" fontId="0" fillId="0" borderId="0" xfId="0" applyBorder="1" applyAlignment="1">
      <alignment vertical="top" wrapText="1"/>
    </xf>
    <xf numFmtId="0" fontId="7" fillId="0" borderId="0" xfId="0" applyFont="1" applyAlignment="1">
      <alignment vertical="top"/>
    </xf>
    <xf numFmtId="0" fontId="0" fillId="0" borderId="3" xfId="0" applyBorder="1" applyAlignment="1">
      <alignment vertical="top" wrapText="1"/>
    </xf>
    <xf numFmtId="177" fontId="0" fillId="0" borderId="0" xfId="0" applyNumberFormat="1" applyAlignment="1">
      <alignment vertical="top"/>
    </xf>
    <xf numFmtId="0" fontId="8" fillId="4" borderId="4" xfId="0" applyFont="1" applyFill="1" applyBorder="1" applyAlignment="1">
      <alignment horizontal="left" vertical="top"/>
    </xf>
    <xf numFmtId="0" fontId="9" fillId="4" borderId="2" xfId="0" applyFont="1" applyFill="1" applyBorder="1" applyAlignment="1">
      <alignment horizontal="center" vertical="top"/>
    </xf>
    <xf numFmtId="0" fontId="9" fillId="4" borderId="2" xfId="0" applyFont="1" applyFill="1" applyBorder="1" applyAlignment="1">
      <alignment vertical="top"/>
    </xf>
    <xf numFmtId="0" fontId="9" fillId="4" borderId="2" xfId="0" applyFont="1" applyFill="1" applyBorder="1" applyAlignment="1">
      <alignment horizontal="right" vertical="top"/>
    </xf>
    <xf numFmtId="0" fontId="1" fillId="4" borderId="5" xfId="0" applyFont="1" applyFill="1" applyBorder="1" applyAlignment="1">
      <alignment horizontal="center" vertical="top"/>
    </xf>
    <xf numFmtId="0" fontId="1" fillId="4" borderId="6" xfId="0" applyFont="1" applyFill="1" applyBorder="1" applyAlignment="1">
      <alignment vertical="top" wrapText="1"/>
    </xf>
    <xf numFmtId="0" fontId="1" fillId="4" borderId="7" xfId="0" applyFont="1" applyFill="1" applyBorder="1" applyAlignment="1">
      <alignment horizontal="right" vertical="top" wrapText="1"/>
    </xf>
    <xf numFmtId="0" fontId="1" fillId="4" borderId="1" xfId="0" applyFont="1" applyFill="1" applyBorder="1" applyAlignment="1">
      <alignment horizontal="center" vertical="top"/>
    </xf>
    <xf numFmtId="0" fontId="0" fillId="0" borderId="5" xfId="0" applyFont="1" applyBorder="1" applyAlignment="1">
      <alignment horizontal="left" vertical="top"/>
    </xf>
    <xf numFmtId="58" fontId="0" fillId="0" borderId="0" xfId="0" applyNumberFormat="1" applyAlignment="1">
      <alignment vertical="top"/>
    </xf>
    <xf numFmtId="58" fontId="0" fillId="0" borderId="0" xfId="0" applyNumberFormat="1" applyAlignment="1">
      <alignment horizontal="right" vertical="top"/>
    </xf>
    <xf numFmtId="0" fontId="0" fillId="0" borderId="0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10" fillId="4" borderId="1" xfId="49" applyFont="1" applyFill="1" applyBorder="1" applyAlignment="1" applyProtection="1">
      <alignment horizontal="right" vertical="top" textRotation="90"/>
    </xf>
    <xf numFmtId="0" fontId="1" fillId="4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vertical="top"/>
    </xf>
    <xf numFmtId="0" fontId="0" fillId="0" borderId="5" xfId="0" applyFont="1" applyBorder="1" applyAlignment="1">
      <alignment horizontal="center" vertical="top"/>
    </xf>
    <xf numFmtId="0" fontId="9" fillId="4" borderId="2" xfId="0" applyFont="1" applyFill="1" applyBorder="1" applyAlignment="1">
      <alignment horizontal="center" vertical="top" wrapText="1"/>
    </xf>
    <xf numFmtId="0" fontId="1" fillId="4" borderId="6" xfId="0" applyFont="1" applyFill="1" applyBorder="1" applyAlignment="1">
      <alignment horizontal="center" vertical="top" wrapText="1"/>
    </xf>
    <xf numFmtId="0" fontId="0" fillId="0" borderId="0" xfId="0" applyFont="1" applyBorder="1" applyAlignment="1">
      <alignment horizontal="right" vertical="top"/>
    </xf>
    <xf numFmtId="0" fontId="1" fillId="4" borderId="8" xfId="0" applyFont="1" applyFill="1" applyBorder="1" applyAlignment="1">
      <alignment horizontal="center" vertical="top" wrapText="1"/>
    </xf>
    <xf numFmtId="0" fontId="0" fillId="0" borderId="5" xfId="0" applyFont="1" applyBorder="1" applyAlignment="1">
      <alignment horizontal="right" vertical="top"/>
    </xf>
    <xf numFmtId="0" fontId="0" fillId="0" borderId="0" xfId="0" applyBorder="1" applyAlignment="1">
      <alignment horizontal="right" vertical="top"/>
    </xf>
    <xf numFmtId="0" fontId="0" fillId="0" borderId="5" xfId="0" applyFont="1" applyBorder="1" applyAlignment="1">
      <alignment horizontal="center"/>
    </xf>
    <xf numFmtId="0" fontId="8" fillId="5" borderId="3" xfId="0" applyFont="1" applyFill="1" applyBorder="1" applyAlignment="1">
      <alignment horizontal="center" vertical="top"/>
    </xf>
    <xf numFmtId="0" fontId="9" fillId="5" borderId="9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0" fontId="0" fillId="0" borderId="5" xfId="0" applyFont="1" applyBorder="1"/>
    <xf numFmtId="0" fontId="0" fillId="0" borderId="1" xfId="0" applyFont="1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horizontal="center"/>
    </xf>
    <xf numFmtId="0" fontId="0" fillId="0" borderId="0" xfId="0" applyFont="1"/>
    <xf numFmtId="177" fontId="8" fillId="5" borderId="3" xfId="0" applyNumberFormat="1" applyFont="1" applyFill="1" applyBorder="1" applyAlignment="1">
      <alignment horizontal="center" vertical="top"/>
    </xf>
    <xf numFmtId="0" fontId="9" fillId="5" borderId="2" xfId="0" applyFont="1" applyFill="1" applyBorder="1" applyAlignment="1">
      <alignment horizontal="center" vertical="top"/>
    </xf>
    <xf numFmtId="177" fontId="9" fillId="5" borderId="10" xfId="0" applyNumberFormat="1" applyFont="1" applyFill="1" applyBorder="1" applyAlignment="1">
      <alignment horizontal="center" vertical="top"/>
    </xf>
    <xf numFmtId="0" fontId="1" fillId="5" borderId="6" xfId="0" applyFont="1" applyFill="1" applyBorder="1" applyAlignment="1">
      <alignment horizontal="center" vertical="top"/>
    </xf>
    <xf numFmtId="0" fontId="1" fillId="5" borderId="7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 wrapText="1"/>
    </xf>
    <xf numFmtId="177" fontId="1" fillId="5" borderId="1" xfId="0" applyNumberFormat="1" applyFont="1" applyFill="1" applyBorder="1" applyAlignment="1">
      <alignment horizontal="center" vertical="top" wrapText="1"/>
    </xf>
    <xf numFmtId="58" fontId="0" fillId="0" borderId="0" xfId="0" applyNumberFormat="1" applyFont="1" applyBorder="1" applyAlignment="1">
      <alignment horizontal="center" vertical="top"/>
    </xf>
    <xf numFmtId="177" fontId="0" fillId="0" borderId="5" xfId="0" applyNumberFormat="1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58" fontId="0" fillId="0" borderId="0" xfId="0" applyNumberFormat="1" applyFont="1" applyBorder="1" applyAlignment="1">
      <alignment horizontal="left" vertical="top"/>
    </xf>
    <xf numFmtId="58" fontId="0" fillId="0" borderId="0" xfId="0" applyNumberFormat="1" applyBorder="1" applyAlignment="1">
      <alignment horizontal="left" vertical="top"/>
    </xf>
    <xf numFmtId="0" fontId="8" fillId="2" borderId="4" xfId="0" applyFont="1" applyFill="1" applyBorder="1" applyAlignment="1">
      <alignment horizontal="center" vertical="top"/>
    </xf>
    <xf numFmtId="0" fontId="9" fillId="2" borderId="9" xfId="0" applyFont="1" applyFill="1" applyBorder="1" applyAlignment="1">
      <alignment horizontal="center" vertical="top"/>
    </xf>
    <xf numFmtId="0" fontId="9" fillId="2" borderId="2" xfId="0" applyFont="1" applyFill="1" applyBorder="1" applyAlignment="1">
      <alignment horizontal="center" vertical="top"/>
    </xf>
    <xf numFmtId="0" fontId="9" fillId="2" borderId="0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1" xfId="0" applyFont="1" applyBorder="1" applyAlignment="1">
      <alignment horizontal="left" vertical="top"/>
    </xf>
    <xf numFmtId="0" fontId="0" fillId="0" borderId="5" xfId="0" applyFont="1" applyBorder="1" applyAlignment="1"/>
    <xf numFmtId="0" fontId="0" fillId="0" borderId="0" xfId="0" applyFont="1" applyAlignment="1"/>
    <xf numFmtId="0" fontId="0" fillId="0" borderId="0" xfId="0" applyFont="1" applyBorder="1" applyAlignment="1"/>
    <xf numFmtId="0" fontId="0" fillId="0" borderId="0" xfId="0" applyAlignment="1">
      <alignment horizontal="left" vertical="top"/>
    </xf>
    <xf numFmtId="0" fontId="11" fillId="0" borderId="0" xfId="49" applyFont="1" applyBorder="1" applyAlignment="1" applyProtection="1">
      <alignment horizontal="left" vertical="top" wrapText="1"/>
    </xf>
    <xf numFmtId="0" fontId="12" fillId="0" borderId="0" xfId="49" applyFont="1" applyBorder="1" applyAlignment="1" applyProtection="1">
      <alignment horizontal="left" vertical="top" wrapText="1"/>
    </xf>
    <xf numFmtId="0" fontId="8" fillId="6" borderId="11" xfId="0" applyFont="1" applyFill="1" applyBorder="1" applyAlignment="1" applyProtection="1">
      <alignment horizontal="center" vertical="top"/>
      <protection locked="0"/>
    </xf>
    <xf numFmtId="0" fontId="8" fillId="6" borderId="0" xfId="0" applyFont="1" applyFill="1" applyBorder="1" applyAlignment="1" applyProtection="1">
      <alignment horizontal="center" vertical="top"/>
      <protection locked="0"/>
    </xf>
    <xf numFmtId="0" fontId="8" fillId="6" borderId="3" xfId="0" applyFont="1" applyFill="1" applyBorder="1" applyAlignment="1" applyProtection="1">
      <alignment horizontal="center" vertical="top"/>
      <protection locked="0"/>
    </xf>
    <xf numFmtId="0" fontId="9" fillId="2" borderId="10" xfId="0" applyFont="1" applyFill="1" applyBorder="1" applyAlignment="1">
      <alignment horizontal="center" vertical="top"/>
    </xf>
    <xf numFmtId="0" fontId="9" fillId="6" borderId="9" xfId="0" applyFont="1" applyFill="1" applyBorder="1" applyAlignment="1">
      <alignment horizontal="center" vertical="top"/>
    </xf>
    <xf numFmtId="0" fontId="9" fillId="6" borderId="2" xfId="0" applyFont="1" applyFill="1" applyBorder="1" applyAlignment="1">
      <alignment horizontal="center" vertical="top"/>
    </xf>
    <xf numFmtId="0" fontId="9" fillId="6" borderId="10" xfId="0" applyFont="1" applyFill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top" wrapText="1"/>
    </xf>
    <xf numFmtId="58" fontId="0" fillId="0" borderId="5" xfId="0" applyNumberFormat="1" applyFont="1" applyBorder="1" applyAlignment="1">
      <alignment horizontal="center"/>
    </xf>
    <xf numFmtId="58" fontId="0" fillId="0" borderId="5" xfId="0" applyNumberFormat="1" applyFont="1" applyBorder="1" applyAlignment="1">
      <alignment horizontal="center" vertical="top"/>
    </xf>
    <xf numFmtId="58" fontId="0" fillId="0" borderId="0" xfId="0" applyNumberFormat="1" applyFont="1" applyBorder="1" applyAlignment="1">
      <alignment horizontal="center"/>
    </xf>
    <xf numFmtId="58" fontId="0" fillId="0" borderId="0" xfId="0" applyNumberFormat="1" applyFont="1" applyAlignment="1">
      <alignment horizontal="center" vertical="top"/>
    </xf>
    <xf numFmtId="58" fontId="0" fillId="0" borderId="3" xfId="0" applyNumberFormat="1" applyFont="1" applyBorder="1" applyAlignment="1">
      <alignment horizontal="center"/>
    </xf>
    <xf numFmtId="58" fontId="0" fillId="0" borderId="3" xfId="0" applyNumberFormat="1" applyFont="1" applyBorder="1" applyAlignment="1">
      <alignment horizontal="center" vertical="top"/>
    </xf>
    <xf numFmtId="58" fontId="0" fillId="0" borderId="3" xfId="0" applyNumberFormat="1" applyBorder="1" applyAlignment="1">
      <alignment horizontal="center" vertical="top"/>
    </xf>
    <xf numFmtId="58" fontId="0" fillId="0" borderId="0" xfId="0" applyNumberFormat="1" applyAlignment="1">
      <alignment horizontal="center" vertical="top"/>
    </xf>
    <xf numFmtId="58" fontId="11" fillId="0" borderId="3" xfId="49" applyNumberFormat="1" applyFont="1" applyBorder="1" applyAlignment="1" applyProtection="1">
      <alignment horizontal="left" vertical="top"/>
    </xf>
    <xf numFmtId="0" fontId="13" fillId="0" borderId="0" xfId="0" applyFont="1" applyAlignment="1">
      <alignment horizontal="left" vertical="top"/>
    </xf>
    <xf numFmtId="58" fontId="13" fillId="0" borderId="0" xfId="0" applyNumberFormat="1" applyFont="1" applyAlignment="1">
      <alignment horizontal="left" vertical="top"/>
    </xf>
    <xf numFmtId="58" fontId="0" fillId="0" borderId="0" xfId="0" applyNumberFormat="1" applyBorder="1" applyAlignment="1">
      <alignment horizontal="center" vertical="top"/>
    </xf>
    <xf numFmtId="58" fontId="12" fillId="0" borderId="3" xfId="49" applyNumberFormat="1" applyFont="1" applyBorder="1" applyAlignment="1" applyProtection="1">
      <alignment horizontal="center" vertical="top"/>
    </xf>
    <xf numFmtId="0" fontId="7" fillId="0" borderId="0" xfId="0" applyFont="1" applyAlignment="1">
      <alignment horizontal="center" vertical="top"/>
    </xf>
    <xf numFmtId="58" fontId="7" fillId="0" borderId="0" xfId="0" applyNumberFormat="1" applyFont="1" applyAlignment="1">
      <alignment horizontal="center" vertical="top"/>
    </xf>
    <xf numFmtId="0" fontId="8" fillId="7" borderId="0" xfId="0" applyFont="1" applyFill="1" applyBorder="1" applyAlignment="1">
      <alignment horizontal="center" vertical="top"/>
    </xf>
    <xf numFmtId="0" fontId="8" fillId="8" borderId="4" xfId="0" applyFont="1" applyFill="1" applyBorder="1" applyAlignment="1">
      <alignment horizontal="center" vertical="top" wrapText="1"/>
    </xf>
    <xf numFmtId="0" fontId="0" fillId="9" borderId="0" xfId="0" applyFont="1" applyFill="1" applyAlignment="1">
      <alignment vertical="top"/>
    </xf>
    <xf numFmtId="0" fontId="9" fillId="7" borderId="2" xfId="0" applyFont="1" applyFill="1" applyBorder="1" applyAlignment="1">
      <alignment horizontal="center" vertical="top"/>
    </xf>
    <xf numFmtId="0" fontId="14" fillId="8" borderId="12" xfId="0" applyFont="1" applyFill="1" applyBorder="1" applyAlignment="1">
      <alignment horizontal="center" vertical="top" wrapText="1"/>
    </xf>
    <xf numFmtId="0" fontId="2" fillId="9" borderId="0" xfId="0" applyFont="1" applyFill="1" applyAlignment="1">
      <alignment horizontal="left" vertical="top"/>
    </xf>
    <xf numFmtId="0" fontId="1" fillId="7" borderId="1" xfId="0" applyFont="1" applyFill="1" applyBorder="1" applyAlignment="1">
      <alignment horizontal="center" vertical="top"/>
    </xf>
    <xf numFmtId="0" fontId="15" fillId="8" borderId="8" xfId="0" applyFont="1" applyFill="1" applyBorder="1" applyAlignment="1">
      <alignment horizontal="center" vertical="top" wrapText="1"/>
    </xf>
    <xf numFmtId="0" fontId="3" fillId="9" borderId="7" xfId="0" applyFont="1" applyFill="1" applyBorder="1" applyAlignment="1">
      <alignment horizontal="left" vertical="top"/>
    </xf>
    <xf numFmtId="0" fontId="16" fillId="10" borderId="7" xfId="0" applyFont="1" applyFill="1" applyBorder="1" applyAlignment="1">
      <alignment horizontal="center" vertical="top" wrapText="1"/>
    </xf>
    <xf numFmtId="177" fontId="0" fillId="0" borderId="0" xfId="0" applyNumberFormat="1" applyBorder="1" applyAlignment="1">
      <alignment vertical="top"/>
    </xf>
    <xf numFmtId="177" fontId="2" fillId="0" borderId="0" xfId="0" applyNumberFormat="1" applyFont="1" applyAlignment="1">
      <alignment horizontal="left" vertical="top"/>
    </xf>
    <xf numFmtId="177" fontId="16" fillId="10" borderId="7" xfId="0" applyNumberFormat="1" applyFont="1" applyFill="1" applyBorder="1" applyAlignment="1">
      <alignment horizontal="center" vertical="top" wrapText="1"/>
    </xf>
    <xf numFmtId="0" fontId="0" fillId="0" borderId="0" xfId="0" applyBorder="1" applyAlignment="1">
      <alignment horizontal="right" vertical="top" wrapText="1"/>
    </xf>
    <xf numFmtId="58" fontId="0" fillId="0" borderId="0" xfId="0" applyNumberFormat="1" applyFont="1" applyAlignment="1">
      <alignment horizontal="left" vertical="top"/>
    </xf>
    <xf numFmtId="58" fontId="0" fillId="0" borderId="0" xfId="0" applyNumberFormat="1" applyAlignment="1">
      <alignment horizontal="left" vertical="top"/>
    </xf>
    <xf numFmtId="0" fontId="12" fillId="0" borderId="0" xfId="0" applyFont="1" applyAlignment="1">
      <alignment horizontal="left" wrapText="1"/>
    </xf>
    <xf numFmtId="0" fontId="7" fillId="0" borderId="0" xfId="0" applyFont="1" applyBorder="1" applyAlignment="1">
      <alignment horizontal="center" vertical="top"/>
    </xf>
    <xf numFmtId="0" fontId="12" fillId="0" borderId="3" xfId="49" applyFont="1" applyBorder="1" applyAlignment="1" applyProtection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0" xfId="0" applyFont="1" applyBorder="1" applyAlignment="1">
      <alignment horizontal="left" vertical="top"/>
    </xf>
    <xf numFmtId="58" fontId="12" fillId="0" borderId="3" xfId="0" applyNumberFormat="1" applyFont="1" applyBorder="1" applyAlignment="1">
      <alignment horizontal="center"/>
    </xf>
    <xf numFmtId="58" fontId="7" fillId="0" borderId="0" xfId="0" applyNumberFormat="1" applyFont="1" applyBorder="1" applyAlignment="1">
      <alignment horizontal="center" vertical="top"/>
    </xf>
    <xf numFmtId="58" fontId="7" fillId="0" borderId="0" xfId="0" applyNumberFormat="1" applyFont="1" applyAlignment="1">
      <alignment horizontal="left" vertical="top"/>
    </xf>
    <xf numFmtId="0" fontId="0" fillId="0" borderId="11" xfId="0" applyBorder="1" applyAlignment="1">
      <alignment horizontal="left" vertical="top"/>
    </xf>
    <xf numFmtId="177" fontId="0" fillId="0" borderId="3" xfId="0" applyNumberFormat="1" applyBorder="1" applyAlignment="1">
      <alignment horizontal="left" vertical="top"/>
    </xf>
    <xf numFmtId="58" fontId="7" fillId="0" borderId="0" xfId="0" applyNumberFormat="1" applyFont="1" applyBorder="1" applyAlignment="1">
      <alignment horizontal="left" vertical="top"/>
    </xf>
    <xf numFmtId="176" fontId="12" fillId="0" borderId="3" xfId="49" applyNumberFormat="1" applyFont="1" applyBorder="1" applyAlignment="1" applyProtection="1">
      <alignment horizontal="left" vertical="top"/>
    </xf>
    <xf numFmtId="0" fontId="17" fillId="0" borderId="3" xfId="0" applyFont="1" applyBorder="1" applyAlignment="1">
      <alignment horizontal="left" vertical="top"/>
    </xf>
    <xf numFmtId="0" fontId="7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0" fillId="0" borderId="11" xfId="0" applyBorder="1" applyAlignment="1">
      <alignment vertical="top"/>
    </xf>
  </cellXfs>
  <cellStyles count="50">
    <cellStyle name="Normal" xfId="0" builtinId="0"/>
    <cellStyle name="Normal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9999FF"/>
      <rgbColor rgb="00993366"/>
      <rgbColor rgb="00EBF1DE"/>
      <rgbColor rgb="00E6E0EC"/>
      <rgbColor rgb="00660066"/>
      <rgbColor rgb="00FF8080"/>
      <rgbColor rgb="000070C0"/>
      <rgbColor rgb="00C6D9F1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2DCDB"/>
      <rgbColor rgb="00DDD9C3"/>
      <rgbColor rgb="00FDEADA"/>
      <rgbColor rgb="0099CCFF"/>
      <rgbColor rgb="00FF99CC"/>
      <rgbColor rgb="00CC99FF"/>
      <rgbColor rgb="00FCD5B5"/>
      <rgbColor rgb="003366FF"/>
      <rgbColor rgb="0033CCCC"/>
      <rgbColor rgb="0099CC00"/>
      <rgbColor rgb="00FFCC00"/>
      <rgbColor rgb="00FF9900"/>
      <rgbColor rgb="00FF6600"/>
      <rgbColor rgb="00666699"/>
      <rgbColor rgb="00A6A6A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hyperlink" Target="file://eur/vn/D/D-N/_Apps/Netbas_Data/Nisprojekt/253597/01.N&#228;tanslutning/" TargetMode="External"/><Relationship Id="rId6" Type="http://schemas.openxmlformats.org/officeDocument/2006/relationships/hyperlink" Target="file://eur/vn/D/D-N/_Apps/Netbas_Data/Nisprojekt/235685/01.N&#228;tanslutning/" TargetMode="External"/><Relationship Id="rId5" Type="http://schemas.openxmlformats.org/officeDocument/2006/relationships/hyperlink" Target="../../../../DS-K/DS-KE/_department/02 Personliga mappar/DS-K/DS-KE/_department/05 N&#228;tprojekt (fd flyttar)/Arboga/Himmeta-Arboga-Kungs&#246;r/Avtal/Arboga/" TargetMode="External"/><Relationship Id="rId4" Type="http://schemas.openxmlformats.org/officeDocument/2006/relationships/hyperlink" Target="file://eur/vn/D/D-N/_Apps/Netbas_Data/Nisprojekt/218813" TargetMode="External"/><Relationship Id="rId3" Type="http://schemas.openxmlformats.org/officeDocument/2006/relationships/hyperlink" Target="../../../../DS-K/DS-KE/_department/02 Personliga mappar/DS-U/DS-UO/DS-UOT/02_all/1. Verksamhet/1. Personal/1. Omr&#229;desansvar/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550"/>
  <sheetViews>
    <sheetView tabSelected="1" zoomScale="85" zoomScaleNormal="85" topLeftCell="Q3" workbookViewId="0">
      <selection activeCell="Q3" sqref="Q3"/>
    </sheetView>
  </sheetViews>
  <sheetFormatPr defaultColWidth="9.15238095238095" defaultRowHeight="15.75"/>
  <cols>
    <col min="1" max="1" width="10.7142857142857" style="3" customWidth="1"/>
    <col min="2" max="2" width="13.152380952381" style="6" customWidth="1"/>
    <col min="3" max="3" width="14.7142857142857" style="11" customWidth="1"/>
    <col min="4" max="4" width="42.7142857142857" style="6" customWidth="1"/>
    <col min="5" max="5" width="29.8571428571429" style="6" customWidth="1"/>
    <col min="6" max="6" width="15.1428571428571" style="6" customWidth="1"/>
    <col min="7" max="7" width="6.14285714285714" style="6" customWidth="1"/>
    <col min="8" max="8" width="10.4285714285714" style="12" customWidth="1"/>
    <col min="9" max="9" width="13" style="6" customWidth="1"/>
    <col min="10" max="10" width="11.5714285714286" style="6" customWidth="1"/>
    <col min="11" max="11" width="11" style="13" customWidth="1"/>
    <col min="12" max="12" width="10.847619047619" style="13" customWidth="1"/>
    <col min="13" max="13" width="13.2857142857143" style="13" customWidth="1"/>
    <col min="14" max="14" width="22.5714285714286" style="6" customWidth="1"/>
    <col min="15" max="15" width="22.152380952381" style="6" customWidth="1"/>
    <col min="16" max="16" width="26.5714285714286" style="14" customWidth="1"/>
    <col min="17" max="17" width="23.2857142857143" style="3" customWidth="1"/>
    <col min="18" max="18" width="8.57142857142857" style="3" customWidth="1"/>
    <col min="19" max="19" width="6" style="15" customWidth="1"/>
    <col min="20" max="20" width="6.71428571428571" style="15" customWidth="1"/>
    <col min="21" max="21" width="6.28571428571429" style="15" customWidth="1"/>
    <col min="22" max="22" width="22.2857142857143" style="3" customWidth="1"/>
    <col min="23" max="23" width="35" style="3" customWidth="1"/>
    <col min="24" max="24" width="13.4285714285714" style="6" customWidth="1"/>
    <col min="25" max="25" width="15.1428571428571" style="6" customWidth="1"/>
    <col min="26" max="26" width="14.7142857142857" style="6" customWidth="1"/>
    <col min="27" max="27" width="13" style="3" customWidth="1"/>
    <col min="28" max="28" width="11.7142857142857" style="16" customWidth="1"/>
    <col min="29" max="29" width="25.1428571428571" style="6" customWidth="1"/>
    <col min="30" max="30" width="27.152380952381" style="6" customWidth="1"/>
    <col min="31" max="31" width="18.8571428571429" style="6" customWidth="1"/>
    <col min="32" max="32" width="51.5714285714286" style="17" customWidth="1"/>
    <col min="33" max="33" width="21" style="14" customWidth="1"/>
    <col min="34" max="34" width="15.5714285714286" style="6" customWidth="1"/>
    <col min="35" max="35" width="16.1428571428571" style="18" customWidth="1"/>
    <col min="36" max="36" width="30.1428571428571" style="6" customWidth="1"/>
    <col min="37" max="37" width="36.8571428571429" style="6" customWidth="1"/>
    <col min="38" max="38" width="114.142857142857" style="19" customWidth="1"/>
    <col min="39" max="39" width="14.1428571428571" style="6" customWidth="1"/>
    <col min="40" max="40" width="15.5714285714286" style="6" customWidth="1"/>
    <col min="41" max="41" width="18.3142857142857" style="6" customWidth="1"/>
    <col min="42" max="49" width="9.14285714285714" style="6"/>
    <col min="50" max="50" width="10.8571428571429" style="6"/>
    <col min="51" max="51" width="9.14285714285714" style="6"/>
    <col min="52" max="52" width="12.8571428571429" style="6"/>
    <col min="53" max="53" width="9.14285714285714" style="6"/>
    <col min="54" max="54" width="10.8571428571429" style="20"/>
    <col min="55" max="55" width="9.14285714285714" style="6"/>
    <col min="56" max="56" width="10.8571428571429" style="20"/>
    <col min="57" max="16384" width="9.14285714285714" style="6"/>
  </cols>
  <sheetData>
    <row r="1" s="3" customFormat="1" ht="19.5" customHeight="1" spans="1:56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45" t="s">
        <v>1</v>
      </c>
      <c r="Y1" s="45"/>
      <c r="Z1" s="45"/>
      <c r="AA1" s="45"/>
      <c r="AB1" s="55"/>
      <c r="AC1" s="67" t="s">
        <v>2</v>
      </c>
      <c r="AD1" s="67"/>
      <c r="AE1" s="67"/>
      <c r="AF1" s="67"/>
      <c r="AG1" s="67"/>
      <c r="AH1" s="79"/>
      <c r="AI1" s="80" t="s">
        <v>3</v>
      </c>
      <c r="AJ1" s="81"/>
      <c r="AK1" s="103" t="s">
        <v>4</v>
      </c>
      <c r="AL1" s="104" t="s">
        <v>5</v>
      </c>
      <c r="AM1" s="105" t="s">
        <v>6</v>
      </c>
      <c r="AN1" s="105"/>
      <c r="BB1" s="113"/>
      <c r="BD1" s="113"/>
    </row>
    <row r="2" s="4" customFormat="1" ht="15" customHeight="1" spans="1:56">
      <c r="A2" s="22" t="s">
        <v>7</v>
      </c>
      <c r="B2" s="23" t="s">
        <v>7</v>
      </c>
      <c r="C2" s="24" t="s">
        <v>7</v>
      </c>
      <c r="D2" s="22" t="s">
        <v>7</v>
      </c>
      <c r="E2" s="22" t="s">
        <v>7</v>
      </c>
      <c r="F2" s="22" t="s">
        <v>7</v>
      </c>
      <c r="G2" s="23" t="s">
        <v>8</v>
      </c>
      <c r="H2" s="22" t="s">
        <v>8</v>
      </c>
      <c r="I2" s="22" t="s">
        <v>7</v>
      </c>
      <c r="J2" s="22" t="s">
        <v>7</v>
      </c>
      <c r="K2" s="38" t="s">
        <v>7</v>
      </c>
      <c r="L2" s="38" t="s">
        <v>7</v>
      </c>
      <c r="M2" s="38" t="s">
        <v>7</v>
      </c>
      <c r="N2" s="22" t="s">
        <v>9</v>
      </c>
      <c r="O2" s="22" t="s">
        <v>7</v>
      </c>
      <c r="P2" s="22" t="s">
        <v>7</v>
      </c>
      <c r="Q2" s="22" t="s">
        <v>7</v>
      </c>
      <c r="R2" s="22" t="s">
        <v>8</v>
      </c>
      <c r="S2" s="22" t="s">
        <v>8</v>
      </c>
      <c r="T2" s="22" t="s">
        <v>8</v>
      </c>
      <c r="U2" s="22" t="s">
        <v>8</v>
      </c>
      <c r="V2" s="22" t="s">
        <v>7</v>
      </c>
      <c r="W2" s="22" t="s">
        <v>7</v>
      </c>
      <c r="X2" s="46" t="s">
        <v>7</v>
      </c>
      <c r="Y2" s="56" t="s">
        <v>7</v>
      </c>
      <c r="Z2" s="56" t="s">
        <v>7</v>
      </c>
      <c r="AA2" s="56" t="s">
        <v>7</v>
      </c>
      <c r="AB2" s="57" t="s">
        <v>7</v>
      </c>
      <c r="AC2" s="68" t="s">
        <v>9</v>
      </c>
      <c r="AD2" s="69" t="s">
        <v>9</v>
      </c>
      <c r="AE2" s="69" t="s">
        <v>9</v>
      </c>
      <c r="AF2" s="70" t="s">
        <v>9</v>
      </c>
      <c r="AG2" s="82" t="s">
        <v>9</v>
      </c>
      <c r="AH2" s="83" t="s">
        <v>9</v>
      </c>
      <c r="AI2" s="84" t="s">
        <v>9</v>
      </c>
      <c r="AJ2" s="85" t="s">
        <v>9</v>
      </c>
      <c r="AK2" s="106" t="s">
        <v>9</v>
      </c>
      <c r="AL2" s="107"/>
      <c r="AM2" s="108" t="s">
        <v>10</v>
      </c>
      <c r="AN2" s="108"/>
      <c r="BB2" s="114"/>
      <c r="BD2" s="114"/>
    </row>
    <row r="3" s="5" customFormat="1" ht="110.25" spans="1:56">
      <c r="A3" s="25" t="s">
        <v>11</v>
      </c>
      <c r="B3" s="26" t="s">
        <v>12</v>
      </c>
      <c r="C3" s="27" t="s">
        <v>13</v>
      </c>
      <c r="D3" s="28" t="s">
        <v>14</v>
      </c>
      <c r="E3" s="28" t="s">
        <v>15</v>
      </c>
      <c r="F3" s="28" t="s">
        <v>16</v>
      </c>
      <c r="G3" s="34" t="s">
        <v>17</v>
      </c>
      <c r="H3" s="35" t="s">
        <v>18</v>
      </c>
      <c r="I3" s="28" t="s">
        <v>19</v>
      </c>
      <c r="J3" s="28" t="s">
        <v>20</v>
      </c>
      <c r="K3" s="39" t="s">
        <v>21</v>
      </c>
      <c r="L3" s="39" t="s">
        <v>22</v>
      </c>
      <c r="M3" s="39" t="s">
        <v>23</v>
      </c>
      <c r="N3" s="41" t="s">
        <v>24</v>
      </c>
      <c r="O3" s="25" t="s">
        <v>9</v>
      </c>
      <c r="P3" s="28" t="s">
        <v>25</v>
      </c>
      <c r="Q3" s="28" t="s">
        <v>26</v>
      </c>
      <c r="R3" s="35" t="s">
        <v>27</v>
      </c>
      <c r="S3" s="35" t="s">
        <v>28</v>
      </c>
      <c r="T3" s="35" t="s">
        <v>29</v>
      </c>
      <c r="U3" s="35" t="s">
        <v>30</v>
      </c>
      <c r="V3" s="35" t="s">
        <v>31</v>
      </c>
      <c r="W3" s="28" t="s">
        <v>32</v>
      </c>
      <c r="X3" s="47" t="s">
        <v>33</v>
      </c>
      <c r="Y3" s="58" t="s">
        <v>34</v>
      </c>
      <c r="Z3" s="59" t="s">
        <v>35</v>
      </c>
      <c r="AA3" s="60" t="s">
        <v>36</v>
      </c>
      <c r="AB3" s="61" t="s">
        <v>37</v>
      </c>
      <c r="AC3" s="1" t="s">
        <v>38</v>
      </c>
      <c r="AD3" s="1" t="s">
        <v>39</v>
      </c>
      <c r="AE3" s="1" t="s">
        <v>40</v>
      </c>
      <c r="AF3" s="71" t="s">
        <v>41</v>
      </c>
      <c r="AG3" s="71" t="s">
        <v>42</v>
      </c>
      <c r="AH3" s="86" t="s">
        <v>3</v>
      </c>
      <c r="AI3" s="87" t="s">
        <v>43</v>
      </c>
      <c r="AJ3" s="86" t="s">
        <v>44</v>
      </c>
      <c r="AK3" s="109" t="s">
        <v>45</v>
      </c>
      <c r="AL3" s="110" t="s">
        <v>46</v>
      </c>
      <c r="AM3" s="111" t="s">
        <v>47</v>
      </c>
      <c r="AN3" s="111" t="s">
        <v>48</v>
      </c>
      <c r="AO3" s="112" t="s">
        <v>49</v>
      </c>
      <c r="AP3" s="112" t="s">
        <v>50</v>
      </c>
      <c r="AQ3" s="112" t="s">
        <v>51</v>
      </c>
      <c r="AR3" s="112" t="s">
        <v>52</v>
      </c>
      <c r="AS3" s="112" t="s">
        <v>53</v>
      </c>
      <c r="AT3" s="112" t="s">
        <v>54</v>
      </c>
      <c r="AU3" s="112" t="s">
        <v>55</v>
      </c>
      <c r="AV3" s="112" t="s">
        <v>56</v>
      </c>
      <c r="AW3" s="112" t="s">
        <v>57</v>
      </c>
      <c r="AX3" s="112" t="s">
        <v>58</v>
      </c>
      <c r="AY3" s="112" t="s">
        <v>59</v>
      </c>
      <c r="AZ3" s="112" t="s">
        <v>60</v>
      </c>
      <c r="BA3" s="112" t="s">
        <v>61</v>
      </c>
      <c r="BB3" s="115" t="s">
        <v>62</v>
      </c>
      <c r="BC3" s="112" t="s">
        <v>63</v>
      </c>
      <c r="BD3" s="115" t="s">
        <v>64</v>
      </c>
    </row>
    <row r="4" s="6" customFormat="1" ht="12.75" customHeight="1" spans="1:56">
      <c r="A4" s="29" t="s">
        <v>65</v>
      </c>
      <c r="B4" s="30">
        <f ca="1" t="shared" ref="B4:B67" si="0">RANDBETWEEN(DATE(2018,1,1),DATE(2022,10,20))</f>
        <v>43574</v>
      </c>
      <c r="C4" s="31">
        <f ca="1" t="shared" ref="C4:C67" si="1">RANDBETWEEN(B4,DATE(2024,10,20))</f>
        <v>44268</v>
      </c>
      <c r="D4" s="29" t="str">
        <f t="shared" ref="D4:D67" si="2">_xlfn.CONCAT("Project ",COLUMN(D4),ROW(D4))</f>
        <v>Project 44</v>
      </c>
      <c r="E4" s="29" t="str">
        <f t="shared" ref="E4:E67" si="3">_xlfn.CONCAT("Company AB ",COLUMN(E4),ROW(E4))</f>
        <v>Company AB 54</v>
      </c>
      <c r="F4" s="29" t="str">
        <f ca="1" t="shared" ref="F4:F67" si="4">CHOOSE(RANDBETWEEN(1,55),"Solna","Uppsala","Sigtuna","Norrtälje","Arboga","Kungsör","Avesta","Täby","Ludvika","Gävle","Upplans Bro","Upplands Vsäby","Nynäshamn","Järfälla","Södertälje","Vallentuna","Västerås","Gävle/Sandviken","Strängnäs","Österåker","Nykvarn","Eskilstuna","Upplands Bro","Nacka","Smedjebacken","Botkyrka","Sandviken","Köping","Hofors","Heby","Tierp","Äkers Styckebruk","Östhammar","Huddinge","Hedemora","Surahammar","Falun","Norberg","Trosa","Stockholm","Älvkarleby","Enköping","Gnesta","Upplands Väsby","Hallstahammar","Katrineholm","Åker","Surahamar","Långshyttan","Horndal","Sala","Eskiltuna","Litslunda","Lindesberg","Vingåker")</f>
        <v>Upplands Bro</v>
      </c>
      <c r="G4" s="36">
        <f ca="1" t="shared" ref="G4:G67" si="5">RANDBETWEEN(30,38)</f>
        <v>30</v>
      </c>
      <c r="H4" s="37" t="str">
        <f ca="1" t="shared" ref="H4:H67" si="6">CHOOSE(RANDBETWEEN(1,3),"Ja","Nej","")</f>
        <v>Nej</v>
      </c>
      <c r="I4" s="29" t="str">
        <f ca="1" t="shared" ref="I4:I67" si="7">CHOOSE(RANDBETWEEN(1,3),"Nyanslutning","Utökning","Flytt")</f>
        <v>Utökning</v>
      </c>
      <c r="J4" s="29" t="str">
        <f ca="1" t="shared" ref="J4:J67" si="8">CHOOSE(RANDBETWEEN(1,2),"Produktion","Konsumtion")</f>
        <v>Konsumtion</v>
      </c>
      <c r="K4" s="40">
        <f ca="1" t="shared" ref="K4:K67" si="9">RANDBETWEEN(1,60)*10</f>
        <v>90</v>
      </c>
      <c r="L4" s="40">
        <f ca="1" t="shared" ref="L4:L67" si="10">RANDBETWEEN(1,K4)</f>
        <v>46</v>
      </c>
      <c r="M4" s="42"/>
      <c r="N4" s="29" t="str">
        <f ca="1" t="shared" ref="N4:N67" si="11">_xlfn.CONCAT(CHOOSE(RANDBETWEEN(1,4),"Anders Erikson","Erik Johanson","Sarah Anderson","Lars Johnson")," ",ROW(N4))</f>
        <v>Sarah Anderson 4</v>
      </c>
      <c r="O4" s="29" t="str">
        <f ca="1" t="shared" ref="O4:O67" si="12">_xlfn.CONCAT(CHOOSE(RANDBETWEEN(1,4),"Anders Erikson","Erik Johanson","Sarah Anderson","Lars Johnson")," ",ROW(O4))</f>
        <v>Lars Johnson 4</v>
      </c>
      <c r="P4" s="29" t="str">
        <f ca="1" t="shared" ref="P4:P67" si="13">_xlfn.CONCAT(CHOOSE(RANDBETWEEN(1,4),"Anders Erikson","Erik Johanson","Sarah Anderson","Lars Johnson")," ",ROW(P4))</f>
        <v>Erik Johanson 4</v>
      </c>
      <c r="Q4" s="29" t="str">
        <f ca="1" t="shared" ref="Q4:Q67" si="14">CHOOSE(RANDBETWEEN(1,5),"5.Anslutningsavtal","4.Projekteringsavtal","6.Nätavtal","2.Reservationsavtal","1.Anslutningsmöjlighet")</f>
        <v>5.Anslutningsavtal</v>
      </c>
      <c r="R4" s="44" t="str">
        <f ca="1" t="shared" ref="R4:R67" si="15">CHOOSE(RANDBETWEEN(1,8),"Ja","","","","n","nej","?","N/A")</f>
        <v/>
      </c>
      <c r="S4" s="44" t="str">
        <f ca="1" t="shared" ref="S4:S67" si="16">CHOOSE(RANDBETWEEN(1,3),"x","","")</f>
        <v/>
      </c>
      <c r="T4" s="44" t="str">
        <f ca="1" t="shared" ref="T4:T67" si="17">CHOOSE(RANDBETWEEN(1,4),"x","","","")</f>
        <v/>
      </c>
      <c r="U4" s="44"/>
      <c r="V4" s="48"/>
      <c r="W4" s="48" t="str">
        <f ca="1" t="shared" ref="W4:W67" si="18">CHOOSE(RANDBETWEEN(1,7),"Länk","","","","","Ansluts till LN 20 kV","Reservationsavtal ska tecknas")</f>
        <v/>
      </c>
      <c r="X4" s="49" t="str">
        <f ca="1" t="shared" ref="X4:X67" si="19">CHOOSE(RANDBETWEEN(1,4),"Ja","Ja","Nej","")</f>
        <v>Ja</v>
      </c>
      <c r="Y4" s="62">
        <f ca="1" t="shared" ref="Y4:Y67" si="20">IF(Z4&lt;&gt;"",RANDBETWEEN(Z4,DATE(2024,10,20)),"")</f>
        <v>45370</v>
      </c>
      <c r="Z4" s="62">
        <f ca="1" t="shared" ref="Z4:Z67" si="21">IF(X4="Ja",RANDBETWEEN(C4,DATE(2024,10,20)),"")</f>
        <v>44552</v>
      </c>
      <c r="AA4" s="29"/>
      <c r="AB4" s="63" t="str">
        <f ca="1">IF(Q4="1.Anslutningsmöjlighet",IF(RAND()*10&lt;3,B4+RAND()*(EDATE(C4,1)-B4),""),"")</f>
        <v/>
      </c>
      <c r="AC4" s="72">
        <f ca="1">INDEX(Anslutningspunkt!$A$2:$A$24,RANDBETWEEN(2,24),1)</f>
        <v>205</v>
      </c>
      <c r="AD4" s="29"/>
      <c r="AE4" s="29" t="str">
        <f ca="1" t="shared" ref="AE4:AE67" si="22">CHOOSE(RANDBETWEEN(1,4),"Regionnät","Stamnät Regionnät","Stamnät","")</f>
        <v>Stamnät</v>
      </c>
      <c r="AF4" s="73"/>
      <c r="AG4" s="88"/>
      <c r="AH4" s="49" t="str">
        <f ca="1" t="shared" ref="AH4:AH42" si="23">CHOOSE(RANDBETWEEN(1,5),"Ja","Ja","Nej","","")</f>
        <v/>
      </c>
      <c r="AI4" s="89"/>
      <c r="AM4" s="6">
        <f ca="1">VLOOKUP(AC4,Anslutningspunkt!A:B,2,0)+RANDBETWEEN(-10000,10000)</f>
        <v>7199249.753</v>
      </c>
      <c r="AN4" s="6">
        <f ca="1">VLOOKUP(AC4,Anslutningspunkt!A:C,3,0)+RANDBETWEEN(-10000,10000)</f>
        <v>373619.201</v>
      </c>
      <c r="AP4" s="6" t="str">
        <f ca="1">I4</f>
        <v>Utökning</v>
      </c>
      <c r="AQ4" s="6" t="str">
        <f ca="1">J4</f>
        <v>Konsumtion</v>
      </c>
      <c r="AX4" s="30">
        <f ca="1">IF(Q4&lt;&gt;"1.Anslutningsmöjlighet",B4+RAND()*(EDATE(C4,1)-B4),"")</f>
        <v>44037.129606775</v>
      </c>
      <c r="AZ4" s="30">
        <f ca="1">IF(SUM(IF({"4.Projekteringsavtal","5.Anslutningsavtal","6.Nätavtal"}=Q4,1,0))&gt;0,EDATE(AX4,RANDBETWEEN(0,6)),"")</f>
        <v>44037</v>
      </c>
      <c r="BB4" s="20">
        <f ca="1">IF(SUM(IF({"5.Anslutningsavtal","6.Nätavtal"}=Q4,1,0))&gt;0,EDATE(AZ4,RANDBETWEEN(0,3)),"")</f>
        <v>44099</v>
      </c>
      <c r="BD4" s="20" t="str">
        <f ca="1">IF("6.Nätavtal"=Q4,EDATE(BB4,RANDBETWEEN(0,3)),"")</f>
        <v/>
      </c>
    </row>
    <row r="5" s="6" customFormat="1" ht="12.75" customHeight="1" spans="1:56">
      <c r="A5" s="32" t="s">
        <v>65</v>
      </c>
      <c r="B5" s="30">
        <f ca="1" t="shared" si="0"/>
        <v>43251</v>
      </c>
      <c r="C5" s="31">
        <f ca="1" t="shared" si="1"/>
        <v>45515</v>
      </c>
      <c r="D5" s="29" t="str">
        <f t="shared" si="2"/>
        <v>Project 45</v>
      </c>
      <c r="E5" s="29" t="str">
        <f t="shared" si="3"/>
        <v>Company AB 55</v>
      </c>
      <c r="F5" s="29" t="str">
        <f ca="1" t="shared" si="4"/>
        <v>Nykvarn</v>
      </c>
      <c r="G5" s="36">
        <f ca="1" t="shared" si="5"/>
        <v>33</v>
      </c>
      <c r="H5" s="37" t="str">
        <f ca="1" t="shared" si="6"/>
        <v/>
      </c>
      <c r="I5" s="29" t="str">
        <f ca="1" t="shared" si="7"/>
        <v>Utökning</v>
      </c>
      <c r="J5" s="29" t="str">
        <f ca="1" t="shared" si="8"/>
        <v>Konsumtion</v>
      </c>
      <c r="K5" s="40">
        <f ca="1" t="shared" si="9"/>
        <v>450</v>
      </c>
      <c r="L5" s="40">
        <f ca="1" t="shared" si="10"/>
        <v>265</v>
      </c>
      <c r="M5" s="43"/>
      <c r="N5" s="29" t="str">
        <f ca="1" t="shared" si="11"/>
        <v>Lars Johnson 5</v>
      </c>
      <c r="O5" s="29" t="str">
        <f ca="1" t="shared" si="12"/>
        <v>Lars Johnson 5</v>
      </c>
      <c r="P5" s="29" t="str">
        <f ca="1" t="shared" si="13"/>
        <v>Anders Erikson 5</v>
      </c>
      <c r="Q5" s="29" t="str">
        <f ca="1" t="shared" si="14"/>
        <v>5.Anslutningsavtal</v>
      </c>
      <c r="R5" s="44" t="str">
        <f ca="1" t="shared" si="15"/>
        <v>n</v>
      </c>
      <c r="S5" s="44" t="str">
        <f ca="1" t="shared" si="16"/>
        <v/>
      </c>
      <c r="T5" s="44" t="str">
        <f ca="1" t="shared" si="17"/>
        <v/>
      </c>
      <c r="U5" s="15"/>
      <c r="V5" s="32"/>
      <c r="W5" s="48" t="str">
        <f ca="1" t="shared" si="18"/>
        <v/>
      </c>
      <c r="X5" s="49" t="str">
        <f ca="1" t="shared" si="19"/>
        <v>Nej</v>
      </c>
      <c r="Y5" s="62" t="str">
        <f ca="1" t="shared" si="20"/>
        <v/>
      </c>
      <c r="Z5" s="62" t="str">
        <f ca="1" t="shared" si="21"/>
        <v/>
      </c>
      <c r="AA5" s="64"/>
      <c r="AB5" s="63" t="str">
        <f ca="1" t="shared" ref="AB5:AB68" si="24">IF(Q5="1.Anslutningsmöjlighet",IF(RAND()*10&lt;3,B5+RAND()*(EDATE(C5,1)-B5),""),"")</f>
        <v/>
      </c>
      <c r="AC5" s="72">
        <f ca="1">INDEX(Anslutningspunkt!$A$2:$A$24,RANDBETWEEN(2,24),1)</f>
        <v>3004</v>
      </c>
      <c r="AD5" s="29"/>
      <c r="AE5" s="29" t="str">
        <f ca="1" t="shared" si="22"/>
        <v>Stamnät Regionnät</v>
      </c>
      <c r="AF5" s="74"/>
      <c r="AG5" s="90"/>
      <c r="AH5" s="49" t="str">
        <f ca="1" t="shared" si="23"/>
        <v/>
      </c>
      <c r="AI5" s="91"/>
      <c r="AM5" s="6">
        <f ca="1">VLOOKUP(AC5,Anslutningspunkt!A:B,2,0)+RANDBETWEEN(-10000,10000)</f>
        <v>7608548.698</v>
      </c>
      <c r="AN5" s="6">
        <f ca="1">VLOOKUP(AC5,Anslutningspunkt!A:C,3,0)+RANDBETWEEN(-10000,10000)</f>
        <v>773447.195</v>
      </c>
      <c r="AP5" s="6" t="str">
        <f ca="1" t="shared" ref="AP5:AP68" si="25">I5</f>
        <v>Utökning</v>
      </c>
      <c r="AQ5" s="6" t="str">
        <f ca="1" t="shared" ref="AQ5:AQ68" si="26">J5</f>
        <v>Konsumtion</v>
      </c>
      <c r="AX5" s="30">
        <f ca="1" t="shared" ref="AX5:AX68" si="27">IF(Q5&lt;&gt;"1.Anslutningsmöjlighet",B5+RAND()*(EDATE(C5,1)-B5),"")</f>
        <v>45268.569038223</v>
      </c>
      <c r="AZ5" s="30">
        <f ca="1">IF(SUM(IF({"4.Projekteringsavtal","5.Anslutningsavtal","6.Nätavtal"}=Q5,1,0))&gt;0,EDATE(AX5,RANDBETWEEN(0,6)),"")</f>
        <v>45268</v>
      </c>
      <c r="BB5" s="20">
        <f ca="1">IF(SUM(IF({"5.Anslutningsavtal","6.Nätavtal"}=Q5,1,0))&gt;0,EDATE(AZ5,RANDBETWEEN(0,3)),"")</f>
        <v>45268</v>
      </c>
      <c r="BD5" s="20" t="str">
        <f ca="1" t="shared" ref="BD5:BD68" si="28">IF("6.Nätavtal"=Q5,EDATE(BB5,RANDBETWEEN(0,3)),"")</f>
        <v/>
      </c>
    </row>
    <row r="6" s="6" customFormat="1" ht="12.75" customHeight="1" spans="1:56">
      <c r="A6" s="32" t="s">
        <v>65</v>
      </c>
      <c r="B6" s="30">
        <f ca="1" t="shared" si="0"/>
        <v>43504</v>
      </c>
      <c r="C6" s="31">
        <f ca="1" t="shared" si="1"/>
        <v>45440</v>
      </c>
      <c r="D6" s="29" t="str">
        <f t="shared" si="2"/>
        <v>Project 46</v>
      </c>
      <c r="E6" s="29" t="str">
        <f t="shared" si="3"/>
        <v>Company AB 56</v>
      </c>
      <c r="F6" s="29" t="str">
        <f ca="1" t="shared" si="4"/>
        <v>Sigtuna</v>
      </c>
      <c r="G6" s="36">
        <f ca="1" t="shared" si="5"/>
        <v>37</v>
      </c>
      <c r="H6" s="37" t="str">
        <f ca="1" t="shared" si="6"/>
        <v>Ja</v>
      </c>
      <c r="I6" s="29" t="str">
        <f ca="1" t="shared" si="7"/>
        <v>Flytt</v>
      </c>
      <c r="J6" s="29" t="str">
        <f ca="1" t="shared" si="8"/>
        <v>Konsumtion</v>
      </c>
      <c r="K6" s="40">
        <f ca="1" t="shared" si="9"/>
        <v>510</v>
      </c>
      <c r="L6" s="40">
        <f ca="1" t="shared" si="10"/>
        <v>29</v>
      </c>
      <c r="M6" s="43"/>
      <c r="N6" s="29" t="str">
        <f ca="1" t="shared" si="11"/>
        <v>Anders Erikson 6</v>
      </c>
      <c r="O6" s="29" t="str">
        <f ca="1" t="shared" si="12"/>
        <v>Anders Erikson 6</v>
      </c>
      <c r="P6" s="29" t="str">
        <f ca="1" t="shared" si="13"/>
        <v>Sarah Anderson 6</v>
      </c>
      <c r="Q6" s="29" t="str">
        <f ca="1" t="shared" si="14"/>
        <v>6.Nätavtal</v>
      </c>
      <c r="R6" s="44" t="str">
        <f ca="1" t="shared" si="15"/>
        <v>N/A</v>
      </c>
      <c r="S6" s="44" t="str">
        <f ca="1" t="shared" si="16"/>
        <v/>
      </c>
      <c r="T6" s="44" t="str">
        <f ca="1" t="shared" si="17"/>
        <v/>
      </c>
      <c r="U6" s="15"/>
      <c r="V6" s="32"/>
      <c r="W6" s="48" t="str">
        <f ca="1" t="shared" si="18"/>
        <v>Reservationsavtal ska tecknas</v>
      </c>
      <c r="X6" s="49" t="str">
        <f ca="1" t="shared" si="19"/>
        <v/>
      </c>
      <c r="Y6" s="62" t="str">
        <f ca="1" t="shared" si="20"/>
        <v/>
      </c>
      <c r="Z6" s="62" t="str">
        <f ca="1" t="shared" si="21"/>
        <v/>
      </c>
      <c r="AA6" s="64"/>
      <c r="AB6" s="63" t="str">
        <f ca="1" t="shared" si="24"/>
        <v/>
      </c>
      <c r="AC6" s="72" t="e">
        <f ca="1">INDEX(Anslutningspunkt!$A$2:$A$24,RANDBETWEEN(2,24),1)</f>
        <v>#REF!</v>
      </c>
      <c r="AD6" s="29"/>
      <c r="AE6" s="29" t="str">
        <f ca="1" t="shared" si="22"/>
        <v/>
      </c>
      <c r="AF6" s="75"/>
      <c r="AG6" s="90"/>
      <c r="AH6" s="49" t="str">
        <f ca="1" t="shared" si="23"/>
        <v/>
      </c>
      <c r="AI6" s="62"/>
      <c r="AM6" s="6" t="e">
        <f ca="1">VLOOKUP(AC6,Anslutningspunkt!A:B,2,0)+RANDBETWEEN(-10000,10000)</f>
        <v>#REF!</v>
      </c>
      <c r="AN6" s="6" t="e">
        <f ca="1">VLOOKUP(AC6,Anslutningspunkt!A:C,3,0)+RANDBETWEEN(-10000,10000)</f>
        <v>#REF!</v>
      </c>
      <c r="AP6" s="6" t="str">
        <f ca="1" t="shared" si="25"/>
        <v>Flytt</v>
      </c>
      <c r="AQ6" s="6" t="str">
        <f ca="1" t="shared" si="26"/>
        <v>Konsumtion</v>
      </c>
      <c r="AX6" s="30">
        <f ca="1" t="shared" si="27"/>
        <v>43757.73417052</v>
      </c>
      <c r="AZ6" s="30">
        <f ca="1">IF(SUM(IF({"4.Projekteringsavtal","5.Anslutningsavtal","6.Nätavtal"}=Q6,1,0))&gt;0,EDATE(AX6,RANDBETWEEN(0,6)),"")</f>
        <v>43788</v>
      </c>
      <c r="BB6" s="20">
        <f ca="1">IF(SUM(IF({"5.Anslutningsavtal","6.Nätavtal"}=Q6,1,0))&gt;0,EDATE(AZ6,RANDBETWEEN(0,3)),"")</f>
        <v>43818</v>
      </c>
      <c r="BD6" s="20">
        <f ca="1" t="shared" si="28"/>
        <v>43909</v>
      </c>
    </row>
    <row r="7" s="6" customFormat="1" ht="12.75" customHeight="1" spans="1:56">
      <c r="A7" s="32" t="s">
        <v>65</v>
      </c>
      <c r="B7" s="30">
        <f ca="1" t="shared" si="0"/>
        <v>44119</v>
      </c>
      <c r="C7" s="31">
        <f ca="1" t="shared" si="1"/>
        <v>44322</v>
      </c>
      <c r="D7" s="29" t="str">
        <f t="shared" si="2"/>
        <v>Project 47</v>
      </c>
      <c r="E7" s="29" t="str">
        <f t="shared" si="3"/>
        <v>Company AB 57</v>
      </c>
      <c r="F7" s="29" t="str">
        <f ca="1" t="shared" si="4"/>
        <v>Upplands Vsäby</v>
      </c>
      <c r="G7" s="36">
        <f ca="1" t="shared" si="5"/>
        <v>37</v>
      </c>
      <c r="H7" s="37" t="str">
        <f ca="1" t="shared" si="6"/>
        <v>Ja</v>
      </c>
      <c r="I7" s="29" t="str">
        <f ca="1" t="shared" si="7"/>
        <v>Nyanslutning</v>
      </c>
      <c r="J7" s="29" t="str">
        <f ca="1" t="shared" si="8"/>
        <v>Konsumtion</v>
      </c>
      <c r="K7" s="40">
        <f ca="1" t="shared" si="9"/>
        <v>210</v>
      </c>
      <c r="L7" s="40">
        <f ca="1" t="shared" si="10"/>
        <v>140</v>
      </c>
      <c r="M7" s="40"/>
      <c r="N7" s="29" t="str">
        <f ca="1" t="shared" si="11"/>
        <v>Erik Johanson 7</v>
      </c>
      <c r="O7" s="29" t="str">
        <f ca="1" t="shared" si="12"/>
        <v>Lars Johnson 7</v>
      </c>
      <c r="P7" s="29" t="str">
        <f ca="1" t="shared" si="13"/>
        <v>Anders Erikson 7</v>
      </c>
      <c r="Q7" s="29" t="str">
        <f ca="1" t="shared" si="14"/>
        <v>6.Nätavtal</v>
      </c>
      <c r="R7" s="44" t="str">
        <f ca="1" t="shared" si="15"/>
        <v/>
      </c>
      <c r="S7" s="44" t="str">
        <f ca="1" t="shared" si="16"/>
        <v/>
      </c>
      <c r="T7" s="44" t="str">
        <f ca="1" t="shared" si="17"/>
        <v>x</v>
      </c>
      <c r="U7" s="50"/>
      <c r="V7" s="32"/>
      <c r="W7" s="48" t="str">
        <f ca="1" t="shared" si="18"/>
        <v/>
      </c>
      <c r="X7" s="49" t="str">
        <f ca="1" t="shared" si="19"/>
        <v>Ja</v>
      </c>
      <c r="Y7" s="62">
        <f ca="1" t="shared" si="20"/>
        <v>45367</v>
      </c>
      <c r="Z7" s="62">
        <f ca="1" t="shared" si="21"/>
        <v>44753</v>
      </c>
      <c r="AA7" s="32"/>
      <c r="AB7" s="63" t="str">
        <f ca="1" t="shared" si="24"/>
        <v/>
      </c>
      <c r="AC7" s="72">
        <f ca="1">INDEX(Anslutningspunkt!$A$2:$A$24,RANDBETWEEN(2,24),1)</f>
        <v>201</v>
      </c>
      <c r="AD7" s="29"/>
      <c r="AE7" s="29" t="str">
        <f ca="1" t="shared" si="22"/>
        <v>Stamnät Regionnät</v>
      </c>
      <c r="AF7" s="74"/>
      <c r="AG7" s="90"/>
      <c r="AH7" s="49" t="str">
        <f ca="1" t="shared" si="23"/>
        <v>Nej</v>
      </c>
      <c r="AI7" s="91"/>
      <c r="AM7" s="6">
        <f ca="1">VLOOKUP(AC7,Anslutningspunkt!A:B,2,0)+RANDBETWEEN(-10000,10000)</f>
        <v>6822201.311</v>
      </c>
      <c r="AN7" s="6">
        <f ca="1">VLOOKUP(AC7,Anslutningspunkt!A:C,3,0)+RANDBETWEEN(-10000,10000)</f>
        <v>358357.44</v>
      </c>
      <c r="AP7" s="6" t="str">
        <f ca="1" t="shared" si="25"/>
        <v>Nyanslutning</v>
      </c>
      <c r="AQ7" s="6" t="str">
        <f ca="1" t="shared" si="26"/>
        <v>Konsumtion</v>
      </c>
      <c r="AX7" s="30">
        <f ca="1" t="shared" si="27"/>
        <v>44147.2379476585</v>
      </c>
      <c r="AZ7" s="30">
        <f ca="1">IF(SUM(IF({"4.Projekteringsavtal","5.Anslutningsavtal","6.Nätavtal"}=Q7,1,0))&gt;0,EDATE(AX7,RANDBETWEEN(0,6)),"")</f>
        <v>44239</v>
      </c>
      <c r="BB7" s="20">
        <f ca="1">IF(SUM(IF({"5.Anslutningsavtal","6.Nätavtal"}=Q7,1,0))&gt;0,EDATE(AZ7,RANDBETWEEN(0,3)),"")</f>
        <v>44298</v>
      </c>
      <c r="BD7" s="20">
        <f ca="1" t="shared" si="28"/>
        <v>44298</v>
      </c>
    </row>
    <row r="8" s="6" customFormat="1" ht="12.75" customHeight="1" spans="1:56">
      <c r="A8" s="32" t="s">
        <v>65</v>
      </c>
      <c r="B8" s="30">
        <f ca="1" t="shared" si="0"/>
        <v>44674</v>
      </c>
      <c r="C8" s="31">
        <f ca="1" t="shared" si="1"/>
        <v>45084</v>
      </c>
      <c r="D8" s="29" t="str">
        <f t="shared" si="2"/>
        <v>Project 48</v>
      </c>
      <c r="E8" s="29" t="str">
        <f t="shared" si="3"/>
        <v>Company AB 58</v>
      </c>
      <c r="F8" s="29" t="str">
        <f ca="1" t="shared" si="4"/>
        <v>Surahamar</v>
      </c>
      <c r="G8" s="36">
        <f ca="1" t="shared" si="5"/>
        <v>37</v>
      </c>
      <c r="H8" s="37" t="str">
        <f ca="1" t="shared" si="6"/>
        <v/>
      </c>
      <c r="I8" s="29" t="str">
        <f ca="1" t="shared" si="7"/>
        <v>Flytt</v>
      </c>
      <c r="J8" s="29" t="str">
        <f ca="1" t="shared" si="8"/>
        <v>Konsumtion</v>
      </c>
      <c r="K8" s="40">
        <f ca="1" t="shared" si="9"/>
        <v>380</v>
      </c>
      <c r="L8" s="40">
        <f ca="1" t="shared" si="10"/>
        <v>92</v>
      </c>
      <c r="M8" s="43"/>
      <c r="N8" s="29" t="str">
        <f ca="1" t="shared" si="11"/>
        <v>Erik Johanson 8</v>
      </c>
      <c r="O8" s="29" t="str">
        <f ca="1" t="shared" si="12"/>
        <v>Sarah Anderson 8</v>
      </c>
      <c r="P8" s="29" t="str">
        <f ca="1" t="shared" si="13"/>
        <v>Lars Johnson 8</v>
      </c>
      <c r="Q8" s="29" t="str">
        <f ca="1" t="shared" si="14"/>
        <v>5.Anslutningsavtal</v>
      </c>
      <c r="R8" s="44" t="str">
        <f ca="1" t="shared" si="15"/>
        <v>N/A</v>
      </c>
      <c r="S8" s="44" t="str">
        <f ca="1" t="shared" si="16"/>
        <v>x</v>
      </c>
      <c r="T8" s="44" t="str">
        <f ca="1" t="shared" si="17"/>
        <v/>
      </c>
      <c r="U8" s="15"/>
      <c r="V8" s="32"/>
      <c r="W8" s="48" t="str">
        <f ca="1" t="shared" si="18"/>
        <v>Länk</v>
      </c>
      <c r="X8" s="49" t="str">
        <f ca="1" t="shared" si="19"/>
        <v>Nej</v>
      </c>
      <c r="Y8" s="62" t="str">
        <f ca="1" t="shared" si="20"/>
        <v/>
      </c>
      <c r="Z8" s="62" t="str">
        <f ca="1" t="shared" si="21"/>
        <v/>
      </c>
      <c r="AA8" s="64"/>
      <c r="AB8" s="63" t="str">
        <f ca="1" t="shared" si="24"/>
        <v/>
      </c>
      <c r="AC8" s="72">
        <f ca="1">INDEX(Anslutningspunkt!$A$2:$A$24,RANDBETWEEN(2,24),1)</f>
        <v>3005</v>
      </c>
      <c r="AD8" s="29"/>
      <c r="AE8" s="29" t="str">
        <f ca="1" t="shared" si="22"/>
        <v>Stamnät</v>
      </c>
      <c r="AF8" s="74"/>
      <c r="AG8" s="90"/>
      <c r="AH8" s="49" t="str">
        <f ca="1" t="shared" si="23"/>
        <v>Ja</v>
      </c>
      <c r="AI8" s="91"/>
      <c r="AM8" s="6">
        <f ca="1">VLOOKUP(AC8,Anslutningspunkt!A:B,2,0)+RANDBETWEEN(-10000,10000)</f>
        <v>7755557.698</v>
      </c>
      <c r="AN8" s="6">
        <f ca="1">VLOOKUP(AC8,Anslutningspunkt!A:C,3,0)+RANDBETWEEN(-10000,10000)</f>
        <v>732355.195</v>
      </c>
      <c r="AP8" s="6" t="str">
        <f ca="1" t="shared" si="25"/>
        <v>Flytt</v>
      </c>
      <c r="AQ8" s="6" t="str">
        <f ca="1" t="shared" si="26"/>
        <v>Konsumtion</v>
      </c>
      <c r="AX8" s="30">
        <f ca="1" t="shared" si="27"/>
        <v>44973.3646439468</v>
      </c>
      <c r="AZ8" s="30">
        <f ca="1">IF(SUM(IF({"4.Projekteringsavtal","5.Anslutningsavtal","6.Nätavtal"}=Q8,1,0))&gt;0,EDATE(AX8,RANDBETWEEN(0,6)),"")</f>
        <v>45032</v>
      </c>
      <c r="BB8" s="20">
        <f ca="1">IF(SUM(IF({"5.Anslutningsavtal","6.Nätavtal"}=Q8,1,0))&gt;0,EDATE(AZ8,RANDBETWEEN(0,3)),"")</f>
        <v>45123</v>
      </c>
      <c r="BD8" s="20" t="str">
        <f ca="1" t="shared" si="28"/>
        <v/>
      </c>
    </row>
    <row r="9" s="6" customFormat="1" ht="12.75" customHeight="1" spans="1:56">
      <c r="A9" s="32" t="s">
        <v>65</v>
      </c>
      <c r="B9" s="30">
        <f ca="1" t="shared" si="0"/>
        <v>44424</v>
      </c>
      <c r="C9" s="31">
        <f ca="1" t="shared" si="1"/>
        <v>44882</v>
      </c>
      <c r="D9" s="29" t="str">
        <f t="shared" si="2"/>
        <v>Project 49</v>
      </c>
      <c r="E9" s="29" t="str">
        <f t="shared" si="3"/>
        <v>Company AB 59</v>
      </c>
      <c r="F9" s="29" t="str">
        <f ca="1" t="shared" si="4"/>
        <v>Strängnäs</v>
      </c>
      <c r="G9" s="36">
        <f ca="1" t="shared" si="5"/>
        <v>34</v>
      </c>
      <c r="H9" s="37" t="str">
        <f ca="1" t="shared" si="6"/>
        <v/>
      </c>
      <c r="I9" s="29" t="str">
        <f ca="1" t="shared" si="7"/>
        <v>Flytt</v>
      </c>
      <c r="J9" s="29" t="str">
        <f ca="1" t="shared" si="8"/>
        <v>Produktion</v>
      </c>
      <c r="K9" s="40">
        <f ca="1" t="shared" si="9"/>
        <v>500</v>
      </c>
      <c r="L9" s="40">
        <f ca="1" t="shared" si="10"/>
        <v>495</v>
      </c>
      <c r="M9" s="40"/>
      <c r="N9" s="29" t="str">
        <f ca="1" t="shared" si="11"/>
        <v>Lars Johnson 9</v>
      </c>
      <c r="O9" s="29" t="str">
        <f ca="1" t="shared" si="12"/>
        <v>Erik Johanson 9</v>
      </c>
      <c r="P9" s="29" t="str">
        <f ca="1" t="shared" si="13"/>
        <v>Lars Johnson 9</v>
      </c>
      <c r="Q9" s="29" t="str">
        <f ca="1" t="shared" si="14"/>
        <v>2.Reservationsavtal</v>
      </c>
      <c r="R9" s="44" t="str">
        <f ca="1" t="shared" si="15"/>
        <v/>
      </c>
      <c r="S9" s="44" t="str">
        <f ca="1" t="shared" si="16"/>
        <v>x</v>
      </c>
      <c r="T9" s="44" t="str">
        <f ca="1" t="shared" si="17"/>
        <v>x</v>
      </c>
      <c r="U9" s="50"/>
      <c r="V9" s="32"/>
      <c r="W9" s="48" t="str">
        <f ca="1" t="shared" si="18"/>
        <v>Reservationsavtal ska tecknas</v>
      </c>
      <c r="X9" s="49" t="str">
        <f ca="1" t="shared" si="19"/>
        <v>Nej</v>
      </c>
      <c r="Y9" s="62" t="str">
        <f ca="1" t="shared" si="20"/>
        <v/>
      </c>
      <c r="Z9" s="62" t="str">
        <f ca="1" t="shared" si="21"/>
        <v/>
      </c>
      <c r="AA9" s="65"/>
      <c r="AB9" s="63" t="str">
        <f ca="1" t="shared" si="24"/>
        <v/>
      </c>
      <c r="AC9" s="72">
        <f ca="1">INDEX(Anslutningspunkt!$A$2:$A$24,RANDBETWEEN(2,24),1)</f>
        <v>151</v>
      </c>
      <c r="AD9" s="29"/>
      <c r="AE9" s="29" t="str">
        <f ca="1" t="shared" si="22"/>
        <v/>
      </c>
      <c r="AF9" s="75"/>
      <c r="AG9" s="90"/>
      <c r="AH9" s="49" t="str">
        <f ca="1" t="shared" si="23"/>
        <v>Ja</v>
      </c>
      <c r="AI9" s="62"/>
      <c r="AM9" s="6">
        <f ca="1">VLOOKUP(AC9,Anslutningspunkt!A:B,2,0)+RANDBETWEEN(-10000,10000)</f>
        <v>6321825.937</v>
      </c>
      <c r="AN9" s="6">
        <f ca="1">VLOOKUP(AC9,Anslutningspunkt!A:C,3,0)+RANDBETWEEN(-10000,10000)</f>
        <v>438143.554</v>
      </c>
      <c r="AP9" s="6" t="str">
        <f ca="1" t="shared" si="25"/>
        <v>Flytt</v>
      </c>
      <c r="AQ9" s="6" t="str">
        <f ca="1" t="shared" si="26"/>
        <v>Produktion</v>
      </c>
      <c r="AX9" s="30">
        <f ca="1" t="shared" si="27"/>
        <v>44785.570475563</v>
      </c>
      <c r="AZ9" s="30" t="str">
        <f ca="1">IF(SUM(IF({"4.Projekteringsavtal","5.Anslutningsavtal","6.Nätavtal"}=Q9,1,0))&gt;0,EDATE(AX9,RANDBETWEEN(0,6)),"")</f>
        <v/>
      </c>
      <c r="BB9" s="20" t="str">
        <f ca="1">IF(SUM(IF({"5.Anslutningsavtal","6.Nätavtal"}=Q9,1,0))&gt;0,EDATE(AZ9,RANDBETWEEN(0,3)),"")</f>
        <v/>
      </c>
      <c r="BD9" s="20" t="str">
        <f ca="1" t="shared" si="28"/>
        <v/>
      </c>
    </row>
    <row r="10" s="6" customFormat="1" ht="12.75" customHeight="1" spans="1:56">
      <c r="A10" s="32" t="s">
        <v>65</v>
      </c>
      <c r="B10" s="30">
        <f ca="1" t="shared" si="0"/>
        <v>43996</v>
      </c>
      <c r="C10" s="31">
        <f ca="1" t="shared" si="1"/>
        <v>44032</v>
      </c>
      <c r="D10" s="29" t="str">
        <f t="shared" si="2"/>
        <v>Project 410</v>
      </c>
      <c r="E10" s="29" t="str">
        <f t="shared" si="3"/>
        <v>Company AB 510</v>
      </c>
      <c r="F10" s="29" t="str">
        <f ca="1" t="shared" si="4"/>
        <v>Surahamar</v>
      </c>
      <c r="G10" s="36">
        <f ca="1" t="shared" si="5"/>
        <v>32</v>
      </c>
      <c r="H10" s="37" t="str">
        <f ca="1" t="shared" si="6"/>
        <v>Ja</v>
      </c>
      <c r="I10" s="29" t="str">
        <f ca="1" t="shared" si="7"/>
        <v>Flytt</v>
      </c>
      <c r="J10" s="29" t="str">
        <f ca="1" t="shared" si="8"/>
        <v>Produktion</v>
      </c>
      <c r="K10" s="40">
        <f ca="1" t="shared" si="9"/>
        <v>250</v>
      </c>
      <c r="L10" s="40">
        <f ca="1" t="shared" si="10"/>
        <v>148</v>
      </c>
      <c r="M10" s="40"/>
      <c r="N10" s="29" t="str">
        <f ca="1" t="shared" si="11"/>
        <v>Anders Erikson 10</v>
      </c>
      <c r="O10" s="29" t="str">
        <f ca="1" t="shared" si="12"/>
        <v>Lars Johnson 10</v>
      </c>
      <c r="P10" s="29" t="str">
        <f ca="1" t="shared" si="13"/>
        <v>Erik Johanson 10</v>
      </c>
      <c r="Q10" s="29" t="str">
        <f ca="1" t="shared" si="14"/>
        <v>2.Reservationsavtal</v>
      </c>
      <c r="R10" s="44" t="str">
        <f ca="1" t="shared" si="15"/>
        <v/>
      </c>
      <c r="S10" s="44" t="str">
        <f ca="1" t="shared" si="16"/>
        <v>x</v>
      </c>
      <c r="T10" s="44" t="str">
        <f ca="1" t="shared" si="17"/>
        <v/>
      </c>
      <c r="U10" s="50"/>
      <c r="V10" s="32"/>
      <c r="W10" s="48" t="str">
        <f ca="1" t="shared" si="18"/>
        <v>Länk</v>
      </c>
      <c r="X10" s="49" t="str">
        <f ca="1" t="shared" si="19"/>
        <v>Ja</v>
      </c>
      <c r="Y10" s="62">
        <f ca="1" t="shared" si="20"/>
        <v>45393</v>
      </c>
      <c r="Z10" s="62">
        <f ca="1" t="shared" si="21"/>
        <v>45204</v>
      </c>
      <c r="AA10" s="32"/>
      <c r="AB10" s="63" t="str">
        <f ca="1" t="shared" si="24"/>
        <v/>
      </c>
      <c r="AC10" s="72">
        <f ca="1">INDEX(Anslutningspunkt!$A$2:$A$24,RANDBETWEEN(2,24),1)</f>
        <v>206</v>
      </c>
      <c r="AD10" s="29"/>
      <c r="AE10" s="29" t="str">
        <f ca="1" t="shared" si="22"/>
        <v>Stamnät</v>
      </c>
      <c r="AF10" s="74"/>
      <c r="AG10" s="90"/>
      <c r="AH10" s="49" t="str">
        <f ca="1" t="shared" si="23"/>
        <v>Nej</v>
      </c>
      <c r="AI10" s="91"/>
      <c r="AM10" s="6">
        <f ca="1">VLOOKUP(AC10,Anslutningspunkt!A:B,2,0)+RANDBETWEEN(-10000,10000)</f>
        <v>7300717.115</v>
      </c>
      <c r="AN10" s="6">
        <f ca="1">VLOOKUP(AC10,Anslutningspunkt!A:C,3,0)+RANDBETWEEN(-10000,10000)</f>
        <v>729380.405</v>
      </c>
      <c r="AP10" s="6" t="str">
        <f ca="1" t="shared" si="25"/>
        <v>Flytt</v>
      </c>
      <c r="AQ10" s="6" t="str">
        <f ca="1" t="shared" si="26"/>
        <v>Produktion</v>
      </c>
      <c r="AX10" s="30">
        <f ca="1" t="shared" si="27"/>
        <v>44031.3197765016</v>
      </c>
      <c r="AZ10" s="30" t="str">
        <f ca="1">IF(SUM(IF({"4.Projekteringsavtal","5.Anslutningsavtal","6.Nätavtal"}=Q10,1,0))&gt;0,EDATE(AX10,RANDBETWEEN(0,6)),"")</f>
        <v/>
      </c>
      <c r="BB10" s="20" t="str">
        <f ca="1">IF(SUM(IF({"5.Anslutningsavtal","6.Nätavtal"}=Q10,1,0))&gt;0,EDATE(AZ10,RANDBETWEEN(0,3)),"")</f>
        <v/>
      </c>
      <c r="BD10" s="20" t="str">
        <f ca="1" t="shared" si="28"/>
        <v/>
      </c>
    </row>
    <row r="11" s="7" customFormat="1" ht="12.75" customHeight="1" spans="1:16384">
      <c r="A11" s="32" t="s">
        <v>65</v>
      </c>
      <c r="B11" s="30">
        <f ca="1" t="shared" si="0"/>
        <v>44731</v>
      </c>
      <c r="C11" s="31">
        <f ca="1" t="shared" si="1"/>
        <v>45470</v>
      </c>
      <c r="D11" s="29" t="str">
        <f t="shared" si="2"/>
        <v>Project 411</v>
      </c>
      <c r="E11" s="29" t="str">
        <f t="shared" si="3"/>
        <v>Company AB 511</v>
      </c>
      <c r="F11" s="29" t="str">
        <f ca="1" t="shared" si="4"/>
        <v>Norberg</v>
      </c>
      <c r="G11" s="36">
        <f ca="1" t="shared" si="5"/>
        <v>35</v>
      </c>
      <c r="H11" s="37" t="str">
        <f ca="1" t="shared" si="6"/>
        <v>Ja</v>
      </c>
      <c r="I11" s="29" t="str">
        <f ca="1" t="shared" si="7"/>
        <v>Utökning</v>
      </c>
      <c r="J11" s="29" t="str">
        <f ca="1" t="shared" si="8"/>
        <v>Produktion</v>
      </c>
      <c r="K11" s="40">
        <f ca="1" t="shared" si="9"/>
        <v>280</v>
      </c>
      <c r="L11" s="40">
        <f ca="1" t="shared" si="10"/>
        <v>232</v>
      </c>
      <c r="M11" s="40"/>
      <c r="N11" s="29" t="str">
        <f ca="1" t="shared" si="11"/>
        <v>Lars Johnson 11</v>
      </c>
      <c r="O11" s="29" t="str">
        <f ca="1" t="shared" si="12"/>
        <v>Anders Erikson 11</v>
      </c>
      <c r="P11" s="29" t="str">
        <f ca="1" t="shared" si="13"/>
        <v>Lars Johnson 11</v>
      </c>
      <c r="Q11" s="29" t="str">
        <f ca="1" t="shared" si="14"/>
        <v>2.Reservationsavtal</v>
      </c>
      <c r="R11" s="44" t="str">
        <f ca="1" t="shared" si="15"/>
        <v>N/A</v>
      </c>
      <c r="S11" s="44" t="str">
        <f ca="1" t="shared" si="16"/>
        <v/>
      </c>
      <c r="T11" s="44" t="str">
        <f ca="1" t="shared" si="17"/>
        <v/>
      </c>
      <c r="U11" s="50"/>
      <c r="V11" s="32"/>
      <c r="W11" s="48" t="str">
        <f ca="1" t="shared" si="18"/>
        <v>Ansluts till LN 20 kV</v>
      </c>
      <c r="X11" s="49" t="str">
        <f ca="1" t="shared" si="19"/>
        <v>Ja</v>
      </c>
      <c r="Y11" s="62">
        <f ca="1" t="shared" si="20"/>
        <v>45498</v>
      </c>
      <c r="Z11" s="62">
        <f ca="1" t="shared" si="21"/>
        <v>45476</v>
      </c>
      <c r="AA11" s="65"/>
      <c r="AB11" s="63" t="str">
        <f ca="1" t="shared" si="24"/>
        <v/>
      </c>
      <c r="AC11" s="72">
        <f ca="1">INDEX(Anslutningspunkt!$A$2:$A$24,RANDBETWEEN(2,24),1)</f>
        <v>3006</v>
      </c>
      <c r="AD11" s="29"/>
      <c r="AE11" s="29" t="str">
        <f ca="1" t="shared" si="22"/>
        <v/>
      </c>
      <c r="AF11" s="74"/>
      <c r="AG11" s="92"/>
      <c r="AH11" s="49" t="str">
        <f ca="1" t="shared" si="23"/>
        <v>Nej</v>
      </c>
      <c r="AI11" s="91"/>
      <c r="AM11" s="6">
        <f ca="1">VLOOKUP(AC11,Anslutningspunkt!A:B,2,0)+RANDBETWEEN(-10000,10000)</f>
        <v>7607735.698</v>
      </c>
      <c r="AN11" s="6">
        <f ca="1">VLOOKUP(AC11,Anslutningspunkt!A:C,3,0)+RANDBETWEEN(-10000,10000)</f>
        <v>815849.195</v>
      </c>
      <c r="AO11" s="6"/>
      <c r="AP11" s="6" t="str">
        <f ca="1" t="shared" si="25"/>
        <v>Utökning</v>
      </c>
      <c r="AQ11" s="6" t="str">
        <f ca="1" t="shared" si="26"/>
        <v>Produktion</v>
      </c>
      <c r="AR11" s="6"/>
      <c r="AS11" s="6"/>
      <c r="AT11" s="6"/>
      <c r="AU11" s="6"/>
      <c r="AV11" s="6"/>
      <c r="AW11" s="6"/>
      <c r="AX11" s="30">
        <f ca="1" t="shared" si="27"/>
        <v>45473.4884419445</v>
      </c>
      <c r="AY11" s="6"/>
      <c r="AZ11" s="30" t="str">
        <f ca="1">IF(SUM(IF({"4.Projekteringsavtal","5.Anslutningsavtal","6.Nätavtal"}=Q11,1,0))&gt;0,EDATE(AX11,RANDBETWEEN(0,6)),"")</f>
        <v/>
      </c>
      <c r="BA11" s="6"/>
      <c r="BB11" s="20" t="str">
        <f ca="1">IF(SUM(IF({"5.Anslutningsavtal","6.Nätavtal"}=Q11,1,0))&gt;0,EDATE(AZ11,RANDBETWEEN(0,3)),"")</f>
        <v/>
      </c>
      <c r="BC11" s="6"/>
      <c r="BD11" s="20" t="str">
        <f ca="1" t="shared" si="28"/>
        <v/>
      </c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NRF11" s="6"/>
      <c r="NRG11" s="6"/>
      <c r="NRH11" s="6"/>
      <c r="NRI11" s="6"/>
      <c r="NRJ11" s="6"/>
      <c r="NRK11" s="6"/>
      <c r="NRL11" s="6"/>
      <c r="NRM11" s="6"/>
      <c r="NRN11" s="6"/>
      <c r="NRO11" s="6"/>
      <c r="NRP11" s="6"/>
      <c r="NRQ11" s="6"/>
      <c r="NRR11" s="6"/>
      <c r="NRS11" s="6"/>
      <c r="NRT11" s="6"/>
      <c r="NRU11" s="6"/>
      <c r="NRV11" s="6"/>
      <c r="NRW11" s="6"/>
      <c r="NRX11" s="6"/>
      <c r="NRY11" s="6"/>
      <c r="NRZ11" s="6"/>
      <c r="NSA11" s="6"/>
      <c r="NSB11" s="6"/>
      <c r="NSC11" s="6"/>
      <c r="NSD11" s="6"/>
      <c r="NSE11" s="6"/>
      <c r="NSF11" s="6"/>
      <c r="NSG11" s="6"/>
      <c r="NSH11" s="6"/>
      <c r="NSI11" s="6"/>
      <c r="NSJ11" s="6"/>
      <c r="NSK11" s="6"/>
      <c r="NSL11" s="6"/>
      <c r="NSM11" s="6"/>
      <c r="NSN11" s="6"/>
      <c r="NSO11" s="6"/>
      <c r="NSP11" s="6"/>
      <c r="NSQ11" s="6"/>
      <c r="NSR11" s="6"/>
      <c r="NSS11" s="6"/>
      <c r="NST11" s="6"/>
      <c r="NSU11" s="6"/>
      <c r="NSV11" s="6"/>
      <c r="NSW11" s="6"/>
      <c r="NSX11" s="6"/>
      <c r="NSY11" s="6"/>
      <c r="NSZ11" s="6"/>
      <c r="NTA11" s="6"/>
      <c r="NTB11" s="6"/>
      <c r="NTC11" s="6"/>
      <c r="NTD11" s="6"/>
      <c r="NTE11" s="6"/>
      <c r="NTF11" s="6"/>
      <c r="NTG11" s="6"/>
      <c r="NTH11" s="6"/>
      <c r="NTI11" s="6"/>
      <c r="NTJ11" s="6"/>
      <c r="NTK11" s="6"/>
      <c r="NTL11" s="6"/>
      <c r="NTM11" s="6"/>
      <c r="NTN11" s="6"/>
      <c r="NTO11" s="6"/>
      <c r="NTP11" s="6"/>
      <c r="NTQ11" s="6"/>
      <c r="NTR11" s="6"/>
      <c r="NTS11" s="6"/>
      <c r="NTT11" s="6"/>
      <c r="NTU11" s="6"/>
      <c r="NTV11" s="6"/>
      <c r="NTW11" s="6"/>
      <c r="NTX11" s="6"/>
      <c r="NTY11" s="6"/>
      <c r="NTZ11" s="6"/>
      <c r="NUA11" s="6"/>
      <c r="NUB11" s="6"/>
      <c r="NUC11" s="6"/>
      <c r="NUD11" s="6"/>
      <c r="NUE11" s="6"/>
      <c r="NUF11" s="6"/>
      <c r="NUG11" s="6"/>
      <c r="NUH11" s="6"/>
      <c r="NUI11" s="6"/>
      <c r="NUJ11" s="6"/>
      <c r="NUK11" s="6"/>
      <c r="NUL11" s="6"/>
      <c r="NUM11" s="6"/>
      <c r="NUN11" s="6"/>
      <c r="NUO11" s="6"/>
      <c r="NUP11" s="6"/>
      <c r="NUQ11" s="6"/>
      <c r="NUR11" s="6"/>
      <c r="NUS11" s="6"/>
      <c r="NUT11" s="6"/>
      <c r="NUU11" s="6"/>
      <c r="NUV11" s="6"/>
      <c r="NUW11" s="6"/>
      <c r="NUX11" s="6"/>
      <c r="NUY11" s="6"/>
      <c r="NUZ11" s="6"/>
      <c r="NVA11" s="6"/>
      <c r="NVB11" s="6"/>
      <c r="NVC11" s="6"/>
      <c r="NVD11" s="6"/>
      <c r="NVE11" s="6"/>
      <c r="NVF11" s="6"/>
      <c r="NVG11" s="6"/>
      <c r="NVH11" s="6"/>
      <c r="NVI11" s="6"/>
      <c r="NVJ11" s="6"/>
      <c r="NVK11" s="6"/>
      <c r="NVL11" s="6"/>
      <c r="NVM11" s="6"/>
      <c r="NVN11" s="6"/>
      <c r="NVO11" s="6"/>
      <c r="NVP11" s="6"/>
      <c r="NVQ11" s="6"/>
      <c r="NVR11" s="6"/>
      <c r="NVS11" s="6"/>
      <c r="NVT11" s="6"/>
      <c r="NVU11" s="6"/>
      <c r="NVV11" s="6"/>
      <c r="NVW11" s="6"/>
      <c r="NVX11" s="6"/>
      <c r="NVY11" s="6"/>
      <c r="NVZ11" s="6"/>
      <c r="NWA11" s="6"/>
      <c r="NWB11" s="6"/>
      <c r="NWC11" s="6"/>
      <c r="NWD11" s="6"/>
      <c r="NWE11" s="6"/>
      <c r="NWF11" s="6"/>
      <c r="NWG11" s="6"/>
      <c r="NWH11" s="6"/>
      <c r="NWI11" s="6"/>
      <c r="NWJ11" s="6"/>
      <c r="NWK11" s="6"/>
      <c r="NWL11" s="6"/>
      <c r="NWM11" s="6"/>
      <c r="NWN11" s="6"/>
      <c r="NWO11" s="6"/>
      <c r="NWP11" s="6"/>
      <c r="NWQ11" s="6"/>
      <c r="NWR11" s="6"/>
      <c r="NWS11" s="6"/>
      <c r="NWT11" s="6"/>
      <c r="NWU11" s="6"/>
      <c r="NWV11" s="6"/>
      <c r="NWW11" s="6"/>
      <c r="NWX11" s="6"/>
      <c r="NWY11" s="6"/>
      <c r="NWZ11" s="6"/>
      <c r="NXA11" s="6"/>
      <c r="NXB11" s="6"/>
      <c r="NXC11" s="6"/>
      <c r="NXD11" s="6"/>
      <c r="NXE11" s="6"/>
      <c r="NXF11" s="6"/>
      <c r="NXG11" s="6"/>
      <c r="NXH11" s="6"/>
      <c r="NXI11" s="6"/>
      <c r="NXJ11" s="6"/>
      <c r="NXK11" s="6"/>
      <c r="NXL11" s="6"/>
      <c r="NXM11" s="6"/>
      <c r="NXN11" s="6"/>
      <c r="NXO11" s="6"/>
      <c r="NXP11" s="6"/>
      <c r="NXQ11" s="6"/>
      <c r="NXR11" s="6"/>
      <c r="NXS11" s="6"/>
      <c r="NXT11" s="6"/>
      <c r="NXU11" s="6"/>
      <c r="NXV11" s="6"/>
      <c r="NXW11" s="6"/>
      <c r="NXX11" s="6"/>
      <c r="NXY11" s="6"/>
      <c r="NXZ11" s="6"/>
      <c r="NYA11" s="6"/>
      <c r="NYB11" s="6"/>
      <c r="NYC11" s="6"/>
      <c r="NYD11" s="6"/>
      <c r="NYE11" s="6"/>
      <c r="NYF11" s="6"/>
      <c r="NYG11" s="6"/>
      <c r="NYH11" s="6"/>
      <c r="NYI11" s="6"/>
      <c r="NYJ11" s="6"/>
      <c r="NYK11" s="6"/>
      <c r="NYL11" s="6"/>
      <c r="NYM11" s="6"/>
      <c r="NYN11" s="6"/>
      <c r="NYO11" s="6"/>
      <c r="NYP11" s="6"/>
      <c r="NYQ11" s="6"/>
      <c r="NYR11" s="6"/>
      <c r="NYS11" s="6"/>
      <c r="NYT11" s="6"/>
      <c r="NYU11" s="6"/>
      <c r="NYV11" s="6"/>
      <c r="NYW11" s="6"/>
      <c r="NYX11" s="6"/>
      <c r="NYY11" s="6"/>
      <c r="NYZ11" s="6"/>
      <c r="NZA11" s="6"/>
      <c r="NZB11" s="6"/>
      <c r="NZC11" s="6"/>
      <c r="NZD11" s="6"/>
      <c r="NZE11" s="6"/>
      <c r="NZF11" s="6"/>
      <c r="NZG11" s="6"/>
      <c r="NZH11" s="6"/>
      <c r="NZI11" s="6"/>
      <c r="NZJ11" s="6"/>
      <c r="NZK11" s="6"/>
      <c r="NZL11" s="6"/>
      <c r="NZM11" s="6"/>
      <c r="NZN11" s="6"/>
      <c r="NZO11" s="6"/>
      <c r="NZP11" s="6"/>
      <c r="NZQ11" s="6"/>
      <c r="NZR11" s="6"/>
      <c r="NZS11" s="6"/>
      <c r="NZT11" s="6"/>
      <c r="NZU11" s="6"/>
      <c r="NZV11" s="6"/>
      <c r="NZW11" s="6"/>
      <c r="NZX11" s="6"/>
      <c r="NZY11" s="6"/>
      <c r="NZZ11" s="6"/>
      <c r="OAA11" s="6"/>
      <c r="OAB11" s="6"/>
      <c r="OAC11" s="6"/>
      <c r="OAD11" s="6"/>
      <c r="OAE11" s="6"/>
      <c r="OAF11" s="6"/>
      <c r="OAG11" s="6"/>
      <c r="OAH11" s="6"/>
      <c r="OAI11" s="6"/>
      <c r="OAJ11" s="6"/>
      <c r="OAK11" s="6"/>
      <c r="OAL11" s="6"/>
      <c r="OAM11" s="6"/>
      <c r="OAN11" s="6"/>
      <c r="OAO11" s="6"/>
      <c r="OAP11" s="6"/>
      <c r="OAQ11" s="6"/>
      <c r="OAR11" s="6"/>
      <c r="OAS11" s="6"/>
      <c r="OAT11" s="6"/>
      <c r="OAU11" s="6"/>
      <c r="OAV11" s="6"/>
      <c r="OAW11" s="6"/>
      <c r="OAX11" s="6"/>
      <c r="OAY11" s="6"/>
      <c r="OAZ11" s="6"/>
      <c r="OBA11" s="6"/>
      <c r="OBB11" s="6"/>
      <c r="OBC11" s="6"/>
      <c r="OBD11" s="6"/>
      <c r="OBE11" s="6"/>
      <c r="OBF11" s="6"/>
      <c r="OBG11" s="6"/>
      <c r="OBH11" s="6"/>
      <c r="OBI11" s="6"/>
      <c r="OBJ11" s="6"/>
      <c r="OBK11" s="6"/>
      <c r="OBL11" s="6"/>
      <c r="OBM11" s="6"/>
      <c r="OBN11" s="6"/>
      <c r="OBO11" s="6"/>
      <c r="OBP11" s="6"/>
      <c r="OBQ11" s="6"/>
      <c r="OBR11" s="6"/>
      <c r="OBS11" s="6"/>
      <c r="OBT11" s="6"/>
      <c r="OBU11" s="6"/>
      <c r="OBV11" s="6"/>
      <c r="OBW11" s="6"/>
      <c r="OBX11" s="6"/>
      <c r="OBY11" s="6"/>
      <c r="OBZ11" s="6"/>
      <c r="OCA11" s="6"/>
      <c r="OCB11" s="6"/>
      <c r="OCC11" s="6"/>
      <c r="OCD11" s="6"/>
      <c r="OCE11" s="6"/>
      <c r="OCF11" s="6"/>
      <c r="OCG11" s="6"/>
      <c r="OCH11" s="6"/>
      <c r="OCI11" s="6"/>
      <c r="OCJ11" s="6"/>
      <c r="OCK11" s="6"/>
      <c r="OCL11" s="6"/>
      <c r="OCM11" s="6"/>
      <c r="OCN11" s="6"/>
      <c r="OCO11" s="6"/>
      <c r="OCP11" s="6"/>
      <c r="OCQ11" s="6"/>
      <c r="OCR11" s="6"/>
      <c r="OCS11" s="6"/>
      <c r="OCT11" s="6"/>
      <c r="OCU11" s="6"/>
      <c r="OCV11" s="6"/>
      <c r="OCW11" s="6"/>
      <c r="OCX11" s="6"/>
      <c r="OCY11" s="6"/>
      <c r="OCZ11" s="6"/>
      <c r="ODA11" s="6"/>
      <c r="ODB11" s="6"/>
      <c r="ODC11" s="6"/>
      <c r="ODD11" s="6"/>
      <c r="ODE11" s="6"/>
      <c r="ODF11" s="6"/>
      <c r="ODG11" s="6"/>
      <c r="ODH11" s="6"/>
      <c r="ODI11" s="6"/>
      <c r="ODJ11" s="6"/>
      <c r="ODK11" s="6"/>
      <c r="ODL11" s="6"/>
      <c r="ODM11" s="6"/>
      <c r="ODN11" s="6"/>
      <c r="ODO11" s="6"/>
      <c r="ODP11" s="6"/>
      <c r="ODQ11" s="6"/>
      <c r="ODR11" s="6"/>
      <c r="ODS11" s="6"/>
      <c r="ODT11" s="6"/>
      <c r="ODU11" s="6"/>
      <c r="ODV11" s="6"/>
      <c r="ODW11" s="6"/>
      <c r="ODX11" s="6"/>
      <c r="ODY11" s="6"/>
      <c r="ODZ11" s="6"/>
      <c r="OEA11" s="6"/>
      <c r="OEB11" s="6"/>
      <c r="OEC11" s="6"/>
      <c r="OED11" s="6"/>
      <c r="OEE11" s="6"/>
      <c r="OEF11" s="6"/>
      <c r="OEG11" s="6"/>
      <c r="OEH11" s="6"/>
      <c r="OEI11" s="6"/>
      <c r="OEJ11" s="6"/>
      <c r="OEK11" s="6"/>
      <c r="OEL11" s="6"/>
      <c r="OEM11" s="6"/>
      <c r="OEN11" s="6"/>
      <c r="OEO11" s="6"/>
      <c r="OEP11" s="6"/>
      <c r="OEQ11" s="6"/>
      <c r="OER11" s="6"/>
      <c r="OES11" s="6"/>
      <c r="OET11" s="6"/>
      <c r="OEU11" s="6"/>
      <c r="OEV11" s="6"/>
      <c r="OEW11" s="6"/>
      <c r="OEX11" s="6"/>
      <c r="OEY11" s="6"/>
      <c r="OEZ11" s="6"/>
      <c r="OFA11" s="6"/>
      <c r="OFB11" s="6"/>
      <c r="OFC11" s="6"/>
      <c r="OFD11" s="6"/>
      <c r="OFE11" s="6"/>
      <c r="OFF11" s="6"/>
      <c r="OFG11" s="6"/>
      <c r="OFH11" s="6"/>
      <c r="OFI11" s="6"/>
      <c r="OFJ11" s="6"/>
      <c r="OFK11" s="6"/>
      <c r="OFL11" s="6"/>
      <c r="OFM11" s="6"/>
      <c r="OFN11" s="6"/>
      <c r="OFO11" s="6"/>
      <c r="OFP11" s="6"/>
      <c r="OFQ11" s="6"/>
      <c r="OFR11" s="6"/>
      <c r="OFS11" s="6"/>
      <c r="OFT11" s="6"/>
      <c r="OFU11" s="6"/>
      <c r="OFV11" s="6"/>
      <c r="OFW11" s="6"/>
      <c r="OFX11" s="6"/>
      <c r="OFY11" s="6"/>
      <c r="OFZ11" s="6"/>
      <c r="OGA11" s="6"/>
      <c r="OGB11" s="6"/>
      <c r="OGC11" s="6"/>
      <c r="OGD11" s="6"/>
      <c r="OGE11" s="6"/>
      <c r="OGF11" s="6"/>
      <c r="OGG11" s="6"/>
      <c r="OGH11" s="6"/>
      <c r="OGI11" s="6"/>
      <c r="OGJ11" s="6"/>
      <c r="OGK11" s="6"/>
      <c r="OGL11" s="6"/>
      <c r="OGM11" s="6"/>
      <c r="OGN11" s="6"/>
      <c r="OGO11" s="6"/>
      <c r="OGP11" s="6"/>
      <c r="OGQ11" s="6"/>
      <c r="OGR11" s="6"/>
      <c r="OGS11" s="6"/>
      <c r="OGT11" s="6"/>
      <c r="OGU11" s="6"/>
      <c r="OGV11" s="6"/>
      <c r="OGW11" s="6"/>
      <c r="OGX11" s="6"/>
      <c r="OGY11" s="6"/>
      <c r="OGZ11" s="6"/>
      <c r="OHA11" s="6"/>
      <c r="OHB11" s="6"/>
      <c r="OHC11" s="6"/>
      <c r="OHD11" s="6"/>
      <c r="OHE11" s="6"/>
      <c r="OHF11" s="6"/>
      <c r="OHG11" s="6"/>
      <c r="OHH11" s="6"/>
      <c r="OHI11" s="6"/>
      <c r="OHJ11" s="6"/>
      <c r="OHK11" s="6"/>
      <c r="OHL11" s="6"/>
      <c r="OHM11" s="6"/>
      <c r="OHN11" s="6"/>
      <c r="OHO11" s="6"/>
      <c r="OHP11" s="6"/>
      <c r="OHQ11" s="6"/>
      <c r="OHR11" s="6"/>
      <c r="OHS11" s="6"/>
      <c r="OHT11" s="6"/>
      <c r="OHU11" s="6"/>
      <c r="OHV11" s="6"/>
      <c r="OHW11" s="6"/>
      <c r="OHX11" s="6"/>
      <c r="OHY11" s="6"/>
      <c r="OHZ11" s="6"/>
      <c r="OIA11" s="6"/>
      <c r="OIB11" s="6"/>
      <c r="OIC11" s="6"/>
      <c r="OID11" s="6"/>
      <c r="OIE11" s="6"/>
      <c r="OIF11" s="6"/>
      <c r="OIG11" s="6"/>
      <c r="OIH11" s="6"/>
      <c r="OII11" s="6"/>
      <c r="OIJ11" s="6"/>
      <c r="OIK11" s="6"/>
      <c r="OIL11" s="6"/>
      <c r="OIM11" s="6"/>
      <c r="OIN11" s="6"/>
      <c r="OIO11" s="6"/>
      <c r="OIP11" s="6"/>
      <c r="OIQ11" s="6"/>
      <c r="OIR11" s="6"/>
      <c r="OIS11" s="6"/>
      <c r="OIT11" s="6"/>
      <c r="OIU11" s="6"/>
      <c r="OIV11" s="6"/>
      <c r="OIW11" s="6"/>
      <c r="OIX11" s="6"/>
      <c r="OIY11" s="6"/>
      <c r="OIZ11" s="6"/>
      <c r="OJA11" s="6"/>
      <c r="OJB11" s="6"/>
      <c r="OJC11" s="6"/>
      <c r="OJD11" s="6"/>
      <c r="OJE11" s="6"/>
      <c r="OJF11" s="6"/>
      <c r="OJG11" s="6"/>
      <c r="OJH11" s="6"/>
      <c r="OJI11" s="6"/>
      <c r="OJJ11" s="6"/>
      <c r="OJK11" s="6"/>
      <c r="OJL11" s="6"/>
      <c r="OJM11" s="6"/>
      <c r="OJN11" s="6"/>
      <c r="OJO11" s="6"/>
      <c r="OJP11" s="6"/>
      <c r="OJQ11" s="6"/>
      <c r="OJR11" s="6"/>
      <c r="OJS11" s="6"/>
      <c r="OJT11" s="6"/>
      <c r="OJU11" s="6"/>
      <c r="OJV11" s="6"/>
      <c r="OJW11" s="6"/>
      <c r="OJX11" s="6"/>
      <c r="OJY11" s="6"/>
      <c r="OJZ11" s="6"/>
      <c r="OKA11" s="6"/>
      <c r="OKB11" s="6"/>
      <c r="OKC11" s="6"/>
      <c r="OKD11" s="6"/>
      <c r="OKE11" s="6"/>
      <c r="OKF11" s="6"/>
      <c r="OKG11" s="6"/>
      <c r="OKH11" s="6"/>
      <c r="OKI11" s="6"/>
      <c r="OKJ11" s="6"/>
      <c r="OKK11" s="6"/>
      <c r="OKL11" s="6"/>
      <c r="OKM11" s="6"/>
      <c r="OKN11" s="6"/>
      <c r="OKO11" s="6"/>
      <c r="OKP11" s="6"/>
      <c r="OKQ11" s="6"/>
      <c r="OKR11" s="6"/>
      <c r="OKS11" s="6"/>
      <c r="OKT11" s="6"/>
      <c r="OKU11" s="6"/>
      <c r="OKV11" s="6"/>
      <c r="OKW11" s="6"/>
      <c r="OKX11" s="6"/>
      <c r="OKY11" s="6"/>
      <c r="OKZ11" s="6"/>
      <c r="OLA11" s="6"/>
      <c r="OLB11" s="6"/>
      <c r="OLC11" s="6"/>
      <c r="OLD11" s="6"/>
      <c r="OLE11" s="6"/>
      <c r="OLF11" s="6"/>
      <c r="OLG11" s="6"/>
      <c r="OLH11" s="6"/>
      <c r="OLI11" s="6"/>
      <c r="OLJ11" s="6"/>
      <c r="OLK11" s="6"/>
      <c r="OLL11" s="6"/>
      <c r="OLM11" s="6"/>
      <c r="OLN11" s="6"/>
      <c r="OLO11" s="6"/>
      <c r="OLP11" s="6"/>
      <c r="OLQ11" s="6"/>
      <c r="OLR11" s="6"/>
      <c r="OLS11" s="6"/>
      <c r="OLT11" s="6"/>
      <c r="OLU11" s="6"/>
      <c r="OLV11" s="6"/>
      <c r="OLW11" s="6"/>
      <c r="OLX11" s="6"/>
      <c r="OLY11" s="6"/>
      <c r="OLZ11" s="6"/>
      <c r="OMA11" s="6"/>
      <c r="OMB11" s="6"/>
      <c r="OMC11" s="6"/>
      <c r="OMD11" s="6"/>
      <c r="OME11" s="6"/>
      <c r="OMF11" s="6"/>
      <c r="OMG11" s="6"/>
      <c r="OMH11" s="6"/>
      <c r="OMI11" s="6"/>
      <c r="OMJ11" s="6"/>
      <c r="OMK11" s="6"/>
      <c r="OML11" s="6"/>
      <c r="OMM11" s="6"/>
      <c r="OMN11" s="6"/>
      <c r="OMO11" s="6"/>
      <c r="OMP11" s="6"/>
      <c r="OMQ11" s="6"/>
      <c r="OMR11" s="6"/>
      <c r="OMS11" s="6"/>
      <c r="OMT11" s="6"/>
      <c r="OMU11" s="6"/>
      <c r="OMV11" s="6"/>
      <c r="OMW11" s="6"/>
      <c r="OMX11" s="6"/>
      <c r="OMY11" s="6"/>
      <c r="OMZ11" s="6"/>
      <c r="ONA11" s="6"/>
      <c r="ONB11" s="6"/>
      <c r="ONC11" s="6"/>
      <c r="OND11" s="6"/>
      <c r="ONE11" s="6"/>
      <c r="ONF11" s="6"/>
      <c r="ONG11" s="6"/>
      <c r="ONH11" s="6"/>
      <c r="ONI11" s="6"/>
      <c r="ONJ11" s="6"/>
      <c r="ONK11" s="6"/>
      <c r="ONL11" s="6"/>
      <c r="ONM11" s="6"/>
      <c r="ONN11" s="6"/>
      <c r="ONO11" s="6"/>
      <c r="ONP11" s="6"/>
      <c r="ONQ11" s="6"/>
      <c r="ONR11" s="6"/>
      <c r="ONS11" s="6"/>
      <c r="ONT11" s="6"/>
      <c r="ONU11" s="6"/>
      <c r="ONV11" s="6"/>
      <c r="ONW11" s="6"/>
      <c r="ONX11" s="6"/>
      <c r="ONY11" s="6"/>
      <c r="ONZ11" s="6"/>
      <c r="OOA11" s="6"/>
      <c r="OOB11" s="6"/>
      <c r="OOC11" s="6"/>
      <c r="OOD11" s="6"/>
      <c r="OOE11" s="6"/>
      <c r="OOF11" s="6"/>
      <c r="OOG11" s="6"/>
      <c r="OOH11" s="6"/>
      <c r="OOI11" s="6"/>
      <c r="OOJ11" s="6"/>
      <c r="OOK11" s="6"/>
      <c r="OOL11" s="6"/>
      <c r="OOM11" s="6"/>
      <c r="OON11" s="6"/>
      <c r="OOO11" s="6"/>
      <c r="OOP11" s="6"/>
      <c r="OOQ11" s="6"/>
      <c r="OOR11" s="6"/>
      <c r="OOS11" s="6"/>
      <c r="OOT11" s="6"/>
      <c r="OOU11" s="6"/>
      <c r="OOV11" s="6"/>
      <c r="OOW11" s="6"/>
      <c r="OOX11" s="6"/>
      <c r="OOY11" s="6"/>
      <c r="OOZ11" s="6"/>
      <c r="OPA11" s="6"/>
      <c r="OPB11" s="6"/>
      <c r="OPC11" s="6"/>
      <c r="OPD11" s="6"/>
      <c r="OPE11" s="6"/>
      <c r="OPF11" s="6"/>
      <c r="OPG11" s="6"/>
      <c r="OPH11" s="6"/>
      <c r="OPI11" s="6"/>
      <c r="OPJ11" s="6"/>
      <c r="OPK11" s="6"/>
      <c r="OPL11" s="6"/>
      <c r="OPM11" s="6"/>
      <c r="OPN11" s="6"/>
      <c r="OPO11" s="6"/>
      <c r="OPP11" s="6"/>
      <c r="OPQ11" s="6"/>
      <c r="OPR11" s="6"/>
      <c r="OPS11" s="6"/>
      <c r="OPT11" s="6"/>
      <c r="OPU11" s="6"/>
      <c r="OPV11" s="6"/>
      <c r="OPW11" s="6"/>
      <c r="OPX11" s="6"/>
      <c r="OPY11" s="6"/>
      <c r="OPZ11" s="6"/>
      <c r="OQA11" s="6"/>
      <c r="OQB11" s="6"/>
      <c r="OQC11" s="6"/>
      <c r="OQD11" s="6"/>
      <c r="OQE11" s="6"/>
      <c r="OQF11" s="6"/>
      <c r="OQG11" s="6"/>
      <c r="OQH11" s="6"/>
      <c r="OQI11" s="6"/>
      <c r="OQJ11" s="6"/>
      <c r="OQK11" s="6"/>
      <c r="OQL11" s="6"/>
      <c r="OQM11" s="6"/>
      <c r="OQN11" s="6"/>
      <c r="OQO11" s="6"/>
      <c r="OQP11" s="6"/>
      <c r="OQQ11" s="6"/>
      <c r="OQR11" s="6"/>
      <c r="OQS11" s="6"/>
      <c r="OQT11" s="6"/>
      <c r="OQU11" s="6"/>
      <c r="OQV11" s="6"/>
      <c r="OQW11" s="6"/>
      <c r="OQX11" s="6"/>
      <c r="OQY11" s="6"/>
      <c r="OQZ11" s="6"/>
      <c r="ORA11" s="6"/>
      <c r="ORB11" s="6"/>
      <c r="ORC11" s="6"/>
      <c r="ORD11" s="6"/>
      <c r="ORE11" s="6"/>
      <c r="ORF11" s="6"/>
      <c r="ORG11" s="6"/>
      <c r="ORH11" s="6"/>
      <c r="ORI11" s="6"/>
      <c r="ORJ11" s="6"/>
      <c r="ORK11" s="6"/>
      <c r="ORL11" s="6"/>
      <c r="ORM11" s="6"/>
      <c r="ORN11" s="6"/>
      <c r="ORO11" s="6"/>
      <c r="ORP11" s="6"/>
      <c r="ORQ11" s="6"/>
      <c r="ORR11" s="6"/>
      <c r="ORS11" s="6"/>
      <c r="ORT11" s="6"/>
      <c r="ORU11" s="6"/>
      <c r="ORV11" s="6"/>
      <c r="ORW11" s="6"/>
      <c r="ORX11" s="6"/>
      <c r="ORY11" s="6"/>
      <c r="ORZ11" s="6"/>
      <c r="OSA11" s="6"/>
      <c r="OSB11" s="6"/>
      <c r="OSC11" s="6"/>
      <c r="OSD11" s="6"/>
      <c r="OSE11" s="6"/>
      <c r="OSF11" s="6"/>
      <c r="OSG11" s="6"/>
      <c r="OSH11" s="6"/>
      <c r="OSI11" s="6"/>
      <c r="OSJ11" s="6"/>
      <c r="OSK11" s="6"/>
      <c r="OSL11" s="6"/>
      <c r="OSM11" s="6"/>
      <c r="OSN11" s="6"/>
      <c r="OSO11" s="6"/>
      <c r="OSP11" s="6"/>
      <c r="OSQ11" s="6"/>
      <c r="OSR11" s="6"/>
      <c r="OSS11" s="6"/>
      <c r="OST11" s="6"/>
      <c r="OSU11" s="6"/>
      <c r="OSV11" s="6"/>
      <c r="OSW11" s="6"/>
      <c r="OSX11" s="6"/>
      <c r="OSY11" s="6"/>
      <c r="OSZ11" s="6"/>
      <c r="OTA11" s="6"/>
      <c r="OTB11" s="6"/>
      <c r="OTC11" s="6"/>
      <c r="OTD11" s="6"/>
      <c r="OTE11" s="6"/>
      <c r="OTF11" s="6"/>
      <c r="OTG11" s="6"/>
      <c r="OTH11" s="6"/>
      <c r="OTI11" s="6"/>
      <c r="OTJ11" s="6"/>
      <c r="OTK11" s="6"/>
      <c r="OTL11" s="6"/>
      <c r="OTM11" s="6"/>
      <c r="OTN11" s="6"/>
      <c r="OTO11" s="6"/>
      <c r="OTP11" s="6"/>
      <c r="OTQ11" s="6"/>
      <c r="OTR11" s="6"/>
      <c r="OTS11" s="6"/>
      <c r="OTT11" s="6"/>
      <c r="OTU11" s="6"/>
      <c r="OTV11" s="6"/>
      <c r="OTW11" s="6"/>
      <c r="OTX11" s="6"/>
      <c r="OTY11" s="6"/>
      <c r="OTZ11" s="6"/>
      <c r="OUA11" s="6"/>
      <c r="OUB11" s="6"/>
      <c r="OUC11" s="6"/>
      <c r="OUD11" s="6"/>
      <c r="OUE11" s="6"/>
      <c r="OUF11" s="6"/>
      <c r="OUG11" s="6"/>
      <c r="OUH11" s="6"/>
      <c r="OUI11" s="6"/>
      <c r="OUJ11" s="6"/>
      <c r="OUK11" s="6"/>
      <c r="OUL11" s="6"/>
      <c r="OUM11" s="6"/>
      <c r="OUN11" s="6"/>
      <c r="OUO11" s="6"/>
      <c r="OUP11" s="6"/>
      <c r="OUQ11" s="6"/>
      <c r="OUR11" s="6"/>
      <c r="OUS11" s="6"/>
      <c r="OUT11" s="6"/>
      <c r="OUU11" s="6"/>
      <c r="OUV11" s="6"/>
      <c r="OUW11" s="6"/>
      <c r="OUX11" s="6"/>
      <c r="OUY11" s="6"/>
      <c r="OUZ11" s="6"/>
      <c r="OVA11" s="6"/>
      <c r="OVB11" s="6"/>
      <c r="OVC11" s="6"/>
      <c r="OVD11" s="6"/>
      <c r="OVE11" s="6"/>
      <c r="OVF11" s="6"/>
      <c r="OVG11" s="6"/>
      <c r="OVH11" s="6"/>
      <c r="OVI11" s="6"/>
      <c r="OVJ11" s="6"/>
      <c r="OVK11" s="6"/>
      <c r="OVL11" s="6"/>
      <c r="OVM11" s="6"/>
      <c r="OVN11" s="6"/>
      <c r="OVO11" s="6"/>
      <c r="OVP11" s="6"/>
      <c r="OVQ11" s="6"/>
      <c r="OVR11" s="6"/>
      <c r="OVS11" s="6"/>
      <c r="OVT11" s="6"/>
      <c r="OVU11" s="6"/>
      <c r="OVV11" s="6"/>
      <c r="OVW11" s="6"/>
      <c r="OVX11" s="6"/>
      <c r="OVY11" s="6"/>
      <c r="OVZ11" s="6"/>
      <c r="OWA11" s="6"/>
      <c r="OWB11" s="6"/>
      <c r="OWC11" s="6"/>
      <c r="OWD11" s="6"/>
      <c r="OWE11" s="6"/>
      <c r="OWF11" s="6"/>
      <c r="OWG11" s="6"/>
      <c r="OWH11" s="6"/>
      <c r="OWI11" s="6"/>
      <c r="OWJ11" s="6"/>
      <c r="OWK11" s="6"/>
      <c r="OWL11" s="6"/>
      <c r="OWM11" s="6"/>
      <c r="OWN11" s="6"/>
      <c r="OWO11" s="6"/>
      <c r="OWP11" s="6"/>
      <c r="OWQ11" s="6"/>
      <c r="OWR11" s="6"/>
      <c r="OWS11" s="6"/>
      <c r="OWT11" s="6"/>
      <c r="OWU11" s="6"/>
      <c r="OWV11" s="6"/>
      <c r="OWW11" s="6"/>
      <c r="OWX11" s="6"/>
      <c r="OWY11" s="6"/>
      <c r="OWZ11" s="6"/>
      <c r="OXA11" s="6"/>
      <c r="OXB11" s="6"/>
      <c r="OXC11" s="6"/>
      <c r="OXD11" s="6"/>
      <c r="OXE11" s="6"/>
      <c r="OXF11" s="6"/>
      <c r="OXG11" s="6"/>
      <c r="OXH11" s="6"/>
      <c r="OXI11" s="6"/>
      <c r="OXJ11" s="6"/>
      <c r="OXK11" s="6"/>
      <c r="OXL11" s="6"/>
      <c r="OXM11" s="6"/>
      <c r="OXN11" s="6"/>
      <c r="OXO11" s="6"/>
      <c r="OXP11" s="6"/>
      <c r="OXQ11" s="6"/>
      <c r="OXR11" s="6"/>
      <c r="OXS11" s="6"/>
      <c r="OXT11" s="6"/>
      <c r="OXU11" s="6"/>
      <c r="OXV11" s="6"/>
      <c r="OXW11" s="6"/>
      <c r="OXX11" s="6"/>
      <c r="OXY11" s="6"/>
      <c r="OXZ11" s="6"/>
      <c r="OYA11" s="6"/>
      <c r="OYB11" s="6"/>
      <c r="OYC11" s="6"/>
      <c r="OYD11" s="6"/>
      <c r="OYE11" s="6"/>
      <c r="OYF11" s="6"/>
      <c r="OYG11" s="6"/>
      <c r="OYH11" s="6"/>
      <c r="OYI11" s="6"/>
      <c r="OYJ11" s="6"/>
      <c r="OYK11" s="6"/>
      <c r="OYL11" s="6"/>
      <c r="OYM11" s="6"/>
      <c r="OYN11" s="6"/>
      <c r="OYO11" s="6"/>
      <c r="OYP11" s="6"/>
      <c r="OYQ11" s="6"/>
      <c r="OYR11" s="6"/>
      <c r="OYS11" s="6"/>
      <c r="OYT11" s="6"/>
      <c r="OYU11" s="6"/>
      <c r="OYV11" s="6"/>
      <c r="OYW11" s="6"/>
      <c r="OYX11" s="6"/>
      <c r="OYY11" s="6"/>
      <c r="OYZ11" s="6"/>
      <c r="OZA11" s="6"/>
      <c r="OZB11" s="6"/>
      <c r="OZC11" s="6"/>
      <c r="OZD11" s="6"/>
      <c r="OZE11" s="6"/>
      <c r="OZF11" s="6"/>
      <c r="OZG11" s="6"/>
      <c r="OZH11" s="6"/>
      <c r="OZI11" s="6"/>
      <c r="OZJ11" s="6"/>
      <c r="OZK11" s="6"/>
      <c r="OZL11" s="6"/>
      <c r="OZM11" s="6"/>
      <c r="OZN11" s="6"/>
      <c r="OZO11" s="6"/>
      <c r="OZP11" s="6"/>
      <c r="OZQ11" s="6"/>
      <c r="OZR11" s="6"/>
      <c r="OZS11" s="6"/>
      <c r="OZT11" s="6"/>
      <c r="OZU11" s="6"/>
      <c r="OZV11" s="6"/>
      <c r="OZW11" s="6"/>
      <c r="OZX11" s="6"/>
      <c r="OZY11" s="6"/>
      <c r="OZZ11" s="6"/>
      <c r="PAA11" s="6"/>
      <c r="PAB11" s="6"/>
      <c r="PAC11" s="6"/>
      <c r="PAD11" s="6"/>
      <c r="PAE11" s="6"/>
      <c r="PAF11" s="6"/>
      <c r="PAG11" s="6"/>
      <c r="PAH11" s="6"/>
      <c r="PAI11" s="6"/>
      <c r="PAJ11" s="6"/>
      <c r="PAK11" s="6"/>
      <c r="PAL11" s="6"/>
      <c r="PAM11" s="6"/>
      <c r="PAN11" s="6"/>
      <c r="PAO11" s="6"/>
      <c r="PAP11" s="6"/>
      <c r="PAQ11" s="6"/>
      <c r="PAR11" s="6"/>
      <c r="PAS11" s="6"/>
      <c r="PAT11" s="6"/>
      <c r="PAU11" s="6"/>
      <c r="PAV11" s="6"/>
      <c r="PAW11" s="6"/>
      <c r="PAX11" s="6"/>
      <c r="PAY11" s="6"/>
      <c r="PAZ11" s="6"/>
      <c r="PBA11" s="6"/>
      <c r="PBB11" s="6"/>
      <c r="PBC11" s="6"/>
      <c r="PBD11" s="6"/>
      <c r="PBE11" s="6"/>
      <c r="PBF11" s="6"/>
      <c r="PBG11" s="6"/>
      <c r="PBH11" s="6"/>
      <c r="PBI11" s="6"/>
      <c r="PBJ11" s="6"/>
      <c r="PBK11" s="6"/>
      <c r="PBL11" s="6"/>
      <c r="PBM11" s="6"/>
      <c r="PBN11" s="6"/>
      <c r="PBO11" s="6"/>
      <c r="PBP11" s="6"/>
      <c r="PBQ11" s="6"/>
      <c r="PBR11" s="6"/>
      <c r="PBS11" s="6"/>
      <c r="PBT11" s="6"/>
      <c r="PBU11" s="6"/>
      <c r="PBV11" s="6"/>
      <c r="PBW11" s="6"/>
      <c r="PBX11" s="6"/>
      <c r="PBY11" s="6"/>
      <c r="PBZ11" s="6"/>
      <c r="PCA11" s="6"/>
      <c r="PCB11" s="6"/>
      <c r="PCC11" s="6"/>
      <c r="PCD11" s="6"/>
      <c r="PCE11" s="6"/>
      <c r="PCF11" s="6"/>
      <c r="PCG11" s="6"/>
      <c r="PCH11" s="6"/>
      <c r="PCI11" s="6"/>
      <c r="PCJ11" s="6"/>
      <c r="PCK11" s="6"/>
      <c r="PCL11" s="6"/>
      <c r="PCM11" s="6"/>
      <c r="PCN11" s="6"/>
      <c r="PCO11" s="6"/>
      <c r="PCP11" s="6"/>
      <c r="PCQ11" s="6"/>
      <c r="PCR11" s="6"/>
      <c r="PCS11" s="6"/>
      <c r="PCT11" s="6"/>
      <c r="PCU11" s="6"/>
      <c r="PCV11" s="6"/>
      <c r="PCW11" s="6"/>
      <c r="PCX11" s="6"/>
      <c r="PCY11" s="6"/>
      <c r="PCZ11" s="6"/>
      <c r="PDA11" s="6"/>
      <c r="PDB11" s="6"/>
      <c r="PDC11" s="6"/>
      <c r="PDD11" s="6"/>
      <c r="PDE11" s="6"/>
      <c r="PDF11" s="6"/>
      <c r="PDG11" s="6"/>
      <c r="PDH11" s="6"/>
      <c r="PDI11" s="6"/>
      <c r="PDJ11" s="6"/>
      <c r="PDK11" s="6"/>
      <c r="PDL11" s="6"/>
      <c r="PDM11" s="6"/>
      <c r="PDN11" s="6"/>
      <c r="PDO11" s="6"/>
      <c r="PDP11" s="6"/>
      <c r="PDQ11" s="6"/>
      <c r="PDR11" s="6"/>
      <c r="PDS11" s="6"/>
      <c r="PDT11" s="6"/>
      <c r="PDU11" s="6"/>
      <c r="PDV11" s="6"/>
      <c r="PDW11" s="6"/>
      <c r="PDX11" s="6"/>
      <c r="PDY11" s="6"/>
      <c r="PDZ11" s="6"/>
      <c r="PEA11" s="6"/>
      <c r="PEB11" s="6"/>
      <c r="PEC11" s="6"/>
      <c r="PED11" s="6"/>
      <c r="PEE11" s="6"/>
      <c r="PEF11" s="6"/>
      <c r="PEG11" s="6"/>
      <c r="PEH11" s="6"/>
      <c r="PEI11" s="6"/>
      <c r="PEJ11" s="6"/>
      <c r="PEK11" s="6"/>
      <c r="PEL11" s="6"/>
      <c r="PEM11" s="6"/>
      <c r="PEN11" s="6"/>
      <c r="PEO11" s="6"/>
      <c r="PEP11" s="6"/>
      <c r="PEQ11" s="6"/>
      <c r="PER11" s="6"/>
      <c r="PES11" s="6"/>
      <c r="PET11" s="6"/>
      <c r="PEU11" s="6"/>
      <c r="PEV11" s="6"/>
      <c r="PEW11" s="6"/>
      <c r="PEX11" s="6"/>
      <c r="PEY11" s="6"/>
      <c r="PEZ11" s="6"/>
      <c r="PFA11" s="6"/>
      <c r="PFB11" s="6"/>
      <c r="PFC11" s="6"/>
      <c r="PFD11" s="6"/>
      <c r="PFE11" s="6"/>
      <c r="PFF11" s="6"/>
      <c r="PFG11" s="6"/>
      <c r="PFH11" s="6"/>
      <c r="PFI11" s="6"/>
      <c r="PFJ11" s="6"/>
      <c r="PFK11" s="6"/>
      <c r="PFL11" s="6"/>
      <c r="PFM11" s="6"/>
      <c r="PFN11" s="6"/>
      <c r="PFO11" s="6"/>
      <c r="PFP11" s="6"/>
      <c r="PFQ11" s="6"/>
      <c r="PFR11" s="6"/>
      <c r="PFS11" s="6"/>
      <c r="PFT11" s="6"/>
      <c r="PFU11" s="6"/>
      <c r="PFV11" s="6"/>
      <c r="PFW11" s="6"/>
      <c r="PFX11" s="6"/>
      <c r="PFY11" s="6"/>
      <c r="PFZ11" s="6"/>
      <c r="PGA11" s="6"/>
      <c r="PGB11" s="6"/>
      <c r="PGC11" s="6"/>
      <c r="PGD11" s="6"/>
      <c r="PGE11" s="6"/>
      <c r="PGF11" s="6"/>
      <c r="PGG11" s="6"/>
      <c r="PGH11" s="6"/>
      <c r="PGI11" s="6"/>
      <c r="PGJ11" s="6"/>
      <c r="PGK11" s="6"/>
      <c r="PGL11" s="6"/>
      <c r="PGM11" s="6"/>
      <c r="PGN11" s="6"/>
      <c r="PGO11" s="6"/>
      <c r="PGP11" s="6"/>
      <c r="PGQ11" s="6"/>
      <c r="PGR11" s="6"/>
      <c r="PGS11" s="6"/>
      <c r="PGT11" s="6"/>
      <c r="PGU11" s="6"/>
      <c r="PGV11" s="6"/>
      <c r="PGW11" s="6"/>
      <c r="PGX11" s="6"/>
      <c r="PGY11" s="6"/>
      <c r="PGZ11" s="6"/>
      <c r="PHA11" s="6"/>
      <c r="PHB11" s="6"/>
      <c r="PHC11" s="6"/>
      <c r="PHD11" s="6"/>
      <c r="PHE11" s="6"/>
      <c r="PHF11" s="6"/>
      <c r="PHG11" s="6"/>
      <c r="PHH11" s="6"/>
      <c r="PHI11" s="6"/>
      <c r="PHJ11" s="6"/>
      <c r="PHK11" s="6"/>
      <c r="PHL11" s="6"/>
      <c r="PHM11" s="6"/>
      <c r="PHN11" s="6"/>
      <c r="PHO11" s="6"/>
      <c r="PHP11" s="6"/>
      <c r="PHQ11" s="6"/>
      <c r="PHR11" s="6"/>
      <c r="PHS11" s="6"/>
      <c r="PHT11" s="6"/>
      <c r="PHU11" s="6"/>
      <c r="PHV11" s="6"/>
      <c r="PHW11" s="6"/>
      <c r="PHX11" s="6"/>
      <c r="PHY11" s="6"/>
      <c r="PHZ11" s="6"/>
      <c r="PIA11" s="6"/>
      <c r="PIB11" s="6"/>
      <c r="PIC11" s="6"/>
      <c r="PID11" s="6"/>
      <c r="PIE11" s="6"/>
      <c r="PIF11" s="6"/>
      <c r="PIG11" s="6"/>
      <c r="PIH11" s="6"/>
      <c r="PII11" s="6"/>
      <c r="PIJ11" s="6"/>
      <c r="PIK11" s="6"/>
      <c r="PIL11" s="6"/>
      <c r="PIM11" s="6"/>
      <c r="PIN11" s="6"/>
      <c r="PIO11" s="6"/>
      <c r="PIP11" s="6"/>
      <c r="PIQ11" s="6"/>
      <c r="PIR11" s="6"/>
      <c r="PIS11" s="6"/>
      <c r="PIT11" s="6"/>
      <c r="PIU11" s="6"/>
      <c r="PIV11" s="6"/>
      <c r="PIW11" s="6"/>
      <c r="PIX11" s="6"/>
      <c r="PIY11" s="6"/>
      <c r="PIZ11" s="6"/>
      <c r="PJA11" s="6"/>
      <c r="PJB11" s="6"/>
      <c r="PJC11" s="6"/>
      <c r="PJD11" s="6"/>
      <c r="PJE11" s="6"/>
      <c r="PJF11" s="6"/>
      <c r="PJG11" s="6"/>
      <c r="PJH11" s="6"/>
      <c r="PJI11" s="6"/>
      <c r="PJJ11" s="6"/>
      <c r="PJK11" s="6"/>
      <c r="PJL11" s="6"/>
      <c r="PJM11" s="6"/>
      <c r="PJN11" s="6"/>
      <c r="PJO11" s="6"/>
      <c r="PJP11" s="6"/>
      <c r="PJQ11" s="6"/>
      <c r="PJR11" s="6"/>
      <c r="PJS11" s="6"/>
      <c r="PJT11" s="6"/>
      <c r="PJU11" s="6"/>
      <c r="PJV11" s="6"/>
      <c r="PJW11" s="6"/>
      <c r="PJX11" s="6"/>
      <c r="PJY11" s="6"/>
      <c r="PJZ11" s="6"/>
      <c r="PKA11" s="6"/>
      <c r="PKB11" s="6"/>
      <c r="PKC11" s="6"/>
      <c r="PKD11" s="6"/>
      <c r="PKE11" s="6"/>
      <c r="PKF11" s="6"/>
      <c r="PKG11" s="6"/>
      <c r="PKH11" s="6"/>
      <c r="PKI11" s="6"/>
      <c r="PKJ11" s="6"/>
      <c r="PKK11" s="6"/>
      <c r="PKL11" s="6"/>
      <c r="PKM11" s="6"/>
      <c r="PKN11" s="6"/>
      <c r="PKO11" s="6"/>
      <c r="PKP11" s="6"/>
      <c r="PKQ11" s="6"/>
      <c r="PKR11" s="6"/>
      <c r="PKS11" s="6"/>
      <c r="PKT11" s="6"/>
      <c r="PKU11" s="6"/>
      <c r="PKV11" s="6"/>
      <c r="PKW11" s="6"/>
      <c r="PKX11" s="6"/>
      <c r="PKY11" s="6"/>
      <c r="PKZ11" s="6"/>
      <c r="PLA11" s="6"/>
      <c r="PLB11" s="6"/>
      <c r="PLC11" s="6"/>
      <c r="PLD11" s="6"/>
      <c r="PLE11" s="6"/>
      <c r="PLF11" s="6"/>
      <c r="PLG11" s="6"/>
      <c r="PLH11" s="6"/>
      <c r="PLI11" s="6"/>
      <c r="PLJ11" s="6"/>
      <c r="PLK11" s="6"/>
      <c r="PLL11" s="6"/>
      <c r="PLM11" s="6"/>
      <c r="PLN11" s="6"/>
      <c r="PLO11" s="6"/>
      <c r="PLP11" s="6"/>
      <c r="PLQ11" s="6"/>
      <c r="PLR11" s="6"/>
      <c r="PLS11" s="6"/>
      <c r="PLT11" s="6"/>
      <c r="PLU11" s="6"/>
      <c r="PLV11" s="6"/>
      <c r="PLW11" s="6"/>
      <c r="PLX11" s="6"/>
      <c r="PLY11" s="6"/>
      <c r="PLZ11" s="6"/>
      <c r="PMA11" s="6"/>
      <c r="PMB11" s="6"/>
      <c r="PMC11" s="6"/>
      <c r="PMD11" s="6"/>
      <c r="PME11" s="6"/>
      <c r="PMF11" s="6"/>
      <c r="PMG11" s="6"/>
      <c r="PMH11" s="6"/>
      <c r="PMI11" s="6"/>
      <c r="PMJ11" s="6"/>
      <c r="PMK11" s="6"/>
      <c r="PML11" s="6"/>
      <c r="PMM11" s="6"/>
      <c r="PMN11" s="6"/>
      <c r="PMO11" s="6"/>
      <c r="PMP11" s="6"/>
      <c r="PMQ11" s="6"/>
      <c r="PMR11" s="6"/>
      <c r="PMS11" s="6"/>
      <c r="PMT11" s="6"/>
      <c r="PMU11" s="6"/>
      <c r="PMV11" s="6"/>
      <c r="PMW11" s="6"/>
      <c r="PMX11" s="6"/>
      <c r="PMY11" s="6"/>
      <c r="PMZ11" s="6"/>
      <c r="PNA11" s="6"/>
      <c r="PNB11" s="6"/>
      <c r="PNC11" s="6"/>
      <c r="PND11" s="6"/>
      <c r="PNE11" s="6"/>
      <c r="PNF11" s="6"/>
      <c r="PNG11" s="6"/>
      <c r="PNH11" s="6"/>
      <c r="PNI11" s="6"/>
      <c r="PNJ11" s="6"/>
      <c r="PNK11" s="6"/>
      <c r="PNL11" s="6"/>
      <c r="PNM11" s="6"/>
      <c r="PNN11" s="6"/>
      <c r="PNO11" s="6"/>
      <c r="PNP11" s="6"/>
      <c r="PNQ11" s="6"/>
      <c r="PNR11" s="6"/>
      <c r="PNS11" s="6"/>
      <c r="PNT11" s="6"/>
      <c r="PNU11" s="6"/>
      <c r="PNV11" s="6"/>
      <c r="PNW11" s="6"/>
      <c r="PNX11" s="6"/>
      <c r="PNY11" s="6"/>
      <c r="PNZ11" s="6"/>
      <c r="POA11" s="6"/>
      <c r="POB11" s="6"/>
      <c r="POC11" s="6"/>
      <c r="POD11" s="6"/>
      <c r="POE11" s="6"/>
      <c r="POF11" s="6"/>
      <c r="POG11" s="6"/>
      <c r="POH11" s="6"/>
      <c r="POI11" s="6"/>
      <c r="POJ11" s="6"/>
      <c r="POK11" s="6"/>
      <c r="POL11" s="6"/>
      <c r="POM11" s="6"/>
      <c r="PON11" s="6"/>
      <c r="POO11" s="6"/>
      <c r="POP11" s="6"/>
      <c r="POQ11" s="6"/>
      <c r="POR11" s="6"/>
      <c r="POS11" s="6"/>
      <c r="POT11" s="6"/>
      <c r="POU11" s="6"/>
      <c r="POV11" s="6"/>
      <c r="POW11" s="6"/>
      <c r="POX11" s="6"/>
      <c r="POY11" s="6"/>
      <c r="POZ11" s="6"/>
      <c r="PPA11" s="6"/>
      <c r="PPB11" s="6"/>
      <c r="PPC11" s="6"/>
      <c r="PPD11" s="6"/>
      <c r="PPE11" s="6"/>
      <c r="PPF11" s="6"/>
      <c r="PPG11" s="6"/>
      <c r="PPH11" s="6"/>
      <c r="PPI11" s="6"/>
      <c r="PPJ11" s="6"/>
      <c r="PPK11" s="6"/>
      <c r="PPL11" s="6"/>
      <c r="PPM11" s="6"/>
      <c r="PPN11" s="6"/>
      <c r="PPO11" s="6"/>
      <c r="PPP11" s="6"/>
      <c r="PPQ11" s="6"/>
      <c r="PPR11" s="6"/>
      <c r="PPS11" s="6"/>
      <c r="PPT11" s="6"/>
      <c r="PPU11" s="6"/>
      <c r="PPV11" s="6"/>
      <c r="PPW11" s="6"/>
      <c r="PPX11" s="6"/>
      <c r="PPY11" s="6"/>
      <c r="PPZ11" s="6"/>
      <c r="PQA11" s="6"/>
      <c r="PQB11" s="6"/>
      <c r="PQC11" s="6"/>
      <c r="PQD11" s="6"/>
      <c r="PQE11" s="6"/>
      <c r="PQF11" s="6"/>
      <c r="PQG11" s="6"/>
      <c r="PQH11" s="6"/>
      <c r="PQI11" s="6"/>
      <c r="PQJ11" s="6"/>
      <c r="PQK11" s="6"/>
      <c r="PQL11" s="6"/>
      <c r="PQM11" s="6"/>
      <c r="PQN11" s="6"/>
      <c r="PQO11" s="6"/>
      <c r="PQP11" s="6"/>
      <c r="PQQ11" s="6"/>
      <c r="PQR11" s="6"/>
      <c r="PQS11" s="6"/>
      <c r="PQT11" s="6"/>
      <c r="PQU11" s="6"/>
      <c r="PQV11" s="6"/>
      <c r="PQW11" s="6"/>
      <c r="PQX11" s="6"/>
      <c r="PQY11" s="6"/>
      <c r="PQZ11" s="6"/>
      <c r="PRA11" s="6"/>
      <c r="PRB11" s="6"/>
      <c r="PRC11" s="6"/>
      <c r="PRD11" s="6"/>
      <c r="PRE11" s="6"/>
      <c r="PRF11" s="6"/>
      <c r="PRG11" s="6"/>
      <c r="PRH11" s="6"/>
      <c r="PRI11" s="6"/>
      <c r="PRJ11" s="6"/>
      <c r="PRK11" s="6"/>
      <c r="PRL11" s="6"/>
      <c r="PRM11" s="6"/>
      <c r="PRN11" s="6"/>
      <c r="PRO11" s="6"/>
      <c r="PRP11" s="6"/>
      <c r="PRQ11" s="6"/>
      <c r="PRR11" s="6"/>
      <c r="PRS11" s="6"/>
      <c r="PRT11" s="6"/>
      <c r="PRU11" s="6"/>
      <c r="PRV11" s="6"/>
      <c r="PRW11" s="6"/>
      <c r="PRX11" s="6"/>
      <c r="PRY11" s="6"/>
      <c r="PRZ11" s="6"/>
      <c r="PSA11" s="6"/>
      <c r="PSB11" s="6"/>
      <c r="PSC11" s="6"/>
      <c r="PSD11" s="6"/>
      <c r="PSE11" s="6"/>
      <c r="PSF11" s="6"/>
      <c r="PSG11" s="6"/>
      <c r="PSH11" s="6"/>
      <c r="PSI11" s="6"/>
      <c r="PSJ11" s="6"/>
      <c r="PSK11" s="6"/>
      <c r="PSL11" s="6"/>
      <c r="PSM11" s="6"/>
      <c r="PSN11" s="6"/>
      <c r="PSO11" s="6"/>
      <c r="PSP11" s="6"/>
      <c r="PSQ11" s="6"/>
      <c r="PSR11" s="6"/>
      <c r="PSS11" s="6"/>
      <c r="PST11" s="6"/>
      <c r="PSU11" s="6"/>
      <c r="PSV11" s="6"/>
      <c r="PSW11" s="6"/>
      <c r="PSX11" s="6"/>
      <c r="PSY11" s="6"/>
      <c r="PSZ11" s="6"/>
      <c r="PTA11" s="6"/>
      <c r="PTB11" s="6"/>
      <c r="PTC11" s="6"/>
      <c r="PTD11" s="6"/>
      <c r="PTE11" s="6"/>
      <c r="PTF11" s="6"/>
      <c r="PTG11" s="6"/>
      <c r="PTH11" s="6"/>
      <c r="PTI11" s="6"/>
      <c r="PTJ11" s="6"/>
      <c r="PTK11" s="6"/>
      <c r="PTL11" s="6"/>
      <c r="PTM11" s="6"/>
      <c r="PTN11" s="6"/>
      <c r="PTO11" s="6"/>
      <c r="PTP11" s="6"/>
      <c r="PTQ11" s="6"/>
      <c r="PTR11" s="6"/>
      <c r="PTS11" s="6"/>
      <c r="PTT11" s="6"/>
      <c r="PTU11" s="6"/>
      <c r="PTV11" s="6"/>
      <c r="PTW11" s="6"/>
      <c r="PTX11" s="6"/>
      <c r="PTY11" s="6"/>
      <c r="PTZ11" s="6"/>
      <c r="PUA11" s="6"/>
      <c r="PUB11" s="6"/>
      <c r="PUC11" s="6"/>
      <c r="PUD11" s="6"/>
      <c r="PUE11" s="6"/>
      <c r="PUF11" s="6"/>
      <c r="PUG11" s="6"/>
      <c r="PUH11" s="6"/>
      <c r="PUI11" s="6"/>
      <c r="PUJ11" s="6"/>
      <c r="PUK11" s="6"/>
      <c r="PUL11" s="6"/>
      <c r="PUM11" s="6"/>
      <c r="PUN11" s="6"/>
      <c r="PUO11" s="6"/>
      <c r="PUP11" s="6"/>
      <c r="PUQ11" s="6"/>
      <c r="PUR11" s="6"/>
      <c r="PUS11" s="6"/>
      <c r="PUT11" s="6"/>
      <c r="PUU11" s="6"/>
      <c r="PUV11" s="6"/>
      <c r="PUW11" s="6"/>
      <c r="PUX11" s="6"/>
      <c r="PUY11" s="6"/>
      <c r="PUZ11" s="6"/>
      <c r="PVA11" s="6"/>
      <c r="PVB11" s="6"/>
      <c r="PVC11" s="6"/>
      <c r="PVD11" s="6"/>
      <c r="PVE11" s="6"/>
      <c r="PVF11" s="6"/>
      <c r="PVG11" s="6"/>
      <c r="PVH11" s="6"/>
      <c r="PVI11" s="6"/>
      <c r="PVJ11" s="6"/>
      <c r="PVK11" s="6"/>
      <c r="PVL11" s="6"/>
      <c r="PVM11" s="6"/>
      <c r="PVN11" s="6"/>
      <c r="PVO11" s="6"/>
      <c r="PVP11" s="6"/>
      <c r="PVQ11" s="6"/>
      <c r="PVR11" s="6"/>
      <c r="PVS11" s="6"/>
      <c r="PVT11" s="6"/>
      <c r="PVU11" s="6"/>
      <c r="PVV11" s="6"/>
      <c r="PVW11" s="6"/>
      <c r="PVX11" s="6"/>
      <c r="PVY11" s="6"/>
      <c r="PVZ11" s="6"/>
      <c r="PWA11" s="6"/>
      <c r="PWB11" s="6"/>
      <c r="PWC11" s="6"/>
      <c r="PWD11" s="6"/>
      <c r="PWE11" s="6"/>
      <c r="PWF11" s="6"/>
      <c r="PWG11" s="6"/>
      <c r="PWH11" s="6"/>
      <c r="PWI11" s="6"/>
      <c r="PWJ11" s="6"/>
      <c r="PWK11" s="6"/>
      <c r="PWL11" s="6"/>
      <c r="PWM11" s="6"/>
      <c r="PWN11" s="6"/>
      <c r="PWO11" s="6"/>
      <c r="PWP11" s="6"/>
      <c r="PWQ11" s="6"/>
      <c r="PWR11" s="6"/>
      <c r="PWS11" s="6"/>
      <c r="PWT11" s="6"/>
      <c r="PWU11" s="6"/>
      <c r="PWV11" s="6"/>
      <c r="PWW11" s="6"/>
      <c r="PWX11" s="6"/>
      <c r="PWY11" s="6"/>
      <c r="PWZ11" s="6"/>
      <c r="PXA11" s="6"/>
      <c r="PXB11" s="6"/>
      <c r="PXC11" s="6"/>
      <c r="PXD11" s="6"/>
      <c r="PXE11" s="6"/>
      <c r="PXF11" s="6"/>
      <c r="PXG11" s="6"/>
      <c r="PXH11" s="6"/>
      <c r="PXI11" s="6"/>
      <c r="PXJ11" s="6"/>
      <c r="PXK11" s="6"/>
      <c r="PXL11" s="6"/>
      <c r="PXM11" s="6"/>
      <c r="PXN11" s="6"/>
      <c r="PXO11" s="6"/>
      <c r="PXP11" s="6"/>
      <c r="PXQ11" s="6"/>
      <c r="PXR11" s="6"/>
      <c r="PXS11" s="6"/>
      <c r="PXT11" s="6"/>
      <c r="PXU11" s="6"/>
      <c r="PXV11" s="6"/>
      <c r="PXW11" s="6"/>
      <c r="PXX11" s="6"/>
      <c r="PXY11" s="6"/>
      <c r="PXZ11" s="6"/>
      <c r="PYA11" s="6"/>
      <c r="PYB11" s="6"/>
      <c r="PYC11" s="6"/>
      <c r="PYD11" s="6"/>
      <c r="PYE11" s="6"/>
      <c r="PYF11" s="6"/>
      <c r="PYG11" s="6"/>
      <c r="PYH11" s="6"/>
      <c r="PYI11" s="6"/>
      <c r="PYJ11" s="6"/>
      <c r="PYK11" s="6"/>
      <c r="PYL11" s="6"/>
      <c r="PYM11" s="6"/>
      <c r="PYN11" s="6"/>
      <c r="PYO11" s="6"/>
      <c r="PYP11" s="6"/>
      <c r="PYQ11" s="6"/>
      <c r="PYR11" s="6"/>
      <c r="PYS11" s="6"/>
      <c r="PYT11" s="6"/>
      <c r="PYU11" s="6"/>
      <c r="PYV11" s="6"/>
      <c r="PYW11" s="6"/>
      <c r="PYX11" s="6"/>
      <c r="PYY11" s="6"/>
      <c r="PYZ11" s="6"/>
      <c r="PZA11" s="6"/>
      <c r="PZB11" s="6"/>
      <c r="PZC11" s="6"/>
      <c r="PZD11" s="6"/>
      <c r="PZE11" s="6"/>
      <c r="PZF11" s="6"/>
      <c r="PZG11" s="6"/>
      <c r="PZH11" s="6"/>
      <c r="PZI11" s="6"/>
      <c r="PZJ11" s="6"/>
      <c r="PZK11" s="6"/>
      <c r="PZL11" s="6"/>
      <c r="PZM11" s="6"/>
      <c r="PZN11" s="6"/>
      <c r="PZO11" s="6"/>
      <c r="PZP11" s="6"/>
      <c r="PZQ11" s="6"/>
      <c r="PZR11" s="6"/>
      <c r="PZS11" s="6"/>
      <c r="PZT11" s="6"/>
      <c r="PZU11" s="6"/>
      <c r="PZV11" s="6"/>
      <c r="PZW11" s="6"/>
      <c r="PZX11" s="6"/>
      <c r="PZY11" s="6"/>
      <c r="PZZ11" s="6"/>
      <c r="QAA11" s="6"/>
      <c r="QAB11" s="6"/>
      <c r="QAC11" s="6"/>
      <c r="QAD11" s="6"/>
      <c r="QAE11" s="6"/>
      <c r="QAF11" s="6"/>
      <c r="QAG11" s="6"/>
      <c r="QAH11" s="6"/>
      <c r="QAI11" s="6"/>
      <c r="QAJ11" s="6"/>
      <c r="QAK11" s="6"/>
      <c r="QAL11" s="6"/>
      <c r="QAM11" s="6"/>
      <c r="QAN11" s="6"/>
      <c r="QAO11" s="6"/>
      <c r="QAP11" s="6"/>
      <c r="QAQ11" s="6"/>
      <c r="QAR11" s="6"/>
      <c r="QAS11" s="6"/>
      <c r="QAT11" s="6"/>
      <c r="QAU11" s="6"/>
      <c r="QAV11" s="6"/>
      <c r="QAW11" s="6"/>
      <c r="QAX11" s="6"/>
      <c r="QAY11" s="6"/>
      <c r="QAZ11" s="6"/>
      <c r="QBA11" s="6"/>
      <c r="QBB11" s="6"/>
      <c r="QBC11" s="6"/>
      <c r="QBD11" s="6"/>
      <c r="QBE11" s="6"/>
      <c r="QBF11" s="6"/>
      <c r="QBG11" s="6"/>
      <c r="QBH11" s="6"/>
      <c r="QBI11" s="6"/>
      <c r="QBJ11" s="6"/>
      <c r="QBK11" s="6"/>
      <c r="QBL11" s="6"/>
      <c r="QBM11" s="6"/>
      <c r="QBN11" s="6"/>
      <c r="QBO11" s="6"/>
      <c r="QBP11" s="6"/>
      <c r="QBQ11" s="6"/>
      <c r="QBR11" s="6"/>
      <c r="QBS11" s="6"/>
      <c r="QBT11" s="6"/>
      <c r="QBU11" s="6"/>
      <c r="QBV11" s="6"/>
      <c r="QBW11" s="6"/>
      <c r="QBX11" s="6"/>
      <c r="QBY11" s="6"/>
      <c r="QBZ11" s="6"/>
      <c r="QCA11" s="6"/>
      <c r="QCB11" s="6"/>
      <c r="QCC11" s="6"/>
      <c r="QCD11" s="6"/>
      <c r="QCE11" s="6"/>
      <c r="QCF11" s="6"/>
      <c r="QCG11" s="6"/>
      <c r="QCH11" s="6"/>
      <c r="QCI11" s="6"/>
      <c r="QCJ11" s="6"/>
      <c r="QCK11" s="6"/>
      <c r="QCL11" s="6"/>
      <c r="QCM11" s="6"/>
      <c r="QCN11" s="6"/>
      <c r="QCO11" s="6"/>
      <c r="QCP11" s="6"/>
      <c r="QCQ11" s="6"/>
      <c r="QCR11" s="6"/>
      <c r="QCS11" s="6"/>
      <c r="QCT11" s="6"/>
      <c r="QCU11" s="6"/>
      <c r="QCV11" s="6"/>
      <c r="QCW11" s="6"/>
      <c r="QCX11" s="6"/>
      <c r="QCY11" s="6"/>
      <c r="QCZ11" s="6"/>
      <c r="QDA11" s="6"/>
      <c r="QDB11" s="6"/>
      <c r="QDC11" s="6"/>
      <c r="QDD11" s="6"/>
      <c r="QDE11" s="6"/>
      <c r="QDF11" s="6"/>
      <c r="QDG11" s="6"/>
      <c r="QDH11" s="6"/>
      <c r="QDI11" s="6"/>
      <c r="QDJ11" s="6"/>
      <c r="QDK11" s="6"/>
      <c r="QDL11" s="6"/>
      <c r="QDM11" s="6"/>
      <c r="QDN11" s="6"/>
      <c r="QDO11" s="6"/>
      <c r="QDP11" s="6"/>
      <c r="QDQ11" s="6"/>
      <c r="QDR11" s="6"/>
      <c r="QDS11" s="6"/>
      <c r="QDT11" s="6"/>
      <c r="QDU11" s="6"/>
      <c r="QDV11" s="6"/>
      <c r="QDW11" s="6"/>
      <c r="QDX11" s="6"/>
      <c r="QDY11" s="6"/>
      <c r="QDZ11" s="6"/>
      <c r="QEA11" s="6"/>
      <c r="QEB11" s="6"/>
      <c r="QEC11" s="6"/>
      <c r="QED11" s="6"/>
      <c r="QEE11" s="6"/>
      <c r="QEF11" s="6"/>
      <c r="QEG11" s="6"/>
      <c r="QEH11" s="6"/>
      <c r="QEI11" s="6"/>
      <c r="QEJ11" s="6"/>
      <c r="QEK11" s="6"/>
      <c r="QEL11" s="6"/>
      <c r="QEM11" s="6"/>
      <c r="QEN11" s="6"/>
      <c r="QEO11" s="6"/>
      <c r="QEP11" s="6"/>
      <c r="QEQ11" s="6"/>
      <c r="QER11" s="6"/>
      <c r="QES11" s="6"/>
      <c r="QET11" s="6"/>
      <c r="QEU11" s="6"/>
      <c r="QEV11" s="6"/>
      <c r="QEW11" s="6"/>
      <c r="QEX11" s="6"/>
      <c r="QEY11" s="6"/>
      <c r="QEZ11" s="6"/>
      <c r="QFA11" s="6"/>
      <c r="QFB11" s="6"/>
      <c r="QFC11" s="6"/>
      <c r="QFD11" s="6"/>
      <c r="QFE11" s="6"/>
      <c r="QFF11" s="6"/>
      <c r="QFG11" s="6"/>
      <c r="QFH11" s="6"/>
      <c r="QFI11" s="6"/>
      <c r="QFJ11" s="6"/>
      <c r="QFK11" s="6"/>
      <c r="QFL11" s="6"/>
      <c r="QFM11" s="6"/>
      <c r="QFN11" s="6"/>
      <c r="QFO11" s="6"/>
      <c r="QFP11" s="6"/>
      <c r="QFQ11" s="6"/>
      <c r="QFR11" s="6"/>
      <c r="QFS11" s="6"/>
      <c r="QFT11" s="6"/>
      <c r="QFU11" s="6"/>
      <c r="QFV11" s="6"/>
      <c r="QFW11" s="6"/>
      <c r="QFX11" s="6"/>
      <c r="QFY11" s="6"/>
      <c r="QFZ11" s="6"/>
      <c r="QGA11" s="6"/>
      <c r="QGB11" s="6"/>
      <c r="QGC11" s="6"/>
      <c r="QGD11" s="6"/>
      <c r="QGE11" s="6"/>
      <c r="QGF11" s="6"/>
      <c r="QGG11" s="6"/>
      <c r="QGH11" s="6"/>
      <c r="QGI11" s="6"/>
      <c r="QGJ11" s="6"/>
      <c r="QGK11" s="6"/>
      <c r="QGL11" s="6"/>
      <c r="QGM11" s="6"/>
      <c r="QGN11" s="6"/>
      <c r="QGO11" s="6"/>
      <c r="QGP11" s="6"/>
      <c r="QGQ11" s="6"/>
      <c r="QGR11" s="6"/>
      <c r="QGS11" s="6"/>
      <c r="QGT11" s="6"/>
      <c r="QGU11" s="6"/>
      <c r="QGV11" s="6"/>
      <c r="QGW11" s="6"/>
      <c r="QGX11" s="6"/>
      <c r="QGY11" s="6"/>
      <c r="QGZ11" s="6"/>
      <c r="QHA11" s="6"/>
      <c r="QHB11" s="6"/>
      <c r="QHC11" s="6"/>
      <c r="QHD11" s="6"/>
      <c r="QHE11" s="6"/>
      <c r="QHF11" s="6"/>
      <c r="QHG11" s="6"/>
      <c r="QHH11" s="6"/>
      <c r="QHI11" s="6"/>
      <c r="QHJ11" s="6"/>
      <c r="QHK11" s="6"/>
      <c r="QHL11" s="6"/>
      <c r="QHM11" s="6"/>
      <c r="QHN11" s="6"/>
      <c r="QHO11" s="6"/>
      <c r="QHP11" s="6"/>
      <c r="QHQ11" s="6"/>
      <c r="QHR11" s="6"/>
      <c r="QHS11" s="6"/>
      <c r="QHT11" s="6"/>
      <c r="QHU11" s="6"/>
      <c r="QHV11" s="6"/>
      <c r="QHW11" s="6"/>
      <c r="QHX11" s="6"/>
      <c r="QHY11" s="6"/>
      <c r="QHZ11" s="6"/>
      <c r="QIA11" s="6"/>
      <c r="QIB11" s="6"/>
      <c r="QIC11" s="6"/>
      <c r="QID11" s="6"/>
      <c r="QIE11" s="6"/>
      <c r="QIF11" s="6"/>
      <c r="QIG11" s="6"/>
      <c r="QIH11" s="6"/>
      <c r="QII11" s="6"/>
      <c r="QIJ11" s="6"/>
      <c r="QIK11" s="6"/>
      <c r="QIL11" s="6"/>
      <c r="QIM11" s="6"/>
      <c r="QIN11" s="6"/>
      <c r="QIO11" s="6"/>
      <c r="QIP11" s="6"/>
      <c r="QIQ11" s="6"/>
      <c r="QIR11" s="6"/>
      <c r="QIS11" s="6"/>
      <c r="QIT11" s="6"/>
      <c r="QIU11" s="6"/>
      <c r="QIV11" s="6"/>
      <c r="QIW11" s="6"/>
      <c r="QIX11" s="6"/>
      <c r="QIY11" s="6"/>
      <c r="QIZ11" s="6"/>
      <c r="QJA11" s="6"/>
      <c r="QJB11" s="6"/>
      <c r="QJC11" s="6"/>
      <c r="QJD11" s="6"/>
      <c r="QJE11" s="6"/>
      <c r="QJF11" s="6"/>
      <c r="QJG11" s="6"/>
      <c r="QJH11" s="6"/>
      <c r="QJI11" s="6"/>
      <c r="QJJ11" s="6"/>
      <c r="QJK11" s="6"/>
      <c r="QJL11" s="6"/>
      <c r="QJM11" s="6"/>
      <c r="QJN11" s="6"/>
      <c r="QJO11" s="6"/>
      <c r="QJP11" s="6"/>
      <c r="QJQ11" s="6"/>
      <c r="QJR11" s="6"/>
      <c r="QJS11" s="6"/>
      <c r="QJT11" s="6"/>
      <c r="QJU11" s="6"/>
      <c r="QJV11" s="6"/>
      <c r="QJW11" s="6"/>
      <c r="QJX11" s="6"/>
      <c r="QJY11" s="6"/>
      <c r="QJZ11" s="6"/>
      <c r="QKA11" s="6"/>
      <c r="QKB11" s="6"/>
      <c r="QKC11" s="6"/>
      <c r="QKD11" s="6"/>
      <c r="QKE11" s="6"/>
      <c r="QKF11" s="6"/>
      <c r="QKG11" s="6"/>
      <c r="QKH11" s="6"/>
      <c r="QKI11" s="6"/>
      <c r="QKJ11" s="6"/>
      <c r="QKK11" s="6"/>
      <c r="QKL11" s="6"/>
      <c r="QKM11" s="6"/>
      <c r="QKN11" s="6"/>
      <c r="QKO11" s="6"/>
      <c r="QKP11" s="6"/>
      <c r="QKQ11" s="6"/>
      <c r="QKR11" s="6"/>
      <c r="QKS11" s="6"/>
      <c r="QKT11" s="6"/>
      <c r="QKU11" s="6"/>
      <c r="QKV11" s="6"/>
      <c r="QKW11" s="6"/>
      <c r="QKX11" s="6"/>
      <c r="QKY11" s="6"/>
      <c r="QKZ11" s="6"/>
      <c r="QLA11" s="6"/>
      <c r="QLB11" s="6"/>
      <c r="QLC11" s="6"/>
      <c r="QLD11" s="6"/>
      <c r="QLE11" s="6"/>
      <c r="QLF11" s="6"/>
      <c r="QLG11" s="6"/>
      <c r="QLH11" s="6"/>
      <c r="QLI11" s="6"/>
      <c r="QLJ11" s="6"/>
      <c r="QLK11" s="6"/>
      <c r="QLL11" s="6"/>
      <c r="QLM11" s="6"/>
      <c r="QLN11" s="6"/>
      <c r="QLO11" s="6"/>
      <c r="QLP11" s="6"/>
      <c r="QLQ11" s="6"/>
      <c r="QLR11" s="6"/>
      <c r="QLS11" s="6"/>
      <c r="QLT11" s="6"/>
      <c r="QLU11" s="6"/>
      <c r="QLV11" s="6"/>
      <c r="QLW11" s="6"/>
      <c r="QLX11" s="6"/>
      <c r="QLY11" s="6"/>
      <c r="QLZ11" s="6"/>
      <c r="QMA11" s="6"/>
      <c r="QMB11" s="6"/>
      <c r="QMC11" s="6"/>
      <c r="QMD11" s="6"/>
      <c r="QME11" s="6"/>
      <c r="QMF11" s="6"/>
      <c r="QMG11" s="6"/>
      <c r="QMH11" s="6"/>
      <c r="QMI11" s="6"/>
      <c r="QMJ11" s="6"/>
      <c r="QMK11" s="6"/>
      <c r="QML11" s="6"/>
      <c r="QMM11" s="6"/>
      <c r="QMN11" s="6"/>
      <c r="QMO11" s="6"/>
      <c r="QMP11" s="6"/>
      <c r="QMQ11" s="6"/>
      <c r="QMR11" s="6"/>
      <c r="QMS11" s="6"/>
      <c r="QMT11" s="6"/>
      <c r="QMU11" s="6"/>
      <c r="QMV11" s="6"/>
      <c r="QMW11" s="6"/>
      <c r="QMX11" s="6"/>
      <c r="QMY11" s="6"/>
      <c r="QMZ11" s="6"/>
      <c r="QNA11" s="6"/>
      <c r="QNB11" s="6"/>
      <c r="QNC11" s="6"/>
      <c r="QND11" s="6"/>
      <c r="QNE11" s="6"/>
      <c r="QNF11" s="6"/>
      <c r="QNG11" s="6"/>
      <c r="QNH11" s="6"/>
      <c r="QNI11" s="6"/>
      <c r="QNJ11" s="6"/>
      <c r="QNK11" s="6"/>
      <c r="QNL11" s="6"/>
      <c r="QNM11" s="6"/>
      <c r="QNN11" s="6"/>
      <c r="QNO11" s="6"/>
      <c r="QNP11" s="6"/>
      <c r="QNQ11" s="6"/>
      <c r="QNR11" s="6"/>
      <c r="QNS11" s="6"/>
      <c r="QNT11" s="6"/>
      <c r="QNU11" s="6"/>
      <c r="QNV11" s="6"/>
      <c r="QNW11" s="6"/>
      <c r="QNX11" s="6"/>
      <c r="QNY11" s="6"/>
      <c r="QNZ11" s="6"/>
      <c r="QOA11" s="6"/>
      <c r="QOB11" s="6"/>
      <c r="QOC11" s="6"/>
      <c r="QOD11" s="6"/>
      <c r="QOE11" s="6"/>
      <c r="QOF11" s="6"/>
      <c r="QOG11" s="6"/>
      <c r="QOH11" s="6"/>
      <c r="QOI11" s="6"/>
      <c r="QOJ11" s="6"/>
      <c r="QOK11" s="6"/>
      <c r="QOL11" s="6"/>
      <c r="QOM11" s="6"/>
      <c r="QON11" s="6"/>
      <c r="QOO11" s="6"/>
      <c r="QOP11" s="6"/>
      <c r="QOQ11" s="6"/>
      <c r="QOR11" s="6"/>
      <c r="QOS11" s="6"/>
      <c r="QOT11" s="6"/>
      <c r="QOU11" s="6"/>
      <c r="QOV11" s="6"/>
      <c r="QOW11" s="6"/>
      <c r="QOX11" s="6"/>
      <c r="QOY11" s="6"/>
      <c r="QOZ11" s="6"/>
      <c r="QPA11" s="6"/>
      <c r="QPB11" s="6"/>
      <c r="QPC11" s="6"/>
      <c r="QPD11" s="6"/>
      <c r="QPE11" s="6"/>
      <c r="QPF11" s="6"/>
      <c r="QPG11" s="6"/>
      <c r="QPH11" s="6"/>
      <c r="QPI11" s="6"/>
      <c r="QPJ11" s="6"/>
      <c r="QPK11" s="6"/>
      <c r="QPL11" s="6"/>
      <c r="QPM11" s="6"/>
      <c r="QPN11" s="6"/>
      <c r="QPO11" s="6"/>
      <c r="QPP11" s="6"/>
      <c r="QPQ11" s="6"/>
      <c r="QPR11" s="6"/>
      <c r="QPS11" s="6"/>
      <c r="QPT11" s="6"/>
      <c r="QPU11" s="6"/>
      <c r="QPV11" s="6"/>
      <c r="QPW11" s="6"/>
      <c r="QPX11" s="6"/>
      <c r="QPY11" s="6"/>
      <c r="QPZ11" s="6"/>
      <c r="QQA11" s="6"/>
      <c r="QQB11" s="6"/>
      <c r="QQC11" s="6"/>
      <c r="QQD11" s="6"/>
      <c r="QQE11" s="6"/>
      <c r="QQF11" s="6"/>
      <c r="QQG11" s="6"/>
      <c r="QQH11" s="6"/>
      <c r="QQI11" s="6"/>
      <c r="QQJ11" s="6"/>
      <c r="QQK11" s="6"/>
      <c r="QQL11" s="6"/>
      <c r="QQM11" s="6"/>
      <c r="QQN11" s="6"/>
      <c r="QQO11" s="6"/>
      <c r="QQP11" s="6"/>
      <c r="QQQ11" s="6"/>
      <c r="QQR11" s="6"/>
      <c r="QQS11" s="6"/>
      <c r="QQT11" s="6"/>
      <c r="QQU11" s="6"/>
      <c r="QQV11" s="6"/>
      <c r="QQW11" s="6"/>
      <c r="QQX11" s="6"/>
      <c r="QQY11" s="6"/>
      <c r="QQZ11" s="6"/>
      <c r="QRA11" s="6"/>
      <c r="QRB11" s="6"/>
      <c r="QRC11" s="6"/>
      <c r="QRD11" s="6"/>
      <c r="QRE11" s="6"/>
      <c r="QRF11" s="6"/>
      <c r="QRG11" s="6"/>
      <c r="QRH11" s="6"/>
      <c r="QRI11" s="6"/>
      <c r="QRJ11" s="6"/>
      <c r="QRK11" s="6"/>
      <c r="QRL11" s="6"/>
      <c r="QRM11" s="6"/>
      <c r="QRN11" s="6"/>
      <c r="QRO11" s="6"/>
      <c r="QRP11" s="6"/>
      <c r="QRQ11" s="6"/>
      <c r="QRR11" s="6"/>
      <c r="QRS11" s="6"/>
      <c r="QRT11" s="6"/>
      <c r="QRU11" s="6"/>
      <c r="QRV11" s="6"/>
      <c r="QRW11" s="6"/>
      <c r="QRX11" s="6"/>
      <c r="QRY11" s="6"/>
      <c r="QRZ11" s="6"/>
      <c r="QSA11" s="6"/>
      <c r="QSB11" s="6"/>
      <c r="QSC11" s="6"/>
      <c r="QSD11" s="6"/>
      <c r="QSE11" s="6"/>
      <c r="QSF11" s="6"/>
      <c r="QSG11" s="6"/>
      <c r="QSH11" s="6"/>
      <c r="QSI11" s="6"/>
      <c r="QSJ11" s="6"/>
      <c r="QSK11" s="6"/>
      <c r="QSL11" s="6"/>
      <c r="QSM11" s="6"/>
      <c r="QSN11" s="6"/>
      <c r="QSO11" s="6"/>
      <c r="QSP11" s="6"/>
      <c r="QSQ11" s="6"/>
      <c r="QSR11" s="6"/>
      <c r="QSS11" s="6"/>
      <c r="QST11" s="6"/>
      <c r="QSU11" s="6"/>
      <c r="QSV11" s="6"/>
      <c r="QSW11" s="6"/>
      <c r="QSX11" s="6"/>
      <c r="QSY11" s="6"/>
      <c r="QSZ11" s="6"/>
      <c r="QTA11" s="6"/>
      <c r="QTB11" s="6"/>
      <c r="QTC11" s="6"/>
      <c r="QTD11" s="6"/>
      <c r="QTE11" s="6"/>
      <c r="QTF11" s="6"/>
      <c r="QTG11" s="6"/>
      <c r="QTH11" s="6"/>
      <c r="QTI11" s="6"/>
      <c r="QTJ11" s="6"/>
      <c r="QTK11" s="6"/>
      <c r="QTL11" s="6"/>
      <c r="QTM11" s="6"/>
      <c r="QTN11" s="6"/>
      <c r="QTO11" s="6"/>
      <c r="QTP11" s="6"/>
      <c r="QTQ11" s="6"/>
      <c r="QTR11" s="6"/>
      <c r="QTS11" s="6"/>
      <c r="QTT11" s="6"/>
      <c r="QTU11" s="6"/>
      <c r="QTV11" s="6"/>
      <c r="QTW11" s="6"/>
      <c r="QTX11" s="6"/>
      <c r="QTY11" s="6"/>
      <c r="QTZ11" s="6"/>
      <c r="QUA11" s="6"/>
      <c r="QUB11" s="6"/>
      <c r="QUC11" s="6"/>
      <c r="QUD11" s="6"/>
      <c r="QUE11" s="6"/>
      <c r="QUF11" s="6"/>
      <c r="QUG11" s="6"/>
      <c r="QUH11" s="6"/>
      <c r="QUI11" s="6"/>
      <c r="QUJ11" s="6"/>
      <c r="QUK11" s="6"/>
      <c r="QUL11" s="6"/>
      <c r="QUM11" s="6"/>
      <c r="QUN11" s="6"/>
      <c r="QUO11" s="6"/>
      <c r="QUP11" s="6"/>
      <c r="QUQ11" s="6"/>
      <c r="QUR11" s="6"/>
      <c r="QUS11" s="6"/>
      <c r="QUT11" s="6"/>
      <c r="QUU11" s="6"/>
      <c r="QUV11" s="6"/>
      <c r="QUW11" s="6"/>
      <c r="QUX11" s="6"/>
      <c r="QUY11" s="6"/>
      <c r="QUZ11" s="6"/>
      <c r="QVA11" s="6"/>
      <c r="QVB11" s="6"/>
      <c r="QVC11" s="6"/>
      <c r="QVD11" s="6"/>
      <c r="QVE11" s="6"/>
      <c r="QVF11" s="6"/>
      <c r="QVG11" s="6"/>
      <c r="QVH11" s="6"/>
      <c r="QVI11" s="6"/>
      <c r="QVJ11" s="6"/>
      <c r="QVK11" s="6"/>
      <c r="QVL11" s="6"/>
      <c r="QVM11" s="6"/>
      <c r="QVN11" s="6"/>
      <c r="QVO11" s="6"/>
      <c r="QVP11" s="6"/>
      <c r="QVQ11" s="6"/>
      <c r="QVR11" s="6"/>
      <c r="QVS11" s="6"/>
      <c r="QVT11" s="6"/>
      <c r="QVU11" s="6"/>
      <c r="QVV11" s="6"/>
      <c r="QVW11" s="6"/>
      <c r="QVX11" s="6"/>
      <c r="QVY11" s="6"/>
      <c r="QVZ11" s="6"/>
      <c r="QWA11" s="6"/>
      <c r="QWB11" s="6"/>
      <c r="QWC11" s="6"/>
      <c r="QWD11" s="6"/>
      <c r="QWE11" s="6"/>
      <c r="QWF11" s="6"/>
      <c r="QWG11" s="6"/>
      <c r="QWH11" s="6"/>
      <c r="QWI11" s="6"/>
      <c r="QWJ11" s="6"/>
      <c r="QWK11" s="6"/>
      <c r="QWL11" s="6"/>
      <c r="QWM11" s="6"/>
      <c r="QWN11" s="6"/>
      <c r="QWO11" s="6"/>
      <c r="QWP11" s="6"/>
      <c r="QWQ11" s="6"/>
      <c r="QWR11" s="6"/>
      <c r="QWS11" s="6"/>
      <c r="QWT11" s="6"/>
      <c r="QWU11" s="6"/>
      <c r="QWV11" s="6"/>
      <c r="QWW11" s="6"/>
      <c r="QWX11" s="6"/>
      <c r="QWY11" s="6"/>
      <c r="QWZ11" s="6"/>
      <c r="QXA11" s="6"/>
      <c r="QXB11" s="6"/>
      <c r="QXC11" s="6"/>
      <c r="QXD11" s="6"/>
      <c r="QXE11" s="6"/>
      <c r="QXF11" s="6"/>
      <c r="QXG11" s="6"/>
      <c r="QXH11" s="6"/>
      <c r="QXI11" s="6"/>
      <c r="QXJ11" s="6"/>
      <c r="QXK11" s="6"/>
      <c r="QXL11" s="6"/>
      <c r="QXM11" s="6"/>
      <c r="QXN11" s="6"/>
      <c r="QXO11" s="6"/>
      <c r="QXP11" s="6"/>
      <c r="QXQ11" s="6"/>
      <c r="QXR11" s="6"/>
      <c r="QXS11" s="6"/>
      <c r="QXT11" s="6"/>
      <c r="QXU11" s="6"/>
      <c r="QXV11" s="6"/>
      <c r="QXW11" s="6"/>
      <c r="QXX11" s="6"/>
      <c r="QXY11" s="6"/>
      <c r="QXZ11" s="6"/>
      <c r="QYA11" s="6"/>
      <c r="QYB11" s="6"/>
      <c r="QYC11" s="6"/>
      <c r="QYD11" s="6"/>
      <c r="QYE11" s="6"/>
      <c r="QYF11" s="6"/>
      <c r="QYG11" s="6"/>
      <c r="QYH11" s="6"/>
      <c r="QYI11" s="6"/>
      <c r="QYJ11" s="6"/>
      <c r="QYK11" s="6"/>
      <c r="QYL11" s="6"/>
      <c r="QYM11" s="6"/>
      <c r="QYN11" s="6"/>
      <c r="QYO11" s="6"/>
      <c r="QYP11" s="6"/>
      <c r="QYQ11" s="6"/>
      <c r="QYR11" s="6"/>
      <c r="QYS11" s="6"/>
      <c r="QYT11" s="6"/>
      <c r="QYU11" s="6"/>
      <c r="QYV11" s="6"/>
      <c r="QYW11" s="6"/>
      <c r="QYX11" s="6"/>
      <c r="QYY11" s="6"/>
      <c r="QYZ11" s="6"/>
      <c r="QZA11" s="6"/>
      <c r="QZB11" s="6"/>
      <c r="QZC11" s="6"/>
      <c r="QZD11" s="6"/>
      <c r="QZE11" s="6"/>
      <c r="QZF11" s="6"/>
      <c r="QZG11" s="6"/>
      <c r="QZH11" s="6"/>
      <c r="QZI11" s="6"/>
      <c r="QZJ11" s="6"/>
      <c r="QZK11" s="6"/>
      <c r="QZL11" s="6"/>
      <c r="QZM11" s="6"/>
      <c r="QZN11" s="6"/>
      <c r="QZO11" s="6"/>
      <c r="QZP11" s="6"/>
      <c r="QZQ11" s="6"/>
      <c r="QZR11" s="6"/>
      <c r="QZS11" s="6"/>
      <c r="QZT11" s="6"/>
      <c r="QZU11" s="6"/>
      <c r="QZV11" s="6"/>
      <c r="QZW11" s="6"/>
      <c r="QZX11" s="6"/>
      <c r="QZY11" s="6"/>
      <c r="QZZ11" s="6"/>
      <c r="RAA11" s="6"/>
      <c r="RAB11" s="6"/>
      <c r="RAC11" s="6"/>
      <c r="RAD11" s="6"/>
      <c r="RAE11" s="6"/>
      <c r="RAF11" s="6"/>
      <c r="RAG11" s="6"/>
      <c r="RAH11" s="6"/>
      <c r="RAI11" s="6"/>
      <c r="RAJ11" s="6"/>
      <c r="RAK11" s="6"/>
      <c r="RAL11" s="6"/>
      <c r="RAM11" s="6"/>
      <c r="RAN11" s="6"/>
      <c r="RAO11" s="6"/>
      <c r="RAP11" s="6"/>
      <c r="RAQ11" s="6"/>
      <c r="RAR11" s="6"/>
      <c r="RAS11" s="6"/>
      <c r="RAT11" s="6"/>
      <c r="RAU11" s="6"/>
      <c r="RAV11" s="6"/>
      <c r="RAW11" s="6"/>
      <c r="RAX11" s="6"/>
      <c r="RAY11" s="6"/>
      <c r="RAZ11" s="6"/>
      <c r="RBA11" s="6"/>
      <c r="RBB11" s="6"/>
      <c r="RBC11" s="6"/>
      <c r="RBD11" s="6"/>
      <c r="RBE11" s="6"/>
      <c r="RBF11" s="6"/>
      <c r="RBG11" s="6"/>
      <c r="RBH11" s="6"/>
      <c r="RBI11" s="6"/>
      <c r="RBJ11" s="6"/>
      <c r="RBK11" s="6"/>
      <c r="RBL11" s="6"/>
      <c r="RBM11" s="6"/>
      <c r="RBN11" s="6"/>
      <c r="RBO11" s="6"/>
      <c r="RBP11" s="6"/>
      <c r="RBQ11" s="6"/>
      <c r="RBR11" s="6"/>
      <c r="RBS11" s="6"/>
      <c r="RBT11" s="6"/>
      <c r="RBU11" s="6"/>
      <c r="RBV11" s="6"/>
      <c r="RBW11" s="6"/>
      <c r="RBX11" s="6"/>
      <c r="RBY11" s="6"/>
      <c r="RBZ11" s="6"/>
      <c r="RCA11" s="6"/>
      <c r="RCB11" s="6"/>
      <c r="RCC11" s="6"/>
      <c r="RCD11" s="6"/>
      <c r="RCE11" s="6"/>
      <c r="RCF11" s="6"/>
      <c r="RCG11" s="6"/>
      <c r="RCH11" s="6"/>
      <c r="RCI11" s="6"/>
      <c r="RCJ11" s="6"/>
      <c r="RCK11" s="6"/>
      <c r="RCL11" s="6"/>
      <c r="RCM11" s="6"/>
      <c r="RCN11" s="6"/>
      <c r="RCO11" s="6"/>
      <c r="RCP11" s="6"/>
      <c r="RCQ11" s="6"/>
      <c r="RCR11" s="6"/>
      <c r="RCS11" s="6"/>
      <c r="RCT11" s="6"/>
      <c r="RCU11" s="6"/>
      <c r="RCV11" s="6"/>
      <c r="RCW11" s="6"/>
      <c r="RCX11" s="6"/>
      <c r="RCY11" s="6"/>
      <c r="RCZ11" s="6"/>
      <c r="RDA11" s="6"/>
      <c r="RDB11" s="6"/>
      <c r="RDC11" s="6"/>
      <c r="RDD11" s="6"/>
      <c r="RDE11" s="6"/>
      <c r="RDF11" s="6"/>
      <c r="RDG11" s="6"/>
      <c r="RDH11" s="6"/>
      <c r="RDI11" s="6"/>
      <c r="RDJ11" s="6"/>
      <c r="RDK11" s="6"/>
      <c r="RDL11" s="6"/>
      <c r="RDM11" s="6"/>
      <c r="RDN11" s="6"/>
      <c r="RDO11" s="6"/>
      <c r="RDP11" s="6"/>
      <c r="RDQ11" s="6"/>
      <c r="RDR11" s="6"/>
      <c r="RDS11" s="6"/>
      <c r="RDT11" s="6"/>
      <c r="RDU11" s="6"/>
      <c r="RDV11" s="6"/>
      <c r="RDW11" s="6"/>
      <c r="RDX11" s="6"/>
      <c r="RDY11" s="6"/>
      <c r="RDZ11" s="6"/>
      <c r="REA11" s="6"/>
      <c r="REB11" s="6"/>
      <c r="REC11" s="6"/>
      <c r="RED11" s="6"/>
      <c r="REE11" s="6"/>
      <c r="REF11" s="6"/>
      <c r="REG11" s="6"/>
      <c r="REH11" s="6"/>
      <c r="REI11" s="6"/>
      <c r="REJ11" s="6"/>
      <c r="REK11" s="6"/>
      <c r="REL11" s="6"/>
      <c r="REM11" s="6"/>
      <c r="REN11" s="6"/>
      <c r="REO11" s="6"/>
      <c r="REP11" s="6"/>
      <c r="REQ11" s="6"/>
      <c r="RER11" s="6"/>
      <c r="RES11" s="6"/>
      <c r="RET11" s="6"/>
      <c r="REU11" s="6"/>
      <c r="REV11" s="6"/>
      <c r="REW11" s="6"/>
      <c r="REX11" s="6"/>
      <c r="REY11" s="6"/>
      <c r="REZ11" s="6"/>
      <c r="RFA11" s="6"/>
      <c r="RFB11" s="6"/>
      <c r="RFC11" s="6"/>
      <c r="RFD11" s="6"/>
      <c r="RFE11" s="6"/>
      <c r="RFF11" s="6"/>
      <c r="RFG11" s="6"/>
      <c r="RFH11" s="6"/>
      <c r="RFI11" s="6"/>
      <c r="RFJ11" s="6"/>
      <c r="RFK11" s="6"/>
      <c r="RFL11" s="6"/>
      <c r="RFM11" s="6"/>
      <c r="RFN11" s="6"/>
      <c r="RFO11" s="6"/>
      <c r="RFP11" s="6"/>
      <c r="RFQ11" s="6"/>
      <c r="RFR11" s="6"/>
      <c r="RFS11" s="6"/>
      <c r="RFT11" s="6"/>
      <c r="RFU11" s="6"/>
      <c r="RFV11" s="6"/>
      <c r="RFW11" s="6"/>
      <c r="RFX11" s="6"/>
      <c r="RFY11" s="6"/>
      <c r="RFZ11" s="6"/>
      <c r="RGA11" s="6"/>
      <c r="RGB11" s="6"/>
      <c r="RGC11" s="6"/>
      <c r="RGD11" s="6"/>
      <c r="RGE11" s="6"/>
      <c r="RGF11" s="6"/>
      <c r="RGG11" s="6"/>
      <c r="RGH11" s="6"/>
      <c r="RGI11" s="6"/>
      <c r="RGJ11" s="6"/>
      <c r="RGK11" s="6"/>
      <c r="RGL11" s="6"/>
      <c r="RGM11" s="6"/>
      <c r="RGN11" s="6"/>
      <c r="RGO11" s="6"/>
      <c r="RGP11" s="6"/>
      <c r="RGQ11" s="6"/>
      <c r="RGR11" s="6"/>
      <c r="RGS11" s="6"/>
      <c r="RGT11" s="6"/>
      <c r="RGU11" s="6"/>
      <c r="RGV11" s="6"/>
      <c r="RGW11" s="6"/>
      <c r="RGX11" s="6"/>
      <c r="RGY11" s="6"/>
      <c r="RGZ11" s="6"/>
      <c r="RHA11" s="6"/>
      <c r="RHB11" s="6"/>
      <c r="RHC11" s="6"/>
      <c r="RHD11" s="6"/>
      <c r="RHE11" s="6"/>
      <c r="RHF11" s="6"/>
      <c r="RHG11" s="6"/>
      <c r="RHH11" s="6"/>
      <c r="RHI11" s="6"/>
      <c r="RHJ11" s="6"/>
      <c r="RHK11" s="6"/>
      <c r="RHL11" s="6"/>
      <c r="RHM11" s="6"/>
      <c r="RHN11" s="6"/>
      <c r="RHO11" s="6"/>
      <c r="RHP11" s="6"/>
      <c r="RHQ11" s="6"/>
      <c r="RHR11" s="6"/>
      <c r="RHS11" s="6"/>
      <c r="RHT11" s="6"/>
      <c r="RHU11" s="6"/>
      <c r="RHV11" s="6"/>
      <c r="RHW11" s="6"/>
      <c r="RHX11" s="6"/>
      <c r="RHY11" s="6"/>
      <c r="RHZ11" s="6"/>
      <c r="RIA11" s="6"/>
      <c r="RIB11" s="6"/>
      <c r="RIC11" s="6"/>
      <c r="RID11" s="6"/>
      <c r="RIE11" s="6"/>
      <c r="RIF11" s="6"/>
      <c r="RIG11" s="6"/>
      <c r="RIH11" s="6"/>
      <c r="RII11" s="6"/>
      <c r="RIJ11" s="6"/>
      <c r="RIK11" s="6"/>
      <c r="RIL11" s="6"/>
      <c r="RIM11" s="6"/>
      <c r="RIN11" s="6"/>
      <c r="RIO11" s="6"/>
      <c r="RIP11" s="6"/>
      <c r="RIQ11" s="6"/>
      <c r="RIR11" s="6"/>
      <c r="RIS11" s="6"/>
      <c r="RIT11" s="6"/>
      <c r="RIU11" s="6"/>
      <c r="RIV11" s="6"/>
      <c r="RIW11" s="6"/>
      <c r="RIX11" s="6"/>
      <c r="RIY11" s="6"/>
      <c r="RIZ11" s="6"/>
      <c r="RJA11" s="6"/>
      <c r="RJB11" s="6"/>
      <c r="RJC11" s="6"/>
      <c r="RJD11" s="6"/>
      <c r="RJE11" s="6"/>
      <c r="RJF11" s="6"/>
      <c r="RJG11" s="6"/>
      <c r="RJH11" s="6"/>
      <c r="RJI11" s="6"/>
      <c r="RJJ11" s="6"/>
      <c r="RJK11" s="6"/>
      <c r="RJL11" s="6"/>
      <c r="RJM11" s="6"/>
      <c r="RJN11" s="6"/>
      <c r="RJO11" s="6"/>
      <c r="RJP11" s="6"/>
      <c r="RJQ11" s="6"/>
      <c r="RJR11" s="6"/>
      <c r="RJS11" s="6"/>
      <c r="RJT11" s="6"/>
      <c r="RJU11" s="6"/>
      <c r="RJV11" s="6"/>
      <c r="RJW11" s="6"/>
      <c r="RJX11" s="6"/>
      <c r="RJY11" s="6"/>
      <c r="RJZ11" s="6"/>
      <c r="RKA11" s="6"/>
      <c r="RKB11" s="6"/>
      <c r="RKC11" s="6"/>
      <c r="RKD11" s="6"/>
      <c r="RKE11" s="6"/>
      <c r="RKF11" s="6"/>
      <c r="RKG11" s="6"/>
      <c r="RKH11" s="6"/>
      <c r="RKI11" s="6"/>
      <c r="RKJ11" s="6"/>
      <c r="RKK11" s="6"/>
      <c r="RKL11" s="6"/>
      <c r="RKM11" s="6"/>
      <c r="RKN11" s="6"/>
      <c r="RKO11" s="6"/>
      <c r="RKP11" s="6"/>
      <c r="RKQ11" s="6"/>
      <c r="RKR11" s="6"/>
      <c r="RKS11" s="6"/>
      <c r="RKT11" s="6"/>
      <c r="RKU11" s="6"/>
      <c r="RKV11" s="6"/>
      <c r="RKW11" s="6"/>
      <c r="RKX11" s="6"/>
      <c r="RKY11" s="6"/>
      <c r="RKZ11" s="6"/>
      <c r="RLA11" s="6"/>
      <c r="RLB11" s="6"/>
      <c r="RLC11" s="6"/>
      <c r="RLD11" s="6"/>
      <c r="RLE11" s="6"/>
      <c r="RLF11" s="6"/>
      <c r="RLG11" s="6"/>
      <c r="RLH11" s="6"/>
      <c r="RLI11" s="6"/>
      <c r="RLJ11" s="6"/>
      <c r="RLK11" s="6"/>
      <c r="RLL11" s="6"/>
      <c r="RLM11" s="6"/>
      <c r="RLN11" s="6"/>
      <c r="RLO11" s="6"/>
      <c r="RLP11" s="6"/>
      <c r="RLQ11" s="6"/>
      <c r="RLR11" s="6"/>
      <c r="RLS11" s="6"/>
      <c r="RLT11" s="6"/>
      <c r="RLU11" s="6"/>
      <c r="RLV11" s="6"/>
      <c r="RLW11" s="6"/>
      <c r="RLX11" s="6"/>
      <c r="RLY11" s="6"/>
      <c r="RLZ11" s="6"/>
      <c r="RMA11" s="6"/>
      <c r="RMB11" s="6"/>
      <c r="RMC11" s="6"/>
      <c r="RMD11" s="6"/>
      <c r="RME11" s="6"/>
      <c r="RMF11" s="6"/>
      <c r="RMG11" s="6"/>
      <c r="RMH11" s="6"/>
      <c r="RMI11" s="6"/>
      <c r="RMJ11" s="6"/>
      <c r="RMK11" s="6"/>
      <c r="RML11" s="6"/>
      <c r="RMM11" s="6"/>
      <c r="RMN11" s="6"/>
      <c r="RMO11" s="6"/>
      <c r="RMP11" s="6"/>
      <c r="RMQ11" s="6"/>
      <c r="RMR11" s="6"/>
      <c r="RMS11" s="6"/>
      <c r="RMT11" s="6"/>
      <c r="RMU11" s="6"/>
      <c r="RMV11" s="6"/>
      <c r="RMW11" s="6"/>
      <c r="RMX11" s="6"/>
      <c r="RMY11" s="6"/>
      <c r="RMZ11" s="6"/>
      <c r="RNA11" s="6"/>
      <c r="RNB11" s="6"/>
      <c r="RNC11" s="6"/>
      <c r="RND11" s="6"/>
      <c r="RNE11" s="6"/>
      <c r="RNF11" s="6"/>
      <c r="RNG11" s="6"/>
      <c r="RNH11" s="6"/>
      <c r="RNI11" s="6"/>
      <c r="RNJ11" s="6"/>
      <c r="RNK11" s="6"/>
      <c r="RNL11" s="6"/>
      <c r="RNM11" s="6"/>
      <c r="RNN11" s="6"/>
      <c r="RNO11" s="6"/>
      <c r="RNP11" s="6"/>
      <c r="RNQ11" s="6"/>
      <c r="RNR11" s="6"/>
      <c r="RNS11" s="6"/>
      <c r="RNT11" s="6"/>
      <c r="RNU11" s="6"/>
      <c r="RNV11" s="6"/>
      <c r="RNW11" s="6"/>
      <c r="RNX11" s="6"/>
      <c r="RNY11" s="6"/>
      <c r="RNZ11" s="6"/>
      <c r="ROA11" s="6"/>
      <c r="ROB11" s="6"/>
      <c r="ROC11" s="6"/>
      <c r="ROD11" s="6"/>
      <c r="ROE11" s="6"/>
      <c r="ROF11" s="6"/>
      <c r="ROG11" s="6"/>
      <c r="ROH11" s="6"/>
      <c r="ROI11" s="6"/>
      <c r="ROJ11" s="6"/>
      <c r="ROK11" s="6"/>
      <c r="ROL11" s="6"/>
      <c r="ROM11" s="6"/>
      <c r="RON11" s="6"/>
      <c r="ROO11" s="6"/>
      <c r="ROP11" s="6"/>
      <c r="ROQ11" s="6"/>
      <c r="ROR11" s="6"/>
      <c r="ROS11" s="6"/>
      <c r="ROT11" s="6"/>
      <c r="ROU11" s="6"/>
      <c r="ROV11" s="6"/>
      <c r="ROW11" s="6"/>
      <c r="ROX11" s="6"/>
      <c r="ROY11" s="6"/>
      <c r="ROZ11" s="6"/>
      <c r="RPA11" s="6"/>
      <c r="RPB11" s="6"/>
      <c r="RPC11" s="6"/>
      <c r="RPD11" s="6"/>
      <c r="RPE11" s="6"/>
      <c r="RPF11" s="6"/>
      <c r="RPG11" s="6"/>
      <c r="RPH11" s="6"/>
      <c r="RPI11" s="6"/>
      <c r="RPJ11" s="6"/>
      <c r="RPK11" s="6"/>
      <c r="RPL11" s="6"/>
      <c r="RPM11" s="6"/>
      <c r="RPN11" s="6"/>
      <c r="RPO11" s="6"/>
      <c r="RPP11" s="6"/>
      <c r="RPQ11" s="6"/>
      <c r="RPR11" s="6"/>
      <c r="RPS11" s="6"/>
      <c r="RPT11" s="6"/>
      <c r="RPU11" s="6"/>
      <c r="RPV11" s="6"/>
      <c r="RPW11" s="6"/>
      <c r="RPX11" s="6"/>
      <c r="RPY11" s="6"/>
      <c r="RPZ11" s="6"/>
      <c r="RQA11" s="6"/>
      <c r="RQB11" s="6"/>
      <c r="RQC11" s="6"/>
      <c r="RQD11" s="6"/>
      <c r="RQE11" s="6"/>
      <c r="RQF11" s="6"/>
      <c r="RQG11" s="6"/>
      <c r="RQH11" s="6"/>
      <c r="RQI11" s="6"/>
      <c r="RQJ11" s="6"/>
      <c r="RQK11" s="6"/>
      <c r="RQL11" s="6"/>
      <c r="RQM11" s="6"/>
      <c r="RQN11" s="6"/>
      <c r="RQO11" s="6"/>
      <c r="RQP11" s="6"/>
      <c r="RQQ11" s="6"/>
      <c r="RQR11" s="6"/>
      <c r="RQS11" s="6"/>
      <c r="RQT11" s="6"/>
      <c r="RQU11" s="6"/>
      <c r="RQV11" s="6"/>
      <c r="RQW11" s="6"/>
      <c r="RQX11" s="6"/>
      <c r="RQY11" s="6"/>
      <c r="RQZ11" s="6"/>
      <c r="RRA11" s="6"/>
      <c r="RRB11" s="6"/>
      <c r="RRC11" s="6"/>
      <c r="RRD11" s="6"/>
      <c r="RRE11" s="6"/>
      <c r="RRF11" s="6"/>
      <c r="RRG11" s="6"/>
      <c r="RRH11" s="6"/>
      <c r="RRI11" s="6"/>
      <c r="RRJ11" s="6"/>
      <c r="RRK11" s="6"/>
      <c r="RRL11" s="6"/>
      <c r="RRM11" s="6"/>
      <c r="RRN11" s="6"/>
      <c r="RRO11" s="6"/>
      <c r="RRP11" s="6"/>
      <c r="RRQ11" s="6"/>
      <c r="RRR11" s="6"/>
      <c r="RRS11" s="6"/>
      <c r="RRT11" s="6"/>
      <c r="RRU11" s="6"/>
      <c r="RRV11" s="6"/>
      <c r="RRW11" s="6"/>
      <c r="RRX11" s="6"/>
      <c r="RRY11" s="6"/>
      <c r="RRZ11" s="6"/>
      <c r="RSA11" s="6"/>
      <c r="RSB11" s="6"/>
      <c r="RSC11" s="6"/>
      <c r="RSD11" s="6"/>
      <c r="RSE11" s="6"/>
      <c r="RSF11" s="6"/>
      <c r="RSG11" s="6"/>
      <c r="RSH11" s="6"/>
      <c r="RSI11" s="6"/>
      <c r="RSJ11" s="6"/>
      <c r="RSK11" s="6"/>
      <c r="RSL11" s="6"/>
      <c r="RSM11" s="6"/>
      <c r="RSN11" s="6"/>
      <c r="RSO11" s="6"/>
      <c r="RSP11" s="6"/>
      <c r="RSQ11" s="6"/>
      <c r="RSR11" s="6"/>
      <c r="RSS11" s="6"/>
      <c r="RST11" s="6"/>
      <c r="RSU11" s="6"/>
      <c r="RSV11" s="6"/>
      <c r="RSW11" s="6"/>
      <c r="RSX11" s="6"/>
      <c r="RSY11" s="6"/>
      <c r="RSZ11" s="6"/>
      <c r="RTA11" s="6"/>
      <c r="RTB11" s="6"/>
      <c r="RTC11" s="6"/>
      <c r="RTD11" s="6"/>
      <c r="RTE11" s="6"/>
      <c r="RTF11" s="6"/>
      <c r="RTG11" s="6"/>
      <c r="RTH11" s="6"/>
      <c r="RTI11" s="6"/>
      <c r="RTJ11" s="6"/>
      <c r="RTK11" s="6"/>
      <c r="RTL11" s="6"/>
      <c r="RTM11" s="6"/>
      <c r="RTN11" s="6"/>
      <c r="RTO11" s="6"/>
      <c r="RTP11" s="6"/>
      <c r="RTQ11" s="6"/>
      <c r="RTR11" s="6"/>
      <c r="RTS11" s="6"/>
      <c r="RTT11" s="6"/>
      <c r="RTU11" s="6"/>
      <c r="RTV11" s="6"/>
      <c r="RTW11" s="6"/>
      <c r="RTX11" s="6"/>
      <c r="RTY11" s="6"/>
      <c r="RTZ11" s="6"/>
      <c r="RUA11" s="6"/>
      <c r="RUB11" s="6"/>
      <c r="RUC11" s="6"/>
      <c r="RUD11" s="6"/>
      <c r="RUE11" s="6"/>
      <c r="RUF11" s="6"/>
      <c r="RUG11" s="6"/>
      <c r="RUH11" s="6"/>
      <c r="RUI11" s="6"/>
      <c r="RUJ11" s="6"/>
      <c r="RUK11" s="6"/>
      <c r="RUL11" s="6"/>
      <c r="RUM11" s="6"/>
      <c r="RUN11" s="6"/>
      <c r="RUO11" s="6"/>
      <c r="RUP11" s="6"/>
      <c r="RUQ11" s="6"/>
      <c r="RUR11" s="6"/>
      <c r="RUS11" s="6"/>
      <c r="RUT11" s="6"/>
      <c r="RUU11" s="6"/>
      <c r="RUV11" s="6"/>
      <c r="RUW11" s="6"/>
      <c r="RUX11" s="6"/>
      <c r="RUY11" s="6"/>
      <c r="RUZ11" s="6"/>
      <c r="RVA11" s="6"/>
      <c r="RVB11" s="6"/>
      <c r="RVC11" s="6"/>
      <c r="RVD11" s="6"/>
      <c r="RVE11" s="6"/>
      <c r="RVF11" s="6"/>
      <c r="RVG11" s="6"/>
      <c r="RVH11" s="6"/>
      <c r="RVI11" s="6"/>
      <c r="RVJ11" s="6"/>
      <c r="RVK11" s="6"/>
      <c r="RVL11" s="6"/>
      <c r="RVM11" s="6"/>
      <c r="RVN11" s="6"/>
      <c r="RVO11" s="6"/>
      <c r="RVP11" s="6"/>
      <c r="RVQ11" s="6"/>
      <c r="RVR11" s="6"/>
      <c r="RVS11" s="6"/>
      <c r="RVT11" s="6"/>
      <c r="RVU11" s="6"/>
      <c r="RVV11" s="6"/>
      <c r="RVW11" s="6"/>
      <c r="RVX11" s="6"/>
      <c r="RVY11" s="6"/>
      <c r="RVZ11" s="6"/>
      <c r="RWA11" s="6"/>
      <c r="RWB11" s="6"/>
      <c r="RWC11" s="6"/>
      <c r="RWD11" s="6"/>
      <c r="RWE11" s="6"/>
      <c r="RWF11" s="6"/>
      <c r="RWG11" s="6"/>
      <c r="RWH11" s="6"/>
      <c r="RWI11" s="6"/>
      <c r="RWJ11" s="6"/>
      <c r="RWK11" s="6"/>
      <c r="RWL11" s="6"/>
      <c r="RWM11" s="6"/>
      <c r="RWN11" s="6"/>
      <c r="RWO11" s="6"/>
      <c r="RWP11" s="6"/>
      <c r="RWQ11" s="6"/>
      <c r="RWR11" s="6"/>
      <c r="RWS11" s="6"/>
      <c r="RWT11" s="6"/>
      <c r="RWU11" s="6"/>
      <c r="RWV11" s="6"/>
      <c r="RWW11" s="6"/>
      <c r="RWX11" s="6"/>
      <c r="RWY11" s="6"/>
      <c r="RWZ11" s="6"/>
      <c r="RXA11" s="6"/>
      <c r="RXB11" s="6"/>
      <c r="RXC11" s="6"/>
      <c r="RXD11" s="6"/>
      <c r="RXE11" s="6"/>
      <c r="RXF11" s="6"/>
      <c r="RXG11" s="6"/>
      <c r="RXH11" s="6"/>
      <c r="RXI11" s="6"/>
      <c r="RXJ11" s="6"/>
      <c r="RXK11" s="6"/>
      <c r="RXL11" s="6"/>
      <c r="RXM11" s="6"/>
      <c r="RXN11" s="6"/>
      <c r="RXO11" s="6"/>
      <c r="RXP11" s="6"/>
      <c r="RXQ11" s="6"/>
      <c r="RXR11" s="6"/>
      <c r="RXS11" s="6"/>
      <c r="RXT11" s="6"/>
      <c r="RXU11" s="6"/>
      <c r="RXV11" s="6"/>
      <c r="RXW11" s="6"/>
      <c r="RXX11" s="6"/>
      <c r="RXY11" s="6"/>
      <c r="RXZ11" s="6"/>
      <c r="RYA11" s="6"/>
      <c r="RYB11" s="6"/>
      <c r="RYC11" s="6"/>
      <c r="RYD11" s="6"/>
      <c r="RYE11" s="6"/>
      <c r="RYF11" s="6"/>
      <c r="RYG11" s="6"/>
      <c r="RYH11" s="6"/>
      <c r="RYI11" s="6"/>
      <c r="RYJ11" s="6"/>
      <c r="RYK11" s="6"/>
      <c r="RYL11" s="6"/>
      <c r="RYM11" s="6"/>
      <c r="RYN11" s="6"/>
      <c r="RYO11" s="6"/>
      <c r="RYP11" s="6"/>
      <c r="RYQ11" s="6"/>
      <c r="RYR11" s="6"/>
      <c r="RYS11" s="6"/>
      <c r="RYT11" s="6"/>
      <c r="RYU11" s="6"/>
      <c r="RYV11" s="6"/>
      <c r="RYW11" s="6"/>
      <c r="RYX11" s="6"/>
      <c r="RYY11" s="6"/>
      <c r="RYZ11" s="6"/>
      <c r="RZA11" s="6"/>
      <c r="RZB11" s="6"/>
      <c r="RZC11" s="6"/>
      <c r="RZD11" s="6"/>
      <c r="RZE11" s="6"/>
      <c r="RZF11" s="6"/>
      <c r="RZG11" s="6"/>
      <c r="RZH11" s="6"/>
      <c r="RZI11" s="6"/>
      <c r="RZJ11" s="6"/>
      <c r="RZK11" s="6"/>
      <c r="RZL11" s="6"/>
      <c r="RZM11" s="6"/>
      <c r="RZN11" s="6"/>
      <c r="RZO11" s="6"/>
      <c r="RZP11" s="6"/>
      <c r="RZQ11" s="6"/>
      <c r="RZR11" s="6"/>
      <c r="RZS11" s="6"/>
      <c r="RZT11" s="6"/>
      <c r="RZU11" s="6"/>
      <c r="RZV11" s="6"/>
      <c r="RZW11" s="6"/>
      <c r="RZX11" s="6"/>
      <c r="RZY11" s="6"/>
      <c r="RZZ11" s="6"/>
      <c r="SAA11" s="6"/>
      <c r="SAB11" s="6"/>
      <c r="SAC11" s="6"/>
      <c r="SAD11" s="6"/>
      <c r="SAE11" s="6"/>
      <c r="SAF11" s="6"/>
      <c r="SAG11" s="6"/>
      <c r="SAH11" s="6"/>
      <c r="SAI11" s="6"/>
      <c r="SAJ11" s="6"/>
      <c r="SAK11" s="6"/>
      <c r="SAL11" s="6"/>
      <c r="SAM11" s="6"/>
      <c r="SAN11" s="6"/>
      <c r="SAO11" s="6"/>
      <c r="SAP11" s="6"/>
      <c r="SAQ11" s="6"/>
      <c r="SAR11" s="6"/>
      <c r="SAS11" s="6"/>
      <c r="SAT11" s="6"/>
      <c r="SAU11" s="6"/>
      <c r="SAV11" s="6"/>
      <c r="SAW11" s="6"/>
      <c r="SAX11" s="6"/>
      <c r="SAY11" s="6"/>
      <c r="SAZ11" s="6"/>
      <c r="SBA11" s="6"/>
      <c r="SBB11" s="6"/>
      <c r="SBC11" s="6"/>
      <c r="SBD11" s="6"/>
      <c r="SBE11" s="6"/>
      <c r="SBF11" s="6"/>
      <c r="SBG11" s="6"/>
      <c r="SBH11" s="6"/>
      <c r="SBI11" s="6"/>
      <c r="SBJ11" s="6"/>
      <c r="SBK11" s="6"/>
      <c r="SBL11" s="6"/>
      <c r="SBM11" s="6"/>
      <c r="SBN11" s="6"/>
      <c r="SBO11" s="6"/>
      <c r="SBP11" s="6"/>
      <c r="SBQ11" s="6"/>
      <c r="SBR11" s="6"/>
      <c r="SBS11" s="6"/>
      <c r="SBT11" s="6"/>
      <c r="SBU11" s="6"/>
      <c r="SBV11" s="6"/>
      <c r="SBW11" s="6"/>
      <c r="SBX11" s="6"/>
      <c r="SBY11" s="6"/>
      <c r="SBZ11" s="6"/>
      <c r="SCA11" s="6"/>
      <c r="SCB11" s="6"/>
      <c r="SCC11" s="6"/>
      <c r="SCD11" s="6"/>
      <c r="SCE11" s="6"/>
      <c r="SCF11" s="6"/>
      <c r="SCG11" s="6"/>
      <c r="SCH11" s="6"/>
      <c r="SCI11" s="6"/>
      <c r="SCJ11" s="6"/>
      <c r="SCK11" s="6"/>
      <c r="SCL11" s="6"/>
      <c r="SCM11" s="6"/>
      <c r="SCN11" s="6"/>
      <c r="SCO11" s="6"/>
      <c r="SCP11" s="6"/>
      <c r="SCQ11" s="6"/>
      <c r="SCR11" s="6"/>
      <c r="SCS11" s="6"/>
      <c r="SCT11" s="6"/>
      <c r="SCU11" s="6"/>
      <c r="SCV11" s="6"/>
      <c r="SCW11" s="6"/>
      <c r="SCX11" s="6"/>
      <c r="SCY11" s="6"/>
      <c r="SCZ11" s="6"/>
      <c r="SDA11" s="6"/>
      <c r="SDB11" s="6"/>
      <c r="SDC11" s="6"/>
      <c r="SDD11" s="6"/>
      <c r="SDE11" s="6"/>
      <c r="SDF11" s="6"/>
      <c r="SDG11" s="6"/>
      <c r="SDH11" s="6"/>
      <c r="SDI11" s="6"/>
      <c r="SDJ11" s="6"/>
      <c r="SDK11" s="6"/>
      <c r="SDL11" s="6"/>
      <c r="SDM11" s="6"/>
      <c r="SDN11" s="6"/>
      <c r="SDO11" s="6"/>
      <c r="SDP11" s="6"/>
      <c r="SDQ11" s="6"/>
      <c r="SDR11" s="6"/>
      <c r="SDS11" s="6"/>
      <c r="SDT11" s="6"/>
      <c r="SDU11" s="6"/>
      <c r="SDV11" s="6"/>
      <c r="SDW11" s="6"/>
      <c r="SDX11" s="6"/>
      <c r="SDY11" s="6"/>
      <c r="SDZ11" s="6"/>
      <c r="SEA11" s="6"/>
      <c r="SEB11" s="6"/>
      <c r="SEC11" s="6"/>
      <c r="SED11" s="6"/>
      <c r="SEE11" s="6"/>
      <c r="SEF11" s="6"/>
      <c r="SEG11" s="6"/>
      <c r="SEH11" s="6"/>
      <c r="SEI11" s="6"/>
      <c r="SEJ11" s="6"/>
      <c r="SEK11" s="6"/>
      <c r="SEL11" s="6"/>
      <c r="SEM11" s="6"/>
      <c r="SEN11" s="6"/>
      <c r="SEO11" s="6"/>
      <c r="SEP11" s="6"/>
      <c r="SEQ11" s="6"/>
      <c r="SER11" s="6"/>
      <c r="SES11" s="6"/>
      <c r="SET11" s="6"/>
      <c r="SEU11" s="6"/>
      <c r="SEV11" s="6"/>
      <c r="SEW11" s="6"/>
      <c r="SEX11" s="6"/>
      <c r="SEY11" s="6"/>
      <c r="SEZ11" s="6"/>
      <c r="SFA11" s="6"/>
      <c r="SFB11" s="6"/>
      <c r="SFC11" s="6"/>
      <c r="SFD11" s="6"/>
      <c r="SFE11" s="6"/>
      <c r="SFF11" s="6"/>
      <c r="SFG11" s="6"/>
      <c r="SFH11" s="6"/>
      <c r="SFI11" s="6"/>
      <c r="SFJ11" s="6"/>
      <c r="SFK11" s="6"/>
      <c r="SFL11" s="6"/>
      <c r="SFM11" s="6"/>
      <c r="SFN11" s="6"/>
      <c r="SFO11" s="6"/>
      <c r="SFP11" s="6"/>
      <c r="SFQ11" s="6"/>
      <c r="SFR11" s="6"/>
      <c r="SFS11" s="6"/>
      <c r="SFT11" s="6"/>
      <c r="SFU11" s="6"/>
      <c r="SFV11" s="6"/>
      <c r="SFW11" s="6"/>
      <c r="SFX11" s="6"/>
      <c r="SFY11" s="6"/>
      <c r="SFZ11" s="6"/>
      <c r="SGA11" s="6"/>
      <c r="SGB11" s="6"/>
      <c r="SGC11" s="6"/>
      <c r="SGD11" s="6"/>
      <c r="SGE11" s="6"/>
      <c r="SGF11" s="6"/>
      <c r="SGG11" s="6"/>
      <c r="SGH11" s="6"/>
      <c r="SGI11" s="6"/>
      <c r="SGJ11" s="6"/>
      <c r="SGK11" s="6"/>
      <c r="SGL11" s="6"/>
      <c r="SGM11" s="6"/>
      <c r="SGN11" s="6"/>
      <c r="SGO11" s="6"/>
      <c r="SGP11" s="6"/>
      <c r="SGQ11" s="6"/>
      <c r="SGR11" s="6"/>
      <c r="SGS11" s="6"/>
      <c r="SGT11" s="6"/>
      <c r="SGU11" s="6"/>
      <c r="SGV11" s="6"/>
      <c r="SGW11" s="6"/>
      <c r="SGX11" s="6"/>
      <c r="SGY11" s="6"/>
      <c r="SGZ11" s="6"/>
      <c r="SHA11" s="6"/>
      <c r="SHB11" s="6"/>
      <c r="SHC11" s="6"/>
      <c r="SHD11" s="6"/>
      <c r="SHE11" s="6"/>
      <c r="SHF11" s="6"/>
      <c r="SHG11" s="6"/>
      <c r="SHH11" s="6"/>
      <c r="SHI11" s="6"/>
      <c r="SHJ11" s="6"/>
      <c r="SHK11" s="6"/>
      <c r="SHL11" s="6"/>
      <c r="SHM11" s="6"/>
      <c r="SHN11" s="6"/>
      <c r="SHO11" s="6"/>
      <c r="SHP11" s="6"/>
      <c r="SHQ11" s="6"/>
      <c r="SHR11" s="6"/>
      <c r="SHS11" s="6"/>
      <c r="SHT11" s="6"/>
      <c r="SHU11" s="6"/>
      <c r="SHV11" s="6"/>
      <c r="SHW11" s="6"/>
      <c r="SHX11" s="6"/>
      <c r="SHY11" s="6"/>
      <c r="SHZ11" s="6"/>
      <c r="SIA11" s="6"/>
      <c r="SIB11" s="6"/>
      <c r="SIC11" s="6"/>
      <c r="SID11" s="6"/>
      <c r="SIE11" s="6"/>
      <c r="SIF11" s="6"/>
      <c r="SIG11" s="6"/>
      <c r="SIH11" s="6"/>
      <c r="SII11" s="6"/>
      <c r="SIJ11" s="6"/>
      <c r="SIK11" s="6"/>
      <c r="SIL11" s="6"/>
      <c r="SIM11" s="6"/>
      <c r="SIN11" s="6"/>
      <c r="SIO11" s="6"/>
      <c r="SIP11" s="6"/>
      <c r="SIQ11" s="6"/>
      <c r="SIR11" s="6"/>
      <c r="SIS11" s="6"/>
      <c r="SIT11" s="6"/>
      <c r="SIU11" s="6"/>
      <c r="SIV11" s="6"/>
      <c r="SIW11" s="6"/>
      <c r="SIX11" s="6"/>
      <c r="SIY11" s="6"/>
      <c r="SIZ11" s="6"/>
      <c r="SJA11" s="6"/>
      <c r="SJB11" s="6"/>
      <c r="SJC11" s="6"/>
      <c r="SJD11" s="6"/>
      <c r="SJE11" s="6"/>
      <c r="SJF11" s="6"/>
      <c r="SJG11" s="6"/>
      <c r="SJH11" s="6"/>
      <c r="SJI11" s="6"/>
      <c r="SJJ11" s="6"/>
      <c r="SJK11" s="6"/>
      <c r="SJL11" s="6"/>
      <c r="SJM11" s="6"/>
      <c r="SJN11" s="6"/>
      <c r="SJO11" s="6"/>
      <c r="SJP11" s="6"/>
      <c r="SJQ11" s="6"/>
      <c r="SJR11" s="6"/>
      <c r="SJS11" s="6"/>
      <c r="SJT11" s="6"/>
      <c r="SJU11" s="6"/>
      <c r="SJV11" s="6"/>
      <c r="SJW11" s="6"/>
      <c r="SJX11" s="6"/>
      <c r="SJY11" s="6"/>
      <c r="SJZ11" s="6"/>
      <c r="SKA11" s="6"/>
      <c r="SKB11" s="6"/>
      <c r="SKC11" s="6"/>
      <c r="SKD11" s="6"/>
      <c r="SKE11" s="6"/>
      <c r="SKF11" s="6"/>
      <c r="SKG11" s="6"/>
      <c r="SKH11" s="6"/>
      <c r="SKI11" s="6"/>
      <c r="SKJ11" s="6"/>
      <c r="SKK11" s="6"/>
      <c r="SKL11" s="6"/>
      <c r="SKM11" s="6"/>
      <c r="SKN11" s="6"/>
      <c r="SKO11" s="6"/>
      <c r="SKP11" s="6"/>
      <c r="SKQ11" s="6"/>
      <c r="SKR11" s="6"/>
      <c r="SKS11" s="6"/>
      <c r="SKT11" s="6"/>
      <c r="SKU11" s="6"/>
      <c r="SKV11" s="6"/>
      <c r="SKW11" s="6"/>
      <c r="SKX11" s="6"/>
      <c r="SKY11" s="6"/>
      <c r="SKZ11" s="6"/>
      <c r="SLA11" s="6"/>
      <c r="SLB11" s="6"/>
      <c r="SLC11" s="6"/>
      <c r="SLD11" s="6"/>
      <c r="SLE11" s="6"/>
      <c r="SLF11" s="6"/>
      <c r="SLG11" s="6"/>
      <c r="SLH11" s="6"/>
      <c r="SLI11" s="6"/>
      <c r="SLJ11" s="6"/>
      <c r="SLK11" s="6"/>
      <c r="SLL11" s="6"/>
      <c r="SLM11" s="6"/>
      <c r="SLN11" s="6"/>
      <c r="SLO11" s="6"/>
      <c r="SLP11" s="6"/>
      <c r="SLQ11" s="6"/>
      <c r="SLR11" s="6"/>
      <c r="SLS11" s="6"/>
      <c r="SLT11" s="6"/>
      <c r="SLU11" s="6"/>
      <c r="SLV11" s="6"/>
      <c r="SLW11" s="6"/>
      <c r="SLX11" s="6"/>
      <c r="SLY11" s="6"/>
      <c r="SLZ11" s="6"/>
      <c r="SMA11" s="6"/>
      <c r="SMB11" s="6"/>
      <c r="SMC11" s="6"/>
      <c r="SMD11" s="6"/>
      <c r="SME11" s="6"/>
      <c r="SMF11" s="6"/>
      <c r="SMG11" s="6"/>
      <c r="SMH11" s="6"/>
      <c r="SMI11" s="6"/>
      <c r="SMJ11" s="6"/>
      <c r="SMK11" s="6"/>
      <c r="SML11" s="6"/>
      <c r="SMM11" s="6"/>
      <c r="SMN11" s="6"/>
      <c r="SMO11" s="6"/>
      <c r="SMP11" s="6"/>
      <c r="SMQ11" s="6"/>
      <c r="SMR11" s="6"/>
      <c r="SMS11" s="6"/>
      <c r="SMT11" s="6"/>
      <c r="SMU11" s="6"/>
      <c r="SMV11" s="6"/>
      <c r="SMW11" s="6"/>
      <c r="SMX11" s="6"/>
      <c r="SMY11" s="6"/>
      <c r="SMZ11" s="6"/>
      <c r="SNA11" s="6"/>
      <c r="SNB11" s="6"/>
      <c r="SNC11" s="6"/>
      <c r="SND11" s="6"/>
      <c r="SNE11" s="6"/>
      <c r="SNF11" s="6"/>
      <c r="SNG11" s="6"/>
      <c r="SNH11" s="6"/>
      <c r="SNI11" s="6"/>
      <c r="SNJ11" s="6"/>
      <c r="SNK11" s="6"/>
      <c r="SNL11" s="6"/>
      <c r="SNM11" s="6"/>
      <c r="SNN11" s="6"/>
      <c r="SNO11" s="6"/>
      <c r="SNP11" s="6"/>
      <c r="SNQ11" s="6"/>
      <c r="SNR11" s="6"/>
      <c r="SNS11" s="6"/>
      <c r="SNT11" s="6"/>
      <c r="SNU11" s="6"/>
      <c r="SNV11" s="6"/>
      <c r="SNW11" s="6"/>
      <c r="SNX11" s="6"/>
      <c r="SNY11" s="6"/>
      <c r="SNZ11" s="6"/>
      <c r="SOA11" s="6"/>
      <c r="SOB11" s="6"/>
      <c r="SOC11" s="6"/>
      <c r="SOD11" s="6"/>
      <c r="SOE11" s="6"/>
      <c r="SOF11" s="6"/>
      <c r="SOG11" s="6"/>
      <c r="SOH11" s="6"/>
      <c r="SOI11" s="6"/>
      <c r="SOJ11" s="6"/>
      <c r="SOK11" s="6"/>
      <c r="SOL11" s="6"/>
      <c r="SOM11" s="6"/>
      <c r="SON11" s="6"/>
      <c r="SOO11" s="6"/>
      <c r="SOP11" s="6"/>
      <c r="SOQ11" s="6"/>
      <c r="SOR11" s="6"/>
      <c r="SOS11" s="6"/>
      <c r="SOT11" s="6"/>
      <c r="SOU11" s="6"/>
      <c r="SOV11" s="6"/>
      <c r="SOW11" s="6"/>
      <c r="SOX11" s="6"/>
      <c r="SOY11" s="6"/>
      <c r="SOZ11" s="6"/>
      <c r="SPA11" s="6"/>
      <c r="SPB11" s="6"/>
      <c r="SPC11" s="6"/>
      <c r="SPD11" s="6"/>
      <c r="SPE11" s="6"/>
      <c r="SPF11" s="6"/>
      <c r="SPG11" s="6"/>
      <c r="SPH11" s="6"/>
      <c r="SPI11" s="6"/>
      <c r="SPJ11" s="6"/>
      <c r="SPK11" s="6"/>
      <c r="SPL11" s="6"/>
      <c r="SPM11" s="6"/>
      <c r="SPN11" s="6"/>
      <c r="SPO11" s="6"/>
      <c r="SPP11" s="6"/>
      <c r="SPQ11" s="6"/>
      <c r="SPR11" s="6"/>
      <c r="SPS11" s="6"/>
      <c r="SPT11" s="6"/>
      <c r="SPU11" s="6"/>
      <c r="SPV11" s="6"/>
      <c r="SPW11" s="6"/>
      <c r="SPX11" s="6"/>
      <c r="SPY11" s="6"/>
      <c r="SPZ11" s="6"/>
      <c r="SQA11" s="6"/>
      <c r="SQB11" s="6"/>
      <c r="SQC11" s="6"/>
      <c r="SQD11" s="6"/>
      <c r="SQE11" s="6"/>
      <c r="SQF11" s="6"/>
      <c r="SQG11" s="6"/>
      <c r="SQH11" s="6"/>
      <c r="SQI11" s="6"/>
      <c r="SQJ11" s="6"/>
      <c r="SQK11" s="6"/>
      <c r="SQL11" s="6"/>
      <c r="SQM11" s="6"/>
      <c r="SQN11" s="6"/>
      <c r="SQO11" s="6"/>
      <c r="SQP11" s="6"/>
      <c r="SQQ11" s="6"/>
      <c r="SQR11" s="6"/>
      <c r="SQS11" s="6"/>
      <c r="SQT11" s="6"/>
      <c r="SQU11" s="6"/>
      <c r="SQV11" s="6"/>
      <c r="SQW11" s="6"/>
      <c r="SQX11" s="6"/>
      <c r="SQY11" s="6"/>
      <c r="SQZ11" s="6"/>
      <c r="SRA11" s="6"/>
      <c r="SRB11" s="6"/>
      <c r="SRC11" s="6"/>
      <c r="SRD11" s="6"/>
      <c r="SRE11" s="6"/>
      <c r="SRF11" s="6"/>
      <c r="SRG11" s="6"/>
      <c r="SRH11" s="6"/>
      <c r="SRI11" s="6"/>
      <c r="SRJ11" s="6"/>
      <c r="SRK11" s="6"/>
      <c r="SRL11" s="6"/>
      <c r="SRM11" s="6"/>
      <c r="SRN11" s="6"/>
      <c r="SRO11" s="6"/>
      <c r="SRP11" s="6"/>
      <c r="SRQ11" s="6"/>
      <c r="SRR11" s="6"/>
      <c r="SRS11" s="6"/>
      <c r="SRT11" s="6"/>
      <c r="SRU11" s="6"/>
      <c r="SRV11" s="6"/>
      <c r="SRW11" s="6"/>
      <c r="SRX11" s="6"/>
      <c r="SRY11" s="6"/>
      <c r="SRZ11" s="6"/>
      <c r="SSA11" s="6"/>
      <c r="SSB11" s="6"/>
      <c r="SSC11" s="6"/>
      <c r="SSD11" s="6"/>
      <c r="SSE11" s="6"/>
      <c r="SSF11" s="6"/>
      <c r="SSG11" s="6"/>
      <c r="SSH11" s="6"/>
      <c r="SSI11" s="6"/>
      <c r="SSJ11" s="6"/>
      <c r="SSK11" s="6"/>
      <c r="SSL11" s="6"/>
      <c r="SSM11" s="6"/>
      <c r="SSN11" s="6"/>
      <c r="SSO11" s="6"/>
      <c r="SSP11" s="6"/>
      <c r="SSQ11" s="6"/>
      <c r="SSR11" s="6"/>
      <c r="SSS11" s="6"/>
      <c r="SST11" s="6"/>
      <c r="SSU11" s="6"/>
      <c r="SSV11" s="6"/>
      <c r="SSW11" s="6"/>
      <c r="SSX11" s="6"/>
      <c r="SSY11" s="6"/>
      <c r="SSZ11" s="6"/>
      <c r="STA11" s="6"/>
      <c r="STB11" s="6"/>
      <c r="STC11" s="6"/>
      <c r="STD11" s="6"/>
      <c r="STE11" s="6"/>
      <c r="STF11" s="6"/>
      <c r="STG11" s="6"/>
      <c r="STH11" s="6"/>
      <c r="STI11" s="6"/>
      <c r="STJ11" s="6"/>
      <c r="STK11" s="6"/>
      <c r="STL11" s="6"/>
      <c r="STM11" s="6"/>
      <c r="STN11" s="6"/>
      <c r="STO11" s="6"/>
      <c r="STP11" s="6"/>
      <c r="STQ11" s="6"/>
      <c r="STR11" s="6"/>
      <c r="STS11" s="6"/>
      <c r="STT11" s="6"/>
      <c r="STU11" s="6"/>
      <c r="STV11" s="6"/>
      <c r="STW11" s="6"/>
      <c r="STX11" s="6"/>
      <c r="STY11" s="6"/>
      <c r="STZ11" s="6"/>
      <c r="SUA11" s="6"/>
      <c r="SUB11" s="6"/>
      <c r="SUC11" s="6"/>
      <c r="SUD11" s="6"/>
      <c r="SUE11" s="6"/>
      <c r="SUF11" s="6"/>
      <c r="SUG11" s="6"/>
      <c r="SUH11" s="6"/>
      <c r="SUI11" s="6"/>
      <c r="SUJ11" s="6"/>
      <c r="SUK11" s="6"/>
      <c r="SUL11" s="6"/>
      <c r="SUM11" s="6"/>
      <c r="SUN11" s="6"/>
      <c r="SUO11" s="6"/>
      <c r="SUP11" s="6"/>
      <c r="SUQ11" s="6"/>
      <c r="SUR11" s="6"/>
      <c r="SUS11" s="6"/>
      <c r="SUT11" s="6"/>
      <c r="SUU11" s="6"/>
      <c r="SUV11" s="6"/>
      <c r="SUW11" s="6"/>
      <c r="SUX11" s="6"/>
      <c r="SUY11" s="6"/>
      <c r="SUZ11" s="6"/>
      <c r="SVA11" s="6"/>
      <c r="SVB11" s="6"/>
      <c r="SVC11" s="6"/>
      <c r="SVD11" s="6"/>
      <c r="SVE11" s="6"/>
      <c r="SVF11" s="6"/>
      <c r="SVG11" s="6"/>
      <c r="SVH11" s="6"/>
      <c r="SVI11" s="6"/>
      <c r="SVJ11" s="6"/>
      <c r="SVK11" s="6"/>
      <c r="SVL11" s="6"/>
      <c r="SVM11" s="6"/>
      <c r="SVN11" s="6"/>
      <c r="SVO11" s="6"/>
      <c r="SVP11" s="6"/>
      <c r="SVQ11" s="6"/>
      <c r="SVR11" s="6"/>
      <c r="SVS11" s="6"/>
      <c r="SVT11" s="6"/>
      <c r="SVU11" s="6"/>
      <c r="SVV11" s="6"/>
      <c r="SVW11" s="6"/>
      <c r="SVX11" s="6"/>
      <c r="SVY11" s="6"/>
      <c r="SVZ11" s="6"/>
      <c r="SWA11" s="6"/>
      <c r="SWB11" s="6"/>
      <c r="SWC11" s="6"/>
      <c r="SWD11" s="6"/>
      <c r="SWE11" s="6"/>
      <c r="SWF11" s="6"/>
      <c r="SWG11" s="6"/>
      <c r="SWH11" s="6"/>
      <c r="SWI11" s="6"/>
      <c r="SWJ11" s="6"/>
      <c r="SWK11" s="6"/>
      <c r="SWL11" s="6"/>
      <c r="SWM11" s="6"/>
      <c r="SWN11" s="6"/>
      <c r="SWO11" s="6"/>
      <c r="SWP11" s="6"/>
      <c r="SWQ11" s="6"/>
      <c r="SWR11" s="6"/>
      <c r="SWS11" s="6"/>
      <c r="SWT11" s="6"/>
      <c r="SWU11" s="6"/>
      <c r="SWV11" s="6"/>
      <c r="SWW11" s="6"/>
      <c r="SWX11" s="6"/>
      <c r="SWY11" s="6"/>
      <c r="SWZ11" s="6"/>
      <c r="SXA11" s="6"/>
      <c r="SXB11" s="6"/>
      <c r="SXC11" s="6"/>
      <c r="SXD11" s="6"/>
      <c r="SXE11" s="6"/>
      <c r="SXF11" s="6"/>
      <c r="SXG11" s="6"/>
      <c r="SXH11" s="6"/>
      <c r="SXI11" s="6"/>
      <c r="SXJ11" s="6"/>
      <c r="SXK11" s="6"/>
      <c r="SXL11" s="6"/>
      <c r="SXM11" s="6"/>
      <c r="SXN11" s="6"/>
      <c r="SXO11" s="6"/>
      <c r="SXP11" s="6"/>
      <c r="SXQ11" s="6"/>
      <c r="SXR11" s="6"/>
      <c r="SXS11" s="6"/>
      <c r="SXT11" s="6"/>
      <c r="SXU11" s="6"/>
      <c r="SXV11" s="6"/>
      <c r="SXW11" s="6"/>
      <c r="SXX11" s="6"/>
      <c r="SXY11" s="6"/>
      <c r="SXZ11" s="6"/>
      <c r="SYA11" s="6"/>
      <c r="SYB11" s="6"/>
      <c r="SYC11" s="6"/>
      <c r="SYD11" s="6"/>
      <c r="SYE11" s="6"/>
      <c r="SYF11" s="6"/>
      <c r="SYG11" s="6"/>
      <c r="SYH11" s="6"/>
      <c r="SYI11" s="6"/>
      <c r="SYJ11" s="6"/>
      <c r="SYK11" s="6"/>
      <c r="SYL11" s="6"/>
      <c r="SYM11" s="6"/>
      <c r="SYN11" s="6"/>
      <c r="SYO11" s="6"/>
      <c r="SYP11" s="6"/>
      <c r="SYQ11" s="6"/>
      <c r="SYR11" s="6"/>
      <c r="SYS11" s="6"/>
      <c r="SYT11" s="6"/>
      <c r="SYU11" s="6"/>
      <c r="SYV11" s="6"/>
      <c r="SYW11" s="6"/>
      <c r="SYX11" s="6"/>
      <c r="SYY11" s="6"/>
      <c r="SYZ11" s="6"/>
      <c r="SZA11" s="6"/>
      <c r="SZB11" s="6"/>
      <c r="SZC11" s="6"/>
      <c r="SZD11" s="6"/>
      <c r="SZE11" s="6"/>
      <c r="SZF11" s="6"/>
      <c r="SZG11" s="6"/>
      <c r="SZH11" s="6"/>
      <c r="SZI11" s="6"/>
      <c r="SZJ11" s="6"/>
      <c r="SZK11" s="6"/>
      <c r="SZL11" s="6"/>
      <c r="SZM11" s="6"/>
      <c r="SZN11" s="6"/>
      <c r="SZO11" s="6"/>
      <c r="SZP11" s="6"/>
      <c r="SZQ11" s="6"/>
      <c r="SZR11" s="6"/>
      <c r="SZS11" s="6"/>
      <c r="SZT11" s="6"/>
      <c r="SZU11" s="6"/>
      <c r="SZV11" s="6"/>
      <c r="SZW11" s="6"/>
      <c r="SZX11" s="6"/>
      <c r="SZY11" s="6"/>
      <c r="SZZ11" s="6"/>
      <c r="TAA11" s="6"/>
      <c r="TAB11" s="6"/>
      <c r="TAC11" s="6"/>
      <c r="TAD11" s="6"/>
      <c r="TAE11" s="6"/>
      <c r="TAF11" s="6"/>
      <c r="TAG11" s="6"/>
      <c r="TAH11" s="6"/>
      <c r="TAI11" s="6"/>
      <c r="TAJ11" s="6"/>
      <c r="TAK11" s="6"/>
      <c r="TAL11" s="6"/>
      <c r="TAM11" s="6"/>
      <c r="TAN11" s="6"/>
      <c r="TAO11" s="6"/>
      <c r="TAP11" s="6"/>
      <c r="TAQ11" s="6"/>
      <c r="TAR11" s="6"/>
      <c r="TAS11" s="6"/>
      <c r="TAT11" s="6"/>
      <c r="TAU11" s="6"/>
      <c r="TAV11" s="6"/>
      <c r="TAW11" s="6"/>
      <c r="TAX11" s="6"/>
      <c r="TAY11" s="6"/>
      <c r="TAZ11" s="6"/>
      <c r="TBA11" s="6"/>
      <c r="TBB11" s="6"/>
      <c r="TBC11" s="6"/>
      <c r="TBD11" s="6"/>
      <c r="TBE11" s="6"/>
      <c r="TBF11" s="6"/>
      <c r="TBG11" s="6"/>
      <c r="TBH11" s="6"/>
      <c r="TBI11" s="6"/>
      <c r="TBJ11" s="6"/>
      <c r="TBK11" s="6"/>
      <c r="TBL11" s="6"/>
      <c r="TBM11" s="6"/>
      <c r="TBN11" s="6"/>
      <c r="TBO11" s="6"/>
      <c r="TBP11" s="6"/>
      <c r="TBQ11" s="6"/>
      <c r="TBR11" s="6"/>
      <c r="TBS11" s="6"/>
      <c r="TBT11" s="6"/>
      <c r="TBU11" s="6"/>
      <c r="TBV11" s="6"/>
      <c r="TBW11" s="6"/>
      <c r="TBX11" s="6"/>
      <c r="TBY11" s="6"/>
      <c r="TBZ11" s="6"/>
      <c r="TCA11" s="6"/>
      <c r="TCB11" s="6"/>
      <c r="TCC11" s="6"/>
      <c r="TCD11" s="6"/>
      <c r="TCE11" s="6"/>
      <c r="TCF11" s="6"/>
      <c r="TCG11" s="6"/>
      <c r="TCH11" s="6"/>
      <c r="TCI11" s="6"/>
      <c r="TCJ11" s="6"/>
      <c r="TCK11" s="6"/>
      <c r="TCL11" s="6"/>
      <c r="TCM11" s="6"/>
      <c r="TCN11" s="6"/>
      <c r="TCO11" s="6"/>
      <c r="TCP11" s="6"/>
      <c r="TCQ11" s="6"/>
      <c r="TCR11" s="6"/>
      <c r="TCS11" s="6"/>
      <c r="TCT11" s="6"/>
      <c r="TCU11" s="6"/>
      <c r="TCV11" s="6"/>
      <c r="TCW11" s="6"/>
      <c r="TCX11" s="6"/>
      <c r="TCY11" s="6"/>
      <c r="TCZ11" s="6"/>
      <c r="TDA11" s="6"/>
      <c r="TDB11" s="6"/>
      <c r="TDC11" s="6"/>
      <c r="TDD11" s="6"/>
      <c r="TDE11" s="6"/>
      <c r="TDF11" s="6"/>
      <c r="TDG11" s="6"/>
      <c r="TDH11" s="6"/>
      <c r="TDI11" s="6"/>
      <c r="TDJ11" s="6"/>
      <c r="TDK11" s="6"/>
      <c r="TDL11" s="6"/>
      <c r="TDM11" s="6"/>
      <c r="TDN11" s="6"/>
      <c r="TDO11" s="6"/>
      <c r="TDP11" s="6"/>
      <c r="TDQ11" s="6"/>
      <c r="TDR11" s="6"/>
      <c r="TDS11" s="6"/>
      <c r="TDT11" s="6"/>
      <c r="TDU11" s="6"/>
      <c r="TDV11" s="6"/>
      <c r="TDW11" s="6"/>
      <c r="TDX11" s="6"/>
      <c r="TDY11" s="6"/>
      <c r="TDZ11" s="6"/>
      <c r="TEA11" s="6"/>
      <c r="TEB11" s="6"/>
      <c r="TEC11" s="6"/>
      <c r="TED11" s="6"/>
      <c r="TEE11" s="6"/>
      <c r="TEF11" s="6"/>
      <c r="TEG11" s="6"/>
      <c r="TEH11" s="6"/>
      <c r="TEI11" s="6"/>
      <c r="TEJ11" s="6"/>
      <c r="TEK11" s="6"/>
      <c r="TEL11" s="6"/>
      <c r="TEM11" s="6"/>
      <c r="TEN11" s="6"/>
      <c r="TEO11" s="6"/>
      <c r="TEP11" s="6"/>
      <c r="TEQ11" s="6"/>
      <c r="TER11" s="6"/>
      <c r="TES11" s="6"/>
      <c r="TET11" s="6"/>
      <c r="TEU11" s="6"/>
      <c r="TEV11" s="6"/>
      <c r="TEW11" s="6"/>
      <c r="TEX11" s="6"/>
      <c r="TEY11" s="6"/>
      <c r="TEZ11" s="6"/>
      <c r="TFA11" s="6"/>
      <c r="TFB11" s="6"/>
      <c r="TFC11" s="6"/>
      <c r="TFD11" s="6"/>
      <c r="TFE11" s="6"/>
      <c r="TFF11" s="6"/>
      <c r="TFG11" s="6"/>
      <c r="TFH11" s="6"/>
      <c r="TFI11" s="6"/>
      <c r="TFJ11" s="6"/>
      <c r="TFK11" s="6"/>
      <c r="TFL11" s="6"/>
      <c r="TFM11" s="6"/>
      <c r="TFN11" s="6"/>
      <c r="TFO11" s="6"/>
      <c r="TFP11" s="6"/>
      <c r="TFQ11" s="6"/>
      <c r="TFR11" s="6"/>
      <c r="TFS11" s="6"/>
      <c r="TFT11" s="6"/>
      <c r="TFU11" s="6"/>
      <c r="TFV11" s="6"/>
      <c r="TFW11" s="6"/>
      <c r="TFX11" s="6"/>
      <c r="TFY11" s="6"/>
      <c r="TFZ11" s="6"/>
      <c r="TGA11" s="6"/>
      <c r="TGB11" s="6"/>
      <c r="TGC11" s="6"/>
      <c r="TGD11" s="6"/>
      <c r="TGE11" s="6"/>
      <c r="TGF11" s="6"/>
      <c r="TGG11" s="6"/>
      <c r="TGH11" s="6"/>
      <c r="TGI11" s="6"/>
      <c r="TGJ11" s="6"/>
      <c r="TGK11" s="6"/>
      <c r="TGL11" s="6"/>
      <c r="TGM11" s="6"/>
      <c r="TGN11" s="6"/>
      <c r="TGO11" s="6"/>
      <c r="TGP11" s="6"/>
      <c r="TGQ11" s="6"/>
      <c r="TGR11" s="6"/>
      <c r="TGS11" s="6"/>
      <c r="TGT11" s="6"/>
      <c r="TGU11" s="6"/>
      <c r="TGV11" s="6"/>
      <c r="TGW11" s="6"/>
      <c r="TGX11" s="6"/>
      <c r="TGY11" s="6"/>
      <c r="TGZ11" s="6"/>
      <c r="THA11" s="6"/>
      <c r="THB11" s="6"/>
      <c r="THC11" s="6"/>
      <c r="THD11" s="6"/>
      <c r="THE11" s="6"/>
      <c r="THF11" s="6"/>
      <c r="THG11" s="6"/>
      <c r="THH11" s="6"/>
      <c r="THI11" s="6"/>
      <c r="THJ11" s="6"/>
      <c r="THK11" s="6"/>
      <c r="THL11" s="6"/>
      <c r="THM11" s="6"/>
      <c r="THN11" s="6"/>
      <c r="THO11" s="6"/>
      <c r="THP11" s="6"/>
      <c r="THQ11" s="6"/>
      <c r="THR11" s="6"/>
      <c r="THS11" s="6"/>
      <c r="THT11" s="6"/>
      <c r="THU11" s="6"/>
      <c r="THV11" s="6"/>
      <c r="THW11" s="6"/>
      <c r="THX11" s="6"/>
      <c r="THY11" s="6"/>
      <c r="THZ11" s="6"/>
      <c r="TIA11" s="6"/>
      <c r="TIB11" s="6"/>
      <c r="TIC11" s="6"/>
      <c r="TID11" s="6"/>
      <c r="TIE11" s="6"/>
      <c r="TIF11" s="6"/>
      <c r="TIG11" s="6"/>
      <c r="TIH11" s="6"/>
      <c r="TII11" s="6"/>
      <c r="TIJ11" s="6"/>
      <c r="TIK11" s="6"/>
      <c r="TIL11" s="6"/>
      <c r="TIM11" s="6"/>
      <c r="TIN11" s="6"/>
      <c r="TIO11" s="6"/>
      <c r="TIP11" s="6"/>
      <c r="TIQ11" s="6"/>
      <c r="TIR11" s="6"/>
      <c r="TIS11" s="6"/>
      <c r="TIT11" s="6"/>
      <c r="TIU11" s="6"/>
      <c r="TIV11" s="6"/>
      <c r="TIW11" s="6"/>
      <c r="TIX11" s="6"/>
      <c r="TIY11" s="6"/>
      <c r="TIZ11" s="6"/>
      <c r="TJA11" s="6"/>
      <c r="TJB11" s="6"/>
      <c r="TJC11" s="6"/>
      <c r="TJD11" s="6"/>
      <c r="TJE11" s="6"/>
      <c r="TJF11" s="6"/>
      <c r="TJG11" s="6"/>
      <c r="TJH11" s="6"/>
      <c r="TJI11" s="6"/>
      <c r="TJJ11" s="6"/>
      <c r="TJK11" s="6"/>
      <c r="TJL11" s="6"/>
      <c r="TJM11" s="6"/>
      <c r="TJN11" s="6"/>
      <c r="TJO11" s="6"/>
      <c r="TJP11" s="6"/>
      <c r="TJQ11" s="6"/>
      <c r="TJR11" s="6"/>
      <c r="TJS11" s="6"/>
      <c r="TJT11" s="6"/>
      <c r="TJU11" s="6"/>
      <c r="TJV11" s="6"/>
      <c r="TJW11" s="6"/>
      <c r="TJX11" s="6"/>
      <c r="TJY11" s="6"/>
      <c r="TJZ11" s="6"/>
      <c r="TKA11" s="6"/>
      <c r="TKB11" s="6"/>
      <c r="TKC11" s="6"/>
      <c r="TKD11" s="6"/>
      <c r="TKE11" s="6"/>
      <c r="TKF11" s="6"/>
      <c r="TKG11" s="6"/>
      <c r="TKH11" s="6"/>
      <c r="TKI11" s="6"/>
      <c r="TKJ11" s="6"/>
      <c r="TKK11" s="6"/>
      <c r="TKL11" s="6"/>
      <c r="TKM11" s="6"/>
      <c r="TKN11" s="6"/>
      <c r="TKO11" s="6"/>
      <c r="TKP11" s="6"/>
      <c r="TKQ11" s="6"/>
      <c r="TKR11" s="6"/>
      <c r="TKS11" s="6"/>
      <c r="TKT11" s="6"/>
      <c r="TKU11" s="6"/>
      <c r="TKV11" s="6"/>
      <c r="TKW11" s="6"/>
      <c r="TKX11" s="6"/>
      <c r="TKY11" s="6"/>
      <c r="TKZ11" s="6"/>
      <c r="TLA11" s="6"/>
      <c r="TLB11" s="6"/>
      <c r="TLC11" s="6"/>
      <c r="TLD11" s="6"/>
      <c r="TLE11" s="6"/>
      <c r="TLF11" s="6"/>
      <c r="TLG11" s="6"/>
      <c r="TLH11" s="6"/>
      <c r="TLI11" s="6"/>
      <c r="TLJ11" s="6"/>
      <c r="TLK11" s="6"/>
      <c r="TLL11" s="6"/>
      <c r="TLM11" s="6"/>
      <c r="TLN11" s="6"/>
      <c r="TLO11" s="6"/>
      <c r="TLP11" s="6"/>
      <c r="TLQ11" s="6"/>
      <c r="TLR11" s="6"/>
      <c r="TLS11" s="6"/>
      <c r="TLT11" s="6"/>
      <c r="TLU11" s="6"/>
      <c r="TLV11" s="6"/>
      <c r="TLW11" s="6"/>
      <c r="TLX11" s="6"/>
      <c r="TLY11" s="6"/>
      <c r="TLZ11" s="6"/>
      <c r="TMA11" s="6"/>
      <c r="TMB11" s="6"/>
      <c r="TMC11" s="6"/>
      <c r="TMD11" s="6"/>
      <c r="TME11" s="6"/>
      <c r="TMF11" s="6"/>
      <c r="TMG11" s="6"/>
      <c r="TMH11" s="6"/>
      <c r="TMI11" s="6"/>
      <c r="TMJ11" s="6"/>
      <c r="TMK11" s="6"/>
      <c r="TML11" s="6"/>
      <c r="TMM11" s="6"/>
      <c r="TMN11" s="6"/>
      <c r="TMO11" s="6"/>
      <c r="TMP11" s="6"/>
      <c r="TMQ11" s="6"/>
      <c r="TMR11" s="6"/>
      <c r="TMS11" s="6"/>
      <c r="TMT11" s="6"/>
      <c r="TMU11" s="6"/>
      <c r="TMV11" s="6"/>
      <c r="TMW11" s="6"/>
      <c r="TMX11" s="6"/>
      <c r="TMY11" s="6"/>
      <c r="TMZ11" s="6"/>
      <c r="TNA11" s="6"/>
      <c r="TNB11" s="6"/>
      <c r="TNC11" s="6"/>
      <c r="TND11" s="6"/>
      <c r="TNE11" s="6"/>
      <c r="TNF11" s="6"/>
      <c r="TNG11" s="6"/>
      <c r="TNH11" s="6"/>
      <c r="TNI11" s="6"/>
      <c r="TNJ11" s="6"/>
      <c r="TNK11" s="6"/>
      <c r="TNL11" s="6"/>
      <c r="TNM11" s="6"/>
      <c r="TNN11" s="6"/>
      <c r="TNO11" s="6"/>
      <c r="TNP11" s="6"/>
      <c r="TNQ11" s="6"/>
      <c r="TNR11" s="6"/>
      <c r="TNS11" s="6"/>
      <c r="TNT11" s="6"/>
      <c r="TNU11" s="6"/>
      <c r="TNV11" s="6"/>
      <c r="TNW11" s="6"/>
      <c r="TNX11" s="6"/>
      <c r="TNY11" s="6"/>
      <c r="TNZ11" s="6"/>
      <c r="TOA11" s="6"/>
      <c r="TOB11" s="6"/>
      <c r="TOC11" s="6"/>
      <c r="TOD11" s="6"/>
      <c r="TOE11" s="6"/>
      <c r="TOF11" s="6"/>
      <c r="TOG11" s="6"/>
      <c r="TOH11" s="6"/>
      <c r="TOI11" s="6"/>
      <c r="TOJ11" s="6"/>
      <c r="TOK11" s="6"/>
      <c r="TOL11" s="6"/>
      <c r="TOM11" s="6"/>
      <c r="TON11" s="6"/>
      <c r="TOO11" s="6"/>
      <c r="TOP11" s="6"/>
      <c r="TOQ11" s="6"/>
      <c r="TOR11" s="6"/>
      <c r="TOS11" s="6"/>
      <c r="TOT11" s="6"/>
      <c r="TOU11" s="6"/>
      <c r="TOV11" s="6"/>
      <c r="TOW11" s="6"/>
      <c r="TOX11" s="6"/>
      <c r="TOY11" s="6"/>
      <c r="TOZ11" s="6"/>
      <c r="TPA11" s="6"/>
      <c r="TPB11" s="6"/>
      <c r="TPC11" s="6"/>
      <c r="TPD11" s="6"/>
      <c r="TPE11" s="6"/>
      <c r="TPF11" s="6"/>
      <c r="TPG11" s="6"/>
      <c r="TPH11" s="6"/>
      <c r="TPI11" s="6"/>
      <c r="TPJ11" s="6"/>
      <c r="TPK11" s="6"/>
      <c r="TPL11" s="6"/>
      <c r="TPM11" s="6"/>
      <c r="TPN11" s="6"/>
      <c r="TPO11" s="6"/>
      <c r="TPP11" s="6"/>
      <c r="TPQ11" s="6"/>
      <c r="TPR11" s="6"/>
      <c r="TPS11" s="6"/>
      <c r="TPT11" s="6"/>
      <c r="TPU11" s="6"/>
      <c r="TPV11" s="6"/>
      <c r="TPW11" s="6"/>
      <c r="TPX11" s="6"/>
      <c r="TPY11" s="6"/>
      <c r="TPZ11" s="6"/>
      <c r="TQA11" s="6"/>
      <c r="TQB11" s="6"/>
      <c r="TQC11" s="6"/>
      <c r="TQD11" s="6"/>
      <c r="TQE11" s="6"/>
      <c r="TQF11" s="6"/>
      <c r="TQG11" s="6"/>
      <c r="TQH11" s="6"/>
      <c r="TQI11" s="6"/>
      <c r="TQJ11" s="6"/>
      <c r="TQK11" s="6"/>
      <c r="TQL11" s="6"/>
      <c r="TQM11" s="6"/>
      <c r="TQN11" s="6"/>
      <c r="TQO11" s="6"/>
      <c r="TQP11" s="6"/>
      <c r="TQQ11" s="6"/>
      <c r="TQR11" s="6"/>
      <c r="TQS11" s="6"/>
      <c r="TQT11" s="6"/>
      <c r="TQU11" s="6"/>
      <c r="TQV11" s="6"/>
      <c r="TQW11" s="6"/>
      <c r="TQX11" s="6"/>
      <c r="TQY11" s="6"/>
      <c r="TQZ11" s="6"/>
      <c r="TRA11" s="6"/>
      <c r="TRB11" s="6"/>
      <c r="TRC11" s="6"/>
      <c r="TRD11" s="6"/>
      <c r="TRE11" s="6"/>
      <c r="TRF11" s="6"/>
      <c r="TRG11" s="6"/>
      <c r="TRH11" s="6"/>
      <c r="TRI11" s="6"/>
      <c r="TRJ11" s="6"/>
      <c r="TRK11" s="6"/>
      <c r="TRL11" s="6"/>
      <c r="TRM11" s="6"/>
      <c r="TRN11" s="6"/>
      <c r="TRO11" s="6"/>
      <c r="TRP11" s="6"/>
      <c r="TRQ11" s="6"/>
      <c r="TRR11" s="6"/>
      <c r="TRS11" s="6"/>
      <c r="TRT11" s="6"/>
      <c r="TRU11" s="6"/>
      <c r="TRV11" s="6"/>
      <c r="TRW11" s="6"/>
      <c r="TRX11" s="6"/>
      <c r="TRY11" s="6"/>
      <c r="TRZ11" s="6"/>
      <c r="TSA11" s="6"/>
      <c r="TSB11" s="6"/>
      <c r="TSC11" s="6"/>
      <c r="TSD11" s="6"/>
      <c r="TSE11" s="6"/>
      <c r="TSF11" s="6"/>
      <c r="TSG11" s="6"/>
      <c r="TSH11" s="6"/>
      <c r="TSI11" s="6"/>
      <c r="TSJ11" s="6"/>
      <c r="TSK11" s="6"/>
      <c r="TSL11" s="6"/>
      <c r="TSM11" s="6"/>
      <c r="TSN11" s="6"/>
      <c r="TSO11" s="6"/>
      <c r="TSP11" s="6"/>
      <c r="TSQ11" s="6"/>
      <c r="TSR11" s="6"/>
      <c r="TSS11" s="6"/>
      <c r="TST11" s="6"/>
      <c r="TSU11" s="6"/>
      <c r="TSV11" s="6"/>
      <c r="TSW11" s="6"/>
      <c r="TSX11" s="6"/>
      <c r="TSY11" s="6"/>
      <c r="TSZ11" s="6"/>
      <c r="TTA11" s="6"/>
      <c r="TTB11" s="6"/>
      <c r="TTC11" s="6"/>
      <c r="TTD11" s="6"/>
      <c r="TTE11" s="6"/>
      <c r="TTF11" s="6"/>
      <c r="TTG11" s="6"/>
      <c r="TTH11" s="6"/>
      <c r="TTI11" s="6"/>
      <c r="TTJ11" s="6"/>
      <c r="TTK11" s="6"/>
      <c r="TTL11" s="6"/>
      <c r="TTM11" s="6"/>
      <c r="TTN11" s="6"/>
      <c r="TTO11" s="6"/>
      <c r="TTP11" s="6"/>
      <c r="TTQ11" s="6"/>
      <c r="TTR11" s="6"/>
      <c r="TTS11" s="6"/>
      <c r="TTT11" s="6"/>
      <c r="TTU11" s="6"/>
      <c r="TTV11" s="6"/>
      <c r="TTW11" s="6"/>
      <c r="TTX11" s="6"/>
      <c r="TTY11" s="6"/>
      <c r="TTZ11" s="6"/>
      <c r="TUA11" s="6"/>
      <c r="TUB11" s="6"/>
      <c r="TUC11" s="6"/>
      <c r="TUD11" s="6"/>
      <c r="TUE11" s="6"/>
      <c r="TUF11" s="6"/>
      <c r="TUG11" s="6"/>
      <c r="TUH11" s="6"/>
      <c r="TUI11" s="6"/>
      <c r="TUJ11" s="6"/>
      <c r="TUK11" s="6"/>
      <c r="TUL11" s="6"/>
      <c r="TUM11" s="6"/>
      <c r="TUN11" s="6"/>
      <c r="TUO11" s="6"/>
      <c r="TUP11" s="6"/>
      <c r="TUQ11" s="6"/>
      <c r="TUR11" s="6"/>
      <c r="TUS11" s="6"/>
      <c r="TUT11" s="6"/>
      <c r="TUU11" s="6"/>
      <c r="TUV11" s="6"/>
      <c r="TUW11" s="6"/>
      <c r="TUX11" s="6"/>
      <c r="TUY11" s="6"/>
      <c r="TUZ11" s="6"/>
      <c r="TVA11" s="6"/>
      <c r="TVB11" s="6"/>
      <c r="TVC11" s="6"/>
      <c r="TVD11" s="6"/>
      <c r="TVE11" s="6"/>
      <c r="TVF11" s="6"/>
      <c r="TVG11" s="6"/>
      <c r="TVH11" s="6"/>
      <c r="TVI11" s="6"/>
      <c r="TVJ11" s="6"/>
      <c r="TVK11" s="6"/>
      <c r="TVL11" s="6"/>
      <c r="TVM11" s="6"/>
      <c r="TVN11" s="6"/>
      <c r="TVO11" s="6"/>
      <c r="TVP11" s="6"/>
      <c r="TVQ11" s="6"/>
      <c r="TVR11" s="6"/>
      <c r="TVS11" s="6"/>
      <c r="TVT11" s="6"/>
      <c r="TVU11" s="6"/>
      <c r="TVV11" s="6"/>
      <c r="TVW11" s="6"/>
      <c r="TVX11" s="6"/>
      <c r="TVY11" s="6"/>
      <c r="TVZ11" s="6"/>
      <c r="TWA11" s="6"/>
      <c r="TWB11" s="6"/>
      <c r="TWC11" s="6"/>
      <c r="TWD11" s="6"/>
      <c r="TWE11" s="6"/>
      <c r="TWF11" s="6"/>
      <c r="TWG11" s="6"/>
      <c r="TWH11" s="6"/>
      <c r="TWI11" s="6"/>
      <c r="TWJ11" s="6"/>
      <c r="TWK11" s="6"/>
      <c r="TWL11" s="6"/>
      <c r="TWM11" s="6"/>
      <c r="TWN11" s="6"/>
      <c r="TWO11" s="6"/>
      <c r="TWP11" s="6"/>
      <c r="TWQ11" s="6"/>
      <c r="TWR11" s="6"/>
      <c r="TWS11" s="6"/>
      <c r="TWT11" s="6"/>
      <c r="TWU11" s="6"/>
      <c r="TWV11" s="6"/>
      <c r="TWW11" s="6"/>
      <c r="TWX11" s="6"/>
      <c r="TWY11" s="6"/>
      <c r="TWZ11" s="6"/>
      <c r="TXA11" s="6"/>
      <c r="TXB11" s="6"/>
      <c r="TXC11" s="6"/>
      <c r="TXD11" s="6"/>
      <c r="TXE11" s="6"/>
      <c r="TXF11" s="6"/>
      <c r="TXG11" s="6"/>
      <c r="TXH11" s="6"/>
      <c r="TXI11" s="6"/>
      <c r="TXJ11" s="6"/>
      <c r="TXK11" s="6"/>
      <c r="TXL11" s="6"/>
      <c r="TXM11" s="6"/>
      <c r="TXN11" s="6"/>
      <c r="TXO11" s="6"/>
      <c r="TXP11" s="6"/>
      <c r="TXQ11" s="6"/>
      <c r="TXR11" s="6"/>
      <c r="TXS11" s="6"/>
      <c r="TXT11" s="6"/>
      <c r="TXU11" s="6"/>
      <c r="TXV11" s="6"/>
      <c r="TXW11" s="6"/>
      <c r="TXX11" s="6"/>
      <c r="TXY11" s="6"/>
      <c r="TXZ11" s="6"/>
      <c r="TYA11" s="6"/>
      <c r="TYB11" s="6"/>
      <c r="TYC11" s="6"/>
      <c r="TYD11" s="6"/>
      <c r="TYE11" s="6"/>
      <c r="TYF11" s="6"/>
      <c r="TYG11" s="6"/>
      <c r="TYH11" s="6"/>
      <c r="TYI11" s="6"/>
      <c r="TYJ11" s="6"/>
      <c r="TYK11" s="6"/>
      <c r="TYL11" s="6"/>
      <c r="TYM11" s="6"/>
      <c r="TYN11" s="6"/>
      <c r="TYO11" s="6"/>
      <c r="TYP11" s="6"/>
      <c r="TYQ11" s="6"/>
      <c r="TYR11" s="6"/>
      <c r="TYS11" s="6"/>
      <c r="TYT11" s="6"/>
      <c r="TYU11" s="6"/>
      <c r="TYV11" s="6"/>
      <c r="TYW11" s="6"/>
      <c r="TYX11" s="6"/>
      <c r="TYY11" s="6"/>
      <c r="TYZ11" s="6"/>
      <c r="TZA11" s="6"/>
      <c r="TZB11" s="6"/>
      <c r="TZC11" s="6"/>
      <c r="TZD11" s="6"/>
      <c r="TZE11" s="6"/>
      <c r="TZF11" s="6"/>
      <c r="TZG11" s="6"/>
      <c r="TZH11" s="6"/>
      <c r="TZI11" s="6"/>
      <c r="TZJ11" s="6"/>
      <c r="TZK11" s="6"/>
      <c r="TZL11" s="6"/>
      <c r="TZM11" s="6"/>
      <c r="TZN11" s="6"/>
      <c r="TZO11" s="6"/>
      <c r="TZP11" s="6"/>
      <c r="TZQ11" s="6"/>
      <c r="TZR11" s="6"/>
      <c r="TZS11" s="6"/>
      <c r="TZT11" s="6"/>
      <c r="TZU11" s="6"/>
      <c r="TZV11" s="6"/>
      <c r="TZW11" s="6"/>
      <c r="TZX11" s="6"/>
      <c r="TZY11" s="6"/>
      <c r="TZZ11" s="6"/>
      <c r="UAA11" s="6"/>
      <c r="UAB11" s="6"/>
      <c r="UAC11" s="6"/>
      <c r="UAD11" s="6"/>
      <c r="UAE11" s="6"/>
      <c r="UAF11" s="6"/>
      <c r="UAG11" s="6"/>
      <c r="UAH11" s="6"/>
      <c r="UAI11" s="6"/>
      <c r="UAJ11" s="6"/>
      <c r="UAK11" s="6"/>
      <c r="UAL11" s="6"/>
      <c r="UAM11" s="6"/>
      <c r="UAN11" s="6"/>
      <c r="UAO11" s="6"/>
      <c r="UAP11" s="6"/>
      <c r="UAQ11" s="6"/>
      <c r="UAR11" s="6"/>
      <c r="UAS11" s="6"/>
      <c r="UAT11" s="6"/>
      <c r="UAU11" s="6"/>
      <c r="UAV11" s="6"/>
      <c r="UAW11" s="6"/>
      <c r="UAX11" s="6"/>
      <c r="UAY11" s="6"/>
      <c r="UAZ11" s="6"/>
      <c r="UBA11" s="6"/>
      <c r="UBB11" s="6"/>
      <c r="UBC11" s="6"/>
      <c r="UBD11" s="6"/>
      <c r="UBE11" s="6"/>
      <c r="UBF11" s="6"/>
      <c r="UBG11" s="6"/>
      <c r="UBH11" s="6"/>
      <c r="UBI11" s="6"/>
      <c r="UBJ11" s="6"/>
      <c r="UBK11" s="6"/>
      <c r="UBL11" s="6"/>
      <c r="UBM11" s="6"/>
      <c r="UBN11" s="6"/>
      <c r="UBO11" s="6"/>
      <c r="UBP11" s="6"/>
      <c r="UBQ11" s="6"/>
      <c r="UBR11" s="6"/>
      <c r="UBS11" s="6"/>
      <c r="UBT11" s="6"/>
      <c r="UBU11" s="6"/>
      <c r="UBV11" s="6"/>
      <c r="UBW11" s="6"/>
      <c r="UBX11" s="6"/>
      <c r="UBY11" s="6"/>
      <c r="UBZ11" s="6"/>
      <c r="UCA11" s="6"/>
      <c r="UCB11" s="6"/>
      <c r="UCC11" s="6"/>
      <c r="UCD11" s="6"/>
      <c r="UCE11" s="6"/>
      <c r="UCF11" s="6"/>
      <c r="UCG11" s="6"/>
      <c r="UCH11" s="6"/>
      <c r="UCI11" s="6"/>
      <c r="UCJ11" s="6"/>
      <c r="UCK11" s="6"/>
      <c r="UCL11" s="6"/>
      <c r="UCM11" s="6"/>
      <c r="UCN11" s="6"/>
      <c r="UCO11" s="6"/>
      <c r="UCP11" s="6"/>
      <c r="UCQ11" s="6"/>
      <c r="UCR11" s="6"/>
      <c r="UCS11" s="6"/>
      <c r="UCT11" s="6"/>
      <c r="UCU11" s="6"/>
      <c r="UCV11" s="6"/>
      <c r="UCW11" s="6"/>
      <c r="UCX11" s="6"/>
      <c r="UCY11" s="6"/>
      <c r="UCZ11" s="6"/>
      <c r="UDA11" s="6"/>
      <c r="UDB11" s="6"/>
      <c r="UDC11" s="6"/>
      <c r="UDD11" s="6"/>
      <c r="UDE11" s="6"/>
      <c r="UDF11" s="6"/>
      <c r="UDG11" s="6"/>
      <c r="UDH11" s="6"/>
      <c r="UDI11" s="6"/>
      <c r="UDJ11" s="6"/>
      <c r="UDK11" s="6"/>
      <c r="UDL11" s="6"/>
      <c r="UDM11" s="6"/>
      <c r="UDN11" s="6"/>
      <c r="UDO11" s="6"/>
      <c r="UDP11" s="6"/>
      <c r="UDQ11" s="6"/>
      <c r="UDR11" s="6"/>
      <c r="UDS11" s="6"/>
      <c r="UDT11" s="6"/>
      <c r="UDU11" s="6"/>
      <c r="UDV11" s="6"/>
      <c r="UDW11" s="6"/>
      <c r="UDX11" s="6"/>
      <c r="UDY11" s="6"/>
      <c r="UDZ11" s="6"/>
      <c r="UEA11" s="6"/>
      <c r="UEB11" s="6"/>
      <c r="UEC11" s="6"/>
      <c r="UED11" s="6"/>
      <c r="UEE11" s="6"/>
      <c r="UEF11" s="6"/>
      <c r="UEG11" s="6"/>
      <c r="UEH11" s="6"/>
      <c r="UEI11" s="6"/>
      <c r="UEJ11" s="6"/>
      <c r="UEK11" s="6"/>
      <c r="UEL11" s="6"/>
      <c r="UEM11" s="6"/>
      <c r="UEN11" s="6"/>
      <c r="UEO11" s="6"/>
      <c r="UEP11" s="6"/>
      <c r="UEQ11" s="6"/>
      <c r="UER11" s="6"/>
      <c r="UES11" s="6"/>
      <c r="UET11" s="6"/>
      <c r="UEU11" s="6"/>
      <c r="UEV11" s="6"/>
      <c r="UEW11" s="6"/>
      <c r="UEX11" s="6"/>
      <c r="UEY11" s="6"/>
      <c r="UEZ11" s="6"/>
      <c r="UFA11" s="6"/>
      <c r="UFB11" s="6"/>
      <c r="UFC11" s="6"/>
      <c r="UFD11" s="6"/>
      <c r="UFE11" s="6"/>
      <c r="UFF11" s="6"/>
      <c r="UFG11" s="6"/>
      <c r="UFH11" s="6"/>
      <c r="UFI11" s="6"/>
      <c r="UFJ11" s="6"/>
      <c r="UFK11" s="6"/>
      <c r="UFL11" s="6"/>
      <c r="UFM11" s="6"/>
      <c r="UFN11" s="6"/>
      <c r="UFO11" s="6"/>
      <c r="UFP11" s="6"/>
      <c r="UFQ11" s="6"/>
      <c r="UFR11" s="6"/>
      <c r="UFS11" s="6"/>
      <c r="UFT11" s="6"/>
      <c r="UFU11" s="6"/>
      <c r="UFV11" s="6"/>
      <c r="UFW11" s="6"/>
      <c r="UFX11" s="6"/>
      <c r="UFY11" s="6"/>
      <c r="UFZ11" s="6"/>
      <c r="UGA11" s="6"/>
      <c r="UGB11" s="6"/>
      <c r="UGC11" s="6"/>
      <c r="UGD11" s="6"/>
      <c r="UGE11" s="6"/>
      <c r="UGF11" s="6"/>
      <c r="UGG11" s="6"/>
      <c r="UGH11" s="6"/>
      <c r="UGI11" s="6"/>
      <c r="UGJ11" s="6"/>
      <c r="UGK11" s="6"/>
      <c r="UGL11" s="6"/>
      <c r="UGM11" s="6"/>
      <c r="UGN11" s="6"/>
      <c r="UGO11" s="6"/>
      <c r="UGP11" s="6"/>
      <c r="UGQ11" s="6"/>
      <c r="UGR11" s="6"/>
      <c r="UGS11" s="6"/>
      <c r="UGT11" s="6"/>
      <c r="UGU11" s="6"/>
      <c r="UGV11" s="6"/>
      <c r="UGW11" s="6"/>
      <c r="UGX11" s="6"/>
      <c r="UGY11" s="6"/>
      <c r="UGZ11" s="6"/>
      <c r="UHA11" s="6"/>
      <c r="UHB11" s="6"/>
      <c r="UHC11" s="6"/>
      <c r="UHD11" s="6"/>
      <c r="UHE11" s="6"/>
      <c r="UHF11" s="6"/>
      <c r="UHG11" s="6"/>
      <c r="UHH11" s="6"/>
      <c r="UHI11" s="6"/>
      <c r="UHJ11" s="6"/>
      <c r="UHK11" s="6"/>
      <c r="UHL11" s="6"/>
      <c r="UHM11" s="6"/>
      <c r="UHN11" s="6"/>
      <c r="UHO11" s="6"/>
      <c r="UHP11" s="6"/>
      <c r="UHQ11" s="6"/>
      <c r="UHR11" s="6"/>
      <c r="UHS11" s="6"/>
      <c r="UHT11" s="6"/>
      <c r="UHU11" s="6"/>
      <c r="UHV11" s="6"/>
      <c r="UHW11" s="6"/>
      <c r="UHX11" s="6"/>
      <c r="UHY11" s="6"/>
      <c r="UHZ11" s="6"/>
      <c r="UIA11" s="6"/>
      <c r="UIB11" s="6"/>
      <c r="UIC11" s="6"/>
      <c r="UID11" s="6"/>
      <c r="UIE11" s="6"/>
      <c r="UIF11" s="6"/>
      <c r="UIG11" s="6"/>
      <c r="UIH11" s="6"/>
      <c r="UII11" s="6"/>
      <c r="UIJ11" s="6"/>
      <c r="UIK11" s="6"/>
      <c r="UIL11" s="6"/>
      <c r="UIM11" s="6"/>
      <c r="UIN11" s="6"/>
      <c r="UIO11" s="6"/>
      <c r="UIP11" s="6"/>
      <c r="UIQ11" s="6"/>
      <c r="UIR11" s="6"/>
      <c r="UIS11" s="6"/>
      <c r="UIT11" s="6"/>
      <c r="UIU11" s="6"/>
      <c r="UIV11" s="6"/>
      <c r="UIW11" s="6"/>
      <c r="UIX11" s="6"/>
      <c r="UIY11" s="6"/>
      <c r="UIZ11" s="6"/>
      <c r="UJA11" s="6"/>
      <c r="UJB11" s="6"/>
      <c r="UJC11" s="6"/>
      <c r="UJD11" s="6"/>
      <c r="UJE11" s="6"/>
      <c r="UJF11" s="6"/>
      <c r="UJG11" s="6"/>
      <c r="UJH11" s="6"/>
      <c r="UJI11" s="6"/>
      <c r="UJJ11" s="6"/>
      <c r="UJK11" s="6"/>
      <c r="UJL11" s="6"/>
      <c r="UJM11" s="6"/>
      <c r="UJN11" s="6"/>
      <c r="UJO11" s="6"/>
      <c r="UJP11" s="6"/>
      <c r="UJQ11" s="6"/>
      <c r="UJR11" s="6"/>
      <c r="UJS11" s="6"/>
      <c r="UJT11" s="6"/>
      <c r="UJU11" s="6"/>
      <c r="UJV11" s="6"/>
      <c r="UJW11" s="6"/>
      <c r="UJX11" s="6"/>
      <c r="UJY11" s="6"/>
      <c r="UJZ11" s="6"/>
      <c r="UKA11" s="6"/>
      <c r="UKB11" s="6"/>
      <c r="UKC11" s="6"/>
      <c r="UKD11" s="6"/>
      <c r="UKE11" s="6"/>
      <c r="UKF11" s="6"/>
      <c r="UKG11" s="6"/>
      <c r="UKH11" s="6"/>
      <c r="UKI11" s="6"/>
      <c r="UKJ11" s="6"/>
      <c r="UKK11" s="6"/>
      <c r="UKL11" s="6"/>
      <c r="UKM11" s="6"/>
      <c r="UKN11" s="6"/>
      <c r="UKO11" s="6"/>
      <c r="UKP11" s="6"/>
      <c r="UKQ11" s="6"/>
      <c r="UKR11" s="6"/>
      <c r="UKS11" s="6"/>
      <c r="UKT11" s="6"/>
      <c r="UKU11" s="6"/>
      <c r="UKV11" s="6"/>
      <c r="UKW11" s="6"/>
      <c r="UKX11" s="6"/>
      <c r="UKY11" s="6"/>
      <c r="UKZ11" s="6"/>
      <c r="ULA11" s="6"/>
      <c r="ULB11" s="6"/>
      <c r="ULC11" s="6"/>
      <c r="ULD11" s="6"/>
      <c r="ULE11" s="6"/>
      <c r="ULF11" s="6"/>
      <c r="ULG11" s="6"/>
      <c r="ULH11" s="6"/>
      <c r="ULI11" s="6"/>
      <c r="ULJ11" s="6"/>
      <c r="ULK11" s="6"/>
      <c r="ULL11" s="6"/>
      <c r="ULM11" s="6"/>
      <c r="ULN11" s="6"/>
      <c r="ULO11" s="6"/>
      <c r="ULP11" s="6"/>
      <c r="ULQ11" s="6"/>
      <c r="ULR11" s="6"/>
      <c r="ULS11" s="6"/>
      <c r="ULT11" s="6"/>
      <c r="ULU11" s="6"/>
      <c r="ULV11" s="6"/>
      <c r="ULW11" s="6"/>
      <c r="ULX11" s="6"/>
      <c r="ULY11" s="6"/>
      <c r="ULZ11" s="6"/>
      <c r="UMA11" s="6"/>
      <c r="UMB11" s="6"/>
      <c r="UMC11" s="6"/>
      <c r="UMD11" s="6"/>
      <c r="UME11" s="6"/>
      <c r="UMF11" s="6"/>
      <c r="UMG11" s="6"/>
      <c r="UMH11" s="6"/>
      <c r="UMI11" s="6"/>
      <c r="UMJ11" s="6"/>
      <c r="UMK11" s="6"/>
      <c r="UML11" s="6"/>
      <c r="UMM11" s="6"/>
      <c r="UMN11" s="6"/>
      <c r="UMO11" s="6"/>
      <c r="UMP11" s="6"/>
      <c r="UMQ11" s="6"/>
      <c r="UMR11" s="6"/>
      <c r="UMS11" s="6"/>
      <c r="UMT11" s="6"/>
      <c r="UMU11" s="6"/>
      <c r="UMV11" s="6"/>
      <c r="UMW11" s="6"/>
      <c r="UMX11" s="6"/>
      <c r="UMY11" s="6"/>
      <c r="UMZ11" s="6"/>
      <c r="UNA11" s="6"/>
      <c r="UNB11" s="6"/>
      <c r="UNC11" s="6"/>
      <c r="UND11" s="6"/>
      <c r="UNE11" s="6"/>
      <c r="UNF11" s="6"/>
      <c r="UNG11" s="6"/>
      <c r="UNH11" s="6"/>
      <c r="UNI11" s="6"/>
      <c r="UNJ11" s="6"/>
      <c r="UNK11" s="6"/>
      <c r="UNL11" s="6"/>
      <c r="UNM11" s="6"/>
      <c r="UNN11" s="6"/>
      <c r="UNO11" s="6"/>
      <c r="UNP11" s="6"/>
      <c r="UNQ11" s="6"/>
      <c r="UNR11" s="6"/>
      <c r="UNS11" s="6"/>
      <c r="UNT11" s="6"/>
      <c r="UNU11" s="6"/>
      <c r="UNV11" s="6"/>
      <c r="UNW11" s="6"/>
      <c r="UNX11" s="6"/>
      <c r="UNY11" s="6"/>
      <c r="UNZ11" s="6"/>
      <c r="UOA11" s="6"/>
      <c r="UOB11" s="6"/>
      <c r="UOC11" s="6"/>
      <c r="UOD11" s="6"/>
      <c r="UOE11" s="6"/>
      <c r="UOF11" s="6"/>
      <c r="UOG11" s="6"/>
      <c r="UOH11" s="6"/>
      <c r="UOI11" s="6"/>
      <c r="UOJ11" s="6"/>
      <c r="UOK11" s="6"/>
      <c r="UOL11" s="6"/>
      <c r="UOM11" s="6"/>
      <c r="UON11" s="6"/>
      <c r="UOO11" s="6"/>
      <c r="UOP11" s="6"/>
      <c r="UOQ11" s="6"/>
      <c r="UOR11" s="6"/>
      <c r="UOS11" s="6"/>
      <c r="UOT11" s="6"/>
      <c r="UOU11" s="6"/>
      <c r="UOV11" s="6"/>
      <c r="UOW11" s="6"/>
      <c r="UOX11" s="6"/>
      <c r="UOY11" s="6"/>
      <c r="UOZ11" s="6"/>
      <c r="UPA11" s="6"/>
      <c r="UPB11" s="6"/>
      <c r="UPC11" s="6"/>
      <c r="UPD11" s="6"/>
      <c r="UPE11" s="6"/>
      <c r="UPF11" s="6"/>
      <c r="UPG11" s="6"/>
      <c r="UPH11" s="6"/>
      <c r="UPI11" s="6"/>
      <c r="UPJ11" s="6"/>
      <c r="UPK11" s="6"/>
      <c r="UPL11" s="6"/>
      <c r="UPM11" s="6"/>
      <c r="UPN11" s="6"/>
      <c r="UPO11" s="6"/>
      <c r="UPP11" s="6"/>
      <c r="UPQ11" s="6"/>
      <c r="UPR11" s="6"/>
      <c r="UPS11" s="6"/>
      <c r="UPT11" s="6"/>
      <c r="UPU11" s="6"/>
      <c r="UPV11" s="6"/>
      <c r="UPW11" s="6"/>
      <c r="UPX11" s="6"/>
      <c r="UPY11" s="6"/>
      <c r="UPZ11" s="6"/>
      <c r="UQA11" s="6"/>
      <c r="UQB11" s="6"/>
      <c r="UQC11" s="6"/>
      <c r="UQD11" s="6"/>
      <c r="UQE11" s="6"/>
      <c r="UQF11" s="6"/>
      <c r="UQG11" s="6"/>
      <c r="UQH11" s="6"/>
      <c r="UQI11" s="6"/>
      <c r="UQJ11" s="6"/>
      <c r="UQK11" s="6"/>
      <c r="UQL11" s="6"/>
      <c r="UQM11" s="6"/>
      <c r="UQN11" s="6"/>
      <c r="UQO11" s="6"/>
      <c r="UQP11" s="6"/>
      <c r="UQQ11" s="6"/>
      <c r="UQR11" s="6"/>
      <c r="UQS11" s="6"/>
      <c r="UQT11" s="6"/>
      <c r="UQU11" s="6"/>
      <c r="UQV11" s="6"/>
      <c r="UQW11" s="6"/>
      <c r="UQX11" s="6"/>
      <c r="UQY11" s="6"/>
      <c r="UQZ11" s="6"/>
      <c r="URA11" s="6"/>
      <c r="URB11" s="6"/>
      <c r="URC11" s="6"/>
      <c r="URD11" s="6"/>
      <c r="URE11" s="6"/>
      <c r="URF11" s="6"/>
      <c r="URG11" s="6"/>
      <c r="URH11" s="6"/>
      <c r="URI11" s="6"/>
      <c r="URJ11" s="6"/>
      <c r="URK11" s="6"/>
      <c r="URL11" s="6"/>
      <c r="URM11" s="6"/>
      <c r="URN11" s="6"/>
      <c r="URO11" s="6"/>
      <c r="URP11" s="6"/>
      <c r="URQ11" s="6"/>
      <c r="URR11" s="6"/>
      <c r="URS11" s="6"/>
      <c r="URT11" s="6"/>
      <c r="URU11" s="6"/>
      <c r="URV11" s="6"/>
      <c r="URW11" s="6"/>
      <c r="URX11" s="6"/>
      <c r="URY11" s="6"/>
      <c r="URZ11" s="6"/>
      <c r="USA11" s="6"/>
      <c r="USB11" s="6"/>
      <c r="USC11" s="6"/>
      <c r="USD11" s="6"/>
      <c r="USE11" s="6"/>
      <c r="USF11" s="6"/>
      <c r="USG11" s="6"/>
      <c r="USH11" s="6"/>
      <c r="USI11" s="6"/>
      <c r="USJ11" s="6"/>
      <c r="USK11" s="6"/>
      <c r="USL11" s="6"/>
      <c r="USM11" s="6"/>
      <c r="USN11" s="6"/>
      <c r="USO11" s="6"/>
      <c r="USP11" s="6"/>
      <c r="USQ11" s="6"/>
      <c r="USR11" s="6"/>
      <c r="USS11" s="6"/>
      <c r="UST11" s="6"/>
      <c r="USU11" s="6"/>
      <c r="USV11" s="6"/>
      <c r="USW11" s="6"/>
      <c r="USX11" s="6"/>
      <c r="USY11" s="6"/>
      <c r="USZ11" s="6"/>
      <c r="UTA11" s="6"/>
      <c r="UTB11" s="6"/>
      <c r="UTC11" s="6"/>
      <c r="UTD11" s="6"/>
      <c r="UTE11" s="6"/>
      <c r="UTF11" s="6"/>
      <c r="UTG11" s="6"/>
      <c r="UTH11" s="6"/>
      <c r="UTI11" s="6"/>
      <c r="UTJ11" s="6"/>
      <c r="UTK11" s="6"/>
      <c r="UTL11" s="6"/>
      <c r="UTM11" s="6"/>
      <c r="UTN11" s="6"/>
      <c r="UTO11" s="6"/>
      <c r="UTP11" s="6"/>
      <c r="UTQ11" s="6"/>
      <c r="UTR11" s="6"/>
      <c r="UTS11" s="6"/>
      <c r="UTT11" s="6"/>
      <c r="UTU11" s="6"/>
      <c r="UTV11" s="6"/>
      <c r="UTW11" s="6"/>
      <c r="UTX11" s="6"/>
      <c r="UTY11" s="6"/>
      <c r="UTZ11" s="6"/>
      <c r="UUA11" s="6"/>
      <c r="UUB11" s="6"/>
      <c r="UUC11" s="6"/>
      <c r="UUD11" s="6"/>
      <c r="UUE11" s="6"/>
      <c r="UUF11" s="6"/>
      <c r="UUG11" s="6"/>
      <c r="UUH11" s="6"/>
      <c r="UUI11" s="6"/>
      <c r="UUJ11" s="6"/>
      <c r="UUK11" s="6"/>
      <c r="UUL11" s="6"/>
      <c r="UUM11" s="6"/>
      <c r="UUN11" s="6"/>
      <c r="UUO11" s="6"/>
      <c r="UUP11" s="6"/>
      <c r="UUQ11" s="6"/>
      <c r="UUR11" s="6"/>
      <c r="UUS11" s="6"/>
      <c r="UUT11" s="6"/>
      <c r="UUU11" s="6"/>
      <c r="UUV11" s="6"/>
      <c r="UUW11" s="6"/>
      <c r="UUX11" s="6"/>
      <c r="UUY11" s="6"/>
      <c r="UUZ11" s="6"/>
      <c r="UVA11" s="6"/>
      <c r="UVB11" s="6"/>
      <c r="UVC11" s="6"/>
      <c r="UVD11" s="6"/>
      <c r="UVE11" s="6"/>
      <c r="UVF11" s="6"/>
      <c r="UVG11" s="6"/>
      <c r="UVH11" s="6"/>
      <c r="UVI11" s="6"/>
      <c r="UVJ11" s="6"/>
      <c r="UVK11" s="6"/>
      <c r="UVL11" s="6"/>
      <c r="UVM11" s="6"/>
      <c r="UVN11" s="6"/>
      <c r="UVO11" s="6"/>
      <c r="UVP11" s="6"/>
      <c r="UVQ11" s="6"/>
      <c r="UVR11" s="6"/>
      <c r="UVS11" s="6"/>
      <c r="UVT11" s="6"/>
      <c r="UVU11" s="6"/>
      <c r="UVV11" s="6"/>
      <c r="UVW11" s="6"/>
      <c r="UVX11" s="6"/>
      <c r="UVY11" s="6"/>
      <c r="UVZ11" s="6"/>
      <c r="UWA11" s="6"/>
      <c r="UWB11" s="6"/>
      <c r="UWC11" s="6"/>
      <c r="UWD11" s="6"/>
      <c r="UWE11" s="6"/>
      <c r="UWF11" s="6"/>
      <c r="UWG11" s="6"/>
      <c r="UWH11" s="6"/>
      <c r="UWI11" s="6"/>
      <c r="UWJ11" s="6"/>
      <c r="UWK11" s="6"/>
      <c r="UWL11" s="6"/>
      <c r="UWM11" s="6"/>
      <c r="UWN11" s="6"/>
      <c r="UWO11" s="6"/>
      <c r="UWP11" s="6"/>
      <c r="UWQ11" s="6"/>
      <c r="UWR11" s="6"/>
      <c r="UWS11" s="6"/>
      <c r="UWT11" s="6"/>
      <c r="UWU11" s="6"/>
      <c r="UWV11" s="6"/>
      <c r="UWW11" s="6"/>
      <c r="UWX11" s="6"/>
      <c r="UWY11" s="6"/>
      <c r="UWZ11" s="6"/>
      <c r="UXA11" s="6"/>
      <c r="UXB11" s="6"/>
      <c r="UXC11" s="6"/>
      <c r="UXD11" s="6"/>
      <c r="UXE11" s="6"/>
      <c r="UXF11" s="6"/>
      <c r="UXG11" s="6"/>
      <c r="UXH11" s="6"/>
      <c r="UXI11" s="6"/>
      <c r="UXJ11" s="6"/>
      <c r="UXK11" s="6"/>
      <c r="UXL11" s="6"/>
      <c r="UXM11" s="6"/>
      <c r="UXN11" s="6"/>
      <c r="UXO11" s="6"/>
      <c r="UXP11" s="6"/>
      <c r="UXQ11" s="6"/>
      <c r="UXR11" s="6"/>
      <c r="UXS11" s="6"/>
      <c r="UXT11" s="6"/>
      <c r="UXU11" s="6"/>
      <c r="UXV11" s="6"/>
      <c r="UXW11" s="6"/>
      <c r="UXX11" s="6"/>
      <c r="UXY11" s="6"/>
      <c r="UXZ11" s="6"/>
      <c r="UYA11" s="6"/>
      <c r="UYB11" s="6"/>
      <c r="UYC11" s="6"/>
      <c r="UYD11" s="6"/>
      <c r="UYE11" s="6"/>
      <c r="UYF11" s="6"/>
      <c r="UYG11" s="6"/>
      <c r="UYH11" s="6"/>
      <c r="UYI11" s="6"/>
      <c r="UYJ11" s="6"/>
      <c r="UYK11" s="6"/>
      <c r="UYL11" s="6"/>
      <c r="UYM11" s="6"/>
      <c r="UYN11" s="6"/>
      <c r="UYO11" s="6"/>
      <c r="UYP11" s="6"/>
      <c r="UYQ11" s="6"/>
      <c r="UYR11" s="6"/>
      <c r="UYS11" s="6"/>
      <c r="UYT11" s="6"/>
      <c r="UYU11" s="6"/>
      <c r="UYV11" s="6"/>
      <c r="UYW11" s="6"/>
      <c r="UYX11" s="6"/>
      <c r="UYY11" s="6"/>
      <c r="UYZ11" s="6"/>
      <c r="UZA11" s="6"/>
      <c r="UZB11" s="6"/>
      <c r="UZC11" s="6"/>
      <c r="UZD11" s="6"/>
      <c r="UZE11" s="6"/>
      <c r="UZF11" s="6"/>
      <c r="UZG11" s="6"/>
      <c r="UZH11" s="6"/>
      <c r="UZI11" s="6"/>
      <c r="UZJ11" s="6"/>
      <c r="UZK11" s="6"/>
      <c r="UZL11" s="6"/>
      <c r="UZM11" s="6"/>
      <c r="UZN11" s="6"/>
      <c r="UZO11" s="6"/>
      <c r="UZP11" s="6"/>
      <c r="UZQ11" s="6"/>
      <c r="UZR11" s="6"/>
      <c r="UZS11" s="6"/>
      <c r="UZT11" s="6"/>
      <c r="UZU11" s="6"/>
      <c r="UZV11" s="6"/>
      <c r="UZW11" s="6"/>
      <c r="UZX11" s="6"/>
      <c r="UZY11" s="6"/>
      <c r="UZZ11" s="6"/>
      <c r="VAA11" s="6"/>
      <c r="VAB11" s="6"/>
      <c r="VAC11" s="6"/>
      <c r="VAD11" s="6"/>
      <c r="VAE11" s="6"/>
      <c r="VAF11" s="6"/>
      <c r="VAG11" s="6"/>
      <c r="VAH11" s="6"/>
      <c r="VAI11" s="6"/>
      <c r="VAJ11" s="6"/>
      <c r="VAK11" s="6"/>
      <c r="VAL11" s="6"/>
      <c r="VAM11" s="6"/>
      <c r="VAN11" s="6"/>
      <c r="VAO11" s="6"/>
      <c r="VAP11" s="6"/>
      <c r="VAQ11" s="6"/>
      <c r="VAR11" s="6"/>
      <c r="VAS11" s="6"/>
      <c r="VAT11" s="6"/>
      <c r="VAU11" s="6"/>
      <c r="VAV11" s="6"/>
      <c r="VAW11" s="6"/>
      <c r="VAX11" s="6"/>
      <c r="VAY11" s="6"/>
      <c r="VAZ11" s="6"/>
      <c r="VBA11" s="6"/>
      <c r="VBB11" s="6"/>
      <c r="VBC11" s="6"/>
      <c r="VBD11" s="6"/>
      <c r="VBE11" s="6"/>
      <c r="VBF11" s="6"/>
      <c r="VBG11" s="6"/>
      <c r="VBH11" s="6"/>
      <c r="VBI11" s="6"/>
      <c r="VBJ11" s="6"/>
      <c r="VBK11" s="6"/>
      <c r="VBL11" s="6"/>
      <c r="VBM11" s="6"/>
      <c r="VBN11" s="6"/>
      <c r="VBO11" s="6"/>
      <c r="VBP11" s="6"/>
      <c r="VBQ11" s="6"/>
      <c r="VBR11" s="6"/>
      <c r="VBS11" s="6"/>
      <c r="VBT11" s="6"/>
      <c r="VBU11" s="6"/>
      <c r="VBV11" s="6"/>
      <c r="VBW11" s="6"/>
      <c r="VBX11" s="6"/>
      <c r="VBY11" s="6"/>
      <c r="VBZ11" s="6"/>
      <c r="VCA11" s="6"/>
      <c r="VCB11" s="6"/>
      <c r="VCC11" s="6"/>
      <c r="VCD11" s="6"/>
      <c r="VCE11" s="6"/>
      <c r="VCF11" s="6"/>
      <c r="VCG11" s="6"/>
      <c r="VCH11" s="6"/>
      <c r="VCI11" s="6"/>
      <c r="VCJ11" s="6"/>
      <c r="VCK11" s="6"/>
      <c r="VCL11" s="6"/>
      <c r="VCM11" s="6"/>
      <c r="VCN11" s="6"/>
      <c r="VCO11" s="6"/>
      <c r="VCP11" s="6"/>
      <c r="VCQ11" s="6"/>
      <c r="VCR11" s="6"/>
      <c r="VCS11" s="6"/>
      <c r="VCT11" s="6"/>
      <c r="VCU11" s="6"/>
      <c r="VCV11" s="6"/>
      <c r="VCW11" s="6"/>
      <c r="VCX11" s="6"/>
      <c r="VCY11" s="6"/>
      <c r="VCZ11" s="6"/>
      <c r="VDA11" s="6"/>
      <c r="VDB11" s="6"/>
      <c r="VDC11" s="6"/>
      <c r="VDD11" s="6"/>
      <c r="VDE11" s="6"/>
      <c r="VDF11" s="6"/>
      <c r="VDG11" s="6"/>
      <c r="VDH11" s="6"/>
      <c r="VDI11" s="6"/>
      <c r="VDJ11" s="6"/>
      <c r="VDK11" s="6"/>
      <c r="VDL11" s="6"/>
      <c r="VDM11" s="6"/>
      <c r="VDN11" s="6"/>
      <c r="VDO11" s="6"/>
      <c r="VDP11" s="6"/>
      <c r="VDQ11" s="6"/>
      <c r="VDR11" s="6"/>
      <c r="VDS11" s="6"/>
      <c r="VDT11" s="6"/>
      <c r="VDU11" s="6"/>
      <c r="VDV11" s="6"/>
      <c r="VDW11" s="6"/>
      <c r="VDX11" s="6"/>
      <c r="VDY11" s="6"/>
      <c r="VDZ11" s="6"/>
      <c r="VEA11" s="6"/>
      <c r="VEB11" s="6"/>
      <c r="VEC11" s="6"/>
      <c r="VED11" s="6"/>
      <c r="VEE11" s="6"/>
      <c r="VEF11" s="6"/>
      <c r="VEG11" s="6"/>
      <c r="VEH11" s="6"/>
      <c r="VEI11" s="6"/>
      <c r="VEJ11" s="6"/>
      <c r="VEK11" s="6"/>
      <c r="VEL11" s="6"/>
      <c r="VEM11" s="6"/>
      <c r="VEN11" s="6"/>
      <c r="VEO11" s="6"/>
      <c r="VEP11" s="6"/>
      <c r="VEQ11" s="6"/>
      <c r="VER11" s="6"/>
      <c r="VES11" s="6"/>
      <c r="VET11" s="6"/>
      <c r="VEU11" s="6"/>
      <c r="VEV11" s="6"/>
      <c r="VEW11" s="6"/>
      <c r="VEX11" s="6"/>
      <c r="VEY11" s="6"/>
      <c r="VEZ11" s="6"/>
      <c r="VFA11" s="6"/>
      <c r="VFB11" s="6"/>
      <c r="VFC11" s="6"/>
      <c r="VFD11" s="6"/>
      <c r="VFE11" s="6"/>
      <c r="VFF11" s="6"/>
      <c r="VFG11" s="6"/>
      <c r="VFH11" s="6"/>
      <c r="VFI11" s="6"/>
      <c r="VFJ11" s="6"/>
      <c r="VFK11" s="6"/>
      <c r="VFL11" s="6"/>
      <c r="VFM11" s="6"/>
      <c r="VFN11" s="6"/>
      <c r="VFO11" s="6"/>
      <c r="VFP11" s="6"/>
      <c r="VFQ11" s="6"/>
      <c r="VFR11" s="6"/>
      <c r="VFS11" s="6"/>
      <c r="VFT11" s="6"/>
      <c r="VFU11" s="6"/>
      <c r="VFV11" s="6"/>
      <c r="VFW11" s="6"/>
      <c r="VFX11" s="6"/>
      <c r="VFY11" s="6"/>
      <c r="VFZ11" s="6"/>
      <c r="VGA11" s="6"/>
      <c r="VGB11" s="6"/>
      <c r="VGC11" s="6"/>
      <c r="VGD11" s="6"/>
      <c r="VGE11" s="6"/>
      <c r="VGF11" s="6"/>
      <c r="VGG11" s="6"/>
      <c r="VGH11" s="6"/>
      <c r="VGI11" s="6"/>
      <c r="VGJ11" s="6"/>
      <c r="VGK11" s="6"/>
      <c r="VGL11" s="6"/>
      <c r="VGM11" s="6"/>
      <c r="VGN11" s="6"/>
      <c r="VGO11" s="6"/>
      <c r="VGP11" s="6"/>
      <c r="VGQ11" s="6"/>
      <c r="VGR11" s="6"/>
      <c r="VGS11" s="6"/>
      <c r="VGT11" s="6"/>
      <c r="VGU11" s="6"/>
      <c r="VGV11" s="6"/>
      <c r="VGW11" s="6"/>
      <c r="VGX11" s="6"/>
      <c r="VGY11" s="6"/>
      <c r="VGZ11" s="6"/>
      <c r="VHA11" s="6"/>
      <c r="VHB11" s="6"/>
      <c r="VHC11" s="6"/>
      <c r="VHD11" s="6"/>
      <c r="VHE11" s="6"/>
      <c r="VHF11" s="6"/>
      <c r="VHG11" s="6"/>
      <c r="VHH11" s="6"/>
      <c r="VHI11" s="6"/>
      <c r="VHJ11" s="6"/>
      <c r="VHK11" s="6"/>
      <c r="VHL11" s="6"/>
      <c r="VHM11" s="6"/>
      <c r="VHN11" s="6"/>
      <c r="VHO11" s="6"/>
      <c r="VHP11" s="6"/>
      <c r="VHQ11" s="6"/>
      <c r="VHR11" s="6"/>
      <c r="VHS11" s="6"/>
      <c r="VHT11" s="6"/>
      <c r="VHU11" s="6"/>
      <c r="VHV11" s="6"/>
      <c r="VHW11" s="6"/>
      <c r="VHX11" s="6"/>
      <c r="VHY11" s="6"/>
      <c r="VHZ11" s="6"/>
      <c r="VIA11" s="6"/>
      <c r="VIB11" s="6"/>
      <c r="VIC11" s="6"/>
      <c r="VID11" s="6"/>
      <c r="VIE11" s="6"/>
      <c r="VIF11" s="6"/>
      <c r="VIG11" s="6"/>
      <c r="VIH11" s="6"/>
      <c r="VII11" s="6"/>
      <c r="VIJ11" s="6"/>
      <c r="VIK11" s="6"/>
      <c r="VIL11" s="6"/>
      <c r="VIM11" s="6"/>
      <c r="VIN11" s="6"/>
      <c r="VIO11" s="6"/>
      <c r="VIP11" s="6"/>
      <c r="VIQ11" s="6"/>
      <c r="VIR11" s="6"/>
      <c r="VIS11" s="6"/>
      <c r="VIT11" s="6"/>
      <c r="VIU11" s="6"/>
      <c r="VIV11" s="6"/>
      <c r="VIW11" s="6"/>
      <c r="VIX11" s="6"/>
      <c r="VIY11" s="6"/>
      <c r="VIZ11" s="6"/>
      <c r="VJA11" s="6"/>
      <c r="VJB11" s="6"/>
      <c r="VJC11" s="6"/>
      <c r="VJD11" s="6"/>
      <c r="VJE11" s="6"/>
      <c r="VJF11" s="6"/>
      <c r="VJG11" s="6"/>
      <c r="VJH11" s="6"/>
      <c r="VJI11" s="6"/>
      <c r="VJJ11" s="6"/>
      <c r="VJK11" s="6"/>
      <c r="VJL11" s="6"/>
      <c r="VJM11" s="6"/>
      <c r="VJN11" s="6"/>
      <c r="VJO11" s="6"/>
      <c r="VJP11" s="6"/>
      <c r="VJQ11" s="6"/>
      <c r="VJR11" s="6"/>
      <c r="VJS11" s="6"/>
      <c r="VJT11" s="6"/>
      <c r="VJU11" s="6"/>
      <c r="VJV11" s="6"/>
      <c r="VJW11" s="6"/>
      <c r="VJX11" s="6"/>
      <c r="VJY11" s="6"/>
      <c r="VJZ11" s="6"/>
      <c r="VKA11" s="6"/>
      <c r="VKB11" s="6"/>
      <c r="VKC11" s="6"/>
      <c r="VKD11" s="6"/>
      <c r="VKE11" s="6"/>
      <c r="VKF11" s="6"/>
      <c r="VKG11" s="6"/>
      <c r="VKH11" s="6"/>
      <c r="VKI11" s="6"/>
      <c r="VKJ11" s="6"/>
      <c r="VKK11" s="6"/>
      <c r="VKL11" s="6"/>
      <c r="VKM11" s="6"/>
      <c r="VKN11" s="6"/>
      <c r="VKO11" s="6"/>
      <c r="VKP11" s="6"/>
      <c r="VKQ11" s="6"/>
      <c r="VKR11" s="6"/>
      <c r="VKS11" s="6"/>
      <c r="VKT11" s="6"/>
      <c r="VKU11" s="6"/>
      <c r="VKV11" s="6"/>
      <c r="VKW11" s="6"/>
      <c r="VKX11" s="6"/>
      <c r="VKY11" s="6"/>
      <c r="VKZ11" s="6"/>
      <c r="VLA11" s="6"/>
      <c r="VLB11" s="6"/>
      <c r="VLC11" s="6"/>
      <c r="VLD11" s="6"/>
      <c r="VLE11" s="6"/>
      <c r="VLF11" s="6"/>
      <c r="VLG11" s="6"/>
      <c r="VLH11" s="6"/>
      <c r="VLI11" s="6"/>
      <c r="VLJ11" s="6"/>
      <c r="VLK11" s="6"/>
      <c r="VLL11" s="6"/>
      <c r="VLM11" s="6"/>
      <c r="VLN11" s="6"/>
      <c r="VLO11" s="6"/>
      <c r="VLP11" s="6"/>
      <c r="VLQ11" s="6"/>
      <c r="VLR11" s="6"/>
      <c r="VLS11" s="6"/>
      <c r="VLT11" s="6"/>
      <c r="VLU11" s="6"/>
      <c r="VLV11" s="6"/>
      <c r="VLW11" s="6"/>
      <c r="VLX11" s="6"/>
      <c r="VLY11" s="6"/>
      <c r="VLZ11" s="6"/>
      <c r="VMA11" s="6"/>
      <c r="VMB11" s="6"/>
      <c r="VMC11" s="6"/>
      <c r="VMD11" s="6"/>
      <c r="VME11" s="6"/>
      <c r="VMF11" s="6"/>
      <c r="VMG11" s="6"/>
      <c r="VMH11" s="6"/>
      <c r="VMI11" s="6"/>
      <c r="VMJ11" s="6"/>
      <c r="VMK11" s="6"/>
      <c r="VML11" s="6"/>
      <c r="VMM11" s="6"/>
      <c r="VMN11" s="6"/>
      <c r="VMO11" s="6"/>
      <c r="VMP11" s="6"/>
      <c r="VMQ11" s="6"/>
      <c r="VMR11" s="6"/>
      <c r="VMS11" s="6"/>
      <c r="VMT11" s="6"/>
      <c r="VMU11" s="6"/>
      <c r="VMV11" s="6"/>
      <c r="VMW11" s="6"/>
      <c r="VMX11" s="6"/>
      <c r="VMY11" s="6"/>
      <c r="VMZ11" s="6"/>
      <c r="VNA11" s="6"/>
      <c r="VNB11" s="6"/>
      <c r="VNC11" s="6"/>
      <c r="VND11" s="6"/>
      <c r="VNE11" s="6"/>
      <c r="VNF11" s="6"/>
      <c r="VNG11" s="6"/>
      <c r="VNH11" s="6"/>
      <c r="VNI11" s="6"/>
      <c r="VNJ11" s="6"/>
      <c r="VNK11" s="6"/>
      <c r="VNL11" s="6"/>
      <c r="VNM11" s="6"/>
      <c r="VNN11" s="6"/>
      <c r="VNO11" s="6"/>
      <c r="VNP11" s="6"/>
      <c r="VNQ11" s="6"/>
      <c r="VNR11" s="6"/>
      <c r="VNS11" s="6"/>
      <c r="VNT11" s="6"/>
      <c r="VNU11" s="6"/>
      <c r="VNV11" s="6"/>
      <c r="VNW11" s="6"/>
      <c r="VNX11" s="6"/>
      <c r="VNY11" s="6"/>
      <c r="VNZ11" s="6"/>
      <c r="VOA11" s="6"/>
      <c r="VOB11" s="6"/>
      <c r="VOC11" s="6"/>
      <c r="VOD11" s="6"/>
      <c r="VOE11" s="6"/>
      <c r="VOF11" s="6"/>
      <c r="VOG11" s="6"/>
      <c r="VOH11" s="6"/>
      <c r="VOI11" s="6"/>
      <c r="VOJ11" s="6"/>
      <c r="VOK11" s="6"/>
      <c r="VOL11" s="6"/>
      <c r="VOM11" s="6"/>
      <c r="VON11" s="6"/>
      <c r="VOO11" s="6"/>
      <c r="VOP11" s="6"/>
      <c r="VOQ11" s="6"/>
      <c r="VOR11" s="6"/>
      <c r="VOS11" s="6"/>
      <c r="VOT11" s="6"/>
      <c r="VOU11" s="6"/>
      <c r="VOV11" s="6"/>
      <c r="VOW11" s="6"/>
      <c r="VOX11" s="6"/>
      <c r="VOY11" s="6"/>
      <c r="VOZ11" s="6"/>
      <c r="VPA11" s="6"/>
      <c r="VPB11" s="6"/>
      <c r="VPC11" s="6"/>
      <c r="VPD11" s="6"/>
      <c r="VPE11" s="6"/>
      <c r="VPF11" s="6"/>
      <c r="VPG11" s="6"/>
      <c r="VPH11" s="6"/>
      <c r="VPI11" s="6"/>
      <c r="VPJ11" s="6"/>
      <c r="VPK11" s="6"/>
      <c r="VPL11" s="6"/>
      <c r="VPM11" s="6"/>
      <c r="VPN11" s="6"/>
      <c r="VPO11" s="6"/>
      <c r="VPP11" s="6"/>
      <c r="VPQ11" s="6"/>
      <c r="VPR11" s="6"/>
      <c r="VPS11" s="6"/>
      <c r="VPT11" s="6"/>
      <c r="VPU11" s="6"/>
      <c r="VPV11" s="6"/>
      <c r="VPW11" s="6"/>
      <c r="VPX11" s="6"/>
      <c r="VPY11" s="6"/>
      <c r="VPZ11" s="6"/>
      <c r="VQA11" s="6"/>
      <c r="VQB11" s="6"/>
      <c r="VQC11" s="6"/>
      <c r="VQD11" s="6"/>
      <c r="VQE11" s="6"/>
      <c r="VQF11" s="6"/>
      <c r="VQG11" s="6"/>
      <c r="VQH11" s="6"/>
      <c r="VQI11" s="6"/>
      <c r="VQJ11" s="6"/>
      <c r="VQK11" s="6"/>
      <c r="VQL11" s="6"/>
      <c r="VQM11" s="6"/>
      <c r="VQN11" s="6"/>
      <c r="VQO11" s="6"/>
      <c r="VQP11" s="6"/>
      <c r="VQQ11" s="6"/>
      <c r="VQR11" s="6"/>
      <c r="VQS11" s="6"/>
      <c r="VQT11" s="6"/>
      <c r="VQU11" s="6"/>
      <c r="VQV11" s="6"/>
      <c r="VQW11" s="6"/>
      <c r="VQX11" s="6"/>
      <c r="VQY11" s="6"/>
      <c r="VQZ11" s="6"/>
      <c r="VRA11" s="6"/>
      <c r="VRB11" s="6"/>
      <c r="VRC11" s="6"/>
      <c r="VRD11" s="6"/>
      <c r="VRE11" s="6"/>
      <c r="VRF11" s="6"/>
      <c r="VRG11" s="6"/>
      <c r="VRH11" s="6"/>
      <c r="VRI11" s="6"/>
      <c r="VRJ11" s="6"/>
      <c r="VRK11" s="6"/>
      <c r="VRL11" s="6"/>
      <c r="VRM11" s="6"/>
      <c r="VRN11" s="6"/>
      <c r="VRO11" s="6"/>
      <c r="VRP11" s="6"/>
      <c r="VRQ11" s="6"/>
      <c r="VRR11" s="6"/>
      <c r="VRS11" s="6"/>
      <c r="VRT11" s="6"/>
      <c r="VRU11" s="6"/>
      <c r="VRV11" s="6"/>
      <c r="VRW11" s="6"/>
      <c r="VRX11" s="6"/>
      <c r="VRY11" s="6"/>
      <c r="VRZ11" s="6"/>
      <c r="VSA11" s="6"/>
      <c r="VSB11" s="6"/>
      <c r="VSC11" s="6"/>
      <c r="VSD11" s="6"/>
      <c r="VSE11" s="6"/>
      <c r="VSF11" s="6"/>
      <c r="VSG11" s="6"/>
      <c r="VSH11" s="6"/>
      <c r="VSI11" s="6"/>
      <c r="VSJ11" s="6"/>
      <c r="VSK11" s="6"/>
      <c r="VSL11" s="6"/>
      <c r="VSM11" s="6"/>
      <c r="VSN11" s="6"/>
      <c r="VSO11" s="6"/>
      <c r="VSP11" s="6"/>
      <c r="VSQ11" s="6"/>
      <c r="VSR11" s="6"/>
      <c r="VSS11" s="6"/>
      <c r="VST11" s="6"/>
      <c r="VSU11" s="6"/>
      <c r="VSV11" s="6"/>
      <c r="VSW11" s="6"/>
      <c r="VSX11" s="6"/>
      <c r="VSY11" s="6"/>
      <c r="VSZ11" s="6"/>
      <c r="VTA11" s="6"/>
      <c r="VTB11" s="6"/>
      <c r="VTC11" s="6"/>
      <c r="VTD11" s="6"/>
      <c r="VTE11" s="6"/>
      <c r="VTF11" s="6"/>
      <c r="VTG11" s="6"/>
      <c r="VTH11" s="6"/>
      <c r="VTI11" s="6"/>
      <c r="VTJ11" s="6"/>
      <c r="VTK11" s="6"/>
      <c r="VTL11" s="6"/>
      <c r="VTM11" s="6"/>
      <c r="VTN11" s="6"/>
      <c r="VTO11" s="6"/>
      <c r="VTP11" s="6"/>
      <c r="VTQ11" s="6"/>
      <c r="VTR11" s="6"/>
      <c r="VTS11" s="6"/>
      <c r="VTT11" s="6"/>
      <c r="VTU11" s="6"/>
      <c r="VTV11" s="6"/>
      <c r="VTW11" s="6"/>
      <c r="VTX11" s="6"/>
      <c r="VTY11" s="6"/>
      <c r="VTZ11" s="6"/>
      <c r="VUA11" s="6"/>
      <c r="VUB11" s="6"/>
      <c r="VUC11" s="6"/>
      <c r="VUD11" s="6"/>
      <c r="VUE11" s="6"/>
      <c r="VUF11" s="6"/>
      <c r="VUG11" s="6"/>
      <c r="VUH11" s="6"/>
      <c r="VUI11" s="6"/>
      <c r="VUJ11" s="6"/>
      <c r="VUK11" s="6"/>
      <c r="VUL11" s="6"/>
      <c r="VUM11" s="6"/>
      <c r="VUN11" s="6"/>
      <c r="VUO11" s="6"/>
      <c r="VUP11" s="6"/>
      <c r="VUQ11" s="6"/>
      <c r="VUR11" s="6"/>
      <c r="VUS11" s="6"/>
      <c r="VUT11" s="6"/>
      <c r="VUU11" s="6"/>
      <c r="VUV11" s="6"/>
      <c r="VUW11" s="6"/>
      <c r="VUX11" s="6"/>
      <c r="VUY11" s="6"/>
      <c r="VUZ11" s="6"/>
      <c r="VVA11" s="6"/>
      <c r="VVB11" s="6"/>
      <c r="VVC11" s="6"/>
      <c r="VVD11" s="6"/>
      <c r="VVE11" s="6"/>
      <c r="VVF11" s="6"/>
      <c r="VVG11" s="6"/>
      <c r="VVH11" s="6"/>
      <c r="VVI11" s="6"/>
      <c r="VVJ11" s="6"/>
      <c r="VVK11" s="6"/>
      <c r="VVL11" s="6"/>
      <c r="VVM11" s="6"/>
      <c r="VVN11" s="6"/>
      <c r="VVO11" s="6"/>
      <c r="VVP11" s="6"/>
      <c r="VVQ11" s="6"/>
      <c r="VVR11" s="6"/>
      <c r="VVS11" s="6"/>
      <c r="VVT11" s="6"/>
      <c r="VVU11" s="6"/>
      <c r="VVV11" s="6"/>
      <c r="VVW11" s="6"/>
      <c r="VVX11" s="6"/>
      <c r="VVY11" s="6"/>
      <c r="VVZ11" s="6"/>
      <c r="VWA11" s="6"/>
      <c r="VWB11" s="6"/>
      <c r="VWC11" s="6"/>
      <c r="VWD11" s="6"/>
      <c r="VWE11" s="6"/>
      <c r="VWF11" s="6"/>
      <c r="VWG11" s="6"/>
      <c r="VWH11" s="6"/>
      <c r="VWI11" s="6"/>
      <c r="VWJ11" s="6"/>
      <c r="VWK11" s="6"/>
      <c r="VWL11" s="6"/>
      <c r="VWM11" s="6"/>
      <c r="VWN11" s="6"/>
      <c r="VWO11" s="6"/>
      <c r="VWP11" s="6"/>
      <c r="VWQ11" s="6"/>
      <c r="VWR11" s="6"/>
      <c r="VWS11" s="6"/>
      <c r="VWT11" s="6"/>
      <c r="VWU11" s="6"/>
      <c r="VWV11" s="6"/>
      <c r="VWW11" s="6"/>
      <c r="VWX11" s="6"/>
      <c r="VWY11" s="6"/>
      <c r="VWZ11" s="6"/>
      <c r="VXA11" s="6"/>
      <c r="VXB11" s="6"/>
      <c r="VXC11" s="6"/>
      <c r="VXD11" s="6"/>
      <c r="VXE11" s="6"/>
      <c r="VXF11" s="6"/>
      <c r="VXG11" s="6"/>
      <c r="VXH11" s="6"/>
      <c r="VXI11" s="6"/>
      <c r="VXJ11" s="6"/>
      <c r="VXK11" s="6"/>
      <c r="VXL11" s="6"/>
      <c r="VXM11" s="6"/>
      <c r="VXN11" s="6"/>
      <c r="VXO11" s="6"/>
      <c r="VXP11" s="6"/>
      <c r="VXQ11" s="6"/>
      <c r="VXR11" s="6"/>
      <c r="VXS11" s="6"/>
      <c r="VXT11" s="6"/>
      <c r="VXU11" s="6"/>
      <c r="VXV11" s="6"/>
      <c r="VXW11" s="6"/>
      <c r="VXX11" s="6"/>
      <c r="VXY11" s="6"/>
      <c r="VXZ11" s="6"/>
      <c r="VYA11" s="6"/>
      <c r="VYB11" s="6"/>
      <c r="VYC11" s="6"/>
      <c r="VYD11" s="6"/>
      <c r="VYE11" s="6"/>
      <c r="VYF11" s="6"/>
      <c r="VYG11" s="6"/>
      <c r="VYH11" s="6"/>
      <c r="VYI11" s="6"/>
      <c r="VYJ11" s="6"/>
      <c r="VYK11" s="6"/>
      <c r="VYL11" s="6"/>
      <c r="VYM11" s="6"/>
      <c r="VYN11" s="6"/>
      <c r="VYO11" s="6"/>
      <c r="VYP11" s="6"/>
      <c r="VYQ11" s="6"/>
      <c r="VYR11" s="6"/>
      <c r="VYS11" s="6"/>
      <c r="VYT11" s="6"/>
      <c r="VYU11" s="6"/>
      <c r="VYV11" s="6"/>
      <c r="VYW11" s="6"/>
      <c r="VYX11" s="6"/>
      <c r="VYY11" s="6"/>
      <c r="VYZ11" s="6"/>
      <c r="VZA11" s="6"/>
      <c r="VZB11" s="6"/>
      <c r="VZC11" s="6"/>
      <c r="VZD11" s="6"/>
      <c r="VZE11" s="6"/>
      <c r="VZF11" s="6"/>
      <c r="VZG11" s="6"/>
      <c r="VZH11" s="6"/>
      <c r="VZI11" s="6"/>
      <c r="VZJ11" s="6"/>
      <c r="VZK11" s="6"/>
      <c r="VZL11" s="6"/>
      <c r="VZM11" s="6"/>
      <c r="VZN11" s="6"/>
      <c r="VZO11" s="6"/>
      <c r="VZP11" s="6"/>
      <c r="VZQ11" s="6"/>
      <c r="VZR11" s="6"/>
      <c r="VZS11" s="6"/>
      <c r="VZT11" s="6"/>
      <c r="VZU11" s="6"/>
      <c r="VZV11" s="6"/>
      <c r="VZW11" s="6"/>
      <c r="VZX11" s="6"/>
      <c r="VZY11" s="6"/>
      <c r="VZZ11" s="6"/>
      <c r="WAA11" s="6"/>
      <c r="WAB11" s="6"/>
      <c r="WAC11" s="6"/>
      <c r="WAD11" s="6"/>
      <c r="WAE11" s="6"/>
      <c r="WAF11" s="6"/>
      <c r="WAG11" s="6"/>
      <c r="WAH11" s="6"/>
      <c r="WAI11" s="6"/>
      <c r="WAJ11" s="6"/>
      <c r="WAK11" s="6"/>
      <c r="WAL11" s="6"/>
      <c r="WAM11" s="6"/>
      <c r="WAN11" s="6"/>
      <c r="WAO11" s="6"/>
      <c r="WAP11" s="6"/>
      <c r="WAQ11" s="6"/>
      <c r="WAR11" s="6"/>
      <c r="WAS11" s="6"/>
      <c r="WAT11" s="6"/>
      <c r="WAU11" s="6"/>
      <c r="WAV11" s="6"/>
      <c r="WAW11" s="6"/>
      <c r="WAX11" s="6"/>
      <c r="WAY11" s="6"/>
      <c r="WAZ11" s="6"/>
      <c r="WBA11" s="6"/>
      <c r="WBB11" s="6"/>
      <c r="WBC11" s="6"/>
      <c r="WBD11" s="6"/>
      <c r="WBE11" s="6"/>
      <c r="WBF11" s="6"/>
      <c r="WBG11" s="6"/>
      <c r="WBH11" s="6"/>
      <c r="WBI11" s="6"/>
      <c r="WBJ11" s="6"/>
      <c r="WBK11" s="6"/>
      <c r="WBL11" s="6"/>
      <c r="WBM11" s="6"/>
      <c r="WBN11" s="6"/>
      <c r="WBO11" s="6"/>
      <c r="WBP11" s="6"/>
      <c r="WBQ11" s="6"/>
      <c r="WBR11" s="6"/>
      <c r="WBS11" s="6"/>
      <c r="WBT11" s="6"/>
      <c r="WBU11" s="6"/>
      <c r="WBV11" s="6"/>
      <c r="WBW11" s="6"/>
      <c r="WBX11" s="6"/>
      <c r="WBY11" s="6"/>
      <c r="WBZ11" s="6"/>
      <c r="WCA11" s="6"/>
      <c r="WCB11" s="6"/>
      <c r="WCC11" s="6"/>
      <c r="WCD11" s="6"/>
      <c r="WCE11" s="6"/>
      <c r="WCF11" s="6"/>
      <c r="WCG11" s="6"/>
      <c r="WCH11" s="6"/>
      <c r="WCI11" s="6"/>
      <c r="WCJ11" s="6"/>
      <c r="WCK11" s="6"/>
      <c r="WCL11" s="6"/>
      <c r="WCM11" s="6"/>
      <c r="WCN11" s="6"/>
      <c r="WCO11" s="6"/>
      <c r="WCP11" s="6"/>
      <c r="WCQ11" s="6"/>
      <c r="WCR11" s="6"/>
      <c r="WCS11" s="6"/>
      <c r="WCT11" s="6"/>
      <c r="WCU11" s="6"/>
      <c r="WCV11" s="6"/>
      <c r="WCW11" s="6"/>
      <c r="WCX11" s="6"/>
      <c r="WCY11" s="6"/>
      <c r="WCZ11" s="6"/>
      <c r="WDA11" s="6"/>
      <c r="WDB11" s="6"/>
      <c r="WDC11" s="6"/>
      <c r="WDD11" s="6"/>
      <c r="WDE11" s="6"/>
      <c r="WDF11" s="6"/>
      <c r="WDG11" s="6"/>
      <c r="WDH11" s="6"/>
      <c r="WDI11" s="6"/>
      <c r="WDJ11" s="6"/>
      <c r="WDK11" s="6"/>
      <c r="WDL11" s="6"/>
      <c r="WDM11" s="6"/>
      <c r="WDN11" s="6"/>
      <c r="WDO11" s="6"/>
      <c r="WDP11" s="6"/>
      <c r="WDQ11" s="6"/>
      <c r="WDR11" s="6"/>
      <c r="WDS11" s="6"/>
      <c r="WDT11" s="6"/>
      <c r="WDU11" s="6"/>
      <c r="WDV11" s="6"/>
      <c r="WDW11" s="6"/>
      <c r="WDX11" s="6"/>
      <c r="WDY11" s="6"/>
      <c r="WDZ11" s="6"/>
      <c r="WEA11" s="6"/>
      <c r="WEB11" s="6"/>
      <c r="WEC11" s="6"/>
      <c r="WED11" s="6"/>
      <c r="WEE11" s="6"/>
      <c r="WEF11" s="6"/>
      <c r="WEG11" s="6"/>
      <c r="WEH11" s="6"/>
      <c r="WEI11" s="6"/>
      <c r="WEJ11" s="6"/>
      <c r="WEK11" s="6"/>
      <c r="WEL11" s="6"/>
      <c r="WEM11" s="6"/>
      <c r="WEN11" s="6"/>
      <c r="WEO11" s="6"/>
      <c r="WEP11" s="6"/>
      <c r="WEQ11" s="6"/>
      <c r="WER11" s="6"/>
      <c r="WES11" s="6"/>
      <c r="WET11" s="6"/>
      <c r="WEU11" s="6"/>
      <c r="WEV11" s="6"/>
      <c r="WEW11" s="6"/>
      <c r="WEX11" s="6"/>
      <c r="WEY11" s="6"/>
      <c r="WEZ11" s="6"/>
      <c r="WFA11" s="6"/>
      <c r="WFB11" s="6"/>
      <c r="WFC11" s="6"/>
      <c r="WFD11" s="6"/>
      <c r="WFE11" s="6"/>
      <c r="WFF11" s="6"/>
      <c r="WFG11" s="6"/>
      <c r="WFH11" s="6"/>
      <c r="WFI11" s="6"/>
      <c r="WFJ11" s="6"/>
      <c r="WFK11" s="6"/>
      <c r="WFL11" s="6"/>
      <c r="WFM11" s="6"/>
      <c r="WFN11" s="6"/>
      <c r="WFO11" s="6"/>
      <c r="WFP11" s="6"/>
      <c r="WFQ11" s="6"/>
      <c r="WFR11" s="6"/>
      <c r="WFS11" s="6"/>
      <c r="WFT11" s="6"/>
      <c r="WFU11" s="6"/>
      <c r="WFV11" s="6"/>
      <c r="WFW11" s="6"/>
      <c r="WFX11" s="6"/>
      <c r="WFY11" s="6"/>
      <c r="WFZ11" s="6"/>
      <c r="WGA11" s="6"/>
      <c r="WGB11" s="6"/>
      <c r="WGC11" s="6"/>
      <c r="WGD11" s="6"/>
      <c r="WGE11" s="6"/>
      <c r="WGF11" s="6"/>
      <c r="WGG11" s="6"/>
      <c r="WGH11" s="6"/>
      <c r="WGI11" s="6"/>
      <c r="WGJ11" s="6"/>
      <c r="WGK11" s="6"/>
      <c r="WGL11" s="6"/>
      <c r="WGM11" s="6"/>
      <c r="WGN11" s="6"/>
      <c r="WGO11" s="6"/>
      <c r="WGP11" s="6"/>
      <c r="WGQ11" s="6"/>
      <c r="WGR11" s="6"/>
      <c r="WGS11" s="6"/>
      <c r="WGT11" s="6"/>
      <c r="WGU11" s="6"/>
      <c r="WGV11" s="6"/>
      <c r="WGW11" s="6"/>
      <c r="WGX11" s="6"/>
      <c r="WGY11" s="6"/>
      <c r="WGZ11" s="6"/>
      <c r="WHA11" s="6"/>
      <c r="WHB11" s="6"/>
      <c r="WHC11" s="6"/>
      <c r="WHD11" s="6"/>
      <c r="WHE11" s="6"/>
      <c r="WHF11" s="6"/>
      <c r="WHG11" s="6"/>
      <c r="WHH11" s="6"/>
      <c r="WHI11" s="6"/>
      <c r="WHJ11" s="6"/>
      <c r="WHK11" s="6"/>
      <c r="WHL11" s="6"/>
      <c r="WHM11" s="6"/>
      <c r="WHN11" s="6"/>
      <c r="WHO11" s="6"/>
      <c r="WHP11" s="6"/>
      <c r="WHQ11" s="6"/>
      <c r="WHR11" s="6"/>
      <c r="WHS11" s="6"/>
      <c r="WHT11" s="6"/>
      <c r="WHU11" s="6"/>
      <c r="WHV11" s="6"/>
      <c r="WHW11" s="6"/>
      <c r="WHX11" s="6"/>
      <c r="WHY11" s="6"/>
      <c r="WHZ11" s="6"/>
      <c r="WIA11" s="6"/>
      <c r="WIB11" s="6"/>
      <c r="WIC11" s="6"/>
      <c r="WID11" s="6"/>
      <c r="WIE11" s="6"/>
      <c r="WIF11" s="6"/>
      <c r="WIG11" s="6"/>
      <c r="WIH11" s="6"/>
      <c r="WII11" s="6"/>
      <c r="WIJ11" s="6"/>
      <c r="WIK11" s="6"/>
      <c r="WIL11" s="6"/>
      <c r="WIM11" s="6"/>
      <c r="WIN11" s="6"/>
      <c r="WIO11" s="6"/>
      <c r="WIP11" s="6"/>
      <c r="WIQ11" s="6"/>
      <c r="WIR11" s="6"/>
      <c r="WIS11" s="6"/>
      <c r="WIT11" s="6"/>
      <c r="WIU11" s="6"/>
      <c r="WIV11" s="6"/>
      <c r="WIW11" s="6"/>
      <c r="WIX11" s="6"/>
      <c r="WIY11" s="6"/>
      <c r="WIZ11" s="6"/>
      <c r="WJA11" s="6"/>
      <c r="WJB11" s="6"/>
      <c r="WJC11" s="6"/>
      <c r="WJD11" s="6"/>
      <c r="WJE11" s="6"/>
      <c r="WJF11" s="6"/>
      <c r="WJG11" s="6"/>
      <c r="WJH11" s="6"/>
      <c r="WJI11" s="6"/>
      <c r="WJJ11" s="6"/>
      <c r="WJK11" s="6"/>
      <c r="WJL11" s="6"/>
      <c r="WJM11" s="6"/>
      <c r="WJN11" s="6"/>
      <c r="WJO11" s="6"/>
      <c r="WJP11" s="6"/>
      <c r="WJQ11" s="6"/>
      <c r="WJR11" s="6"/>
      <c r="WJS11" s="6"/>
      <c r="WJT11" s="6"/>
      <c r="WJU11" s="6"/>
      <c r="WJV11" s="6"/>
      <c r="WJW11" s="6"/>
      <c r="WJX11" s="6"/>
      <c r="WJY11" s="6"/>
      <c r="WJZ11" s="6"/>
      <c r="WKA11" s="6"/>
      <c r="WKB11" s="6"/>
      <c r="WKC11" s="6"/>
      <c r="WKD11" s="6"/>
      <c r="WKE11" s="6"/>
      <c r="WKF11" s="6"/>
      <c r="WKG11" s="6"/>
      <c r="WKH11" s="6"/>
      <c r="WKI11" s="6"/>
      <c r="WKJ11" s="6"/>
      <c r="WKK11" s="6"/>
      <c r="WKL11" s="6"/>
      <c r="WKM11" s="6"/>
      <c r="WKN11" s="6"/>
      <c r="WKO11" s="6"/>
      <c r="WKP11" s="6"/>
      <c r="WKQ11" s="6"/>
      <c r="WKR11" s="6"/>
      <c r="WKS11" s="6"/>
      <c r="WKT11" s="6"/>
      <c r="WKU11" s="6"/>
      <c r="WKV11" s="6"/>
      <c r="WKW11" s="6"/>
      <c r="WKX11" s="6"/>
      <c r="WKY11" s="6"/>
      <c r="WKZ11" s="6"/>
      <c r="WLA11" s="6"/>
      <c r="WLB11" s="6"/>
      <c r="WLC11" s="6"/>
      <c r="WLD11" s="6"/>
      <c r="WLE11" s="6"/>
      <c r="WLF11" s="6"/>
      <c r="WLG11" s="6"/>
      <c r="WLH11" s="6"/>
      <c r="WLI11" s="6"/>
      <c r="WLJ11" s="6"/>
      <c r="WLK11" s="6"/>
      <c r="WLL11" s="6"/>
      <c r="WLM11" s="6"/>
      <c r="WLN11" s="6"/>
      <c r="WLO11" s="6"/>
      <c r="WLP11" s="6"/>
      <c r="WLQ11" s="6"/>
      <c r="WLR11" s="6"/>
      <c r="WLS11" s="6"/>
      <c r="WLT11" s="6"/>
      <c r="WLU11" s="6"/>
      <c r="WLV11" s="6"/>
      <c r="WLW11" s="6"/>
      <c r="WLX11" s="6"/>
      <c r="WLY11" s="6"/>
      <c r="WLZ11" s="6"/>
      <c r="WMA11" s="6"/>
      <c r="WMB11" s="6"/>
      <c r="WMC11" s="6"/>
      <c r="WMD11" s="6"/>
      <c r="WME11" s="6"/>
      <c r="WMF11" s="6"/>
      <c r="WMG11" s="6"/>
      <c r="WMH11" s="6"/>
      <c r="WMI11" s="6"/>
      <c r="WMJ11" s="6"/>
      <c r="WMK11" s="6"/>
      <c r="WML11" s="6"/>
      <c r="WMM11" s="6"/>
      <c r="WMN11" s="6"/>
      <c r="WMO11" s="6"/>
      <c r="WMP11" s="6"/>
      <c r="WMQ11" s="6"/>
      <c r="WMR11" s="6"/>
      <c r="WMS11" s="6"/>
      <c r="WMT11" s="6"/>
      <c r="WMU11" s="6"/>
      <c r="WMV11" s="6"/>
      <c r="WMW11" s="6"/>
      <c r="WMX11" s="6"/>
      <c r="WMY11" s="6"/>
      <c r="WMZ11" s="6"/>
      <c r="WNA11" s="6"/>
      <c r="WNB11" s="6"/>
      <c r="WNC11" s="6"/>
      <c r="WND11" s="6"/>
      <c r="WNE11" s="6"/>
      <c r="WNF11" s="6"/>
      <c r="WNG11" s="6"/>
      <c r="WNH11" s="6"/>
      <c r="WNI11" s="6"/>
      <c r="WNJ11" s="6"/>
      <c r="WNK11" s="6"/>
      <c r="WNL11" s="6"/>
      <c r="WNM11" s="6"/>
      <c r="WNN11" s="6"/>
      <c r="WNO11" s="6"/>
      <c r="WNP11" s="6"/>
      <c r="WNQ11" s="6"/>
      <c r="WNR11" s="6"/>
      <c r="WNS11" s="6"/>
      <c r="WNT11" s="6"/>
      <c r="WNU11" s="6"/>
      <c r="WNV11" s="6"/>
      <c r="WNW11" s="6"/>
      <c r="WNX11" s="6"/>
      <c r="WNY11" s="6"/>
      <c r="WNZ11" s="6"/>
      <c r="WOA11" s="6"/>
      <c r="WOB11" s="6"/>
      <c r="WOC11" s="6"/>
      <c r="WOD11" s="6"/>
      <c r="WOE11" s="6"/>
      <c r="WOF11" s="6"/>
      <c r="WOG11" s="6"/>
      <c r="WOH11" s="6"/>
      <c r="WOI11" s="6"/>
      <c r="WOJ11" s="6"/>
      <c r="WOK11" s="6"/>
      <c r="WOL11" s="6"/>
      <c r="WOM11" s="6"/>
      <c r="WON11" s="6"/>
      <c r="WOO11" s="6"/>
      <c r="WOP11" s="6"/>
      <c r="WOQ11" s="6"/>
      <c r="WOR11" s="6"/>
      <c r="WOS11" s="6"/>
      <c r="WOT11" s="6"/>
      <c r="WOU11" s="6"/>
      <c r="WOV11" s="6"/>
      <c r="WOW11" s="6"/>
      <c r="WOX11" s="6"/>
      <c r="WOY11" s="6"/>
      <c r="WOZ11" s="6"/>
      <c r="WPA11" s="6"/>
      <c r="WPB11" s="6"/>
      <c r="WPC11" s="6"/>
      <c r="WPD11" s="6"/>
      <c r="WPE11" s="6"/>
      <c r="WPF11" s="6"/>
      <c r="WPG11" s="6"/>
      <c r="WPH11" s="6"/>
      <c r="WPI11" s="6"/>
      <c r="WPJ11" s="6"/>
      <c r="WPK11" s="6"/>
      <c r="WPL11" s="6"/>
      <c r="WPM11" s="6"/>
      <c r="WPN11" s="6"/>
      <c r="WPO11" s="6"/>
      <c r="WPP11" s="6"/>
      <c r="WPQ11" s="6"/>
      <c r="WPR11" s="6"/>
      <c r="WPS11" s="6"/>
      <c r="WPT11" s="6"/>
      <c r="WPU11" s="6"/>
      <c r="WPV11" s="6"/>
      <c r="WPW11" s="6"/>
      <c r="WPX11" s="6"/>
      <c r="WPY11" s="6"/>
      <c r="WPZ11" s="6"/>
      <c r="WQA11" s="6"/>
      <c r="WQB11" s="6"/>
      <c r="WQC11" s="6"/>
      <c r="WQD11" s="6"/>
      <c r="WQE11" s="6"/>
      <c r="WQF11" s="6"/>
      <c r="WQG11" s="6"/>
      <c r="WQH11" s="6"/>
      <c r="WQI11" s="6"/>
      <c r="WQJ11" s="6"/>
      <c r="WQK11" s="6"/>
      <c r="WQL11" s="6"/>
      <c r="WQM11" s="6"/>
      <c r="WQN11" s="6"/>
      <c r="WQO11" s="6"/>
      <c r="WQP11" s="6"/>
      <c r="WQQ11" s="6"/>
      <c r="WQR11" s="6"/>
      <c r="WQS11" s="6"/>
      <c r="WQT11" s="6"/>
      <c r="WQU11" s="6"/>
      <c r="WQV11" s="6"/>
      <c r="WQW11" s="6"/>
      <c r="WQX11" s="6"/>
      <c r="WQY11" s="6"/>
      <c r="WQZ11" s="6"/>
      <c r="WRA11" s="6"/>
      <c r="WRB11" s="6"/>
      <c r="WRC11" s="6"/>
      <c r="WRD11" s="6"/>
      <c r="WRE11" s="6"/>
      <c r="WRF11" s="6"/>
      <c r="WRG11" s="6"/>
      <c r="WRH11" s="6"/>
      <c r="WRI11" s="6"/>
      <c r="WRJ11" s="6"/>
      <c r="WRK11" s="6"/>
      <c r="WRL11" s="6"/>
      <c r="WRM11" s="6"/>
      <c r="WRN11" s="6"/>
      <c r="WRO11" s="6"/>
      <c r="WRP11" s="6"/>
      <c r="WRQ11" s="6"/>
      <c r="WRR11" s="6"/>
      <c r="WRS11" s="6"/>
      <c r="WRT11" s="6"/>
      <c r="WRU11" s="6"/>
      <c r="WRV11" s="6"/>
      <c r="WRW11" s="6"/>
      <c r="WRX11" s="6"/>
      <c r="WRY11" s="6"/>
      <c r="WRZ11" s="6"/>
      <c r="WSA11" s="6"/>
      <c r="WSB11" s="6"/>
      <c r="WSC11" s="6"/>
      <c r="WSD11" s="6"/>
      <c r="WSE11" s="6"/>
      <c r="WSF11" s="6"/>
      <c r="WSG11" s="6"/>
      <c r="WSH11" s="6"/>
      <c r="WSI11" s="6"/>
      <c r="WSJ11" s="6"/>
      <c r="WSK11" s="6"/>
      <c r="WSL11" s="6"/>
      <c r="WSM11" s="6"/>
      <c r="WSN11" s="6"/>
      <c r="WSO11" s="6"/>
      <c r="WSP11" s="6"/>
      <c r="WSQ11" s="6"/>
      <c r="WSR11" s="6"/>
      <c r="WSS11" s="6"/>
      <c r="WST11" s="6"/>
      <c r="WSU11" s="6"/>
      <c r="WSV11" s="6"/>
      <c r="WSW11" s="6"/>
      <c r="WSX11" s="6"/>
      <c r="WSY11" s="6"/>
      <c r="WSZ11" s="6"/>
      <c r="WTA11" s="6"/>
      <c r="WTB11" s="6"/>
      <c r="WTC11" s="6"/>
      <c r="WTD11" s="6"/>
      <c r="WTE11" s="6"/>
      <c r="WTF11" s="6"/>
      <c r="WTG11" s="6"/>
      <c r="WTH11" s="6"/>
      <c r="WTI11" s="6"/>
      <c r="WTJ11" s="6"/>
      <c r="WTK11" s="6"/>
      <c r="WTL11" s="6"/>
      <c r="WTM11" s="6"/>
      <c r="WTN11" s="6"/>
      <c r="WTO11" s="6"/>
      <c r="WTP11" s="6"/>
      <c r="WTQ11" s="6"/>
      <c r="WTR11" s="6"/>
      <c r="WTS11" s="6"/>
      <c r="WTT11" s="6"/>
      <c r="WTU11" s="6"/>
      <c r="WTV11" s="6"/>
      <c r="WTW11" s="6"/>
      <c r="WTX11" s="6"/>
      <c r="WTY11" s="6"/>
      <c r="WTZ11" s="6"/>
      <c r="WUA11" s="6"/>
      <c r="WUB11" s="6"/>
      <c r="WUC11" s="6"/>
      <c r="WUD11" s="6"/>
      <c r="WUE11" s="6"/>
      <c r="WUF11" s="6"/>
      <c r="WUG11" s="6"/>
      <c r="WUH11" s="6"/>
      <c r="WUI11" s="6"/>
      <c r="WUJ11" s="6"/>
      <c r="WUK11" s="6"/>
      <c r="WUL11" s="6"/>
      <c r="WUM11" s="6"/>
      <c r="WUN11" s="6"/>
      <c r="WUO11" s="6"/>
      <c r="WUP11" s="6"/>
      <c r="WUQ11" s="6"/>
      <c r="WUR11" s="6"/>
      <c r="WUS11" s="6"/>
      <c r="WUT11" s="6"/>
      <c r="WUU11" s="6"/>
      <c r="WUV11" s="6"/>
      <c r="WUW11" s="6"/>
      <c r="WUX11" s="6"/>
      <c r="WUY11" s="6"/>
      <c r="WUZ11" s="6"/>
      <c r="WVA11" s="6"/>
      <c r="WVB11" s="6"/>
      <c r="WVC11" s="6"/>
      <c r="WVD11" s="6"/>
      <c r="WVE11" s="6"/>
      <c r="WVF11" s="6"/>
      <c r="WVG11" s="6"/>
      <c r="WVH11" s="6"/>
      <c r="WVI11" s="6"/>
      <c r="WVJ11" s="6"/>
      <c r="WVK11" s="6"/>
      <c r="WVL11" s="6"/>
      <c r="WVM11" s="6"/>
      <c r="WVN11" s="6"/>
      <c r="WVO11" s="6"/>
      <c r="WVP11" s="6"/>
      <c r="WVQ11" s="6"/>
      <c r="WVR11" s="6"/>
      <c r="WVS11" s="6"/>
      <c r="WVT11" s="6"/>
      <c r="WVU11" s="6"/>
      <c r="WVV11" s="6"/>
      <c r="WVW11" s="6"/>
      <c r="WVX11" s="6"/>
      <c r="WVY11" s="6"/>
      <c r="WVZ11" s="6"/>
      <c r="WWA11" s="6"/>
      <c r="WWB11" s="6"/>
      <c r="WWC11" s="6"/>
      <c r="WWD11" s="6"/>
      <c r="WWE11" s="6"/>
      <c r="WWF11" s="6"/>
      <c r="WWG11" s="6"/>
      <c r="WWH11" s="6"/>
      <c r="WWI11" s="6"/>
      <c r="WWJ11" s="6"/>
      <c r="WWK11" s="6"/>
      <c r="WWL11" s="6"/>
      <c r="WWM11" s="6"/>
      <c r="WWN11" s="6"/>
      <c r="WWO11" s="6"/>
      <c r="WWP11" s="6"/>
      <c r="WWQ11" s="6"/>
      <c r="WWR11" s="6"/>
      <c r="WWS11" s="6"/>
      <c r="WWT11" s="6"/>
      <c r="WWU11" s="6"/>
      <c r="WWV11" s="6"/>
      <c r="WWW11" s="6"/>
      <c r="WWX11" s="6"/>
      <c r="WWY11" s="6"/>
      <c r="WWZ11" s="6"/>
      <c r="WXA11" s="6"/>
      <c r="WXB11" s="6"/>
      <c r="WXC11" s="6"/>
      <c r="WXD11" s="6"/>
      <c r="WXE11" s="6"/>
      <c r="WXF11" s="6"/>
      <c r="WXG11" s="6"/>
      <c r="WXH11" s="6"/>
      <c r="WXI11" s="6"/>
      <c r="WXJ11" s="6"/>
      <c r="WXK11" s="6"/>
      <c r="WXL11" s="6"/>
      <c r="WXM11" s="6"/>
      <c r="WXN11" s="6"/>
      <c r="WXO11" s="6"/>
      <c r="WXP11" s="6"/>
      <c r="WXQ11" s="6"/>
      <c r="WXR11" s="6"/>
      <c r="WXS11" s="6"/>
      <c r="WXT11" s="6"/>
      <c r="WXU11" s="6"/>
      <c r="WXV11" s="6"/>
      <c r="WXW11" s="6"/>
      <c r="WXX11" s="6"/>
      <c r="WXY11" s="6"/>
      <c r="WXZ11" s="6"/>
      <c r="WYA11" s="6"/>
      <c r="WYB11" s="6"/>
      <c r="WYC11" s="6"/>
      <c r="WYD11" s="6"/>
      <c r="WYE11" s="6"/>
      <c r="WYF11" s="6"/>
      <c r="WYG11" s="6"/>
      <c r="WYH11" s="6"/>
      <c r="WYI11" s="6"/>
      <c r="WYJ11" s="6"/>
      <c r="WYK11" s="6"/>
      <c r="WYL11" s="6"/>
      <c r="WYM11" s="6"/>
      <c r="WYN11" s="6"/>
      <c r="WYO11" s="6"/>
      <c r="WYP11" s="6"/>
      <c r="WYQ11" s="6"/>
      <c r="WYR11" s="6"/>
      <c r="WYS11" s="6"/>
      <c r="WYT11" s="6"/>
      <c r="WYU11" s="6"/>
      <c r="WYV11" s="6"/>
      <c r="WYW11" s="6"/>
      <c r="WYX11" s="6"/>
      <c r="WYY11" s="6"/>
      <c r="WYZ11" s="6"/>
      <c r="WZA11" s="6"/>
      <c r="WZB11" s="6"/>
      <c r="WZC11" s="6"/>
      <c r="WZD11" s="6"/>
      <c r="WZE11" s="6"/>
      <c r="WZF11" s="6"/>
      <c r="WZG11" s="6"/>
      <c r="WZH11" s="6"/>
      <c r="WZI11" s="6"/>
      <c r="WZJ11" s="6"/>
      <c r="WZK11" s="6"/>
      <c r="WZL11" s="6"/>
      <c r="WZM11" s="6"/>
      <c r="WZN11" s="6"/>
      <c r="WZO11" s="6"/>
      <c r="WZP11" s="6"/>
      <c r="WZQ11" s="6"/>
      <c r="WZR11" s="6"/>
      <c r="WZS11" s="6"/>
      <c r="WZT11" s="6"/>
      <c r="WZU11" s="6"/>
      <c r="WZV11" s="6"/>
      <c r="WZW11" s="6"/>
      <c r="WZX11" s="6"/>
      <c r="WZY11" s="6"/>
      <c r="WZZ11" s="6"/>
      <c r="XAA11" s="6"/>
      <c r="XAB11" s="6"/>
      <c r="XAC11" s="6"/>
      <c r="XAD11" s="6"/>
      <c r="XAE11" s="6"/>
      <c r="XAF11" s="6"/>
      <c r="XAG11" s="6"/>
      <c r="XAH11" s="6"/>
      <c r="XAI11" s="6"/>
      <c r="XAJ11" s="6"/>
      <c r="XAK11" s="6"/>
      <c r="XAL11" s="6"/>
      <c r="XAM11" s="6"/>
      <c r="XAN11" s="6"/>
      <c r="XAO11" s="6"/>
      <c r="XAP11" s="6"/>
      <c r="XAQ11" s="6"/>
      <c r="XAR11" s="6"/>
      <c r="XAS11" s="6"/>
      <c r="XAT11" s="6"/>
      <c r="XAU11" s="6"/>
      <c r="XAV11" s="6"/>
      <c r="XAW11" s="6"/>
      <c r="XAX11" s="6"/>
      <c r="XAY11" s="6"/>
      <c r="XAZ11" s="6"/>
      <c r="XBA11" s="6"/>
      <c r="XBB11" s="6"/>
      <c r="XBC11" s="6"/>
      <c r="XBD11" s="6"/>
      <c r="XBE11" s="6"/>
      <c r="XBF11" s="6"/>
      <c r="XBG11" s="6"/>
      <c r="XBH11" s="6"/>
      <c r="XBI11" s="6"/>
      <c r="XBJ11" s="6"/>
      <c r="XBK11" s="6"/>
      <c r="XBL11" s="6"/>
      <c r="XBM11" s="6"/>
      <c r="XBN11" s="6"/>
      <c r="XBO11" s="6"/>
      <c r="XBP11" s="6"/>
      <c r="XBQ11" s="6"/>
      <c r="XBR11" s="6"/>
      <c r="XBS11" s="6"/>
      <c r="XBT11" s="6"/>
      <c r="XBU11" s="6"/>
      <c r="XBV11" s="6"/>
      <c r="XBW11" s="6"/>
      <c r="XBX11" s="6"/>
      <c r="XBY11" s="6"/>
      <c r="XBZ11" s="6"/>
      <c r="XCA11" s="6"/>
      <c r="XCB11" s="6"/>
      <c r="XCC11" s="6"/>
      <c r="XCD11" s="6"/>
      <c r="XCE11" s="6"/>
      <c r="XCF11" s="6"/>
      <c r="XCG11" s="6"/>
      <c r="XCH11" s="6"/>
      <c r="XCI11" s="6"/>
      <c r="XCJ11" s="6"/>
      <c r="XCK11" s="6"/>
      <c r="XCL11" s="6"/>
      <c r="XCM11" s="6"/>
      <c r="XCN11" s="6"/>
      <c r="XCO11" s="6"/>
      <c r="XCP11" s="6"/>
      <c r="XCQ11" s="6"/>
      <c r="XCR11" s="6"/>
      <c r="XCS11" s="6"/>
      <c r="XCT11" s="6"/>
      <c r="XCU11" s="6"/>
      <c r="XCV11" s="6"/>
      <c r="XCW11" s="6"/>
      <c r="XCX11" s="6"/>
      <c r="XCY11" s="6"/>
      <c r="XCZ11" s="6"/>
      <c r="XDA11" s="6"/>
      <c r="XDB11" s="6"/>
      <c r="XDC11" s="6"/>
      <c r="XDD11" s="6"/>
      <c r="XDE11" s="6"/>
      <c r="XDF11" s="6"/>
      <c r="XDG11" s="6"/>
      <c r="XDH11" s="6"/>
      <c r="XDI11" s="6"/>
      <c r="XDJ11" s="6"/>
      <c r="XDK11" s="6"/>
      <c r="XDL11" s="6"/>
      <c r="XDM11" s="6"/>
      <c r="XDN11" s="6"/>
      <c r="XDO11" s="6"/>
      <c r="XDP11" s="6"/>
      <c r="XDQ11" s="6"/>
      <c r="XDR11" s="6"/>
      <c r="XDS11" s="6"/>
      <c r="XDT11" s="6"/>
      <c r="XDU11" s="6"/>
      <c r="XDV11" s="6"/>
      <c r="XDW11" s="6"/>
      <c r="XDX11" s="6"/>
      <c r="XDY11" s="6"/>
      <c r="XDZ11" s="6"/>
      <c r="XEA11" s="6"/>
      <c r="XEB11" s="6"/>
      <c r="XEC11" s="6"/>
      <c r="XED11" s="6"/>
      <c r="XEE11" s="6"/>
      <c r="XEF11" s="6"/>
      <c r="XEG11" s="6"/>
      <c r="XEH11" s="6"/>
      <c r="XEI11" s="6"/>
      <c r="XEJ11" s="6"/>
      <c r="XEK11" s="6"/>
      <c r="XEL11" s="6"/>
      <c r="XEM11" s="6"/>
      <c r="XEN11" s="6"/>
      <c r="XEO11" s="6"/>
      <c r="XEP11" s="6"/>
      <c r="XEQ11" s="6"/>
      <c r="XER11" s="6"/>
      <c r="XES11" s="6"/>
      <c r="XET11" s="6"/>
      <c r="XEU11" s="6"/>
      <c r="XEV11" s="6"/>
      <c r="XEW11" s="6"/>
      <c r="XEX11" s="6"/>
      <c r="XEY11" s="6"/>
      <c r="XEZ11" s="6"/>
      <c r="XFA11" s="6"/>
      <c r="XFB11" s="6"/>
      <c r="XFC11" s="6"/>
      <c r="XFD11" s="6"/>
    </row>
    <row r="12" s="6" customFormat="1" ht="12.75" customHeight="1" spans="1:56">
      <c r="A12" s="32" t="s">
        <v>65</v>
      </c>
      <c r="B12" s="30">
        <f ca="1" t="shared" si="0"/>
        <v>43983</v>
      </c>
      <c r="C12" s="31">
        <f ca="1" t="shared" si="1"/>
        <v>44201</v>
      </c>
      <c r="D12" s="29" t="str">
        <f t="shared" si="2"/>
        <v>Project 412</v>
      </c>
      <c r="E12" s="29" t="str">
        <f t="shared" si="3"/>
        <v>Company AB 512</v>
      </c>
      <c r="F12" s="29" t="str">
        <f ca="1" t="shared" si="4"/>
        <v>Lindesberg</v>
      </c>
      <c r="G12" s="36">
        <f ca="1" t="shared" si="5"/>
        <v>35</v>
      </c>
      <c r="H12" s="37" t="str">
        <f ca="1" t="shared" si="6"/>
        <v>Ja</v>
      </c>
      <c r="I12" s="29" t="str">
        <f ca="1" t="shared" si="7"/>
        <v>Flytt</v>
      </c>
      <c r="J12" s="29" t="str">
        <f ca="1" t="shared" si="8"/>
        <v>Produktion</v>
      </c>
      <c r="K12" s="40">
        <f ca="1" t="shared" si="9"/>
        <v>300</v>
      </c>
      <c r="L12" s="40">
        <f ca="1" t="shared" si="10"/>
        <v>243</v>
      </c>
      <c r="M12" s="40"/>
      <c r="N12" s="29" t="str">
        <f ca="1" t="shared" si="11"/>
        <v>Erik Johanson 12</v>
      </c>
      <c r="O12" s="29" t="str">
        <f ca="1" t="shared" si="12"/>
        <v>Sarah Anderson 12</v>
      </c>
      <c r="P12" s="29" t="str">
        <f ca="1" t="shared" si="13"/>
        <v>Sarah Anderson 12</v>
      </c>
      <c r="Q12" s="29" t="str">
        <f ca="1" t="shared" si="14"/>
        <v>4.Projekteringsavtal</v>
      </c>
      <c r="R12" s="44" t="str">
        <f ca="1" t="shared" si="15"/>
        <v>nej</v>
      </c>
      <c r="S12" s="44" t="str">
        <f ca="1" t="shared" si="16"/>
        <v/>
      </c>
      <c r="T12" s="44" t="str">
        <f ca="1" t="shared" si="17"/>
        <v/>
      </c>
      <c r="U12" s="51"/>
      <c r="V12" s="52"/>
      <c r="W12" s="48" t="str">
        <f ca="1" t="shared" si="18"/>
        <v>Länk</v>
      </c>
      <c r="X12" s="49" t="str">
        <f ca="1" t="shared" si="19"/>
        <v/>
      </c>
      <c r="Y12" s="62" t="str">
        <f ca="1" t="shared" si="20"/>
        <v/>
      </c>
      <c r="Z12" s="62" t="str">
        <f ca="1" t="shared" si="21"/>
        <v/>
      </c>
      <c r="AA12" s="32"/>
      <c r="AB12" s="63" t="str">
        <f ca="1" t="shared" si="24"/>
        <v/>
      </c>
      <c r="AC12" s="72">
        <f ca="1">INDEX(Anslutningspunkt!$A$2:$A$24,RANDBETWEEN(2,24),1)</f>
        <v>3002</v>
      </c>
      <c r="AD12" s="29"/>
      <c r="AE12" s="29" t="str">
        <f ca="1" t="shared" si="22"/>
        <v>Regionnät</v>
      </c>
      <c r="AF12" s="75"/>
      <c r="AG12" s="92"/>
      <c r="AH12" s="49" t="str">
        <f ca="1" t="shared" si="23"/>
        <v>Ja</v>
      </c>
      <c r="AI12" s="62"/>
      <c r="AM12" s="6">
        <f ca="1">VLOOKUP(AC12,Anslutningspunkt!A:B,2,0)+RANDBETWEEN(-10000,10000)</f>
        <v>7681656.698</v>
      </c>
      <c r="AN12" s="6">
        <f ca="1">VLOOKUP(AC12,Anslutningspunkt!A:C,3,0)+RANDBETWEEN(-10000,10000)</f>
        <v>756866.195</v>
      </c>
      <c r="AP12" s="6" t="str">
        <f ca="1" t="shared" si="25"/>
        <v>Flytt</v>
      </c>
      <c r="AQ12" s="6" t="str">
        <f ca="1" t="shared" si="26"/>
        <v>Produktion</v>
      </c>
      <c r="AX12" s="30">
        <f ca="1" t="shared" si="27"/>
        <v>44114.6516951064</v>
      </c>
      <c r="AZ12" s="30">
        <f ca="1">IF(SUM(IF({"4.Projekteringsavtal","5.Anslutningsavtal","6.Nätavtal"}=Q12,1,0))&gt;0,EDATE(AX12,RANDBETWEEN(0,6)),"")</f>
        <v>44265</v>
      </c>
      <c r="BB12" s="20" t="str">
        <f ca="1">IF(SUM(IF({"5.Anslutningsavtal","6.Nätavtal"}=Q12,1,0))&gt;0,EDATE(AZ12,RANDBETWEEN(0,3)),"")</f>
        <v/>
      </c>
      <c r="BD12" s="20" t="str">
        <f ca="1" t="shared" si="28"/>
        <v/>
      </c>
    </row>
    <row r="13" s="6" customFormat="1" ht="12.75" customHeight="1" spans="1:56">
      <c r="A13" s="32" t="s">
        <v>65</v>
      </c>
      <c r="B13" s="30">
        <f ca="1" t="shared" si="0"/>
        <v>43245</v>
      </c>
      <c r="C13" s="31">
        <f ca="1" t="shared" si="1"/>
        <v>44428</v>
      </c>
      <c r="D13" s="29" t="str">
        <f t="shared" si="2"/>
        <v>Project 413</v>
      </c>
      <c r="E13" s="29" t="str">
        <f t="shared" si="3"/>
        <v>Company AB 513</v>
      </c>
      <c r="F13" s="29" t="str">
        <f ca="1" t="shared" si="4"/>
        <v>Upplands Väsby</v>
      </c>
      <c r="G13" s="36">
        <f ca="1" t="shared" si="5"/>
        <v>36</v>
      </c>
      <c r="H13" s="37" t="str">
        <f ca="1" t="shared" si="6"/>
        <v/>
      </c>
      <c r="I13" s="29" t="str">
        <f ca="1" t="shared" si="7"/>
        <v>Nyanslutning</v>
      </c>
      <c r="J13" s="29" t="str">
        <f ca="1" t="shared" si="8"/>
        <v>Produktion</v>
      </c>
      <c r="K13" s="40">
        <f ca="1" t="shared" si="9"/>
        <v>430</v>
      </c>
      <c r="L13" s="40">
        <f ca="1" t="shared" si="10"/>
        <v>143</v>
      </c>
      <c r="M13" s="40"/>
      <c r="N13" s="29" t="str">
        <f ca="1" t="shared" si="11"/>
        <v>Lars Johnson 13</v>
      </c>
      <c r="O13" s="29" t="str">
        <f ca="1" t="shared" si="12"/>
        <v>Sarah Anderson 13</v>
      </c>
      <c r="P13" s="29" t="str">
        <f ca="1" t="shared" si="13"/>
        <v>Anders Erikson 13</v>
      </c>
      <c r="Q13" s="29" t="str">
        <f ca="1" t="shared" si="14"/>
        <v>4.Projekteringsavtal</v>
      </c>
      <c r="R13" s="44" t="str">
        <f ca="1" t="shared" si="15"/>
        <v>?</v>
      </c>
      <c r="S13" s="44" t="str">
        <f ca="1" t="shared" si="16"/>
        <v/>
      </c>
      <c r="T13" s="44" t="str">
        <f ca="1" t="shared" si="17"/>
        <v/>
      </c>
      <c r="U13" s="53"/>
      <c r="V13" s="54"/>
      <c r="W13" s="48" t="str">
        <f ca="1" t="shared" si="18"/>
        <v/>
      </c>
      <c r="X13" s="49" t="str">
        <f ca="1" t="shared" si="19"/>
        <v>Ja</v>
      </c>
      <c r="Y13" s="62">
        <f ca="1" t="shared" si="20"/>
        <v>44541</v>
      </c>
      <c r="Z13" s="62">
        <f ca="1" t="shared" si="21"/>
        <v>44479</v>
      </c>
      <c r="AA13" s="32"/>
      <c r="AB13" s="63" t="str">
        <f ca="1" t="shared" si="24"/>
        <v/>
      </c>
      <c r="AC13" s="72">
        <f ca="1">INDEX(Anslutningspunkt!$A$2:$A$24,RANDBETWEEN(2,24),1)</f>
        <v>3006</v>
      </c>
      <c r="AD13" s="29"/>
      <c r="AE13" s="29" t="str">
        <f ca="1" t="shared" si="22"/>
        <v>Regionnät</v>
      </c>
      <c r="AF13" s="74"/>
      <c r="AG13" s="92"/>
      <c r="AH13" s="49" t="str">
        <f ca="1" t="shared" si="23"/>
        <v/>
      </c>
      <c r="AI13" s="91"/>
      <c r="AM13" s="6">
        <f ca="1">VLOOKUP(AC13,Anslutningspunkt!A:B,2,0)+RANDBETWEEN(-10000,10000)</f>
        <v>7606121.698</v>
      </c>
      <c r="AN13" s="6">
        <f ca="1">VLOOKUP(AC13,Anslutningspunkt!A:C,3,0)+RANDBETWEEN(-10000,10000)</f>
        <v>805923.195</v>
      </c>
      <c r="AP13" s="6" t="str">
        <f ca="1" t="shared" si="25"/>
        <v>Nyanslutning</v>
      </c>
      <c r="AQ13" s="6" t="str">
        <f ca="1" t="shared" si="26"/>
        <v>Produktion</v>
      </c>
      <c r="AX13" s="30">
        <f ca="1" t="shared" si="27"/>
        <v>44070.6810492242</v>
      </c>
      <c r="AZ13" s="30">
        <f ca="1">IF(SUM(IF({"4.Projekteringsavtal","5.Anslutningsavtal","6.Nätavtal"}=Q13,1,0))&gt;0,EDATE(AX13,RANDBETWEEN(0,6)),"")</f>
        <v>44192</v>
      </c>
      <c r="BB13" s="20" t="str">
        <f ca="1">IF(SUM(IF({"5.Anslutningsavtal","6.Nätavtal"}=Q13,1,0))&gt;0,EDATE(AZ13,RANDBETWEEN(0,3)),"")</f>
        <v/>
      </c>
      <c r="BD13" s="20" t="str">
        <f ca="1" t="shared" si="28"/>
        <v/>
      </c>
    </row>
    <row r="14" s="6" customFormat="1" ht="12.75" customHeight="1" spans="1:56">
      <c r="A14" s="32" t="s">
        <v>65</v>
      </c>
      <c r="B14" s="30">
        <f ca="1" t="shared" si="0"/>
        <v>44496</v>
      </c>
      <c r="C14" s="31">
        <f ca="1" t="shared" si="1"/>
        <v>45529</v>
      </c>
      <c r="D14" s="29" t="str">
        <f t="shared" si="2"/>
        <v>Project 414</v>
      </c>
      <c r="E14" s="29" t="str">
        <f t="shared" si="3"/>
        <v>Company AB 514</v>
      </c>
      <c r="F14" s="29" t="str">
        <f ca="1" t="shared" si="4"/>
        <v>Upplands Bro</v>
      </c>
      <c r="G14" s="36">
        <f ca="1" t="shared" si="5"/>
        <v>35</v>
      </c>
      <c r="H14" s="37" t="str">
        <f ca="1" t="shared" si="6"/>
        <v/>
      </c>
      <c r="I14" s="29" t="str">
        <f ca="1" t="shared" si="7"/>
        <v>Nyanslutning</v>
      </c>
      <c r="J14" s="29" t="str">
        <f ca="1" t="shared" si="8"/>
        <v>Konsumtion</v>
      </c>
      <c r="K14" s="40">
        <f ca="1" t="shared" si="9"/>
        <v>440</v>
      </c>
      <c r="L14" s="40">
        <f ca="1" t="shared" si="10"/>
        <v>3</v>
      </c>
      <c r="M14" s="40"/>
      <c r="N14" s="29" t="str">
        <f ca="1" t="shared" si="11"/>
        <v>Anders Erikson 14</v>
      </c>
      <c r="O14" s="29" t="str">
        <f ca="1" t="shared" si="12"/>
        <v>Sarah Anderson 14</v>
      </c>
      <c r="P14" s="29" t="str">
        <f ca="1" t="shared" si="13"/>
        <v>Lars Johnson 14</v>
      </c>
      <c r="Q14" s="29" t="str">
        <f ca="1" t="shared" si="14"/>
        <v>5.Anslutningsavtal</v>
      </c>
      <c r="R14" s="44" t="str">
        <f ca="1" t="shared" si="15"/>
        <v>N/A</v>
      </c>
      <c r="S14" s="44" t="str">
        <f ca="1" t="shared" si="16"/>
        <v/>
      </c>
      <c r="T14" s="44" t="str">
        <f ca="1" t="shared" si="17"/>
        <v>x</v>
      </c>
      <c r="U14" s="50"/>
      <c r="V14" s="32"/>
      <c r="W14" s="48" t="str">
        <f ca="1" t="shared" si="18"/>
        <v>Reservationsavtal ska tecknas</v>
      </c>
      <c r="X14" s="49" t="str">
        <f ca="1" t="shared" si="19"/>
        <v/>
      </c>
      <c r="Y14" s="62" t="str">
        <f ca="1" t="shared" si="20"/>
        <v/>
      </c>
      <c r="Z14" s="62" t="str">
        <f ca="1" t="shared" si="21"/>
        <v/>
      </c>
      <c r="AA14" s="32"/>
      <c r="AB14" s="63" t="str">
        <f ca="1" t="shared" si="24"/>
        <v/>
      </c>
      <c r="AC14" s="72">
        <f ca="1">INDEX(Anslutningspunkt!$A$2:$A$24,RANDBETWEEN(2,24),1)</f>
        <v>3003</v>
      </c>
      <c r="AD14" s="29"/>
      <c r="AE14" s="29" t="str">
        <f ca="1" t="shared" si="22"/>
        <v/>
      </c>
      <c r="AF14" s="74"/>
      <c r="AG14" s="92"/>
      <c r="AH14" s="49" t="str">
        <f ca="1" t="shared" si="23"/>
        <v>Nej</v>
      </c>
      <c r="AI14" s="91"/>
      <c r="AM14" s="6">
        <f ca="1">VLOOKUP(AC14,Anslutningspunkt!A:B,2,0)+RANDBETWEEN(-10000,10000)</f>
        <v>7763010.698</v>
      </c>
      <c r="AN14" s="6">
        <f ca="1">VLOOKUP(AC14,Anslutningspunkt!A:C,3,0)+RANDBETWEEN(-10000,10000)</f>
        <v>678068.195</v>
      </c>
      <c r="AP14" s="6" t="str">
        <f ca="1" t="shared" si="25"/>
        <v>Nyanslutning</v>
      </c>
      <c r="AQ14" s="6" t="str">
        <f ca="1" t="shared" si="26"/>
        <v>Konsumtion</v>
      </c>
      <c r="AX14" s="30">
        <f ca="1" t="shared" si="27"/>
        <v>44501.0498824893</v>
      </c>
      <c r="AZ14" s="30">
        <f ca="1">IF(SUM(IF({"4.Projekteringsavtal","5.Anslutningsavtal","6.Nätavtal"}=Q14,1,0))&gt;0,EDATE(AX14,RANDBETWEEN(0,6)),"")</f>
        <v>44531</v>
      </c>
      <c r="BB14" s="20">
        <f ca="1">IF(SUM(IF({"5.Anslutningsavtal","6.Nätavtal"}=Q14,1,0))&gt;0,EDATE(AZ14,RANDBETWEEN(0,3)),"")</f>
        <v>44621</v>
      </c>
      <c r="BD14" s="20" t="str">
        <f ca="1" t="shared" si="28"/>
        <v/>
      </c>
    </row>
    <row r="15" s="6" customFormat="1" ht="12.75" customHeight="1" spans="1:56">
      <c r="A15" s="32" t="s">
        <v>65</v>
      </c>
      <c r="B15" s="30">
        <f ca="1" t="shared" si="0"/>
        <v>44845</v>
      </c>
      <c r="C15" s="31">
        <f ca="1" t="shared" si="1"/>
        <v>45377</v>
      </c>
      <c r="D15" s="29" t="str">
        <f t="shared" si="2"/>
        <v>Project 415</v>
      </c>
      <c r="E15" s="29" t="str">
        <f t="shared" si="3"/>
        <v>Company AB 515</v>
      </c>
      <c r="F15" s="29" t="str">
        <f ca="1" t="shared" si="4"/>
        <v>Östhammar</v>
      </c>
      <c r="G15" s="36">
        <f ca="1" t="shared" si="5"/>
        <v>36</v>
      </c>
      <c r="H15" s="37" t="str">
        <f ca="1" t="shared" si="6"/>
        <v>Ja</v>
      </c>
      <c r="I15" s="29" t="str">
        <f ca="1" t="shared" si="7"/>
        <v>Nyanslutning</v>
      </c>
      <c r="J15" s="29" t="str">
        <f ca="1" t="shared" si="8"/>
        <v>Konsumtion</v>
      </c>
      <c r="K15" s="40">
        <f ca="1" t="shared" si="9"/>
        <v>300</v>
      </c>
      <c r="L15" s="40">
        <f ca="1" t="shared" si="10"/>
        <v>132</v>
      </c>
      <c r="M15" s="40"/>
      <c r="N15" s="29" t="str">
        <f ca="1" t="shared" si="11"/>
        <v>Erik Johanson 15</v>
      </c>
      <c r="O15" s="29" t="str">
        <f ca="1" t="shared" si="12"/>
        <v>Erik Johanson 15</v>
      </c>
      <c r="P15" s="29" t="str">
        <f ca="1" t="shared" si="13"/>
        <v>Anders Erikson 15</v>
      </c>
      <c r="Q15" s="29" t="str">
        <f ca="1" t="shared" si="14"/>
        <v>4.Projekteringsavtal</v>
      </c>
      <c r="R15" s="44" t="str">
        <f ca="1" t="shared" si="15"/>
        <v/>
      </c>
      <c r="S15" s="44" t="str">
        <f ca="1" t="shared" si="16"/>
        <v/>
      </c>
      <c r="T15" s="44" t="str">
        <f ca="1" t="shared" si="17"/>
        <v/>
      </c>
      <c r="U15" s="53"/>
      <c r="V15" s="54"/>
      <c r="W15" s="48" t="str">
        <f ca="1" t="shared" si="18"/>
        <v/>
      </c>
      <c r="X15" s="49" t="str">
        <f ca="1" t="shared" si="19"/>
        <v>Ja</v>
      </c>
      <c r="Y15" s="62">
        <f ca="1" t="shared" si="20"/>
        <v>45567</v>
      </c>
      <c r="Z15" s="62">
        <f ca="1" t="shared" si="21"/>
        <v>45405</v>
      </c>
      <c r="AA15" s="32"/>
      <c r="AB15" s="63" t="str">
        <f ca="1" t="shared" si="24"/>
        <v/>
      </c>
      <c r="AC15" s="72" t="e">
        <f ca="1">INDEX(Anslutningspunkt!$A$2:$A$24,RANDBETWEEN(2,24),1)</f>
        <v>#REF!</v>
      </c>
      <c r="AD15" s="29"/>
      <c r="AE15" s="29" t="str">
        <f ca="1" t="shared" si="22"/>
        <v>Stamnät Regionnät</v>
      </c>
      <c r="AF15" s="74"/>
      <c r="AG15" s="92"/>
      <c r="AH15" s="49" t="str">
        <f ca="1" t="shared" si="23"/>
        <v>Nej</v>
      </c>
      <c r="AI15" s="91"/>
      <c r="AM15" s="6" t="e">
        <f ca="1">VLOOKUP(AC15,Anslutningspunkt!A:B,2,0)+RANDBETWEEN(-10000,10000)</f>
        <v>#REF!</v>
      </c>
      <c r="AN15" s="6" t="e">
        <f ca="1">VLOOKUP(AC15,Anslutningspunkt!A:C,3,0)+RANDBETWEEN(-10000,10000)</f>
        <v>#REF!</v>
      </c>
      <c r="AP15" s="6" t="str">
        <f ca="1" t="shared" si="25"/>
        <v>Nyanslutning</v>
      </c>
      <c r="AQ15" s="6" t="str">
        <f ca="1" t="shared" si="26"/>
        <v>Konsumtion</v>
      </c>
      <c r="AX15" s="30">
        <f ca="1" t="shared" si="27"/>
        <v>45385.4026571793</v>
      </c>
      <c r="AZ15" s="30">
        <f ca="1">IF(SUM(IF({"4.Projekteringsavtal","5.Anslutningsavtal","6.Nätavtal"}=Q15,1,0))&gt;0,EDATE(AX15,RANDBETWEEN(0,6)),"")</f>
        <v>45385</v>
      </c>
      <c r="BB15" s="20" t="str">
        <f ca="1">IF(SUM(IF({"5.Anslutningsavtal","6.Nätavtal"}=Q15,1,0))&gt;0,EDATE(AZ15,RANDBETWEEN(0,3)),"")</f>
        <v/>
      </c>
      <c r="BD15" s="20" t="str">
        <f ca="1" t="shared" si="28"/>
        <v/>
      </c>
    </row>
    <row r="16" s="6" customFormat="1" ht="12.75" customHeight="1" spans="1:56">
      <c r="A16" s="32" t="s">
        <v>65</v>
      </c>
      <c r="B16" s="30">
        <f ca="1" t="shared" si="0"/>
        <v>44264</v>
      </c>
      <c r="C16" s="31">
        <f ca="1" t="shared" si="1"/>
        <v>44749</v>
      </c>
      <c r="D16" s="29" t="str">
        <f t="shared" si="2"/>
        <v>Project 416</v>
      </c>
      <c r="E16" s="29" t="str">
        <f t="shared" si="3"/>
        <v>Company AB 516</v>
      </c>
      <c r="F16" s="29" t="str">
        <f ca="1" t="shared" si="4"/>
        <v>Järfälla</v>
      </c>
      <c r="G16" s="36">
        <f ca="1" t="shared" si="5"/>
        <v>38</v>
      </c>
      <c r="H16" s="37" t="str">
        <f ca="1" t="shared" si="6"/>
        <v/>
      </c>
      <c r="I16" s="29" t="str">
        <f ca="1" t="shared" si="7"/>
        <v>Utökning</v>
      </c>
      <c r="J16" s="29" t="str">
        <f ca="1" t="shared" si="8"/>
        <v>Produktion</v>
      </c>
      <c r="K16" s="40">
        <f ca="1" t="shared" si="9"/>
        <v>60</v>
      </c>
      <c r="L16" s="40">
        <f ca="1" t="shared" si="10"/>
        <v>23</v>
      </c>
      <c r="M16" s="40"/>
      <c r="N16" s="29" t="str">
        <f ca="1" t="shared" si="11"/>
        <v>Lars Johnson 16</v>
      </c>
      <c r="O16" s="29" t="str">
        <f ca="1" t="shared" si="12"/>
        <v>Sarah Anderson 16</v>
      </c>
      <c r="P16" s="29" t="str">
        <f ca="1" t="shared" si="13"/>
        <v>Anders Erikson 16</v>
      </c>
      <c r="Q16" s="29" t="str">
        <f ca="1" t="shared" si="14"/>
        <v>1.Anslutningsmöjlighet</v>
      </c>
      <c r="R16" s="44" t="str">
        <f ca="1" t="shared" si="15"/>
        <v>nej</v>
      </c>
      <c r="S16" s="44" t="str">
        <f ca="1" t="shared" si="16"/>
        <v/>
      </c>
      <c r="T16" s="44" t="str">
        <f ca="1" t="shared" si="17"/>
        <v>x</v>
      </c>
      <c r="U16" s="51"/>
      <c r="V16" s="52"/>
      <c r="W16" s="48" t="str">
        <f ca="1" t="shared" si="18"/>
        <v/>
      </c>
      <c r="X16" s="49" t="str">
        <f ca="1" t="shared" si="19"/>
        <v>Ja</v>
      </c>
      <c r="Y16" s="62">
        <f ca="1" t="shared" si="20"/>
        <v>45577</v>
      </c>
      <c r="Z16" s="62">
        <f ca="1" t="shared" si="21"/>
        <v>45288</v>
      </c>
      <c r="AA16" s="32"/>
      <c r="AB16" s="63" t="str">
        <f ca="1" t="shared" si="24"/>
        <v/>
      </c>
      <c r="AC16" s="72">
        <f ca="1">INDEX(Anslutningspunkt!$A$2:$A$24,RANDBETWEEN(2,24),1)</f>
        <v>151</v>
      </c>
      <c r="AD16" s="29"/>
      <c r="AE16" s="29" t="str">
        <f ca="1" t="shared" si="22"/>
        <v>Stamnät</v>
      </c>
      <c r="AF16" s="75"/>
      <c r="AG16" s="92"/>
      <c r="AH16" s="49" t="str">
        <f ca="1" t="shared" si="23"/>
        <v/>
      </c>
      <c r="AI16" s="62"/>
      <c r="AM16" s="6">
        <f ca="1">VLOOKUP(AC16,Anslutningspunkt!A:B,2,0)+RANDBETWEEN(-10000,10000)</f>
        <v>6332536.937</v>
      </c>
      <c r="AN16" s="6">
        <f ca="1">VLOOKUP(AC16,Anslutningspunkt!A:C,3,0)+RANDBETWEEN(-10000,10000)</f>
        <v>424644.554</v>
      </c>
      <c r="AP16" s="6" t="str">
        <f ca="1" t="shared" si="25"/>
        <v>Utökning</v>
      </c>
      <c r="AQ16" s="6" t="str">
        <f ca="1" t="shared" si="26"/>
        <v>Produktion</v>
      </c>
      <c r="AX16" s="30" t="str">
        <f ca="1" t="shared" si="27"/>
        <v/>
      </c>
      <c r="AZ16" s="30" t="str">
        <f ca="1">IF(SUM(IF({"4.Projekteringsavtal","5.Anslutningsavtal","6.Nätavtal"}=Q16,1,0))&gt;0,EDATE(AX16,RANDBETWEEN(0,6)),"")</f>
        <v/>
      </c>
      <c r="BB16" s="20" t="str">
        <f ca="1">IF(SUM(IF({"5.Anslutningsavtal","6.Nätavtal"}=Q16,1,0))&gt;0,EDATE(AZ16,RANDBETWEEN(0,3)),"")</f>
        <v/>
      </c>
      <c r="BD16" s="20" t="str">
        <f ca="1" t="shared" si="28"/>
        <v/>
      </c>
    </row>
    <row r="17" s="6" customFormat="1" ht="12.75" customHeight="1" spans="1:56">
      <c r="A17" s="32" t="s">
        <v>65</v>
      </c>
      <c r="B17" s="30">
        <f ca="1" t="shared" si="0"/>
        <v>44600</v>
      </c>
      <c r="C17" s="31">
        <f ca="1" t="shared" si="1"/>
        <v>45418</v>
      </c>
      <c r="D17" s="29" t="str">
        <f t="shared" si="2"/>
        <v>Project 417</v>
      </c>
      <c r="E17" s="29" t="str">
        <f t="shared" si="3"/>
        <v>Company AB 517</v>
      </c>
      <c r="F17" s="29" t="str">
        <f ca="1" t="shared" si="4"/>
        <v>Eskilstuna</v>
      </c>
      <c r="G17" s="36">
        <f ca="1" t="shared" si="5"/>
        <v>37</v>
      </c>
      <c r="H17" s="37" t="str">
        <f ca="1" t="shared" si="6"/>
        <v>Ja</v>
      </c>
      <c r="I17" s="29" t="str">
        <f ca="1" t="shared" si="7"/>
        <v>Nyanslutning</v>
      </c>
      <c r="J17" s="29" t="str">
        <f ca="1" t="shared" si="8"/>
        <v>Konsumtion</v>
      </c>
      <c r="K17" s="40">
        <f ca="1" t="shared" si="9"/>
        <v>130</v>
      </c>
      <c r="L17" s="40">
        <f ca="1" t="shared" si="10"/>
        <v>109</v>
      </c>
      <c r="M17" s="40"/>
      <c r="N17" s="29" t="str">
        <f ca="1" t="shared" si="11"/>
        <v>Erik Johanson 17</v>
      </c>
      <c r="O17" s="29" t="str">
        <f ca="1" t="shared" si="12"/>
        <v>Sarah Anderson 17</v>
      </c>
      <c r="P17" s="29" t="str">
        <f ca="1" t="shared" si="13"/>
        <v>Lars Johnson 17</v>
      </c>
      <c r="Q17" s="29" t="str">
        <f ca="1" t="shared" si="14"/>
        <v>1.Anslutningsmöjlighet</v>
      </c>
      <c r="R17" s="44" t="str">
        <f ca="1" t="shared" si="15"/>
        <v/>
      </c>
      <c r="S17" s="44" t="str">
        <f ca="1" t="shared" si="16"/>
        <v>x</v>
      </c>
      <c r="T17" s="44" t="str">
        <f ca="1" t="shared" si="17"/>
        <v>x</v>
      </c>
      <c r="U17" s="53"/>
      <c r="V17" s="54"/>
      <c r="W17" s="48" t="str">
        <f ca="1" t="shared" si="18"/>
        <v>Ansluts till LN 20 kV</v>
      </c>
      <c r="X17" s="49" t="str">
        <f ca="1" t="shared" si="19"/>
        <v>Ja</v>
      </c>
      <c r="Y17" s="62">
        <f ca="1" t="shared" si="20"/>
        <v>45547</v>
      </c>
      <c r="Z17" s="62">
        <f ca="1" t="shared" si="21"/>
        <v>45543</v>
      </c>
      <c r="AA17" s="32"/>
      <c r="AB17" s="63">
        <f ca="1" t="shared" si="24"/>
        <v>45118.273528342</v>
      </c>
      <c r="AC17" s="72">
        <f ca="1">INDEX(Anslutningspunkt!$A$2:$A$24,RANDBETWEEN(2,24),1)</f>
        <v>205</v>
      </c>
      <c r="AD17" s="29"/>
      <c r="AE17" s="29" t="str">
        <f ca="1" t="shared" si="22"/>
        <v>Regionnät</v>
      </c>
      <c r="AF17" s="74"/>
      <c r="AG17" s="92"/>
      <c r="AH17" s="49" t="str">
        <f ca="1" t="shared" si="23"/>
        <v>Ja</v>
      </c>
      <c r="AI17" s="91"/>
      <c r="AM17" s="6">
        <f ca="1">VLOOKUP(AC17,Anslutningspunkt!A:B,2,0)+RANDBETWEEN(-10000,10000)</f>
        <v>7208820.753</v>
      </c>
      <c r="AN17" s="6">
        <f ca="1">VLOOKUP(AC17,Anslutningspunkt!A:C,3,0)+RANDBETWEEN(-10000,10000)</f>
        <v>370918.201</v>
      </c>
      <c r="AP17" s="6" t="str">
        <f ca="1" t="shared" si="25"/>
        <v>Nyanslutning</v>
      </c>
      <c r="AQ17" s="6" t="str">
        <f ca="1" t="shared" si="26"/>
        <v>Konsumtion</v>
      </c>
      <c r="AX17" s="30" t="str">
        <f ca="1" t="shared" si="27"/>
        <v/>
      </c>
      <c r="AZ17" s="30" t="str">
        <f ca="1">IF(SUM(IF({"4.Projekteringsavtal","5.Anslutningsavtal","6.Nätavtal"}=Q17,1,0))&gt;0,EDATE(AX17,RANDBETWEEN(0,6)),"")</f>
        <v/>
      </c>
      <c r="BB17" s="20" t="str">
        <f ca="1">IF(SUM(IF({"5.Anslutningsavtal","6.Nätavtal"}=Q17,1,0))&gt;0,EDATE(AZ17,RANDBETWEEN(0,3)),"")</f>
        <v/>
      </c>
      <c r="BD17" s="20" t="str">
        <f ca="1" t="shared" si="28"/>
        <v/>
      </c>
    </row>
    <row r="18" s="6" customFormat="1" ht="12.75" customHeight="1" spans="1:56">
      <c r="A18" s="32" t="s">
        <v>65</v>
      </c>
      <c r="B18" s="30">
        <f ca="1" t="shared" si="0"/>
        <v>43917</v>
      </c>
      <c r="C18" s="31">
        <f ca="1" t="shared" si="1"/>
        <v>44878</v>
      </c>
      <c r="D18" s="29" t="str">
        <f t="shared" si="2"/>
        <v>Project 418</v>
      </c>
      <c r="E18" s="29" t="str">
        <f t="shared" si="3"/>
        <v>Company AB 518</v>
      </c>
      <c r="F18" s="29" t="str">
        <f ca="1" t="shared" si="4"/>
        <v>Kungsör</v>
      </c>
      <c r="G18" s="36">
        <f ca="1" t="shared" si="5"/>
        <v>33</v>
      </c>
      <c r="H18" s="37" t="str">
        <f ca="1" t="shared" si="6"/>
        <v/>
      </c>
      <c r="I18" s="29" t="str">
        <f ca="1" t="shared" si="7"/>
        <v>Utökning</v>
      </c>
      <c r="J18" s="29" t="str">
        <f ca="1" t="shared" si="8"/>
        <v>Produktion</v>
      </c>
      <c r="K18" s="40">
        <f ca="1" t="shared" si="9"/>
        <v>160</v>
      </c>
      <c r="L18" s="40">
        <f ca="1" t="shared" si="10"/>
        <v>32</v>
      </c>
      <c r="M18" s="40"/>
      <c r="N18" s="29" t="str">
        <f ca="1" t="shared" si="11"/>
        <v>Anders Erikson 18</v>
      </c>
      <c r="O18" s="29" t="str">
        <f ca="1" t="shared" si="12"/>
        <v>Lars Johnson 18</v>
      </c>
      <c r="P18" s="29" t="str">
        <f ca="1" t="shared" si="13"/>
        <v>Erik Johanson 18</v>
      </c>
      <c r="Q18" s="29" t="str">
        <f ca="1" t="shared" si="14"/>
        <v>1.Anslutningsmöjlighet</v>
      </c>
      <c r="R18" s="44" t="str">
        <f ca="1" t="shared" si="15"/>
        <v/>
      </c>
      <c r="S18" s="44" t="str">
        <f ca="1" t="shared" si="16"/>
        <v/>
      </c>
      <c r="T18" s="44" t="str">
        <f ca="1" t="shared" si="17"/>
        <v>x</v>
      </c>
      <c r="U18" s="53"/>
      <c r="V18" s="54"/>
      <c r="W18" s="48" t="str">
        <f ca="1" t="shared" si="18"/>
        <v/>
      </c>
      <c r="X18" s="49" t="str">
        <f ca="1" t="shared" si="19"/>
        <v>Ja</v>
      </c>
      <c r="Y18" s="62">
        <f ca="1" t="shared" si="20"/>
        <v>45562</v>
      </c>
      <c r="Z18" s="62">
        <f ca="1" t="shared" si="21"/>
        <v>45478</v>
      </c>
      <c r="AA18" s="32"/>
      <c r="AB18" s="63" t="str">
        <f ca="1" t="shared" si="24"/>
        <v/>
      </c>
      <c r="AC18" s="72">
        <f ca="1">INDEX(Anslutningspunkt!$A$2:$A$24,RANDBETWEEN(2,24),1)</f>
        <v>102</v>
      </c>
      <c r="AD18" s="29"/>
      <c r="AE18" s="29" t="str">
        <f ca="1" t="shared" si="22"/>
        <v/>
      </c>
      <c r="AF18" s="74"/>
      <c r="AG18" s="92"/>
      <c r="AH18" s="49" t="str">
        <f ca="1" t="shared" si="23"/>
        <v>Ja</v>
      </c>
      <c r="AI18" s="91"/>
      <c r="AM18" s="6">
        <f ca="1">VLOOKUP(AC18,Anslutningspunkt!A:B,2,0)+RANDBETWEEN(-10000,10000)</f>
        <v>6082374.642</v>
      </c>
      <c r="AN18" s="6">
        <f ca="1">VLOOKUP(AC18,Anslutningspunkt!A:C,3,0)+RANDBETWEEN(-10000,10000)</f>
        <v>491804.069</v>
      </c>
      <c r="AP18" s="6" t="str">
        <f ca="1" t="shared" si="25"/>
        <v>Utökning</v>
      </c>
      <c r="AQ18" s="6" t="str">
        <f ca="1" t="shared" si="26"/>
        <v>Produktion</v>
      </c>
      <c r="AX18" s="30" t="str">
        <f ca="1" t="shared" si="27"/>
        <v/>
      </c>
      <c r="AZ18" s="30" t="str">
        <f ca="1">IF(SUM(IF({"4.Projekteringsavtal","5.Anslutningsavtal","6.Nätavtal"}=Q18,1,0))&gt;0,EDATE(AX18,RANDBETWEEN(0,6)),"")</f>
        <v/>
      </c>
      <c r="BB18" s="20" t="str">
        <f ca="1">IF(SUM(IF({"5.Anslutningsavtal","6.Nätavtal"}=Q18,1,0))&gt;0,EDATE(AZ18,RANDBETWEEN(0,3)),"")</f>
        <v/>
      </c>
      <c r="BD18" s="20" t="str">
        <f ca="1" t="shared" si="28"/>
        <v/>
      </c>
    </row>
    <row r="19" s="6" customFormat="1" ht="12.75" customHeight="1" spans="1:56">
      <c r="A19" s="32" t="s">
        <v>65</v>
      </c>
      <c r="B19" s="30">
        <f ca="1" t="shared" si="0"/>
        <v>44251</v>
      </c>
      <c r="C19" s="31">
        <f ca="1" t="shared" si="1"/>
        <v>45572</v>
      </c>
      <c r="D19" s="29" t="str">
        <f t="shared" si="2"/>
        <v>Project 419</v>
      </c>
      <c r="E19" s="29" t="str">
        <f t="shared" si="3"/>
        <v>Company AB 519</v>
      </c>
      <c r="F19" s="29" t="str">
        <f ca="1" t="shared" si="4"/>
        <v>Falun</v>
      </c>
      <c r="G19" s="36">
        <f ca="1" t="shared" si="5"/>
        <v>38</v>
      </c>
      <c r="H19" s="37" t="str">
        <f ca="1" t="shared" si="6"/>
        <v>Ja</v>
      </c>
      <c r="I19" s="29" t="str">
        <f ca="1" t="shared" si="7"/>
        <v>Utökning</v>
      </c>
      <c r="J19" s="29" t="str">
        <f ca="1" t="shared" si="8"/>
        <v>Konsumtion</v>
      </c>
      <c r="K19" s="40">
        <f ca="1" t="shared" si="9"/>
        <v>40</v>
      </c>
      <c r="L19" s="40">
        <f ca="1" t="shared" si="10"/>
        <v>39</v>
      </c>
      <c r="M19" s="40"/>
      <c r="N19" s="29" t="str">
        <f ca="1" t="shared" si="11"/>
        <v>Anders Erikson 19</v>
      </c>
      <c r="O19" s="29" t="str">
        <f ca="1" t="shared" si="12"/>
        <v>Sarah Anderson 19</v>
      </c>
      <c r="P19" s="29" t="str">
        <f ca="1" t="shared" si="13"/>
        <v>Erik Johanson 19</v>
      </c>
      <c r="Q19" s="29" t="str">
        <f ca="1" t="shared" si="14"/>
        <v>2.Reservationsavtal</v>
      </c>
      <c r="R19" s="44" t="str">
        <f ca="1" t="shared" si="15"/>
        <v>N/A</v>
      </c>
      <c r="S19" s="44" t="str">
        <f ca="1" t="shared" si="16"/>
        <v/>
      </c>
      <c r="T19" s="44" t="str">
        <f ca="1" t="shared" si="17"/>
        <v>x</v>
      </c>
      <c r="U19" s="53"/>
      <c r="V19" s="54"/>
      <c r="W19" s="48" t="str">
        <f ca="1" t="shared" si="18"/>
        <v>Länk</v>
      </c>
      <c r="X19" s="49" t="str">
        <f ca="1" t="shared" si="19"/>
        <v/>
      </c>
      <c r="Y19" s="62" t="str">
        <f ca="1" t="shared" si="20"/>
        <v/>
      </c>
      <c r="Z19" s="62" t="str">
        <f ca="1" t="shared" si="21"/>
        <v/>
      </c>
      <c r="AA19" s="32"/>
      <c r="AB19" s="63" t="str">
        <f ca="1" t="shared" si="24"/>
        <v/>
      </c>
      <c r="AC19" s="72">
        <f ca="1">INDEX(Anslutningspunkt!$A$2:$A$24,RANDBETWEEN(2,24),1)</f>
        <v>3001</v>
      </c>
      <c r="AD19" s="29"/>
      <c r="AE19" s="29" t="str">
        <f ca="1" t="shared" si="22"/>
        <v>Stamnät</v>
      </c>
      <c r="AF19" s="74"/>
      <c r="AG19" s="92"/>
      <c r="AH19" s="49" t="str">
        <f ca="1" t="shared" si="23"/>
        <v/>
      </c>
      <c r="AI19" s="62"/>
      <c r="AM19" s="6">
        <f ca="1">VLOOKUP(AC19,Anslutningspunkt!A:B,2,0)+RANDBETWEEN(-10000,10000)</f>
        <v>7404534.672</v>
      </c>
      <c r="AN19" s="6">
        <f ca="1">VLOOKUP(AC19,Anslutningspunkt!A:C,3,0)+RANDBETWEEN(-10000,10000)</f>
        <v>914347.142</v>
      </c>
      <c r="AP19" s="6" t="str">
        <f ca="1" t="shared" si="25"/>
        <v>Utökning</v>
      </c>
      <c r="AQ19" s="6" t="str">
        <f ca="1" t="shared" si="26"/>
        <v>Konsumtion</v>
      </c>
      <c r="AX19" s="30">
        <f ca="1" t="shared" si="27"/>
        <v>44515.5970960944</v>
      </c>
      <c r="AZ19" s="30" t="str">
        <f ca="1">IF(SUM(IF({"4.Projekteringsavtal","5.Anslutningsavtal","6.Nätavtal"}=Q19,1,0))&gt;0,EDATE(AX19,RANDBETWEEN(0,6)),"")</f>
        <v/>
      </c>
      <c r="BB19" s="20" t="str">
        <f ca="1">IF(SUM(IF({"5.Anslutningsavtal","6.Nätavtal"}=Q19,1,0))&gt;0,EDATE(AZ19,RANDBETWEEN(0,3)),"")</f>
        <v/>
      </c>
      <c r="BD19" s="20" t="str">
        <f ca="1" t="shared" si="28"/>
        <v/>
      </c>
    </row>
    <row r="20" s="6" customFormat="1" ht="12.75" customHeight="1" spans="1:56">
      <c r="A20" s="32" t="s">
        <v>65</v>
      </c>
      <c r="B20" s="30">
        <f ca="1" t="shared" si="0"/>
        <v>44837</v>
      </c>
      <c r="C20" s="31">
        <f ca="1" t="shared" si="1"/>
        <v>45375</v>
      </c>
      <c r="D20" s="29" t="str">
        <f t="shared" si="2"/>
        <v>Project 420</v>
      </c>
      <c r="E20" s="29" t="str">
        <f t="shared" si="3"/>
        <v>Company AB 520</v>
      </c>
      <c r="F20" s="29" t="str">
        <f ca="1" t="shared" si="4"/>
        <v>Upplands Bro</v>
      </c>
      <c r="G20" s="36">
        <f ca="1" t="shared" si="5"/>
        <v>33</v>
      </c>
      <c r="H20" s="37" t="str">
        <f ca="1" t="shared" si="6"/>
        <v>Nej</v>
      </c>
      <c r="I20" s="29" t="str">
        <f ca="1" t="shared" si="7"/>
        <v>Nyanslutning</v>
      </c>
      <c r="J20" s="29" t="str">
        <f ca="1" t="shared" si="8"/>
        <v>Produktion</v>
      </c>
      <c r="K20" s="40">
        <f ca="1" t="shared" si="9"/>
        <v>350</v>
      </c>
      <c r="L20" s="40">
        <f ca="1" t="shared" si="10"/>
        <v>154</v>
      </c>
      <c r="M20" s="40"/>
      <c r="N20" s="29" t="str">
        <f ca="1" t="shared" si="11"/>
        <v>Erik Johanson 20</v>
      </c>
      <c r="O20" s="29" t="str">
        <f ca="1" t="shared" si="12"/>
        <v>Sarah Anderson 20</v>
      </c>
      <c r="P20" s="29" t="str">
        <f ca="1" t="shared" si="13"/>
        <v>Sarah Anderson 20</v>
      </c>
      <c r="Q20" s="29" t="str">
        <f ca="1" t="shared" si="14"/>
        <v>2.Reservationsavtal</v>
      </c>
      <c r="R20" s="44" t="str">
        <f ca="1" t="shared" si="15"/>
        <v>?</v>
      </c>
      <c r="S20" s="44" t="str">
        <f ca="1" t="shared" si="16"/>
        <v/>
      </c>
      <c r="T20" s="44" t="str">
        <f ca="1" t="shared" si="17"/>
        <v>x</v>
      </c>
      <c r="U20" s="50"/>
      <c r="V20" s="32"/>
      <c r="W20" s="48" t="str">
        <f ca="1" t="shared" si="18"/>
        <v>Ansluts till LN 20 kV</v>
      </c>
      <c r="X20" s="49" t="str">
        <f ca="1" t="shared" si="19"/>
        <v>Ja</v>
      </c>
      <c r="Y20" s="62">
        <f ca="1" t="shared" si="20"/>
        <v>45515</v>
      </c>
      <c r="Z20" s="62">
        <f ca="1" t="shared" si="21"/>
        <v>45511</v>
      </c>
      <c r="AA20" s="32"/>
      <c r="AB20" s="63" t="str">
        <f ca="1" t="shared" si="24"/>
        <v/>
      </c>
      <c r="AC20" s="72">
        <f ca="1">INDEX(Anslutningspunkt!$A$2:$A$24,RANDBETWEEN(2,24),1)</f>
        <v>3005</v>
      </c>
      <c r="AD20" s="29"/>
      <c r="AE20" s="29" t="str">
        <f ca="1" t="shared" si="22"/>
        <v/>
      </c>
      <c r="AF20" s="74"/>
      <c r="AG20" s="93"/>
      <c r="AH20" s="49" t="str">
        <f ca="1" t="shared" si="23"/>
        <v>Nej</v>
      </c>
      <c r="AI20" s="91"/>
      <c r="AM20" s="6">
        <f ca="1">VLOOKUP(AC20,Anslutningspunkt!A:B,2,0)+RANDBETWEEN(-10000,10000)</f>
        <v>7752156.698</v>
      </c>
      <c r="AN20" s="6">
        <f ca="1">VLOOKUP(AC20,Anslutningspunkt!A:C,3,0)+RANDBETWEEN(-10000,10000)</f>
        <v>725653.195</v>
      </c>
      <c r="AP20" s="6" t="str">
        <f ca="1" t="shared" si="25"/>
        <v>Nyanslutning</v>
      </c>
      <c r="AQ20" s="6" t="str">
        <f ca="1" t="shared" si="26"/>
        <v>Produktion</v>
      </c>
      <c r="AX20" s="30">
        <f ca="1" t="shared" si="27"/>
        <v>45400.503717628</v>
      </c>
      <c r="AZ20" s="30" t="str">
        <f ca="1">IF(SUM(IF({"4.Projekteringsavtal","5.Anslutningsavtal","6.Nätavtal"}=Q20,1,0))&gt;0,EDATE(AX20,RANDBETWEEN(0,6)),"")</f>
        <v/>
      </c>
      <c r="BB20" s="20" t="str">
        <f ca="1">IF(SUM(IF({"5.Anslutningsavtal","6.Nätavtal"}=Q20,1,0))&gt;0,EDATE(AZ20,RANDBETWEEN(0,3)),"")</f>
        <v/>
      </c>
      <c r="BD20" s="20" t="str">
        <f ca="1" t="shared" si="28"/>
        <v/>
      </c>
    </row>
    <row r="21" s="6" customFormat="1" ht="12.75" customHeight="1" spans="1:56">
      <c r="A21" s="32" t="s">
        <v>65</v>
      </c>
      <c r="B21" s="30">
        <f ca="1" t="shared" si="0"/>
        <v>44712</v>
      </c>
      <c r="C21" s="31">
        <f ca="1" t="shared" si="1"/>
        <v>45288</v>
      </c>
      <c r="D21" s="29" t="str">
        <f t="shared" si="2"/>
        <v>Project 421</v>
      </c>
      <c r="E21" s="29" t="str">
        <f t="shared" si="3"/>
        <v>Company AB 521</v>
      </c>
      <c r="F21" s="29" t="str">
        <f ca="1" t="shared" si="4"/>
        <v>Smedjebacken</v>
      </c>
      <c r="G21" s="36">
        <f ca="1" t="shared" si="5"/>
        <v>34</v>
      </c>
      <c r="H21" s="37" t="str">
        <f ca="1" t="shared" si="6"/>
        <v>Nej</v>
      </c>
      <c r="I21" s="29" t="str">
        <f ca="1" t="shared" si="7"/>
        <v>Nyanslutning</v>
      </c>
      <c r="J21" s="29" t="str">
        <f ca="1" t="shared" si="8"/>
        <v>Produktion</v>
      </c>
      <c r="K21" s="40">
        <f ca="1" t="shared" si="9"/>
        <v>600</v>
      </c>
      <c r="L21" s="40">
        <f ca="1" t="shared" si="10"/>
        <v>106</v>
      </c>
      <c r="M21" s="40"/>
      <c r="N21" s="29" t="str">
        <f ca="1" t="shared" si="11"/>
        <v>Lars Johnson 21</v>
      </c>
      <c r="O21" s="29" t="str">
        <f ca="1" t="shared" si="12"/>
        <v>Erik Johanson 21</v>
      </c>
      <c r="P21" s="29" t="str">
        <f ca="1" t="shared" si="13"/>
        <v>Erik Johanson 21</v>
      </c>
      <c r="Q21" s="29" t="str">
        <f ca="1" t="shared" si="14"/>
        <v>2.Reservationsavtal</v>
      </c>
      <c r="R21" s="44" t="str">
        <f ca="1" t="shared" si="15"/>
        <v/>
      </c>
      <c r="S21" s="44" t="str">
        <f ca="1" t="shared" si="16"/>
        <v/>
      </c>
      <c r="T21" s="44" t="str">
        <f ca="1" t="shared" si="17"/>
        <v/>
      </c>
      <c r="U21" s="50"/>
      <c r="V21" s="32"/>
      <c r="W21" s="48" t="str">
        <f ca="1" t="shared" si="18"/>
        <v/>
      </c>
      <c r="X21" s="49" t="str">
        <f ca="1" t="shared" si="19"/>
        <v/>
      </c>
      <c r="Y21" s="62" t="str">
        <f ca="1" t="shared" si="20"/>
        <v/>
      </c>
      <c r="Z21" s="62" t="str">
        <f ca="1" t="shared" si="21"/>
        <v/>
      </c>
      <c r="AA21" s="32"/>
      <c r="AB21" s="63" t="str">
        <f ca="1" t="shared" si="24"/>
        <v/>
      </c>
      <c r="AC21" s="72">
        <f ca="1">INDEX(Anslutningspunkt!$A$2:$A$24,RANDBETWEEN(2,24),1)</f>
        <v>3006</v>
      </c>
      <c r="AD21" s="29"/>
      <c r="AE21" s="29" t="str">
        <f ca="1" t="shared" si="22"/>
        <v>Stamnät</v>
      </c>
      <c r="AF21" s="74"/>
      <c r="AG21" s="92"/>
      <c r="AH21" s="49" t="str">
        <f ca="1" t="shared" si="23"/>
        <v>Ja</v>
      </c>
      <c r="AI21" s="91"/>
      <c r="AM21" s="6">
        <f ca="1">VLOOKUP(AC21,Anslutningspunkt!A:B,2,0)+RANDBETWEEN(-10000,10000)</f>
        <v>7597823.698</v>
      </c>
      <c r="AN21" s="6">
        <f ca="1">VLOOKUP(AC21,Anslutningspunkt!A:C,3,0)+RANDBETWEEN(-10000,10000)</f>
        <v>798039.195</v>
      </c>
      <c r="AP21" s="6" t="str">
        <f ca="1" t="shared" si="25"/>
        <v>Nyanslutning</v>
      </c>
      <c r="AQ21" s="6" t="str">
        <f ca="1" t="shared" si="26"/>
        <v>Produktion</v>
      </c>
      <c r="AX21" s="30">
        <f ca="1" t="shared" si="27"/>
        <v>45133.7710426646</v>
      </c>
      <c r="AZ21" s="30" t="str">
        <f ca="1">IF(SUM(IF({"4.Projekteringsavtal","5.Anslutningsavtal","6.Nätavtal"}=Q21,1,0))&gt;0,EDATE(AX21,RANDBETWEEN(0,6)),"")</f>
        <v/>
      </c>
      <c r="BB21" s="20" t="str">
        <f ca="1">IF(SUM(IF({"5.Anslutningsavtal","6.Nätavtal"}=Q21,1,0))&gt;0,EDATE(AZ21,RANDBETWEEN(0,3)),"")</f>
        <v/>
      </c>
      <c r="BD21" s="20" t="str">
        <f ca="1" t="shared" si="28"/>
        <v/>
      </c>
    </row>
    <row r="22" s="6" customFormat="1" ht="12.75" customHeight="1" spans="1:56">
      <c r="A22" s="32" t="s">
        <v>65</v>
      </c>
      <c r="B22" s="30">
        <f ca="1" t="shared" si="0"/>
        <v>44033</v>
      </c>
      <c r="C22" s="31">
        <f ca="1" t="shared" si="1"/>
        <v>45565</v>
      </c>
      <c r="D22" s="29" t="str">
        <f t="shared" si="2"/>
        <v>Project 422</v>
      </c>
      <c r="E22" s="29" t="str">
        <f t="shared" si="3"/>
        <v>Company AB 522</v>
      </c>
      <c r="F22" s="29" t="str">
        <f ca="1" t="shared" si="4"/>
        <v>Stockholm</v>
      </c>
      <c r="G22" s="36">
        <f ca="1" t="shared" si="5"/>
        <v>31</v>
      </c>
      <c r="H22" s="37" t="str">
        <f ca="1" t="shared" si="6"/>
        <v>Nej</v>
      </c>
      <c r="I22" s="29" t="str">
        <f ca="1" t="shared" si="7"/>
        <v>Nyanslutning</v>
      </c>
      <c r="J22" s="29" t="str">
        <f ca="1" t="shared" si="8"/>
        <v>Produktion</v>
      </c>
      <c r="K22" s="40">
        <f ca="1" t="shared" si="9"/>
        <v>320</v>
      </c>
      <c r="L22" s="40">
        <f ca="1" t="shared" si="10"/>
        <v>28</v>
      </c>
      <c r="M22" s="40"/>
      <c r="N22" s="29" t="str">
        <f ca="1" t="shared" si="11"/>
        <v>Anders Erikson 22</v>
      </c>
      <c r="O22" s="29" t="str">
        <f ca="1" t="shared" si="12"/>
        <v>Sarah Anderson 22</v>
      </c>
      <c r="P22" s="29" t="str">
        <f ca="1" t="shared" si="13"/>
        <v>Sarah Anderson 22</v>
      </c>
      <c r="Q22" s="29" t="str">
        <f ca="1" t="shared" si="14"/>
        <v>2.Reservationsavtal</v>
      </c>
      <c r="R22" s="44" t="str">
        <f ca="1" t="shared" si="15"/>
        <v/>
      </c>
      <c r="S22" s="44" t="str">
        <f ca="1" t="shared" si="16"/>
        <v/>
      </c>
      <c r="T22" s="44" t="str">
        <f ca="1" t="shared" si="17"/>
        <v>x</v>
      </c>
      <c r="U22" s="50"/>
      <c r="V22" s="32"/>
      <c r="W22" s="48" t="str">
        <f ca="1" t="shared" si="18"/>
        <v/>
      </c>
      <c r="X22" s="49" t="str">
        <f ca="1" t="shared" si="19"/>
        <v/>
      </c>
      <c r="Y22" s="62" t="str">
        <f ca="1" t="shared" si="20"/>
        <v/>
      </c>
      <c r="Z22" s="62" t="str">
        <f ca="1" t="shared" si="21"/>
        <v/>
      </c>
      <c r="AA22" s="65"/>
      <c r="AB22" s="63" t="str">
        <f ca="1" t="shared" si="24"/>
        <v/>
      </c>
      <c r="AC22" s="72">
        <f ca="1">INDEX(Anslutningspunkt!$A$2:$A$24,RANDBETWEEN(2,24),1)</f>
        <v>204</v>
      </c>
      <c r="AD22" s="29"/>
      <c r="AE22" s="29" t="str">
        <f ca="1" t="shared" si="22"/>
        <v>Stamnät</v>
      </c>
      <c r="AF22" s="74"/>
      <c r="AG22" s="93"/>
      <c r="AH22" s="49" t="str">
        <f ca="1" t="shared" si="23"/>
        <v>Nej</v>
      </c>
      <c r="AI22" s="91"/>
      <c r="AM22" s="6">
        <f ca="1">VLOOKUP(AC22,Anslutningspunkt!A:B,2,0)+RANDBETWEEN(-10000,10000)</f>
        <v>7095149.63</v>
      </c>
      <c r="AN22" s="6">
        <f ca="1">VLOOKUP(AC22,Anslutningspunkt!A:C,3,0)+RANDBETWEEN(-10000,10000)</f>
        <v>691630.671</v>
      </c>
      <c r="AP22" s="6" t="str">
        <f ca="1" t="shared" si="25"/>
        <v>Nyanslutning</v>
      </c>
      <c r="AQ22" s="6" t="str">
        <f ca="1" t="shared" si="26"/>
        <v>Produktion</v>
      </c>
      <c r="AX22" s="30">
        <f ca="1" t="shared" si="27"/>
        <v>44347.4697950508</v>
      </c>
      <c r="AZ22" s="30" t="str">
        <f ca="1">IF(SUM(IF({"4.Projekteringsavtal","5.Anslutningsavtal","6.Nätavtal"}=Q22,1,0))&gt;0,EDATE(AX22,RANDBETWEEN(0,6)),"")</f>
        <v/>
      </c>
      <c r="BB22" s="20" t="str">
        <f ca="1">IF(SUM(IF({"5.Anslutningsavtal","6.Nätavtal"}=Q22,1,0))&gt;0,EDATE(AZ22,RANDBETWEEN(0,3)),"")</f>
        <v/>
      </c>
      <c r="BD22" s="20" t="str">
        <f ca="1" t="shared" si="28"/>
        <v/>
      </c>
    </row>
    <row r="23" ht="12.75" customHeight="1" spans="1:56">
      <c r="A23" s="32" t="s">
        <v>65</v>
      </c>
      <c r="B23" s="30">
        <f ca="1" t="shared" si="0"/>
        <v>44630</v>
      </c>
      <c r="C23" s="31">
        <f ca="1" t="shared" si="1"/>
        <v>44677</v>
      </c>
      <c r="D23" s="29" t="str">
        <f t="shared" si="2"/>
        <v>Project 423</v>
      </c>
      <c r="E23" s="29" t="str">
        <f t="shared" si="3"/>
        <v>Company AB 523</v>
      </c>
      <c r="F23" s="29" t="str">
        <f ca="1" t="shared" si="4"/>
        <v>Tierp</v>
      </c>
      <c r="G23" s="36">
        <f ca="1" t="shared" si="5"/>
        <v>32</v>
      </c>
      <c r="H23" s="37" t="str">
        <f ca="1" t="shared" si="6"/>
        <v>Nej</v>
      </c>
      <c r="I23" s="29" t="str">
        <f ca="1" t="shared" si="7"/>
        <v>Flytt</v>
      </c>
      <c r="J23" s="29" t="str">
        <f ca="1" t="shared" si="8"/>
        <v>Konsumtion</v>
      </c>
      <c r="K23" s="40">
        <f ca="1" t="shared" si="9"/>
        <v>80</v>
      </c>
      <c r="L23" s="40">
        <f ca="1" t="shared" si="10"/>
        <v>57</v>
      </c>
      <c r="M23" s="40"/>
      <c r="N23" s="29" t="str">
        <f ca="1" t="shared" si="11"/>
        <v>Anders Erikson 23</v>
      </c>
      <c r="O23" s="29" t="str">
        <f ca="1" t="shared" si="12"/>
        <v>Sarah Anderson 23</v>
      </c>
      <c r="P23" s="29" t="str">
        <f ca="1" t="shared" si="13"/>
        <v>Erik Johanson 23</v>
      </c>
      <c r="Q23" s="29" t="str">
        <f ca="1" t="shared" si="14"/>
        <v>5.Anslutningsavtal</v>
      </c>
      <c r="R23" s="44" t="str">
        <f ca="1" t="shared" si="15"/>
        <v>?</v>
      </c>
      <c r="S23" s="44" t="str">
        <f ca="1" t="shared" si="16"/>
        <v/>
      </c>
      <c r="T23" s="44" t="str">
        <f ca="1" t="shared" si="17"/>
        <v>x</v>
      </c>
      <c r="U23" s="50"/>
      <c r="V23" s="32"/>
      <c r="W23" s="48" t="str">
        <f ca="1" t="shared" si="18"/>
        <v/>
      </c>
      <c r="X23" s="49" t="str">
        <f ca="1" t="shared" si="19"/>
        <v>Ja</v>
      </c>
      <c r="Y23" s="62">
        <f ca="1" t="shared" si="20"/>
        <v>45465</v>
      </c>
      <c r="Z23" s="62">
        <f ca="1" t="shared" si="21"/>
        <v>45011</v>
      </c>
      <c r="AA23" s="32"/>
      <c r="AB23" s="63" t="str">
        <f ca="1" t="shared" si="24"/>
        <v/>
      </c>
      <c r="AC23" s="72">
        <f ca="1">INDEX(Anslutningspunkt!$A$2:$A$24,RANDBETWEEN(2,24),1)</f>
        <v>206</v>
      </c>
      <c r="AD23" s="29"/>
      <c r="AE23" s="29" t="str">
        <f ca="1" t="shared" si="22"/>
        <v>Stamnät Regionnät</v>
      </c>
      <c r="AF23" s="74"/>
      <c r="AG23" s="92"/>
      <c r="AH23" s="49" t="str">
        <f ca="1" t="shared" si="23"/>
        <v/>
      </c>
      <c r="AI23" s="91"/>
      <c r="AM23" s="6">
        <f ca="1">VLOOKUP(AC23,Anslutningspunkt!A:B,2,0)+RANDBETWEEN(-10000,10000)</f>
        <v>7303535.115</v>
      </c>
      <c r="AN23" s="6">
        <f ca="1">VLOOKUP(AC23,Anslutningspunkt!A:C,3,0)+RANDBETWEEN(-10000,10000)</f>
        <v>730053.405</v>
      </c>
      <c r="AP23" s="6" t="str">
        <f ca="1" t="shared" si="25"/>
        <v>Flytt</v>
      </c>
      <c r="AQ23" s="6" t="str">
        <f ca="1" t="shared" si="26"/>
        <v>Konsumtion</v>
      </c>
      <c r="AX23" s="30">
        <f ca="1" t="shared" si="27"/>
        <v>44701.4019200176</v>
      </c>
      <c r="AZ23" s="30">
        <f ca="1">IF(SUM(IF({"4.Projekteringsavtal","5.Anslutningsavtal","6.Nätavtal"}=Q23,1,0))&gt;0,EDATE(AX23,RANDBETWEEN(0,6)),"")</f>
        <v>44824</v>
      </c>
      <c r="BB23" s="20">
        <f ca="1">IF(SUM(IF({"5.Anslutningsavtal","6.Nätavtal"}=Q23,1,0))&gt;0,EDATE(AZ23,RANDBETWEEN(0,3)),"")</f>
        <v>44824</v>
      </c>
      <c r="BD23" s="20" t="str">
        <f ca="1" t="shared" si="28"/>
        <v/>
      </c>
    </row>
    <row r="24" s="6" customFormat="1" ht="12.75" customHeight="1" spans="1:56">
      <c r="A24" s="32" t="s">
        <v>65</v>
      </c>
      <c r="B24" s="30">
        <f ca="1" t="shared" si="0"/>
        <v>44437</v>
      </c>
      <c r="C24" s="31">
        <f ca="1" t="shared" si="1"/>
        <v>45155</v>
      </c>
      <c r="D24" s="29" t="str">
        <f t="shared" si="2"/>
        <v>Project 424</v>
      </c>
      <c r="E24" s="29" t="str">
        <f t="shared" si="3"/>
        <v>Company AB 524</v>
      </c>
      <c r="F24" s="29" t="str">
        <f ca="1" t="shared" si="4"/>
        <v>Västerås</v>
      </c>
      <c r="G24" s="36">
        <f ca="1" t="shared" si="5"/>
        <v>37</v>
      </c>
      <c r="H24" s="37" t="str">
        <f ca="1" t="shared" si="6"/>
        <v>Ja</v>
      </c>
      <c r="I24" s="29" t="str">
        <f ca="1" t="shared" si="7"/>
        <v>Nyanslutning</v>
      </c>
      <c r="J24" s="29" t="str">
        <f ca="1" t="shared" si="8"/>
        <v>Konsumtion</v>
      </c>
      <c r="K24" s="40">
        <f ca="1" t="shared" si="9"/>
        <v>130</v>
      </c>
      <c r="L24" s="40">
        <f ca="1" t="shared" si="10"/>
        <v>10</v>
      </c>
      <c r="M24" s="40"/>
      <c r="N24" s="29" t="str">
        <f ca="1" t="shared" si="11"/>
        <v>Sarah Anderson 24</v>
      </c>
      <c r="O24" s="29" t="str">
        <f ca="1" t="shared" si="12"/>
        <v>Lars Johnson 24</v>
      </c>
      <c r="P24" s="29" t="str">
        <f ca="1" t="shared" si="13"/>
        <v>Erik Johanson 24</v>
      </c>
      <c r="Q24" s="29" t="str">
        <f ca="1" t="shared" si="14"/>
        <v>4.Projekteringsavtal</v>
      </c>
      <c r="R24" s="44" t="str">
        <f ca="1" t="shared" si="15"/>
        <v>n</v>
      </c>
      <c r="S24" s="44" t="str">
        <f ca="1" t="shared" si="16"/>
        <v/>
      </c>
      <c r="T24" s="44" t="str">
        <f ca="1" t="shared" si="17"/>
        <v/>
      </c>
      <c r="U24" s="50"/>
      <c r="V24" s="32"/>
      <c r="W24" s="48" t="str">
        <f ca="1" t="shared" si="18"/>
        <v/>
      </c>
      <c r="X24" s="49" t="str">
        <f ca="1" t="shared" si="19"/>
        <v>Nej</v>
      </c>
      <c r="Y24" s="62" t="str">
        <f ca="1" t="shared" si="20"/>
        <v/>
      </c>
      <c r="Z24" s="62" t="str">
        <f ca="1" t="shared" si="21"/>
        <v/>
      </c>
      <c r="AA24" s="32"/>
      <c r="AB24" s="63" t="str">
        <f ca="1" t="shared" si="24"/>
        <v/>
      </c>
      <c r="AC24" s="72">
        <f ca="1">INDEX(Anslutningspunkt!$A$2:$A$24,RANDBETWEEN(2,24),1)</f>
        <v>206</v>
      </c>
      <c r="AD24" s="29"/>
      <c r="AE24" s="29" t="str">
        <f ca="1" t="shared" si="22"/>
        <v>Stamnät</v>
      </c>
      <c r="AF24" s="75"/>
      <c r="AG24" s="93"/>
      <c r="AH24" s="49" t="str">
        <f ca="1" t="shared" si="23"/>
        <v>Nej</v>
      </c>
      <c r="AI24" s="62"/>
      <c r="AM24" s="6">
        <f ca="1">VLOOKUP(AC24,Anslutningspunkt!A:B,2,0)+RANDBETWEEN(-10000,10000)</f>
        <v>7292402.115</v>
      </c>
      <c r="AN24" s="6">
        <f ca="1">VLOOKUP(AC24,Anslutningspunkt!A:C,3,0)+RANDBETWEEN(-10000,10000)</f>
        <v>734731.405</v>
      </c>
      <c r="AP24" s="6" t="str">
        <f ca="1" t="shared" si="25"/>
        <v>Nyanslutning</v>
      </c>
      <c r="AQ24" s="6" t="str">
        <f ca="1" t="shared" si="26"/>
        <v>Konsumtion</v>
      </c>
      <c r="AX24" s="30">
        <f ca="1" t="shared" si="27"/>
        <v>44539.3008740708</v>
      </c>
      <c r="AZ24" s="30">
        <f ca="1">IF(SUM(IF({"4.Projekteringsavtal","5.Anslutningsavtal","6.Nätavtal"}=Q24,1,0))&gt;0,EDATE(AX24,RANDBETWEEN(0,6)),"")</f>
        <v>44539</v>
      </c>
      <c r="BB24" s="20" t="str">
        <f ca="1">IF(SUM(IF({"5.Anslutningsavtal","6.Nätavtal"}=Q24,1,0))&gt;0,EDATE(AZ24,RANDBETWEEN(0,3)),"")</f>
        <v/>
      </c>
      <c r="BD24" s="20" t="str">
        <f ca="1" t="shared" si="28"/>
        <v/>
      </c>
    </row>
    <row r="25" s="7" customFormat="1" ht="12.75" customHeight="1" spans="1:16384">
      <c r="A25" s="33" t="s">
        <v>65</v>
      </c>
      <c r="B25" s="30">
        <f ca="1" t="shared" si="0"/>
        <v>44569</v>
      </c>
      <c r="C25" s="31">
        <f ca="1" t="shared" si="1"/>
        <v>45358</v>
      </c>
      <c r="D25" s="29" t="str">
        <f t="shared" si="2"/>
        <v>Project 425</v>
      </c>
      <c r="E25" s="29" t="str">
        <f t="shared" si="3"/>
        <v>Company AB 525</v>
      </c>
      <c r="F25" s="29" t="str">
        <f ca="1" t="shared" si="4"/>
        <v>Eskilstuna</v>
      </c>
      <c r="G25" s="36">
        <f ca="1" t="shared" si="5"/>
        <v>32</v>
      </c>
      <c r="H25" s="37" t="str">
        <f ca="1" t="shared" si="6"/>
        <v/>
      </c>
      <c r="I25" s="29" t="str">
        <f ca="1" t="shared" si="7"/>
        <v>Nyanslutning</v>
      </c>
      <c r="J25" s="29" t="str">
        <f ca="1" t="shared" si="8"/>
        <v>Produktion</v>
      </c>
      <c r="K25" s="40">
        <f ca="1" t="shared" si="9"/>
        <v>450</v>
      </c>
      <c r="L25" s="40">
        <f ca="1" t="shared" si="10"/>
        <v>266</v>
      </c>
      <c r="M25" s="43"/>
      <c r="N25" s="29" t="str">
        <f ca="1" t="shared" si="11"/>
        <v>Lars Johnson 25</v>
      </c>
      <c r="O25" s="29" t="str">
        <f ca="1" t="shared" si="12"/>
        <v>Lars Johnson 25</v>
      </c>
      <c r="P25" s="29" t="str">
        <f ca="1" t="shared" si="13"/>
        <v>Erik Johanson 25</v>
      </c>
      <c r="Q25" s="29" t="str">
        <f ca="1" t="shared" si="14"/>
        <v>5.Anslutningsavtal</v>
      </c>
      <c r="R25" s="44" t="str">
        <f ca="1" t="shared" si="15"/>
        <v/>
      </c>
      <c r="S25" s="44" t="str">
        <f ca="1" t="shared" si="16"/>
        <v/>
      </c>
      <c r="T25" s="44" t="str">
        <f ca="1" t="shared" si="17"/>
        <v>x</v>
      </c>
      <c r="U25" s="12"/>
      <c r="V25" s="33"/>
      <c r="W25" s="48" t="str">
        <f ca="1" t="shared" si="18"/>
        <v>Länk</v>
      </c>
      <c r="X25" s="49" t="str">
        <f ca="1" t="shared" si="19"/>
        <v>Ja</v>
      </c>
      <c r="Y25" s="62">
        <f ca="1" t="shared" si="20"/>
        <v>45527</v>
      </c>
      <c r="Z25" s="62">
        <f ca="1" t="shared" si="21"/>
        <v>45477</v>
      </c>
      <c r="AA25" s="33"/>
      <c r="AB25" s="63" t="str">
        <f ca="1" t="shared" si="24"/>
        <v/>
      </c>
      <c r="AC25" s="72">
        <f ca="1">INDEX(Anslutningspunkt!$A$2:$A$24,RANDBETWEEN(2,24),1)</f>
        <v>102</v>
      </c>
      <c r="AD25" s="29"/>
      <c r="AE25" s="29" t="str">
        <f ca="1" t="shared" si="22"/>
        <v>Stamnät Regionnät</v>
      </c>
      <c r="AF25" s="33"/>
      <c r="AG25" s="94"/>
      <c r="AH25" s="49" t="str">
        <f ca="1" t="shared" si="23"/>
        <v>Nej</v>
      </c>
      <c r="AI25" s="95"/>
      <c r="AM25" s="6">
        <f ca="1">VLOOKUP(AC25,Anslutningspunkt!A:B,2,0)+RANDBETWEEN(-10000,10000)</f>
        <v>6077704.642</v>
      </c>
      <c r="AN25" s="6">
        <f ca="1">VLOOKUP(AC25,Anslutningspunkt!A:C,3,0)+RANDBETWEEN(-10000,10000)</f>
        <v>502524.069</v>
      </c>
      <c r="AO25" s="6"/>
      <c r="AP25" s="6" t="str">
        <f ca="1" t="shared" si="25"/>
        <v>Nyanslutning</v>
      </c>
      <c r="AQ25" s="6" t="str">
        <f ca="1" t="shared" si="26"/>
        <v>Produktion</v>
      </c>
      <c r="AR25" s="6"/>
      <c r="AS25" s="6"/>
      <c r="AT25" s="6"/>
      <c r="AU25" s="6"/>
      <c r="AV25" s="6"/>
      <c r="AW25" s="6"/>
      <c r="AX25" s="30">
        <f ca="1" t="shared" si="27"/>
        <v>45314.6889722134</v>
      </c>
      <c r="AY25" s="6"/>
      <c r="AZ25" s="30">
        <f ca="1">IF(SUM(IF({"4.Projekteringsavtal","5.Anslutningsavtal","6.Nätavtal"}=Q25,1,0))&gt;0,EDATE(AX25,RANDBETWEEN(0,6)),"")</f>
        <v>45435</v>
      </c>
      <c r="BA25" s="6"/>
      <c r="BB25" s="20">
        <f ca="1">IF(SUM(IF({"5.Anslutningsavtal","6.Nätavtal"}=Q25,1,0))&gt;0,EDATE(AZ25,RANDBETWEEN(0,3)),"")</f>
        <v>45496</v>
      </c>
      <c r="BC25" s="6"/>
      <c r="BD25" s="20" t="str">
        <f ca="1" t="shared" si="28"/>
        <v/>
      </c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  <c r="IV25" s="6"/>
      <c r="IW25" s="6"/>
      <c r="IX25" s="6"/>
      <c r="IY25" s="6"/>
      <c r="IZ25" s="6"/>
      <c r="JA25" s="6"/>
      <c r="JB25" s="6"/>
      <c r="JC25" s="6"/>
      <c r="JD25" s="6"/>
      <c r="JE25" s="6"/>
      <c r="JF25" s="6"/>
      <c r="JG25" s="6"/>
      <c r="JH25" s="6"/>
      <c r="JI25" s="6"/>
      <c r="JJ25" s="6"/>
      <c r="JK25" s="6"/>
      <c r="JL25" s="6"/>
      <c r="JM25" s="6"/>
      <c r="JN25" s="6"/>
      <c r="JO25" s="6"/>
      <c r="JP25" s="6"/>
      <c r="JQ25" s="6"/>
      <c r="JR25" s="6"/>
      <c r="JS25" s="6"/>
      <c r="JT25" s="6"/>
      <c r="JU25" s="6"/>
      <c r="JV25" s="6"/>
      <c r="JW25" s="6"/>
      <c r="JX25" s="6"/>
      <c r="JY25" s="6"/>
      <c r="JZ25" s="6"/>
      <c r="KA25" s="6"/>
      <c r="KB25" s="6"/>
      <c r="KC25" s="6"/>
      <c r="KD25" s="6"/>
      <c r="KE25" s="6"/>
      <c r="KF25" s="6"/>
      <c r="KG25" s="6"/>
      <c r="KH25" s="6"/>
      <c r="KI25" s="6"/>
      <c r="KJ25" s="6"/>
      <c r="KK25" s="6"/>
      <c r="KL25" s="6"/>
      <c r="KM25" s="6"/>
      <c r="KN25" s="6"/>
      <c r="KO25" s="6"/>
      <c r="KP25" s="6"/>
      <c r="KQ25" s="6"/>
      <c r="KR25" s="6"/>
      <c r="KS25" s="6"/>
      <c r="KT25" s="6"/>
      <c r="KU25" s="6"/>
      <c r="KV25" s="6"/>
      <c r="KW25" s="6"/>
      <c r="KX25" s="6"/>
      <c r="KY25" s="6"/>
      <c r="KZ25" s="6"/>
      <c r="NRF25" s="6"/>
      <c r="NRG25" s="6"/>
      <c r="NRH25" s="6"/>
      <c r="NRI25" s="6"/>
      <c r="NRJ25" s="6"/>
      <c r="NRK25" s="6"/>
      <c r="NRL25" s="6"/>
      <c r="NRM25" s="6"/>
      <c r="NRN25" s="6"/>
      <c r="NRO25" s="6"/>
      <c r="NRP25" s="6"/>
      <c r="NRQ25" s="6"/>
      <c r="NRR25" s="6"/>
      <c r="NRS25" s="6"/>
      <c r="NRT25" s="6"/>
      <c r="NRU25" s="6"/>
      <c r="NRV25" s="6"/>
      <c r="NRW25" s="6"/>
      <c r="NRX25" s="6"/>
      <c r="NRY25" s="6"/>
      <c r="NRZ25" s="6"/>
      <c r="NSA25" s="6"/>
      <c r="NSB25" s="6"/>
      <c r="NSC25" s="6"/>
      <c r="NSD25" s="6"/>
      <c r="NSE25" s="6"/>
      <c r="NSF25" s="6"/>
      <c r="NSG25" s="6"/>
      <c r="NSH25" s="6"/>
      <c r="NSI25" s="6"/>
      <c r="NSJ25" s="6"/>
      <c r="NSK25" s="6"/>
      <c r="NSL25" s="6"/>
      <c r="NSM25" s="6"/>
      <c r="NSN25" s="6"/>
      <c r="NSO25" s="6"/>
      <c r="NSP25" s="6"/>
      <c r="NSQ25" s="6"/>
      <c r="NSR25" s="6"/>
      <c r="NSS25" s="6"/>
      <c r="NST25" s="6"/>
      <c r="NSU25" s="6"/>
      <c r="NSV25" s="6"/>
      <c r="NSW25" s="6"/>
      <c r="NSX25" s="6"/>
      <c r="NSY25" s="6"/>
      <c r="NSZ25" s="6"/>
      <c r="NTA25" s="6"/>
      <c r="NTB25" s="6"/>
      <c r="NTC25" s="6"/>
      <c r="NTD25" s="6"/>
      <c r="NTE25" s="6"/>
      <c r="NTF25" s="6"/>
      <c r="NTG25" s="6"/>
      <c r="NTH25" s="6"/>
      <c r="NTI25" s="6"/>
      <c r="NTJ25" s="6"/>
      <c r="NTK25" s="6"/>
      <c r="NTL25" s="6"/>
      <c r="NTM25" s="6"/>
      <c r="NTN25" s="6"/>
      <c r="NTO25" s="6"/>
      <c r="NTP25" s="6"/>
      <c r="NTQ25" s="6"/>
      <c r="NTR25" s="6"/>
      <c r="NTS25" s="6"/>
      <c r="NTT25" s="6"/>
      <c r="NTU25" s="6"/>
      <c r="NTV25" s="6"/>
      <c r="NTW25" s="6"/>
      <c r="NTX25" s="6"/>
      <c r="NTY25" s="6"/>
      <c r="NTZ25" s="6"/>
      <c r="NUA25" s="6"/>
      <c r="NUB25" s="6"/>
      <c r="NUC25" s="6"/>
      <c r="NUD25" s="6"/>
      <c r="NUE25" s="6"/>
      <c r="NUF25" s="6"/>
      <c r="NUG25" s="6"/>
      <c r="NUH25" s="6"/>
      <c r="NUI25" s="6"/>
      <c r="NUJ25" s="6"/>
      <c r="NUK25" s="6"/>
      <c r="NUL25" s="6"/>
      <c r="NUM25" s="6"/>
      <c r="NUN25" s="6"/>
      <c r="NUO25" s="6"/>
      <c r="NUP25" s="6"/>
      <c r="NUQ25" s="6"/>
      <c r="NUR25" s="6"/>
      <c r="NUS25" s="6"/>
      <c r="NUT25" s="6"/>
      <c r="NUU25" s="6"/>
      <c r="NUV25" s="6"/>
      <c r="NUW25" s="6"/>
      <c r="NUX25" s="6"/>
      <c r="NUY25" s="6"/>
      <c r="NUZ25" s="6"/>
      <c r="NVA25" s="6"/>
      <c r="NVB25" s="6"/>
      <c r="NVC25" s="6"/>
      <c r="NVD25" s="6"/>
      <c r="NVE25" s="6"/>
      <c r="NVF25" s="6"/>
      <c r="NVG25" s="6"/>
      <c r="NVH25" s="6"/>
      <c r="NVI25" s="6"/>
      <c r="NVJ25" s="6"/>
      <c r="NVK25" s="6"/>
      <c r="NVL25" s="6"/>
      <c r="NVM25" s="6"/>
      <c r="NVN25" s="6"/>
      <c r="NVO25" s="6"/>
      <c r="NVP25" s="6"/>
      <c r="NVQ25" s="6"/>
      <c r="NVR25" s="6"/>
      <c r="NVS25" s="6"/>
      <c r="NVT25" s="6"/>
      <c r="NVU25" s="6"/>
      <c r="NVV25" s="6"/>
      <c r="NVW25" s="6"/>
      <c r="NVX25" s="6"/>
      <c r="NVY25" s="6"/>
      <c r="NVZ25" s="6"/>
      <c r="NWA25" s="6"/>
      <c r="NWB25" s="6"/>
      <c r="NWC25" s="6"/>
      <c r="NWD25" s="6"/>
      <c r="NWE25" s="6"/>
      <c r="NWF25" s="6"/>
      <c r="NWG25" s="6"/>
      <c r="NWH25" s="6"/>
      <c r="NWI25" s="6"/>
      <c r="NWJ25" s="6"/>
      <c r="NWK25" s="6"/>
      <c r="NWL25" s="6"/>
      <c r="NWM25" s="6"/>
      <c r="NWN25" s="6"/>
      <c r="NWO25" s="6"/>
      <c r="NWP25" s="6"/>
      <c r="NWQ25" s="6"/>
      <c r="NWR25" s="6"/>
      <c r="NWS25" s="6"/>
      <c r="NWT25" s="6"/>
      <c r="NWU25" s="6"/>
      <c r="NWV25" s="6"/>
      <c r="NWW25" s="6"/>
      <c r="NWX25" s="6"/>
      <c r="NWY25" s="6"/>
      <c r="NWZ25" s="6"/>
      <c r="NXA25" s="6"/>
      <c r="NXB25" s="6"/>
      <c r="NXC25" s="6"/>
      <c r="NXD25" s="6"/>
      <c r="NXE25" s="6"/>
      <c r="NXF25" s="6"/>
      <c r="NXG25" s="6"/>
      <c r="NXH25" s="6"/>
      <c r="NXI25" s="6"/>
      <c r="NXJ25" s="6"/>
      <c r="NXK25" s="6"/>
      <c r="NXL25" s="6"/>
      <c r="NXM25" s="6"/>
      <c r="NXN25" s="6"/>
      <c r="NXO25" s="6"/>
      <c r="NXP25" s="6"/>
      <c r="NXQ25" s="6"/>
      <c r="NXR25" s="6"/>
      <c r="NXS25" s="6"/>
      <c r="NXT25" s="6"/>
      <c r="NXU25" s="6"/>
      <c r="NXV25" s="6"/>
      <c r="NXW25" s="6"/>
      <c r="NXX25" s="6"/>
      <c r="NXY25" s="6"/>
      <c r="NXZ25" s="6"/>
      <c r="NYA25" s="6"/>
      <c r="NYB25" s="6"/>
      <c r="NYC25" s="6"/>
      <c r="NYD25" s="6"/>
      <c r="NYE25" s="6"/>
      <c r="NYF25" s="6"/>
      <c r="NYG25" s="6"/>
      <c r="NYH25" s="6"/>
      <c r="NYI25" s="6"/>
      <c r="NYJ25" s="6"/>
      <c r="NYK25" s="6"/>
      <c r="NYL25" s="6"/>
      <c r="NYM25" s="6"/>
      <c r="NYN25" s="6"/>
      <c r="NYO25" s="6"/>
      <c r="NYP25" s="6"/>
      <c r="NYQ25" s="6"/>
      <c r="NYR25" s="6"/>
      <c r="NYS25" s="6"/>
      <c r="NYT25" s="6"/>
      <c r="NYU25" s="6"/>
      <c r="NYV25" s="6"/>
      <c r="NYW25" s="6"/>
      <c r="NYX25" s="6"/>
      <c r="NYY25" s="6"/>
      <c r="NYZ25" s="6"/>
      <c r="NZA25" s="6"/>
      <c r="NZB25" s="6"/>
      <c r="NZC25" s="6"/>
      <c r="NZD25" s="6"/>
      <c r="NZE25" s="6"/>
      <c r="NZF25" s="6"/>
      <c r="NZG25" s="6"/>
      <c r="NZH25" s="6"/>
      <c r="NZI25" s="6"/>
      <c r="NZJ25" s="6"/>
      <c r="NZK25" s="6"/>
      <c r="NZL25" s="6"/>
      <c r="NZM25" s="6"/>
      <c r="NZN25" s="6"/>
      <c r="NZO25" s="6"/>
      <c r="NZP25" s="6"/>
      <c r="NZQ25" s="6"/>
      <c r="NZR25" s="6"/>
      <c r="NZS25" s="6"/>
      <c r="NZT25" s="6"/>
      <c r="NZU25" s="6"/>
      <c r="NZV25" s="6"/>
      <c r="NZW25" s="6"/>
      <c r="NZX25" s="6"/>
      <c r="NZY25" s="6"/>
      <c r="NZZ25" s="6"/>
      <c r="OAA25" s="6"/>
      <c r="OAB25" s="6"/>
      <c r="OAC25" s="6"/>
      <c r="OAD25" s="6"/>
      <c r="OAE25" s="6"/>
      <c r="OAF25" s="6"/>
      <c r="OAG25" s="6"/>
      <c r="OAH25" s="6"/>
      <c r="OAI25" s="6"/>
      <c r="OAJ25" s="6"/>
      <c r="OAK25" s="6"/>
      <c r="OAL25" s="6"/>
      <c r="OAM25" s="6"/>
      <c r="OAN25" s="6"/>
      <c r="OAO25" s="6"/>
      <c r="OAP25" s="6"/>
      <c r="OAQ25" s="6"/>
      <c r="OAR25" s="6"/>
      <c r="OAS25" s="6"/>
      <c r="OAT25" s="6"/>
      <c r="OAU25" s="6"/>
      <c r="OAV25" s="6"/>
      <c r="OAW25" s="6"/>
      <c r="OAX25" s="6"/>
      <c r="OAY25" s="6"/>
      <c r="OAZ25" s="6"/>
      <c r="OBA25" s="6"/>
      <c r="OBB25" s="6"/>
      <c r="OBC25" s="6"/>
      <c r="OBD25" s="6"/>
      <c r="OBE25" s="6"/>
      <c r="OBF25" s="6"/>
      <c r="OBG25" s="6"/>
      <c r="OBH25" s="6"/>
      <c r="OBI25" s="6"/>
      <c r="OBJ25" s="6"/>
      <c r="OBK25" s="6"/>
      <c r="OBL25" s="6"/>
      <c r="OBM25" s="6"/>
      <c r="OBN25" s="6"/>
      <c r="OBO25" s="6"/>
      <c r="OBP25" s="6"/>
      <c r="OBQ25" s="6"/>
      <c r="OBR25" s="6"/>
      <c r="OBS25" s="6"/>
      <c r="OBT25" s="6"/>
      <c r="OBU25" s="6"/>
      <c r="OBV25" s="6"/>
      <c r="OBW25" s="6"/>
      <c r="OBX25" s="6"/>
      <c r="OBY25" s="6"/>
      <c r="OBZ25" s="6"/>
      <c r="OCA25" s="6"/>
      <c r="OCB25" s="6"/>
      <c r="OCC25" s="6"/>
      <c r="OCD25" s="6"/>
      <c r="OCE25" s="6"/>
      <c r="OCF25" s="6"/>
      <c r="OCG25" s="6"/>
      <c r="OCH25" s="6"/>
      <c r="OCI25" s="6"/>
      <c r="OCJ25" s="6"/>
      <c r="OCK25" s="6"/>
      <c r="OCL25" s="6"/>
      <c r="OCM25" s="6"/>
      <c r="OCN25" s="6"/>
      <c r="OCO25" s="6"/>
      <c r="OCP25" s="6"/>
      <c r="OCQ25" s="6"/>
      <c r="OCR25" s="6"/>
      <c r="OCS25" s="6"/>
      <c r="OCT25" s="6"/>
      <c r="OCU25" s="6"/>
      <c r="OCV25" s="6"/>
      <c r="OCW25" s="6"/>
      <c r="OCX25" s="6"/>
      <c r="OCY25" s="6"/>
      <c r="OCZ25" s="6"/>
      <c r="ODA25" s="6"/>
      <c r="ODB25" s="6"/>
      <c r="ODC25" s="6"/>
      <c r="ODD25" s="6"/>
      <c r="ODE25" s="6"/>
      <c r="ODF25" s="6"/>
      <c r="ODG25" s="6"/>
      <c r="ODH25" s="6"/>
      <c r="ODI25" s="6"/>
      <c r="ODJ25" s="6"/>
      <c r="ODK25" s="6"/>
      <c r="ODL25" s="6"/>
      <c r="ODM25" s="6"/>
      <c r="ODN25" s="6"/>
      <c r="ODO25" s="6"/>
      <c r="ODP25" s="6"/>
      <c r="ODQ25" s="6"/>
      <c r="ODR25" s="6"/>
      <c r="ODS25" s="6"/>
      <c r="ODT25" s="6"/>
      <c r="ODU25" s="6"/>
      <c r="ODV25" s="6"/>
      <c r="ODW25" s="6"/>
      <c r="ODX25" s="6"/>
      <c r="ODY25" s="6"/>
      <c r="ODZ25" s="6"/>
      <c r="OEA25" s="6"/>
      <c r="OEB25" s="6"/>
      <c r="OEC25" s="6"/>
      <c r="OED25" s="6"/>
      <c r="OEE25" s="6"/>
      <c r="OEF25" s="6"/>
      <c r="OEG25" s="6"/>
      <c r="OEH25" s="6"/>
      <c r="OEI25" s="6"/>
      <c r="OEJ25" s="6"/>
      <c r="OEK25" s="6"/>
      <c r="OEL25" s="6"/>
      <c r="OEM25" s="6"/>
      <c r="OEN25" s="6"/>
      <c r="OEO25" s="6"/>
      <c r="OEP25" s="6"/>
      <c r="OEQ25" s="6"/>
      <c r="OER25" s="6"/>
      <c r="OES25" s="6"/>
      <c r="OET25" s="6"/>
      <c r="OEU25" s="6"/>
      <c r="OEV25" s="6"/>
      <c r="OEW25" s="6"/>
      <c r="OEX25" s="6"/>
      <c r="OEY25" s="6"/>
      <c r="OEZ25" s="6"/>
      <c r="OFA25" s="6"/>
      <c r="OFB25" s="6"/>
      <c r="OFC25" s="6"/>
      <c r="OFD25" s="6"/>
      <c r="OFE25" s="6"/>
      <c r="OFF25" s="6"/>
      <c r="OFG25" s="6"/>
      <c r="OFH25" s="6"/>
      <c r="OFI25" s="6"/>
      <c r="OFJ25" s="6"/>
      <c r="OFK25" s="6"/>
      <c r="OFL25" s="6"/>
      <c r="OFM25" s="6"/>
      <c r="OFN25" s="6"/>
      <c r="OFO25" s="6"/>
      <c r="OFP25" s="6"/>
      <c r="OFQ25" s="6"/>
      <c r="OFR25" s="6"/>
      <c r="OFS25" s="6"/>
      <c r="OFT25" s="6"/>
      <c r="OFU25" s="6"/>
      <c r="OFV25" s="6"/>
      <c r="OFW25" s="6"/>
      <c r="OFX25" s="6"/>
      <c r="OFY25" s="6"/>
      <c r="OFZ25" s="6"/>
      <c r="OGA25" s="6"/>
      <c r="OGB25" s="6"/>
      <c r="OGC25" s="6"/>
      <c r="OGD25" s="6"/>
      <c r="OGE25" s="6"/>
      <c r="OGF25" s="6"/>
      <c r="OGG25" s="6"/>
      <c r="OGH25" s="6"/>
      <c r="OGI25" s="6"/>
      <c r="OGJ25" s="6"/>
      <c r="OGK25" s="6"/>
      <c r="OGL25" s="6"/>
      <c r="OGM25" s="6"/>
      <c r="OGN25" s="6"/>
      <c r="OGO25" s="6"/>
      <c r="OGP25" s="6"/>
      <c r="OGQ25" s="6"/>
      <c r="OGR25" s="6"/>
      <c r="OGS25" s="6"/>
      <c r="OGT25" s="6"/>
      <c r="OGU25" s="6"/>
      <c r="OGV25" s="6"/>
      <c r="OGW25" s="6"/>
      <c r="OGX25" s="6"/>
      <c r="OGY25" s="6"/>
      <c r="OGZ25" s="6"/>
      <c r="OHA25" s="6"/>
      <c r="OHB25" s="6"/>
      <c r="OHC25" s="6"/>
      <c r="OHD25" s="6"/>
      <c r="OHE25" s="6"/>
      <c r="OHF25" s="6"/>
      <c r="OHG25" s="6"/>
      <c r="OHH25" s="6"/>
      <c r="OHI25" s="6"/>
      <c r="OHJ25" s="6"/>
      <c r="OHK25" s="6"/>
      <c r="OHL25" s="6"/>
      <c r="OHM25" s="6"/>
      <c r="OHN25" s="6"/>
      <c r="OHO25" s="6"/>
      <c r="OHP25" s="6"/>
      <c r="OHQ25" s="6"/>
      <c r="OHR25" s="6"/>
      <c r="OHS25" s="6"/>
      <c r="OHT25" s="6"/>
      <c r="OHU25" s="6"/>
      <c r="OHV25" s="6"/>
      <c r="OHW25" s="6"/>
      <c r="OHX25" s="6"/>
      <c r="OHY25" s="6"/>
      <c r="OHZ25" s="6"/>
      <c r="OIA25" s="6"/>
      <c r="OIB25" s="6"/>
      <c r="OIC25" s="6"/>
      <c r="OID25" s="6"/>
      <c r="OIE25" s="6"/>
      <c r="OIF25" s="6"/>
      <c r="OIG25" s="6"/>
      <c r="OIH25" s="6"/>
      <c r="OII25" s="6"/>
      <c r="OIJ25" s="6"/>
      <c r="OIK25" s="6"/>
      <c r="OIL25" s="6"/>
      <c r="OIM25" s="6"/>
      <c r="OIN25" s="6"/>
      <c r="OIO25" s="6"/>
      <c r="OIP25" s="6"/>
      <c r="OIQ25" s="6"/>
      <c r="OIR25" s="6"/>
      <c r="OIS25" s="6"/>
      <c r="OIT25" s="6"/>
      <c r="OIU25" s="6"/>
      <c r="OIV25" s="6"/>
      <c r="OIW25" s="6"/>
      <c r="OIX25" s="6"/>
      <c r="OIY25" s="6"/>
      <c r="OIZ25" s="6"/>
      <c r="OJA25" s="6"/>
      <c r="OJB25" s="6"/>
      <c r="OJC25" s="6"/>
      <c r="OJD25" s="6"/>
      <c r="OJE25" s="6"/>
      <c r="OJF25" s="6"/>
      <c r="OJG25" s="6"/>
      <c r="OJH25" s="6"/>
      <c r="OJI25" s="6"/>
      <c r="OJJ25" s="6"/>
      <c r="OJK25" s="6"/>
      <c r="OJL25" s="6"/>
      <c r="OJM25" s="6"/>
      <c r="OJN25" s="6"/>
      <c r="OJO25" s="6"/>
      <c r="OJP25" s="6"/>
      <c r="OJQ25" s="6"/>
      <c r="OJR25" s="6"/>
      <c r="OJS25" s="6"/>
      <c r="OJT25" s="6"/>
      <c r="OJU25" s="6"/>
      <c r="OJV25" s="6"/>
      <c r="OJW25" s="6"/>
      <c r="OJX25" s="6"/>
      <c r="OJY25" s="6"/>
      <c r="OJZ25" s="6"/>
      <c r="OKA25" s="6"/>
      <c r="OKB25" s="6"/>
      <c r="OKC25" s="6"/>
      <c r="OKD25" s="6"/>
      <c r="OKE25" s="6"/>
      <c r="OKF25" s="6"/>
      <c r="OKG25" s="6"/>
      <c r="OKH25" s="6"/>
      <c r="OKI25" s="6"/>
      <c r="OKJ25" s="6"/>
      <c r="OKK25" s="6"/>
      <c r="OKL25" s="6"/>
      <c r="OKM25" s="6"/>
      <c r="OKN25" s="6"/>
      <c r="OKO25" s="6"/>
      <c r="OKP25" s="6"/>
      <c r="OKQ25" s="6"/>
      <c r="OKR25" s="6"/>
      <c r="OKS25" s="6"/>
      <c r="OKT25" s="6"/>
      <c r="OKU25" s="6"/>
      <c r="OKV25" s="6"/>
      <c r="OKW25" s="6"/>
      <c r="OKX25" s="6"/>
      <c r="OKY25" s="6"/>
      <c r="OKZ25" s="6"/>
      <c r="OLA25" s="6"/>
      <c r="OLB25" s="6"/>
      <c r="OLC25" s="6"/>
      <c r="OLD25" s="6"/>
      <c r="OLE25" s="6"/>
      <c r="OLF25" s="6"/>
      <c r="OLG25" s="6"/>
      <c r="OLH25" s="6"/>
      <c r="OLI25" s="6"/>
      <c r="OLJ25" s="6"/>
      <c r="OLK25" s="6"/>
      <c r="OLL25" s="6"/>
      <c r="OLM25" s="6"/>
      <c r="OLN25" s="6"/>
      <c r="OLO25" s="6"/>
      <c r="OLP25" s="6"/>
      <c r="OLQ25" s="6"/>
      <c r="OLR25" s="6"/>
      <c r="OLS25" s="6"/>
      <c r="OLT25" s="6"/>
      <c r="OLU25" s="6"/>
      <c r="OLV25" s="6"/>
      <c r="OLW25" s="6"/>
      <c r="OLX25" s="6"/>
      <c r="OLY25" s="6"/>
      <c r="OLZ25" s="6"/>
      <c r="OMA25" s="6"/>
      <c r="OMB25" s="6"/>
      <c r="OMC25" s="6"/>
      <c r="OMD25" s="6"/>
      <c r="OME25" s="6"/>
      <c r="OMF25" s="6"/>
      <c r="OMG25" s="6"/>
      <c r="OMH25" s="6"/>
      <c r="OMI25" s="6"/>
      <c r="OMJ25" s="6"/>
      <c r="OMK25" s="6"/>
      <c r="OML25" s="6"/>
      <c r="OMM25" s="6"/>
      <c r="OMN25" s="6"/>
      <c r="OMO25" s="6"/>
      <c r="OMP25" s="6"/>
      <c r="OMQ25" s="6"/>
      <c r="OMR25" s="6"/>
      <c r="OMS25" s="6"/>
      <c r="OMT25" s="6"/>
      <c r="OMU25" s="6"/>
      <c r="OMV25" s="6"/>
      <c r="OMW25" s="6"/>
      <c r="OMX25" s="6"/>
      <c r="OMY25" s="6"/>
      <c r="OMZ25" s="6"/>
      <c r="ONA25" s="6"/>
      <c r="ONB25" s="6"/>
      <c r="ONC25" s="6"/>
      <c r="OND25" s="6"/>
      <c r="ONE25" s="6"/>
      <c r="ONF25" s="6"/>
      <c r="ONG25" s="6"/>
      <c r="ONH25" s="6"/>
      <c r="ONI25" s="6"/>
      <c r="ONJ25" s="6"/>
      <c r="ONK25" s="6"/>
      <c r="ONL25" s="6"/>
      <c r="ONM25" s="6"/>
      <c r="ONN25" s="6"/>
      <c r="ONO25" s="6"/>
      <c r="ONP25" s="6"/>
      <c r="ONQ25" s="6"/>
      <c r="ONR25" s="6"/>
      <c r="ONS25" s="6"/>
      <c r="ONT25" s="6"/>
      <c r="ONU25" s="6"/>
      <c r="ONV25" s="6"/>
      <c r="ONW25" s="6"/>
      <c r="ONX25" s="6"/>
      <c r="ONY25" s="6"/>
      <c r="ONZ25" s="6"/>
      <c r="OOA25" s="6"/>
      <c r="OOB25" s="6"/>
      <c r="OOC25" s="6"/>
      <c r="OOD25" s="6"/>
      <c r="OOE25" s="6"/>
      <c r="OOF25" s="6"/>
      <c r="OOG25" s="6"/>
      <c r="OOH25" s="6"/>
      <c r="OOI25" s="6"/>
      <c r="OOJ25" s="6"/>
      <c r="OOK25" s="6"/>
      <c r="OOL25" s="6"/>
      <c r="OOM25" s="6"/>
      <c r="OON25" s="6"/>
      <c r="OOO25" s="6"/>
      <c r="OOP25" s="6"/>
      <c r="OOQ25" s="6"/>
      <c r="OOR25" s="6"/>
      <c r="OOS25" s="6"/>
      <c r="OOT25" s="6"/>
      <c r="OOU25" s="6"/>
      <c r="OOV25" s="6"/>
      <c r="OOW25" s="6"/>
      <c r="OOX25" s="6"/>
      <c r="OOY25" s="6"/>
      <c r="OOZ25" s="6"/>
      <c r="OPA25" s="6"/>
      <c r="OPB25" s="6"/>
      <c r="OPC25" s="6"/>
      <c r="OPD25" s="6"/>
      <c r="OPE25" s="6"/>
      <c r="OPF25" s="6"/>
      <c r="OPG25" s="6"/>
      <c r="OPH25" s="6"/>
      <c r="OPI25" s="6"/>
      <c r="OPJ25" s="6"/>
      <c r="OPK25" s="6"/>
      <c r="OPL25" s="6"/>
      <c r="OPM25" s="6"/>
      <c r="OPN25" s="6"/>
      <c r="OPO25" s="6"/>
      <c r="OPP25" s="6"/>
      <c r="OPQ25" s="6"/>
      <c r="OPR25" s="6"/>
      <c r="OPS25" s="6"/>
      <c r="OPT25" s="6"/>
      <c r="OPU25" s="6"/>
      <c r="OPV25" s="6"/>
      <c r="OPW25" s="6"/>
      <c r="OPX25" s="6"/>
      <c r="OPY25" s="6"/>
      <c r="OPZ25" s="6"/>
      <c r="OQA25" s="6"/>
      <c r="OQB25" s="6"/>
      <c r="OQC25" s="6"/>
      <c r="OQD25" s="6"/>
      <c r="OQE25" s="6"/>
      <c r="OQF25" s="6"/>
      <c r="OQG25" s="6"/>
      <c r="OQH25" s="6"/>
      <c r="OQI25" s="6"/>
      <c r="OQJ25" s="6"/>
      <c r="OQK25" s="6"/>
      <c r="OQL25" s="6"/>
      <c r="OQM25" s="6"/>
      <c r="OQN25" s="6"/>
      <c r="OQO25" s="6"/>
      <c r="OQP25" s="6"/>
      <c r="OQQ25" s="6"/>
      <c r="OQR25" s="6"/>
      <c r="OQS25" s="6"/>
      <c r="OQT25" s="6"/>
      <c r="OQU25" s="6"/>
      <c r="OQV25" s="6"/>
      <c r="OQW25" s="6"/>
      <c r="OQX25" s="6"/>
      <c r="OQY25" s="6"/>
      <c r="OQZ25" s="6"/>
      <c r="ORA25" s="6"/>
      <c r="ORB25" s="6"/>
      <c r="ORC25" s="6"/>
      <c r="ORD25" s="6"/>
      <c r="ORE25" s="6"/>
      <c r="ORF25" s="6"/>
      <c r="ORG25" s="6"/>
      <c r="ORH25" s="6"/>
      <c r="ORI25" s="6"/>
      <c r="ORJ25" s="6"/>
      <c r="ORK25" s="6"/>
      <c r="ORL25" s="6"/>
      <c r="ORM25" s="6"/>
      <c r="ORN25" s="6"/>
      <c r="ORO25" s="6"/>
      <c r="ORP25" s="6"/>
      <c r="ORQ25" s="6"/>
      <c r="ORR25" s="6"/>
      <c r="ORS25" s="6"/>
      <c r="ORT25" s="6"/>
      <c r="ORU25" s="6"/>
      <c r="ORV25" s="6"/>
      <c r="ORW25" s="6"/>
      <c r="ORX25" s="6"/>
      <c r="ORY25" s="6"/>
      <c r="ORZ25" s="6"/>
      <c r="OSA25" s="6"/>
      <c r="OSB25" s="6"/>
      <c r="OSC25" s="6"/>
      <c r="OSD25" s="6"/>
      <c r="OSE25" s="6"/>
      <c r="OSF25" s="6"/>
      <c r="OSG25" s="6"/>
      <c r="OSH25" s="6"/>
      <c r="OSI25" s="6"/>
      <c r="OSJ25" s="6"/>
      <c r="OSK25" s="6"/>
      <c r="OSL25" s="6"/>
      <c r="OSM25" s="6"/>
      <c r="OSN25" s="6"/>
      <c r="OSO25" s="6"/>
      <c r="OSP25" s="6"/>
      <c r="OSQ25" s="6"/>
      <c r="OSR25" s="6"/>
      <c r="OSS25" s="6"/>
      <c r="OST25" s="6"/>
      <c r="OSU25" s="6"/>
      <c r="OSV25" s="6"/>
      <c r="OSW25" s="6"/>
      <c r="OSX25" s="6"/>
      <c r="OSY25" s="6"/>
      <c r="OSZ25" s="6"/>
      <c r="OTA25" s="6"/>
      <c r="OTB25" s="6"/>
      <c r="OTC25" s="6"/>
      <c r="OTD25" s="6"/>
      <c r="OTE25" s="6"/>
      <c r="OTF25" s="6"/>
      <c r="OTG25" s="6"/>
      <c r="OTH25" s="6"/>
      <c r="OTI25" s="6"/>
      <c r="OTJ25" s="6"/>
      <c r="OTK25" s="6"/>
      <c r="OTL25" s="6"/>
      <c r="OTM25" s="6"/>
      <c r="OTN25" s="6"/>
      <c r="OTO25" s="6"/>
      <c r="OTP25" s="6"/>
      <c r="OTQ25" s="6"/>
      <c r="OTR25" s="6"/>
      <c r="OTS25" s="6"/>
      <c r="OTT25" s="6"/>
      <c r="OTU25" s="6"/>
      <c r="OTV25" s="6"/>
      <c r="OTW25" s="6"/>
      <c r="OTX25" s="6"/>
      <c r="OTY25" s="6"/>
      <c r="OTZ25" s="6"/>
      <c r="OUA25" s="6"/>
      <c r="OUB25" s="6"/>
      <c r="OUC25" s="6"/>
      <c r="OUD25" s="6"/>
      <c r="OUE25" s="6"/>
      <c r="OUF25" s="6"/>
      <c r="OUG25" s="6"/>
      <c r="OUH25" s="6"/>
      <c r="OUI25" s="6"/>
      <c r="OUJ25" s="6"/>
      <c r="OUK25" s="6"/>
      <c r="OUL25" s="6"/>
      <c r="OUM25" s="6"/>
      <c r="OUN25" s="6"/>
      <c r="OUO25" s="6"/>
      <c r="OUP25" s="6"/>
      <c r="OUQ25" s="6"/>
      <c r="OUR25" s="6"/>
      <c r="OUS25" s="6"/>
      <c r="OUT25" s="6"/>
      <c r="OUU25" s="6"/>
      <c r="OUV25" s="6"/>
      <c r="OUW25" s="6"/>
      <c r="OUX25" s="6"/>
      <c r="OUY25" s="6"/>
      <c r="OUZ25" s="6"/>
      <c r="OVA25" s="6"/>
      <c r="OVB25" s="6"/>
      <c r="OVC25" s="6"/>
      <c r="OVD25" s="6"/>
      <c r="OVE25" s="6"/>
      <c r="OVF25" s="6"/>
      <c r="OVG25" s="6"/>
      <c r="OVH25" s="6"/>
      <c r="OVI25" s="6"/>
      <c r="OVJ25" s="6"/>
      <c r="OVK25" s="6"/>
      <c r="OVL25" s="6"/>
      <c r="OVM25" s="6"/>
      <c r="OVN25" s="6"/>
      <c r="OVO25" s="6"/>
      <c r="OVP25" s="6"/>
      <c r="OVQ25" s="6"/>
      <c r="OVR25" s="6"/>
      <c r="OVS25" s="6"/>
      <c r="OVT25" s="6"/>
      <c r="OVU25" s="6"/>
      <c r="OVV25" s="6"/>
      <c r="OVW25" s="6"/>
      <c r="OVX25" s="6"/>
      <c r="OVY25" s="6"/>
      <c r="OVZ25" s="6"/>
      <c r="OWA25" s="6"/>
      <c r="OWB25" s="6"/>
      <c r="OWC25" s="6"/>
      <c r="OWD25" s="6"/>
      <c r="OWE25" s="6"/>
      <c r="OWF25" s="6"/>
      <c r="OWG25" s="6"/>
      <c r="OWH25" s="6"/>
      <c r="OWI25" s="6"/>
      <c r="OWJ25" s="6"/>
      <c r="OWK25" s="6"/>
      <c r="OWL25" s="6"/>
      <c r="OWM25" s="6"/>
      <c r="OWN25" s="6"/>
      <c r="OWO25" s="6"/>
      <c r="OWP25" s="6"/>
      <c r="OWQ25" s="6"/>
      <c r="OWR25" s="6"/>
      <c r="OWS25" s="6"/>
      <c r="OWT25" s="6"/>
      <c r="OWU25" s="6"/>
      <c r="OWV25" s="6"/>
      <c r="OWW25" s="6"/>
      <c r="OWX25" s="6"/>
      <c r="OWY25" s="6"/>
      <c r="OWZ25" s="6"/>
      <c r="OXA25" s="6"/>
      <c r="OXB25" s="6"/>
      <c r="OXC25" s="6"/>
      <c r="OXD25" s="6"/>
      <c r="OXE25" s="6"/>
      <c r="OXF25" s="6"/>
      <c r="OXG25" s="6"/>
      <c r="OXH25" s="6"/>
      <c r="OXI25" s="6"/>
      <c r="OXJ25" s="6"/>
      <c r="OXK25" s="6"/>
      <c r="OXL25" s="6"/>
      <c r="OXM25" s="6"/>
      <c r="OXN25" s="6"/>
      <c r="OXO25" s="6"/>
      <c r="OXP25" s="6"/>
      <c r="OXQ25" s="6"/>
      <c r="OXR25" s="6"/>
      <c r="OXS25" s="6"/>
      <c r="OXT25" s="6"/>
      <c r="OXU25" s="6"/>
      <c r="OXV25" s="6"/>
      <c r="OXW25" s="6"/>
      <c r="OXX25" s="6"/>
      <c r="OXY25" s="6"/>
      <c r="OXZ25" s="6"/>
      <c r="OYA25" s="6"/>
      <c r="OYB25" s="6"/>
      <c r="OYC25" s="6"/>
      <c r="OYD25" s="6"/>
      <c r="OYE25" s="6"/>
      <c r="OYF25" s="6"/>
      <c r="OYG25" s="6"/>
      <c r="OYH25" s="6"/>
      <c r="OYI25" s="6"/>
      <c r="OYJ25" s="6"/>
      <c r="OYK25" s="6"/>
      <c r="OYL25" s="6"/>
      <c r="OYM25" s="6"/>
      <c r="OYN25" s="6"/>
      <c r="OYO25" s="6"/>
      <c r="OYP25" s="6"/>
      <c r="OYQ25" s="6"/>
      <c r="OYR25" s="6"/>
      <c r="OYS25" s="6"/>
      <c r="OYT25" s="6"/>
      <c r="OYU25" s="6"/>
      <c r="OYV25" s="6"/>
      <c r="OYW25" s="6"/>
      <c r="OYX25" s="6"/>
      <c r="OYY25" s="6"/>
      <c r="OYZ25" s="6"/>
      <c r="OZA25" s="6"/>
      <c r="OZB25" s="6"/>
      <c r="OZC25" s="6"/>
      <c r="OZD25" s="6"/>
      <c r="OZE25" s="6"/>
      <c r="OZF25" s="6"/>
      <c r="OZG25" s="6"/>
      <c r="OZH25" s="6"/>
      <c r="OZI25" s="6"/>
      <c r="OZJ25" s="6"/>
      <c r="OZK25" s="6"/>
      <c r="OZL25" s="6"/>
      <c r="OZM25" s="6"/>
      <c r="OZN25" s="6"/>
      <c r="OZO25" s="6"/>
      <c r="OZP25" s="6"/>
      <c r="OZQ25" s="6"/>
      <c r="OZR25" s="6"/>
      <c r="OZS25" s="6"/>
      <c r="OZT25" s="6"/>
      <c r="OZU25" s="6"/>
      <c r="OZV25" s="6"/>
      <c r="OZW25" s="6"/>
      <c r="OZX25" s="6"/>
      <c r="OZY25" s="6"/>
      <c r="OZZ25" s="6"/>
      <c r="PAA25" s="6"/>
      <c r="PAB25" s="6"/>
      <c r="PAC25" s="6"/>
      <c r="PAD25" s="6"/>
      <c r="PAE25" s="6"/>
      <c r="PAF25" s="6"/>
      <c r="PAG25" s="6"/>
      <c r="PAH25" s="6"/>
      <c r="PAI25" s="6"/>
      <c r="PAJ25" s="6"/>
      <c r="PAK25" s="6"/>
      <c r="PAL25" s="6"/>
      <c r="PAM25" s="6"/>
      <c r="PAN25" s="6"/>
      <c r="PAO25" s="6"/>
      <c r="PAP25" s="6"/>
      <c r="PAQ25" s="6"/>
      <c r="PAR25" s="6"/>
      <c r="PAS25" s="6"/>
      <c r="PAT25" s="6"/>
      <c r="PAU25" s="6"/>
      <c r="PAV25" s="6"/>
      <c r="PAW25" s="6"/>
      <c r="PAX25" s="6"/>
      <c r="PAY25" s="6"/>
      <c r="PAZ25" s="6"/>
      <c r="PBA25" s="6"/>
      <c r="PBB25" s="6"/>
      <c r="PBC25" s="6"/>
      <c r="PBD25" s="6"/>
      <c r="PBE25" s="6"/>
      <c r="PBF25" s="6"/>
      <c r="PBG25" s="6"/>
      <c r="PBH25" s="6"/>
      <c r="PBI25" s="6"/>
      <c r="PBJ25" s="6"/>
      <c r="PBK25" s="6"/>
      <c r="PBL25" s="6"/>
      <c r="PBM25" s="6"/>
      <c r="PBN25" s="6"/>
      <c r="PBO25" s="6"/>
      <c r="PBP25" s="6"/>
      <c r="PBQ25" s="6"/>
      <c r="PBR25" s="6"/>
      <c r="PBS25" s="6"/>
      <c r="PBT25" s="6"/>
      <c r="PBU25" s="6"/>
      <c r="PBV25" s="6"/>
      <c r="PBW25" s="6"/>
      <c r="PBX25" s="6"/>
      <c r="PBY25" s="6"/>
      <c r="PBZ25" s="6"/>
      <c r="PCA25" s="6"/>
      <c r="PCB25" s="6"/>
      <c r="PCC25" s="6"/>
      <c r="PCD25" s="6"/>
      <c r="PCE25" s="6"/>
      <c r="PCF25" s="6"/>
      <c r="PCG25" s="6"/>
      <c r="PCH25" s="6"/>
      <c r="PCI25" s="6"/>
      <c r="PCJ25" s="6"/>
      <c r="PCK25" s="6"/>
      <c r="PCL25" s="6"/>
      <c r="PCM25" s="6"/>
      <c r="PCN25" s="6"/>
      <c r="PCO25" s="6"/>
      <c r="PCP25" s="6"/>
      <c r="PCQ25" s="6"/>
      <c r="PCR25" s="6"/>
      <c r="PCS25" s="6"/>
      <c r="PCT25" s="6"/>
      <c r="PCU25" s="6"/>
      <c r="PCV25" s="6"/>
      <c r="PCW25" s="6"/>
      <c r="PCX25" s="6"/>
      <c r="PCY25" s="6"/>
      <c r="PCZ25" s="6"/>
      <c r="PDA25" s="6"/>
      <c r="PDB25" s="6"/>
      <c r="PDC25" s="6"/>
      <c r="PDD25" s="6"/>
      <c r="PDE25" s="6"/>
      <c r="PDF25" s="6"/>
      <c r="PDG25" s="6"/>
      <c r="PDH25" s="6"/>
      <c r="PDI25" s="6"/>
      <c r="PDJ25" s="6"/>
      <c r="PDK25" s="6"/>
      <c r="PDL25" s="6"/>
      <c r="PDM25" s="6"/>
      <c r="PDN25" s="6"/>
      <c r="PDO25" s="6"/>
      <c r="PDP25" s="6"/>
      <c r="PDQ25" s="6"/>
      <c r="PDR25" s="6"/>
      <c r="PDS25" s="6"/>
      <c r="PDT25" s="6"/>
      <c r="PDU25" s="6"/>
      <c r="PDV25" s="6"/>
      <c r="PDW25" s="6"/>
      <c r="PDX25" s="6"/>
      <c r="PDY25" s="6"/>
      <c r="PDZ25" s="6"/>
      <c r="PEA25" s="6"/>
      <c r="PEB25" s="6"/>
      <c r="PEC25" s="6"/>
      <c r="PED25" s="6"/>
      <c r="PEE25" s="6"/>
      <c r="PEF25" s="6"/>
      <c r="PEG25" s="6"/>
      <c r="PEH25" s="6"/>
      <c r="PEI25" s="6"/>
      <c r="PEJ25" s="6"/>
      <c r="PEK25" s="6"/>
      <c r="PEL25" s="6"/>
      <c r="PEM25" s="6"/>
      <c r="PEN25" s="6"/>
      <c r="PEO25" s="6"/>
      <c r="PEP25" s="6"/>
      <c r="PEQ25" s="6"/>
      <c r="PER25" s="6"/>
      <c r="PES25" s="6"/>
      <c r="PET25" s="6"/>
      <c r="PEU25" s="6"/>
      <c r="PEV25" s="6"/>
      <c r="PEW25" s="6"/>
      <c r="PEX25" s="6"/>
      <c r="PEY25" s="6"/>
      <c r="PEZ25" s="6"/>
      <c r="PFA25" s="6"/>
      <c r="PFB25" s="6"/>
      <c r="PFC25" s="6"/>
      <c r="PFD25" s="6"/>
      <c r="PFE25" s="6"/>
      <c r="PFF25" s="6"/>
      <c r="PFG25" s="6"/>
      <c r="PFH25" s="6"/>
      <c r="PFI25" s="6"/>
      <c r="PFJ25" s="6"/>
      <c r="PFK25" s="6"/>
      <c r="PFL25" s="6"/>
      <c r="PFM25" s="6"/>
      <c r="PFN25" s="6"/>
      <c r="PFO25" s="6"/>
      <c r="PFP25" s="6"/>
      <c r="PFQ25" s="6"/>
      <c r="PFR25" s="6"/>
      <c r="PFS25" s="6"/>
      <c r="PFT25" s="6"/>
      <c r="PFU25" s="6"/>
      <c r="PFV25" s="6"/>
      <c r="PFW25" s="6"/>
      <c r="PFX25" s="6"/>
      <c r="PFY25" s="6"/>
      <c r="PFZ25" s="6"/>
      <c r="PGA25" s="6"/>
      <c r="PGB25" s="6"/>
      <c r="PGC25" s="6"/>
      <c r="PGD25" s="6"/>
      <c r="PGE25" s="6"/>
      <c r="PGF25" s="6"/>
      <c r="PGG25" s="6"/>
      <c r="PGH25" s="6"/>
      <c r="PGI25" s="6"/>
      <c r="PGJ25" s="6"/>
      <c r="PGK25" s="6"/>
      <c r="PGL25" s="6"/>
      <c r="PGM25" s="6"/>
      <c r="PGN25" s="6"/>
      <c r="PGO25" s="6"/>
      <c r="PGP25" s="6"/>
      <c r="PGQ25" s="6"/>
      <c r="PGR25" s="6"/>
      <c r="PGS25" s="6"/>
      <c r="PGT25" s="6"/>
      <c r="PGU25" s="6"/>
      <c r="PGV25" s="6"/>
      <c r="PGW25" s="6"/>
      <c r="PGX25" s="6"/>
      <c r="PGY25" s="6"/>
      <c r="PGZ25" s="6"/>
      <c r="PHA25" s="6"/>
      <c r="PHB25" s="6"/>
      <c r="PHC25" s="6"/>
      <c r="PHD25" s="6"/>
      <c r="PHE25" s="6"/>
      <c r="PHF25" s="6"/>
      <c r="PHG25" s="6"/>
      <c r="PHH25" s="6"/>
      <c r="PHI25" s="6"/>
      <c r="PHJ25" s="6"/>
      <c r="PHK25" s="6"/>
      <c r="PHL25" s="6"/>
      <c r="PHM25" s="6"/>
      <c r="PHN25" s="6"/>
      <c r="PHO25" s="6"/>
      <c r="PHP25" s="6"/>
      <c r="PHQ25" s="6"/>
      <c r="PHR25" s="6"/>
      <c r="PHS25" s="6"/>
      <c r="PHT25" s="6"/>
      <c r="PHU25" s="6"/>
      <c r="PHV25" s="6"/>
      <c r="PHW25" s="6"/>
      <c r="PHX25" s="6"/>
      <c r="PHY25" s="6"/>
      <c r="PHZ25" s="6"/>
      <c r="PIA25" s="6"/>
      <c r="PIB25" s="6"/>
      <c r="PIC25" s="6"/>
      <c r="PID25" s="6"/>
      <c r="PIE25" s="6"/>
      <c r="PIF25" s="6"/>
      <c r="PIG25" s="6"/>
      <c r="PIH25" s="6"/>
      <c r="PII25" s="6"/>
      <c r="PIJ25" s="6"/>
      <c r="PIK25" s="6"/>
      <c r="PIL25" s="6"/>
      <c r="PIM25" s="6"/>
      <c r="PIN25" s="6"/>
      <c r="PIO25" s="6"/>
      <c r="PIP25" s="6"/>
      <c r="PIQ25" s="6"/>
      <c r="PIR25" s="6"/>
      <c r="PIS25" s="6"/>
      <c r="PIT25" s="6"/>
      <c r="PIU25" s="6"/>
      <c r="PIV25" s="6"/>
      <c r="PIW25" s="6"/>
      <c r="PIX25" s="6"/>
      <c r="PIY25" s="6"/>
      <c r="PIZ25" s="6"/>
      <c r="PJA25" s="6"/>
      <c r="PJB25" s="6"/>
      <c r="PJC25" s="6"/>
      <c r="PJD25" s="6"/>
      <c r="PJE25" s="6"/>
      <c r="PJF25" s="6"/>
      <c r="PJG25" s="6"/>
      <c r="PJH25" s="6"/>
      <c r="PJI25" s="6"/>
      <c r="PJJ25" s="6"/>
      <c r="PJK25" s="6"/>
      <c r="PJL25" s="6"/>
      <c r="PJM25" s="6"/>
      <c r="PJN25" s="6"/>
      <c r="PJO25" s="6"/>
      <c r="PJP25" s="6"/>
      <c r="PJQ25" s="6"/>
      <c r="PJR25" s="6"/>
      <c r="PJS25" s="6"/>
      <c r="PJT25" s="6"/>
      <c r="PJU25" s="6"/>
      <c r="PJV25" s="6"/>
      <c r="PJW25" s="6"/>
      <c r="PJX25" s="6"/>
      <c r="PJY25" s="6"/>
      <c r="PJZ25" s="6"/>
      <c r="PKA25" s="6"/>
      <c r="PKB25" s="6"/>
      <c r="PKC25" s="6"/>
      <c r="PKD25" s="6"/>
      <c r="PKE25" s="6"/>
      <c r="PKF25" s="6"/>
      <c r="PKG25" s="6"/>
      <c r="PKH25" s="6"/>
      <c r="PKI25" s="6"/>
      <c r="PKJ25" s="6"/>
      <c r="PKK25" s="6"/>
      <c r="PKL25" s="6"/>
      <c r="PKM25" s="6"/>
      <c r="PKN25" s="6"/>
      <c r="PKO25" s="6"/>
      <c r="PKP25" s="6"/>
      <c r="PKQ25" s="6"/>
      <c r="PKR25" s="6"/>
      <c r="PKS25" s="6"/>
      <c r="PKT25" s="6"/>
      <c r="PKU25" s="6"/>
      <c r="PKV25" s="6"/>
      <c r="PKW25" s="6"/>
      <c r="PKX25" s="6"/>
      <c r="PKY25" s="6"/>
      <c r="PKZ25" s="6"/>
      <c r="PLA25" s="6"/>
      <c r="PLB25" s="6"/>
      <c r="PLC25" s="6"/>
      <c r="PLD25" s="6"/>
      <c r="PLE25" s="6"/>
      <c r="PLF25" s="6"/>
      <c r="PLG25" s="6"/>
      <c r="PLH25" s="6"/>
      <c r="PLI25" s="6"/>
      <c r="PLJ25" s="6"/>
      <c r="PLK25" s="6"/>
      <c r="PLL25" s="6"/>
      <c r="PLM25" s="6"/>
      <c r="PLN25" s="6"/>
      <c r="PLO25" s="6"/>
      <c r="PLP25" s="6"/>
      <c r="PLQ25" s="6"/>
      <c r="PLR25" s="6"/>
      <c r="PLS25" s="6"/>
      <c r="PLT25" s="6"/>
      <c r="PLU25" s="6"/>
      <c r="PLV25" s="6"/>
      <c r="PLW25" s="6"/>
      <c r="PLX25" s="6"/>
      <c r="PLY25" s="6"/>
      <c r="PLZ25" s="6"/>
      <c r="PMA25" s="6"/>
      <c r="PMB25" s="6"/>
      <c r="PMC25" s="6"/>
      <c r="PMD25" s="6"/>
      <c r="PME25" s="6"/>
      <c r="PMF25" s="6"/>
      <c r="PMG25" s="6"/>
      <c r="PMH25" s="6"/>
      <c r="PMI25" s="6"/>
      <c r="PMJ25" s="6"/>
      <c r="PMK25" s="6"/>
      <c r="PML25" s="6"/>
      <c r="PMM25" s="6"/>
      <c r="PMN25" s="6"/>
      <c r="PMO25" s="6"/>
      <c r="PMP25" s="6"/>
      <c r="PMQ25" s="6"/>
      <c r="PMR25" s="6"/>
      <c r="PMS25" s="6"/>
      <c r="PMT25" s="6"/>
      <c r="PMU25" s="6"/>
      <c r="PMV25" s="6"/>
      <c r="PMW25" s="6"/>
      <c r="PMX25" s="6"/>
      <c r="PMY25" s="6"/>
      <c r="PMZ25" s="6"/>
      <c r="PNA25" s="6"/>
      <c r="PNB25" s="6"/>
      <c r="PNC25" s="6"/>
      <c r="PND25" s="6"/>
      <c r="PNE25" s="6"/>
      <c r="PNF25" s="6"/>
      <c r="PNG25" s="6"/>
      <c r="PNH25" s="6"/>
      <c r="PNI25" s="6"/>
      <c r="PNJ25" s="6"/>
      <c r="PNK25" s="6"/>
      <c r="PNL25" s="6"/>
      <c r="PNM25" s="6"/>
      <c r="PNN25" s="6"/>
      <c r="PNO25" s="6"/>
      <c r="PNP25" s="6"/>
      <c r="PNQ25" s="6"/>
      <c r="PNR25" s="6"/>
      <c r="PNS25" s="6"/>
      <c r="PNT25" s="6"/>
      <c r="PNU25" s="6"/>
      <c r="PNV25" s="6"/>
      <c r="PNW25" s="6"/>
      <c r="PNX25" s="6"/>
      <c r="PNY25" s="6"/>
      <c r="PNZ25" s="6"/>
      <c r="POA25" s="6"/>
      <c r="POB25" s="6"/>
      <c r="POC25" s="6"/>
      <c r="POD25" s="6"/>
      <c r="POE25" s="6"/>
      <c r="POF25" s="6"/>
      <c r="POG25" s="6"/>
      <c r="POH25" s="6"/>
      <c r="POI25" s="6"/>
      <c r="POJ25" s="6"/>
      <c r="POK25" s="6"/>
      <c r="POL25" s="6"/>
      <c r="POM25" s="6"/>
      <c r="PON25" s="6"/>
      <c r="POO25" s="6"/>
      <c r="POP25" s="6"/>
      <c r="POQ25" s="6"/>
      <c r="POR25" s="6"/>
      <c r="POS25" s="6"/>
      <c r="POT25" s="6"/>
      <c r="POU25" s="6"/>
      <c r="POV25" s="6"/>
      <c r="POW25" s="6"/>
      <c r="POX25" s="6"/>
      <c r="POY25" s="6"/>
      <c r="POZ25" s="6"/>
      <c r="PPA25" s="6"/>
      <c r="PPB25" s="6"/>
      <c r="PPC25" s="6"/>
      <c r="PPD25" s="6"/>
      <c r="PPE25" s="6"/>
      <c r="PPF25" s="6"/>
      <c r="PPG25" s="6"/>
      <c r="PPH25" s="6"/>
      <c r="PPI25" s="6"/>
      <c r="PPJ25" s="6"/>
      <c r="PPK25" s="6"/>
      <c r="PPL25" s="6"/>
      <c r="PPM25" s="6"/>
      <c r="PPN25" s="6"/>
      <c r="PPO25" s="6"/>
      <c r="PPP25" s="6"/>
      <c r="PPQ25" s="6"/>
      <c r="PPR25" s="6"/>
      <c r="PPS25" s="6"/>
      <c r="PPT25" s="6"/>
      <c r="PPU25" s="6"/>
      <c r="PPV25" s="6"/>
      <c r="PPW25" s="6"/>
      <c r="PPX25" s="6"/>
      <c r="PPY25" s="6"/>
      <c r="PPZ25" s="6"/>
      <c r="PQA25" s="6"/>
      <c r="PQB25" s="6"/>
      <c r="PQC25" s="6"/>
      <c r="PQD25" s="6"/>
      <c r="PQE25" s="6"/>
      <c r="PQF25" s="6"/>
      <c r="PQG25" s="6"/>
      <c r="PQH25" s="6"/>
      <c r="PQI25" s="6"/>
      <c r="PQJ25" s="6"/>
      <c r="PQK25" s="6"/>
      <c r="PQL25" s="6"/>
      <c r="PQM25" s="6"/>
      <c r="PQN25" s="6"/>
      <c r="PQO25" s="6"/>
      <c r="PQP25" s="6"/>
      <c r="PQQ25" s="6"/>
      <c r="PQR25" s="6"/>
      <c r="PQS25" s="6"/>
      <c r="PQT25" s="6"/>
      <c r="PQU25" s="6"/>
      <c r="PQV25" s="6"/>
      <c r="PQW25" s="6"/>
      <c r="PQX25" s="6"/>
      <c r="PQY25" s="6"/>
      <c r="PQZ25" s="6"/>
      <c r="PRA25" s="6"/>
      <c r="PRB25" s="6"/>
      <c r="PRC25" s="6"/>
      <c r="PRD25" s="6"/>
      <c r="PRE25" s="6"/>
      <c r="PRF25" s="6"/>
      <c r="PRG25" s="6"/>
      <c r="PRH25" s="6"/>
      <c r="PRI25" s="6"/>
      <c r="PRJ25" s="6"/>
      <c r="PRK25" s="6"/>
      <c r="PRL25" s="6"/>
      <c r="PRM25" s="6"/>
      <c r="PRN25" s="6"/>
      <c r="PRO25" s="6"/>
      <c r="PRP25" s="6"/>
      <c r="PRQ25" s="6"/>
      <c r="PRR25" s="6"/>
      <c r="PRS25" s="6"/>
      <c r="PRT25" s="6"/>
      <c r="PRU25" s="6"/>
      <c r="PRV25" s="6"/>
      <c r="PRW25" s="6"/>
      <c r="PRX25" s="6"/>
      <c r="PRY25" s="6"/>
      <c r="PRZ25" s="6"/>
      <c r="PSA25" s="6"/>
      <c r="PSB25" s="6"/>
      <c r="PSC25" s="6"/>
      <c r="PSD25" s="6"/>
      <c r="PSE25" s="6"/>
      <c r="PSF25" s="6"/>
      <c r="PSG25" s="6"/>
      <c r="PSH25" s="6"/>
      <c r="PSI25" s="6"/>
      <c r="PSJ25" s="6"/>
      <c r="PSK25" s="6"/>
      <c r="PSL25" s="6"/>
      <c r="PSM25" s="6"/>
      <c r="PSN25" s="6"/>
      <c r="PSO25" s="6"/>
      <c r="PSP25" s="6"/>
      <c r="PSQ25" s="6"/>
      <c r="PSR25" s="6"/>
      <c r="PSS25" s="6"/>
      <c r="PST25" s="6"/>
      <c r="PSU25" s="6"/>
      <c r="PSV25" s="6"/>
      <c r="PSW25" s="6"/>
      <c r="PSX25" s="6"/>
      <c r="PSY25" s="6"/>
      <c r="PSZ25" s="6"/>
      <c r="PTA25" s="6"/>
      <c r="PTB25" s="6"/>
      <c r="PTC25" s="6"/>
      <c r="PTD25" s="6"/>
      <c r="PTE25" s="6"/>
      <c r="PTF25" s="6"/>
      <c r="PTG25" s="6"/>
      <c r="PTH25" s="6"/>
      <c r="PTI25" s="6"/>
      <c r="PTJ25" s="6"/>
      <c r="PTK25" s="6"/>
      <c r="PTL25" s="6"/>
      <c r="PTM25" s="6"/>
      <c r="PTN25" s="6"/>
      <c r="PTO25" s="6"/>
      <c r="PTP25" s="6"/>
      <c r="PTQ25" s="6"/>
      <c r="PTR25" s="6"/>
      <c r="PTS25" s="6"/>
      <c r="PTT25" s="6"/>
      <c r="PTU25" s="6"/>
      <c r="PTV25" s="6"/>
      <c r="PTW25" s="6"/>
      <c r="PTX25" s="6"/>
      <c r="PTY25" s="6"/>
      <c r="PTZ25" s="6"/>
      <c r="PUA25" s="6"/>
      <c r="PUB25" s="6"/>
      <c r="PUC25" s="6"/>
      <c r="PUD25" s="6"/>
      <c r="PUE25" s="6"/>
      <c r="PUF25" s="6"/>
      <c r="PUG25" s="6"/>
      <c r="PUH25" s="6"/>
      <c r="PUI25" s="6"/>
      <c r="PUJ25" s="6"/>
      <c r="PUK25" s="6"/>
      <c r="PUL25" s="6"/>
      <c r="PUM25" s="6"/>
      <c r="PUN25" s="6"/>
      <c r="PUO25" s="6"/>
      <c r="PUP25" s="6"/>
      <c r="PUQ25" s="6"/>
      <c r="PUR25" s="6"/>
      <c r="PUS25" s="6"/>
      <c r="PUT25" s="6"/>
      <c r="PUU25" s="6"/>
      <c r="PUV25" s="6"/>
      <c r="PUW25" s="6"/>
      <c r="PUX25" s="6"/>
      <c r="PUY25" s="6"/>
      <c r="PUZ25" s="6"/>
      <c r="PVA25" s="6"/>
      <c r="PVB25" s="6"/>
      <c r="PVC25" s="6"/>
      <c r="PVD25" s="6"/>
      <c r="PVE25" s="6"/>
      <c r="PVF25" s="6"/>
      <c r="PVG25" s="6"/>
      <c r="PVH25" s="6"/>
      <c r="PVI25" s="6"/>
      <c r="PVJ25" s="6"/>
      <c r="PVK25" s="6"/>
      <c r="PVL25" s="6"/>
      <c r="PVM25" s="6"/>
      <c r="PVN25" s="6"/>
      <c r="PVO25" s="6"/>
      <c r="PVP25" s="6"/>
      <c r="PVQ25" s="6"/>
      <c r="PVR25" s="6"/>
      <c r="PVS25" s="6"/>
      <c r="PVT25" s="6"/>
      <c r="PVU25" s="6"/>
      <c r="PVV25" s="6"/>
      <c r="PVW25" s="6"/>
      <c r="PVX25" s="6"/>
      <c r="PVY25" s="6"/>
      <c r="PVZ25" s="6"/>
      <c r="PWA25" s="6"/>
      <c r="PWB25" s="6"/>
      <c r="PWC25" s="6"/>
      <c r="PWD25" s="6"/>
      <c r="PWE25" s="6"/>
      <c r="PWF25" s="6"/>
      <c r="PWG25" s="6"/>
      <c r="PWH25" s="6"/>
      <c r="PWI25" s="6"/>
      <c r="PWJ25" s="6"/>
      <c r="PWK25" s="6"/>
      <c r="PWL25" s="6"/>
      <c r="PWM25" s="6"/>
      <c r="PWN25" s="6"/>
      <c r="PWO25" s="6"/>
      <c r="PWP25" s="6"/>
      <c r="PWQ25" s="6"/>
      <c r="PWR25" s="6"/>
      <c r="PWS25" s="6"/>
      <c r="PWT25" s="6"/>
      <c r="PWU25" s="6"/>
      <c r="PWV25" s="6"/>
      <c r="PWW25" s="6"/>
      <c r="PWX25" s="6"/>
      <c r="PWY25" s="6"/>
      <c r="PWZ25" s="6"/>
      <c r="PXA25" s="6"/>
      <c r="PXB25" s="6"/>
      <c r="PXC25" s="6"/>
      <c r="PXD25" s="6"/>
      <c r="PXE25" s="6"/>
      <c r="PXF25" s="6"/>
      <c r="PXG25" s="6"/>
      <c r="PXH25" s="6"/>
      <c r="PXI25" s="6"/>
      <c r="PXJ25" s="6"/>
      <c r="PXK25" s="6"/>
      <c r="PXL25" s="6"/>
      <c r="PXM25" s="6"/>
      <c r="PXN25" s="6"/>
      <c r="PXO25" s="6"/>
      <c r="PXP25" s="6"/>
      <c r="PXQ25" s="6"/>
      <c r="PXR25" s="6"/>
      <c r="PXS25" s="6"/>
      <c r="PXT25" s="6"/>
      <c r="PXU25" s="6"/>
      <c r="PXV25" s="6"/>
      <c r="PXW25" s="6"/>
      <c r="PXX25" s="6"/>
      <c r="PXY25" s="6"/>
      <c r="PXZ25" s="6"/>
      <c r="PYA25" s="6"/>
      <c r="PYB25" s="6"/>
      <c r="PYC25" s="6"/>
      <c r="PYD25" s="6"/>
      <c r="PYE25" s="6"/>
      <c r="PYF25" s="6"/>
      <c r="PYG25" s="6"/>
      <c r="PYH25" s="6"/>
      <c r="PYI25" s="6"/>
      <c r="PYJ25" s="6"/>
      <c r="PYK25" s="6"/>
      <c r="PYL25" s="6"/>
      <c r="PYM25" s="6"/>
      <c r="PYN25" s="6"/>
      <c r="PYO25" s="6"/>
      <c r="PYP25" s="6"/>
      <c r="PYQ25" s="6"/>
      <c r="PYR25" s="6"/>
      <c r="PYS25" s="6"/>
      <c r="PYT25" s="6"/>
      <c r="PYU25" s="6"/>
      <c r="PYV25" s="6"/>
      <c r="PYW25" s="6"/>
      <c r="PYX25" s="6"/>
      <c r="PYY25" s="6"/>
      <c r="PYZ25" s="6"/>
      <c r="PZA25" s="6"/>
      <c r="PZB25" s="6"/>
      <c r="PZC25" s="6"/>
      <c r="PZD25" s="6"/>
      <c r="PZE25" s="6"/>
      <c r="PZF25" s="6"/>
      <c r="PZG25" s="6"/>
      <c r="PZH25" s="6"/>
      <c r="PZI25" s="6"/>
      <c r="PZJ25" s="6"/>
      <c r="PZK25" s="6"/>
      <c r="PZL25" s="6"/>
      <c r="PZM25" s="6"/>
      <c r="PZN25" s="6"/>
      <c r="PZO25" s="6"/>
      <c r="PZP25" s="6"/>
      <c r="PZQ25" s="6"/>
      <c r="PZR25" s="6"/>
      <c r="PZS25" s="6"/>
      <c r="PZT25" s="6"/>
      <c r="PZU25" s="6"/>
      <c r="PZV25" s="6"/>
      <c r="PZW25" s="6"/>
      <c r="PZX25" s="6"/>
      <c r="PZY25" s="6"/>
      <c r="PZZ25" s="6"/>
      <c r="QAA25" s="6"/>
      <c r="QAB25" s="6"/>
      <c r="QAC25" s="6"/>
      <c r="QAD25" s="6"/>
      <c r="QAE25" s="6"/>
      <c r="QAF25" s="6"/>
      <c r="QAG25" s="6"/>
      <c r="QAH25" s="6"/>
      <c r="QAI25" s="6"/>
      <c r="QAJ25" s="6"/>
      <c r="QAK25" s="6"/>
      <c r="QAL25" s="6"/>
      <c r="QAM25" s="6"/>
      <c r="QAN25" s="6"/>
      <c r="QAO25" s="6"/>
      <c r="QAP25" s="6"/>
      <c r="QAQ25" s="6"/>
      <c r="QAR25" s="6"/>
      <c r="QAS25" s="6"/>
      <c r="QAT25" s="6"/>
      <c r="QAU25" s="6"/>
      <c r="QAV25" s="6"/>
      <c r="QAW25" s="6"/>
      <c r="QAX25" s="6"/>
      <c r="QAY25" s="6"/>
      <c r="QAZ25" s="6"/>
      <c r="QBA25" s="6"/>
      <c r="QBB25" s="6"/>
      <c r="QBC25" s="6"/>
      <c r="QBD25" s="6"/>
      <c r="QBE25" s="6"/>
      <c r="QBF25" s="6"/>
      <c r="QBG25" s="6"/>
      <c r="QBH25" s="6"/>
      <c r="QBI25" s="6"/>
      <c r="QBJ25" s="6"/>
      <c r="QBK25" s="6"/>
      <c r="QBL25" s="6"/>
      <c r="QBM25" s="6"/>
      <c r="QBN25" s="6"/>
      <c r="QBO25" s="6"/>
      <c r="QBP25" s="6"/>
      <c r="QBQ25" s="6"/>
      <c r="QBR25" s="6"/>
      <c r="QBS25" s="6"/>
      <c r="QBT25" s="6"/>
      <c r="QBU25" s="6"/>
      <c r="QBV25" s="6"/>
      <c r="QBW25" s="6"/>
      <c r="QBX25" s="6"/>
      <c r="QBY25" s="6"/>
      <c r="QBZ25" s="6"/>
      <c r="QCA25" s="6"/>
      <c r="QCB25" s="6"/>
      <c r="QCC25" s="6"/>
      <c r="QCD25" s="6"/>
      <c r="QCE25" s="6"/>
      <c r="QCF25" s="6"/>
      <c r="QCG25" s="6"/>
      <c r="QCH25" s="6"/>
      <c r="QCI25" s="6"/>
      <c r="QCJ25" s="6"/>
      <c r="QCK25" s="6"/>
      <c r="QCL25" s="6"/>
      <c r="QCM25" s="6"/>
      <c r="QCN25" s="6"/>
      <c r="QCO25" s="6"/>
      <c r="QCP25" s="6"/>
      <c r="QCQ25" s="6"/>
      <c r="QCR25" s="6"/>
      <c r="QCS25" s="6"/>
      <c r="QCT25" s="6"/>
      <c r="QCU25" s="6"/>
      <c r="QCV25" s="6"/>
      <c r="QCW25" s="6"/>
      <c r="QCX25" s="6"/>
      <c r="QCY25" s="6"/>
      <c r="QCZ25" s="6"/>
      <c r="QDA25" s="6"/>
      <c r="QDB25" s="6"/>
      <c r="QDC25" s="6"/>
      <c r="QDD25" s="6"/>
      <c r="QDE25" s="6"/>
      <c r="QDF25" s="6"/>
      <c r="QDG25" s="6"/>
      <c r="QDH25" s="6"/>
      <c r="QDI25" s="6"/>
      <c r="QDJ25" s="6"/>
      <c r="QDK25" s="6"/>
      <c r="QDL25" s="6"/>
      <c r="QDM25" s="6"/>
      <c r="QDN25" s="6"/>
      <c r="QDO25" s="6"/>
      <c r="QDP25" s="6"/>
      <c r="QDQ25" s="6"/>
      <c r="QDR25" s="6"/>
      <c r="QDS25" s="6"/>
      <c r="QDT25" s="6"/>
      <c r="QDU25" s="6"/>
      <c r="QDV25" s="6"/>
      <c r="QDW25" s="6"/>
      <c r="QDX25" s="6"/>
      <c r="QDY25" s="6"/>
      <c r="QDZ25" s="6"/>
      <c r="QEA25" s="6"/>
      <c r="QEB25" s="6"/>
      <c r="QEC25" s="6"/>
      <c r="QED25" s="6"/>
      <c r="QEE25" s="6"/>
      <c r="QEF25" s="6"/>
      <c r="QEG25" s="6"/>
      <c r="QEH25" s="6"/>
      <c r="QEI25" s="6"/>
      <c r="QEJ25" s="6"/>
      <c r="QEK25" s="6"/>
      <c r="QEL25" s="6"/>
      <c r="QEM25" s="6"/>
      <c r="QEN25" s="6"/>
      <c r="QEO25" s="6"/>
      <c r="QEP25" s="6"/>
      <c r="QEQ25" s="6"/>
      <c r="QER25" s="6"/>
      <c r="QES25" s="6"/>
      <c r="QET25" s="6"/>
      <c r="QEU25" s="6"/>
      <c r="QEV25" s="6"/>
      <c r="QEW25" s="6"/>
      <c r="QEX25" s="6"/>
      <c r="QEY25" s="6"/>
      <c r="QEZ25" s="6"/>
      <c r="QFA25" s="6"/>
      <c r="QFB25" s="6"/>
      <c r="QFC25" s="6"/>
      <c r="QFD25" s="6"/>
      <c r="QFE25" s="6"/>
      <c r="QFF25" s="6"/>
      <c r="QFG25" s="6"/>
      <c r="QFH25" s="6"/>
      <c r="QFI25" s="6"/>
      <c r="QFJ25" s="6"/>
      <c r="QFK25" s="6"/>
      <c r="QFL25" s="6"/>
      <c r="QFM25" s="6"/>
      <c r="QFN25" s="6"/>
      <c r="QFO25" s="6"/>
      <c r="QFP25" s="6"/>
      <c r="QFQ25" s="6"/>
      <c r="QFR25" s="6"/>
      <c r="QFS25" s="6"/>
      <c r="QFT25" s="6"/>
      <c r="QFU25" s="6"/>
      <c r="QFV25" s="6"/>
      <c r="QFW25" s="6"/>
      <c r="QFX25" s="6"/>
      <c r="QFY25" s="6"/>
      <c r="QFZ25" s="6"/>
      <c r="QGA25" s="6"/>
      <c r="QGB25" s="6"/>
      <c r="QGC25" s="6"/>
      <c r="QGD25" s="6"/>
      <c r="QGE25" s="6"/>
      <c r="QGF25" s="6"/>
      <c r="QGG25" s="6"/>
      <c r="QGH25" s="6"/>
      <c r="QGI25" s="6"/>
      <c r="QGJ25" s="6"/>
      <c r="QGK25" s="6"/>
      <c r="QGL25" s="6"/>
      <c r="QGM25" s="6"/>
      <c r="QGN25" s="6"/>
      <c r="QGO25" s="6"/>
      <c r="QGP25" s="6"/>
      <c r="QGQ25" s="6"/>
      <c r="QGR25" s="6"/>
      <c r="QGS25" s="6"/>
      <c r="QGT25" s="6"/>
      <c r="QGU25" s="6"/>
      <c r="QGV25" s="6"/>
      <c r="QGW25" s="6"/>
      <c r="QGX25" s="6"/>
      <c r="QGY25" s="6"/>
      <c r="QGZ25" s="6"/>
      <c r="QHA25" s="6"/>
      <c r="QHB25" s="6"/>
      <c r="QHC25" s="6"/>
      <c r="QHD25" s="6"/>
      <c r="QHE25" s="6"/>
      <c r="QHF25" s="6"/>
      <c r="QHG25" s="6"/>
      <c r="QHH25" s="6"/>
      <c r="QHI25" s="6"/>
      <c r="QHJ25" s="6"/>
      <c r="QHK25" s="6"/>
      <c r="QHL25" s="6"/>
      <c r="QHM25" s="6"/>
      <c r="QHN25" s="6"/>
      <c r="QHO25" s="6"/>
      <c r="QHP25" s="6"/>
      <c r="QHQ25" s="6"/>
      <c r="QHR25" s="6"/>
      <c r="QHS25" s="6"/>
      <c r="QHT25" s="6"/>
      <c r="QHU25" s="6"/>
      <c r="QHV25" s="6"/>
      <c r="QHW25" s="6"/>
      <c r="QHX25" s="6"/>
      <c r="QHY25" s="6"/>
      <c r="QHZ25" s="6"/>
      <c r="QIA25" s="6"/>
      <c r="QIB25" s="6"/>
      <c r="QIC25" s="6"/>
      <c r="QID25" s="6"/>
      <c r="QIE25" s="6"/>
      <c r="QIF25" s="6"/>
      <c r="QIG25" s="6"/>
      <c r="QIH25" s="6"/>
      <c r="QII25" s="6"/>
      <c r="QIJ25" s="6"/>
      <c r="QIK25" s="6"/>
      <c r="QIL25" s="6"/>
      <c r="QIM25" s="6"/>
      <c r="QIN25" s="6"/>
      <c r="QIO25" s="6"/>
      <c r="QIP25" s="6"/>
      <c r="QIQ25" s="6"/>
      <c r="QIR25" s="6"/>
      <c r="QIS25" s="6"/>
      <c r="QIT25" s="6"/>
      <c r="QIU25" s="6"/>
      <c r="QIV25" s="6"/>
      <c r="QIW25" s="6"/>
      <c r="QIX25" s="6"/>
      <c r="QIY25" s="6"/>
      <c r="QIZ25" s="6"/>
      <c r="QJA25" s="6"/>
      <c r="QJB25" s="6"/>
      <c r="QJC25" s="6"/>
      <c r="QJD25" s="6"/>
      <c r="QJE25" s="6"/>
      <c r="QJF25" s="6"/>
      <c r="QJG25" s="6"/>
      <c r="QJH25" s="6"/>
      <c r="QJI25" s="6"/>
      <c r="QJJ25" s="6"/>
      <c r="QJK25" s="6"/>
      <c r="QJL25" s="6"/>
      <c r="QJM25" s="6"/>
      <c r="QJN25" s="6"/>
      <c r="QJO25" s="6"/>
      <c r="QJP25" s="6"/>
      <c r="QJQ25" s="6"/>
      <c r="QJR25" s="6"/>
      <c r="QJS25" s="6"/>
      <c r="QJT25" s="6"/>
      <c r="QJU25" s="6"/>
      <c r="QJV25" s="6"/>
      <c r="QJW25" s="6"/>
      <c r="QJX25" s="6"/>
      <c r="QJY25" s="6"/>
      <c r="QJZ25" s="6"/>
      <c r="QKA25" s="6"/>
      <c r="QKB25" s="6"/>
      <c r="QKC25" s="6"/>
      <c r="QKD25" s="6"/>
      <c r="QKE25" s="6"/>
      <c r="QKF25" s="6"/>
      <c r="QKG25" s="6"/>
      <c r="QKH25" s="6"/>
      <c r="QKI25" s="6"/>
      <c r="QKJ25" s="6"/>
      <c r="QKK25" s="6"/>
      <c r="QKL25" s="6"/>
      <c r="QKM25" s="6"/>
      <c r="QKN25" s="6"/>
      <c r="QKO25" s="6"/>
      <c r="QKP25" s="6"/>
      <c r="QKQ25" s="6"/>
      <c r="QKR25" s="6"/>
      <c r="QKS25" s="6"/>
      <c r="QKT25" s="6"/>
      <c r="QKU25" s="6"/>
      <c r="QKV25" s="6"/>
      <c r="QKW25" s="6"/>
      <c r="QKX25" s="6"/>
      <c r="QKY25" s="6"/>
      <c r="QKZ25" s="6"/>
      <c r="QLA25" s="6"/>
      <c r="QLB25" s="6"/>
      <c r="QLC25" s="6"/>
      <c r="QLD25" s="6"/>
      <c r="QLE25" s="6"/>
      <c r="QLF25" s="6"/>
      <c r="QLG25" s="6"/>
      <c r="QLH25" s="6"/>
      <c r="QLI25" s="6"/>
      <c r="QLJ25" s="6"/>
      <c r="QLK25" s="6"/>
      <c r="QLL25" s="6"/>
      <c r="QLM25" s="6"/>
      <c r="QLN25" s="6"/>
      <c r="QLO25" s="6"/>
      <c r="QLP25" s="6"/>
      <c r="QLQ25" s="6"/>
      <c r="QLR25" s="6"/>
      <c r="QLS25" s="6"/>
      <c r="QLT25" s="6"/>
      <c r="QLU25" s="6"/>
      <c r="QLV25" s="6"/>
      <c r="QLW25" s="6"/>
      <c r="QLX25" s="6"/>
      <c r="QLY25" s="6"/>
      <c r="QLZ25" s="6"/>
      <c r="QMA25" s="6"/>
      <c r="QMB25" s="6"/>
      <c r="QMC25" s="6"/>
      <c r="QMD25" s="6"/>
      <c r="QME25" s="6"/>
      <c r="QMF25" s="6"/>
      <c r="QMG25" s="6"/>
      <c r="QMH25" s="6"/>
      <c r="QMI25" s="6"/>
      <c r="QMJ25" s="6"/>
      <c r="QMK25" s="6"/>
      <c r="QML25" s="6"/>
      <c r="QMM25" s="6"/>
      <c r="QMN25" s="6"/>
      <c r="QMO25" s="6"/>
      <c r="QMP25" s="6"/>
      <c r="QMQ25" s="6"/>
      <c r="QMR25" s="6"/>
      <c r="QMS25" s="6"/>
      <c r="QMT25" s="6"/>
      <c r="QMU25" s="6"/>
      <c r="QMV25" s="6"/>
      <c r="QMW25" s="6"/>
      <c r="QMX25" s="6"/>
      <c r="QMY25" s="6"/>
      <c r="QMZ25" s="6"/>
      <c r="QNA25" s="6"/>
      <c r="QNB25" s="6"/>
      <c r="QNC25" s="6"/>
      <c r="QND25" s="6"/>
      <c r="QNE25" s="6"/>
      <c r="QNF25" s="6"/>
      <c r="QNG25" s="6"/>
      <c r="QNH25" s="6"/>
      <c r="QNI25" s="6"/>
      <c r="QNJ25" s="6"/>
      <c r="QNK25" s="6"/>
      <c r="QNL25" s="6"/>
      <c r="QNM25" s="6"/>
      <c r="QNN25" s="6"/>
      <c r="QNO25" s="6"/>
      <c r="QNP25" s="6"/>
      <c r="QNQ25" s="6"/>
      <c r="QNR25" s="6"/>
      <c r="QNS25" s="6"/>
      <c r="QNT25" s="6"/>
      <c r="QNU25" s="6"/>
      <c r="QNV25" s="6"/>
      <c r="QNW25" s="6"/>
      <c r="QNX25" s="6"/>
      <c r="QNY25" s="6"/>
      <c r="QNZ25" s="6"/>
      <c r="QOA25" s="6"/>
      <c r="QOB25" s="6"/>
      <c r="QOC25" s="6"/>
      <c r="QOD25" s="6"/>
      <c r="QOE25" s="6"/>
      <c r="QOF25" s="6"/>
      <c r="QOG25" s="6"/>
      <c r="QOH25" s="6"/>
      <c r="QOI25" s="6"/>
      <c r="QOJ25" s="6"/>
      <c r="QOK25" s="6"/>
      <c r="QOL25" s="6"/>
      <c r="QOM25" s="6"/>
      <c r="QON25" s="6"/>
      <c r="QOO25" s="6"/>
      <c r="QOP25" s="6"/>
      <c r="QOQ25" s="6"/>
      <c r="QOR25" s="6"/>
      <c r="QOS25" s="6"/>
      <c r="QOT25" s="6"/>
      <c r="QOU25" s="6"/>
      <c r="QOV25" s="6"/>
      <c r="QOW25" s="6"/>
      <c r="QOX25" s="6"/>
      <c r="QOY25" s="6"/>
      <c r="QOZ25" s="6"/>
      <c r="QPA25" s="6"/>
      <c r="QPB25" s="6"/>
      <c r="QPC25" s="6"/>
      <c r="QPD25" s="6"/>
      <c r="QPE25" s="6"/>
      <c r="QPF25" s="6"/>
      <c r="QPG25" s="6"/>
      <c r="QPH25" s="6"/>
      <c r="QPI25" s="6"/>
      <c r="QPJ25" s="6"/>
      <c r="QPK25" s="6"/>
      <c r="QPL25" s="6"/>
      <c r="QPM25" s="6"/>
      <c r="QPN25" s="6"/>
      <c r="QPO25" s="6"/>
      <c r="QPP25" s="6"/>
      <c r="QPQ25" s="6"/>
      <c r="QPR25" s="6"/>
      <c r="QPS25" s="6"/>
      <c r="QPT25" s="6"/>
      <c r="QPU25" s="6"/>
      <c r="QPV25" s="6"/>
      <c r="QPW25" s="6"/>
      <c r="QPX25" s="6"/>
      <c r="QPY25" s="6"/>
      <c r="QPZ25" s="6"/>
      <c r="QQA25" s="6"/>
      <c r="QQB25" s="6"/>
      <c r="QQC25" s="6"/>
      <c r="QQD25" s="6"/>
      <c r="QQE25" s="6"/>
      <c r="QQF25" s="6"/>
      <c r="QQG25" s="6"/>
      <c r="QQH25" s="6"/>
      <c r="QQI25" s="6"/>
      <c r="QQJ25" s="6"/>
      <c r="QQK25" s="6"/>
      <c r="QQL25" s="6"/>
      <c r="QQM25" s="6"/>
      <c r="QQN25" s="6"/>
      <c r="QQO25" s="6"/>
      <c r="QQP25" s="6"/>
      <c r="QQQ25" s="6"/>
      <c r="QQR25" s="6"/>
      <c r="QQS25" s="6"/>
      <c r="QQT25" s="6"/>
      <c r="QQU25" s="6"/>
      <c r="QQV25" s="6"/>
      <c r="QQW25" s="6"/>
      <c r="QQX25" s="6"/>
      <c r="QQY25" s="6"/>
      <c r="QQZ25" s="6"/>
      <c r="QRA25" s="6"/>
      <c r="QRB25" s="6"/>
      <c r="QRC25" s="6"/>
      <c r="QRD25" s="6"/>
      <c r="QRE25" s="6"/>
      <c r="QRF25" s="6"/>
      <c r="QRG25" s="6"/>
      <c r="QRH25" s="6"/>
      <c r="QRI25" s="6"/>
      <c r="QRJ25" s="6"/>
      <c r="QRK25" s="6"/>
      <c r="QRL25" s="6"/>
      <c r="QRM25" s="6"/>
      <c r="QRN25" s="6"/>
      <c r="QRO25" s="6"/>
      <c r="QRP25" s="6"/>
      <c r="QRQ25" s="6"/>
      <c r="QRR25" s="6"/>
      <c r="QRS25" s="6"/>
      <c r="QRT25" s="6"/>
      <c r="QRU25" s="6"/>
      <c r="QRV25" s="6"/>
      <c r="QRW25" s="6"/>
      <c r="QRX25" s="6"/>
      <c r="QRY25" s="6"/>
      <c r="QRZ25" s="6"/>
      <c r="QSA25" s="6"/>
      <c r="QSB25" s="6"/>
      <c r="QSC25" s="6"/>
      <c r="QSD25" s="6"/>
      <c r="QSE25" s="6"/>
      <c r="QSF25" s="6"/>
      <c r="QSG25" s="6"/>
      <c r="QSH25" s="6"/>
      <c r="QSI25" s="6"/>
      <c r="QSJ25" s="6"/>
      <c r="QSK25" s="6"/>
      <c r="QSL25" s="6"/>
      <c r="QSM25" s="6"/>
      <c r="QSN25" s="6"/>
      <c r="QSO25" s="6"/>
      <c r="QSP25" s="6"/>
      <c r="QSQ25" s="6"/>
      <c r="QSR25" s="6"/>
      <c r="QSS25" s="6"/>
      <c r="QST25" s="6"/>
      <c r="QSU25" s="6"/>
      <c r="QSV25" s="6"/>
      <c r="QSW25" s="6"/>
      <c r="QSX25" s="6"/>
      <c r="QSY25" s="6"/>
      <c r="QSZ25" s="6"/>
      <c r="QTA25" s="6"/>
      <c r="QTB25" s="6"/>
      <c r="QTC25" s="6"/>
      <c r="QTD25" s="6"/>
      <c r="QTE25" s="6"/>
      <c r="QTF25" s="6"/>
      <c r="QTG25" s="6"/>
      <c r="QTH25" s="6"/>
      <c r="QTI25" s="6"/>
      <c r="QTJ25" s="6"/>
      <c r="QTK25" s="6"/>
      <c r="QTL25" s="6"/>
      <c r="QTM25" s="6"/>
      <c r="QTN25" s="6"/>
      <c r="QTO25" s="6"/>
      <c r="QTP25" s="6"/>
      <c r="QTQ25" s="6"/>
      <c r="QTR25" s="6"/>
      <c r="QTS25" s="6"/>
      <c r="QTT25" s="6"/>
      <c r="QTU25" s="6"/>
      <c r="QTV25" s="6"/>
      <c r="QTW25" s="6"/>
      <c r="QTX25" s="6"/>
      <c r="QTY25" s="6"/>
      <c r="QTZ25" s="6"/>
      <c r="QUA25" s="6"/>
      <c r="QUB25" s="6"/>
      <c r="QUC25" s="6"/>
      <c r="QUD25" s="6"/>
      <c r="QUE25" s="6"/>
      <c r="QUF25" s="6"/>
      <c r="QUG25" s="6"/>
      <c r="QUH25" s="6"/>
      <c r="QUI25" s="6"/>
      <c r="QUJ25" s="6"/>
      <c r="QUK25" s="6"/>
      <c r="QUL25" s="6"/>
      <c r="QUM25" s="6"/>
      <c r="QUN25" s="6"/>
      <c r="QUO25" s="6"/>
      <c r="QUP25" s="6"/>
      <c r="QUQ25" s="6"/>
      <c r="QUR25" s="6"/>
      <c r="QUS25" s="6"/>
      <c r="QUT25" s="6"/>
      <c r="QUU25" s="6"/>
      <c r="QUV25" s="6"/>
      <c r="QUW25" s="6"/>
      <c r="QUX25" s="6"/>
      <c r="QUY25" s="6"/>
      <c r="QUZ25" s="6"/>
      <c r="QVA25" s="6"/>
      <c r="QVB25" s="6"/>
      <c r="QVC25" s="6"/>
      <c r="QVD25" s="6"/>
      <c r="QVE25" s="6"/>
      <c r="QVF25" s="6"/>
      <c r="QVG25" s="6"/>
      <c r="QVH25" s="6"/>
      <c r="QVI25" s="6"/>
      <c r="QVJ25" s="6"/>
      <c r="QVK25" s="6"/>
      <c r="QVL25" s="6"/>
      <c r="QVM25" s="6"/>
      <c r="QVN25" s="6"/>
      <c r="QVO25" s="6"/>
      <c r="QVP25" s="6"/>
      <c r="QVQ25" s="6"/>
      <c r="QVR25" s="6"/>
      <c r="QVS25" s="6"/>
      <c r="QVT25" s="6"/>
      <c r="QVU25" s="6"/>
      <c r="QVV25" s="6"/>
      <c r="QVW25" s="6"/>
      <c r="QVX25" s="6"/>
      <c r="QVY25" s="6"/>
      <c r="QVZ25" s="6"/>
      <c r="QWA25" s="6"/>
      <c r="QWB25" s="6"/>
      <c r="QWC25" s="6"/>
      <c r="QWD25" s="6"/>
      <c r="QWE25" s="6"/>
      <c r="QWF25" s="6"/>
      <c r="QWG25" s="6"/>
      <c r="QWH25" s="6"/>
      <c r="QWI25" s="6"/>
      <c r="QWJ25" s="6"/>
      <c r="QWK25" s="6"/>
      <c r="QWL25" s="6"/>
      <c r="QWM25" s="6"/>
      <c r="QWN25" s="6"/>
      <c r="QWO25" s="6"/>
      <c r="QWP25" s="6"/>
      <c r="QWQ25" s="6"/>
      <c r="QWR25" s="6"/>
      <c r="QWS25" s="6"/>
      <c r="QWT25" s="6"/>
      <c r="QWU25" s="6"/>
      <c r="QWV25" s="6"/>
      <c r="QWW25" s="6"/>
      <c r="QWX25" s="6"/>
      <c r="QWY25" s="6"/>
      <c r="QWZ25" s="6"/>
      <c r="QXA25" s="6"/>
      <c r="QXB25" s="6"/>
      <c r="QXC25" s="6"/>
      <c r="QXD25" s="6"/>
      <c r="QXE25" s="6"/>
      <c r="QXF25" s="6"/>
      <c r="QXG25" s="6"/>
      <c r="QXH25" s="6"/>
      <c r="QXI25" s="6"/>
      <c r="QXJ25" s="6"/>
      <c r="QXK25" s="6"/>
      <c r="QXL25" s="6"/>
      <c r="QXM25" s="6"/>
      <c r="QXN25" s="6"/>
      <c r="QXO25" s="6"/>
      <c r="QXP25" s="6"/>
      <c r="QXQ25" s="6"/>
      <c r="QXR25" s="6"/>
      <c r="QXS25" s="6"/>
      <c r="QXT25" s="6"/>
      <c r="QXU25" s="6"/>
      <c r="QXV25" s="6"/>
      <c r="QXW25" s="6"/>
      <c r="QXX25" s="6"/>
      <c r="QXY25" s="6"/>
      <c r="QXZ25" s="6"/>
      <c r="QYA25" s="6"/>
      <c r="QYB25" s="6"/>
      <c r="QYC25" s="6"/>
      <c r="QYD25" s="6"/>
      <c r="QYE25" s="6"/>
      <c r="QYF25" s="6"/>
      <c r="QYG25" s="6"/>
      <c r="QYH25" s="6"/>
      <c r="QYI25" s="6"/>
      <c r="QYJ25" s="6"/>
      <c r="QYK25" s="6"/>
      <c r="QYL25" s="6"/>
      <c r="QYM25" s="6"/>
      <c r="QYN25" s="6"/>
      <c r="QYO25" s="6"/>
      <c r="QYP25" s="6"/>
      <c r="QYQ25" s="6"/>
      <c r="QYR25" s="6"/>
      <c r="QYS25" s="6"/>
      <c r="QYT25" s="6"/>
      <c r="QYU25" s="6"/>
      <c r="QYV25" s="6"/>
      <c r="QYW25" s="6"/>
      <c r="QYX25" s="6"/>
      <c r="QYY25" s="6"/>
      <c r="QYZ25" s="6"/>
      <c r="QZA25" s="6"/>
      <c r="QZB25" s="6"/>
      <c r="QZC25" s="6"/>
      <c r="QZD25" s="6"/>
      <c r="QZE25" s="6"/>
      <c r="QZF25" s="6"/>
      <c r="QZG25" s="6"/>
      <c r="QZH25" s="6"/>
      <c r="QZI25" s="6"/>
      <c r="QZJ25" s="6"/>
      <c r="QZK25" s="6"/>
      <c r="QZL25" s="6"/>
      <c r="QZM25" s="6"/>
      <c r="QZN25" s="6"/>
      <c r="QZO25" s="6"/>
      <c r="QZP25" s="6"/>
      <c r="QZQ25" s="6"/>
      <c r="QZR25" s="6"/>
      <c r="QZS25" s="6"/>
      <c r="QZT25" s="6"/>
      <c r="QZU25" s="6"/>
      <c r="QZV25" s="6"/>
      <c r="QZW25" s="6"/>
      <c r="QZX25" s="6"/>
      <c r="QZY25" s="6"/>
      <c r="QZZ25" s="6"/>
      <c r="RAA25" s="6"/>
      <c r="RAB25" s="6"/>
      <c r="RAC25" s="6"/>
      <c r="RAD25" s="6"/>
      <c r="RAE25" s="6"/>
      <c r="RAF25" s="6"/>
      <c r="RAG25" s="6"/>
      <c r="RAH25" s="6"/>
      <c r="RAI25" s="6"/>
      <c r="RAJ25" s="6"/>
      <c r="RAK25" s="6"/>
      <c r="RAL25" s="6"/>
      <c r="RAM25" s="6"/>
      <c r="RAN25" s="6"/>
      <c r="RAO25" s="6"/>
      <c r="RAP25" s="6"/>
      <c r="RAQ25" s="6"/>
      <c r="RAR25" s="6"/>
      <c r="RAS25" s="6"/>
      <c r="RAT25" s="6"/>
      <c r="RAU25" s="6"/>
      <c r="RAV25" s="6"/>
      <c r="RAW25" s="6"/>
      <c r="RAX25" s="6"/>
      <c r="RAY25" s="6"/>
      <c r="RAZ25" s="6"/>
      <c r="RBA25" s="6"/>
      <c r="RBB25" s="6"/>
      <c r="RBC25" s="6"/>
      <c r="RBD25" s="6"/>
      <c r="RBE25" s="6"/>
      <c r="RBF25" s="6"/>
      <c r="RBG25" s="6"/>
      <c r="RBH25" s="6"/>
      <c r="RBI25" s="6"/>
      <c r="RBJ25" s="6"/>
      <c r="RBK25" s="6"/>
      <c r="RBL25" s="6"/>
      <c r="RBM25" s="6"/>
      <c r="RBN25" s="6"/>
      <c r="RBO25" s="6"/>
      <c r="RBP25" s="6"/>
      <c r="RBQ25" s="6"/>
      <c r="RBR25" s="6"/>
      <c r="RBS25" s="6"/>
      <c r="RBT25" s="6"/>
      <c r="RBU25" s="6"/>
      <c r="RBV25" s="6"/>
      <c r="RBW25" s="6"/>
      <c r="RBX25" s="6"/>
      <c r="RBY25" s="6"/>
      <c r="RBZ25" s="6"/>
      <c r="RCA25" s="6"/>
      <c r="RCB25" s="6"/>
      <c r="RCC25" s="6"/>
      <c r="RCD25" s="6"/>
      <c r="RCE25" s="6"/>
      <c r="RCF25" s="6"/>
      <c r="RCG25" s="6"/>
      <c r="RCH25" s="6"/>
      <c r="RCI25" s="6"/>
      <c r="RCJ25" s="6"/>
      <c r="RCK25" s="6"/>
      <c r="RCL25" s="6"/>
      <c r="RCM25" s="6"/>
      <c r="RCN25" s="6"/>
      <c r="RCO25" s="6"/>
      <c r="RCP25" s="6"/>
      <c r="RCQ25" s="6"/>
      <c r="RCR25" s="6"/>
      <c r="RCS25" s="6"/>
      <c r="RCT25" s="6"/>
      <c r="RCU25" s="6"/>
      <c r="RCV25" s="6"/>
      <c r="RCW25" s="6"/>
      <c r="RCX25" s="6"/>
      <c r="RCY25" s="6"/>
      <c r="RCZ25" s="6"/>
      <c r="RDA25" s="6"/>
      <c r="RDB25" s="6"/>
      <c r="RDC25" s="6"/>
      <c r="RDD25" s="6"/>
      <c r="RDE25" s="6"/>
      <c r="RDF25" s="6"/>
      <c r="RDG25" s="6"/>
      <c r="RDH25" s="6"/>
      <c r="RDI25" s="6"/>
      <c r="RDJ25" s="6"/>
      <c r="RDK25" s="6"/>
      <c r="RDL25" s="6"/>
      <c r="RDM25" s="6"/>
      <c r="RDN25" s="6"/>
      <c r="RDO25" s="6"/>
      <c r="RDP25" s="6"/>
      <c r="RDQ25" s="6"/>
      <c r="RDR25" s="6"/>
      <c r="RDS25" s="6"/>
      <c r="RDT25" s="6"/>
      <c r="RDU25" s="6"/>
      <c r="RDV25" s="6"/>
      <c r="RDW25" s="6"/>
      <c r="RDX25" s="6"/>
      <c r="RDY25" s="6"/>
      <c r="RDZ25" s="6"/>
      <c r="REA25" s="6"/>
      <c r="REB25" s="6"/>
      <c r="REC25" s="6"/>
      <c r="RED25" s="6"/>
      <c r="REE25" s="6"/>
      <c r="REF25" s="6"/>
      <c r="REG25" s="6"/>
      <c r="REH25" s="6"/>
      <c r="REI25" s="6"/>
      <c r="REJ25" s="6"/>
      <c r="REK25" s="6"/>
      <c r="REL25" s="6"/>
      <c r="REM25" s="6"/>
      <c r="REN25" s="6"/>
      <c r="REO25" s="6"/>
      <c r="REP25" s="6"/>
      <c r="REQ25" s="6"/>
      <c r="RER25" s="6"/>
      <c r="RES25" s="6"/>
      <c r="RET25" s="6"/>
      <c r="REU25" s="6"/>
      <c r="REV25" s="6"/>
      <c r="REW25" s="6"/>
      <c r="REX25" s="6"/>
      <c r="REY25" s="6"/>
      <c r="REZ25" s="6"/>
      <c r="RFA25" s="6"/>
      <c r="RFB25" s="6"/>
      <c r="RFC25" s="6"/>
      <c r="RFD25" s="6"/>
      <c r="RFE25" s="6"/>
      <c r="RFF25" s="6"/>
      <c r="RFG25" s="6"/>
      <c r="RFH25" s="6"/>
      <c r="RFI25" s="6"/>
      <c r="RFJ25" s="6"/>
      <c r="RFK25" s="6"/>
      <c r="RFL25" s="6"/>
      <c r="RFM25" s="6"/>
      <c r="RFN25" s="6"/>
      <c r="RFO25" s="6"/>
      <c r="RFP25" s="6"/>
      <c r="RFQ25" s="6"/>
      <c r="RFR25" s="6"/>
      <c r="RFS25" s="6"/>
      <c r="RFT25" s="6"/>
      <c r="RFU25" s="6"/>
      <c r="RFV25" s="6"/>
      <c r="RFW25" s="6"/>
      <c r="RFX25" s="6"/>
      <c r="RFY25" s="6"/>
      <c r="RFZ25" s="6"/>
      <c r="RGA25" s="6"/>
      <c r="RGB25" s="6"/>
      <c r="RGC25" s="6"/>
      <c r="RGD25" s="6"/>
      <c r="RGE25" s="6"/>
      <c r="RGF25" s="6"/>
      <c r="RGG25" s="6"/>
      <c r="RGH25" s="6"/>
      <c r="RGI25" s="6"/>
      <c r="RGJ25" s="6"/>
      <c r="RGK25" s="6"/>
      <c r="RGL25" s="6"/>
      <c r="RGM25" s="6"/>
      <c r="RGN25" s="6"/>
      <c r="RGO25" s="6"/>
      <c r="RGP25" s="6"/>
      <c r="RGQ25" s="6"/>
      <c r="RGR25" s="6"/>
      <c r="RGS25" s="6"/>
      <c r="RGT25" s="6"/>
      <c r="RGU25" s="6"/>
      <c r="RGV25" s="6"/>
      <c r="RGW25" s="6"/>
      <c r="RGX25" s="6"/>
      <c r="RGY25" s="6"/>
      <c r="RGZ25" s="6"/>
      <c r="RHA25" s="6"/>
      <c r="RHB25" s="6"/>
      <c r="RHC25" s="6"/>
      <c r="RHD25" s="6"/>
      <c r="RHE25" s="6"/>
      <c r="RHF25" s="6"/>
      <c r="RHG25" s="6"/>
      <c r="RHH25" s="6"/>
      <c r="RHI25" s="6"/>
      <c r="RHJ25" s="6"/>
      <c r="RHK25" s="6"/>
      <c r="RHL25" s="6"/>
      <c r="RHM25" s="6"/>
      <c r="RHN25" s="6"/>
      <c r="RHO25" s="6"/>
      <c r="RHP25" s="6"/>
      <c r="RHQ25" s="6"/>
      <c r="RHR25" s="6"/>
      <c r="RHS25" s="6"/>
      <c r="RHT25" s="6"/>
      <c r="RHU25" s="6"/>
      <c r="RHV25" s="6"/>
      <c r="RHW25" s="6"/>
      <c r="RHX25" s="6"/>
      <c r="RHY25" s="6"/>
      <c r="RHZ25" s="6"/>
      <c r="RIA25" s="6"/>
      <c r="RIB25" s="6"/>
      <c r="RIC25" s="6"/>
      <c r="RID25" s="6"/>
      <c r="RIE25" s="6"/>
      <c r="RIF25" s="6"/>
      <c r="RIG25" s="6"/>
      <c r="RIH25" s="6"/>
      <c r="RII25" s="6"/>
      <c r="RIJ25" s="6"/>
      <c r="RIK25" s="6"/>
      <c r="RIL25" s="6"/>
      <c r="RIM25" s="6"/>
      <c r="RIN25" s="6"/>
      <c r="RIO25" s="6"/>
      <c r="RIP25" s="6"/>
      <c r="RIQ25" s="6"/>
      <c r="RIR25" s="6"/>
      <c r="RIS25" s="6"/>
      <c r="RIT25" s="6"/>
      <c r="RIU25" s="6"/>
      <c r="RIV25" s="6"/>
      <c r="RIW25" s="6"/>
      <c r="RIX25" s="6"/>
      <c r="RIY25" s="6"/>
      <c r="RIZ25" s="6"/>
      <c r="RJA25" s="6"/>
      <c r="RJB25" s="6"/>
      <c r="RJC25" s="6"/>
      <c r="RJD25" s="6"/>
      <c r="RJE25" s="6"/>
      <c r="RJF25" s="6"/>
      <c r="RJG25" s="6"/>
      <c r="RJH25" s="6"/>
      <c r="RJI25" s="6"/>
      <c r="RJJ25" s="6"/>
      <c r="RJK25" s="6"/>
      <c r="RJL25" s="6"/>
      <c r="RJM25" s="6"/>
      <c r="RJN25" s="6"/>
      <c r="RJO25" s="6"/>
      <c r="RJP25" s="6"/>
      <c r="RJQ25" s="6"/>
      <c r="RJR25" s="6"/>
      <c r="RJS25" s="6"/>
      <c r="RJT25" s="6"/>
      <c r="RJU25" s="6"/>
      <c r="RJV25" s="6"/>
      <c r="RJW25" s="6"/>
      <c r="RJX25" s="6"/>
      <c r="RJY25" s="6"/>
      <c r="RJZ25" s="6"/>
      <c r="RKA25" s="6"/>
      <c r="RKB25" s="6"/>
      <c r="RKC25" s="6"/>
      <c r="RKD25" s="6"/>
      <c r="RKE25" s="6"/>
      <c r="RKF25" s="6"/>
      <c r="RKG25" s="6"/>
      <c r="RKH25" s="6"/>
      <c r="RKI25" s="6"/>
      <c r="RKJ25" s="6"/>
      <c r="RKK25" s="6"/>
      <c r="RKL25" s="6"/>
      <c r="RKM25" s="6"/>
      <c r="RKN25" s="6"/>
      <c r="RKO25" s="6"/>
      <c r="RKP25" s="6"/>
      <c r="RKQ25" s="6"/>
      <c r="RKR25" s="6"/>
      <c r="RKS25" s="6"/>
      <c r="RKT25" s="6"/>
      <c r="RKU25" s="6"/>
      <c r="RKV25" s="6"/>
      <c r="RKW25" s="6"/>
      <c r="RKX25" s="6"/>
      <c r="RKY25" s="6"/>
      <c r="RKZ25" s="6"/>
      <c r="RLA25" s="6"/>
      <c r="RLB25" s="6"/>
      <c r="RLC25" s="6"/>
      <c r="RLD25" s="6"/>
      <c r="RLE25" s="6"/>
      <c r="RLF25" s="6"/>
      <c r="RLG25" s="6"/>
      <c r="RLH25" s="6"/>
      <c r="RLI25" s="6"/>
      <c r="RLJ25" s="6"/>
      <c r="RLK25" s="6"/>
      <c r="RLL25" s="6"/>
      <c r="RLM25" s="6"/>
      <c r="RLN25" s="6"/>
      <c r="RLO25" s="6"/>
      <c r="RLP25" s="6"/>
      <c r="RLQ25" s="6"/>
      <c r="RLR25" s="6"/>
      <c r="RLS25" s="6"/>
      <c r="RLT25" s="6"/>
      <c r="RLU25" s="6"/>
      <c r="RLV25" s="6"/>
      <c r="RLW25" s="6"/>
      <c r="RLX25" s="6"/>
      <c r="RLY25" s="6"/>
      <c r="RLZ25" s="6"/>
      <c r="RMA25" s="6"/>
      <c r="RMB25" s="6"/>
      <c r="RMC25" s="6"/>
      <c r="RMD25" s="6"/>
      <c r="RME25" s="6"/>
      <c r="RMF25" s="6"/>
      <c r="RMG25" s="6"/>
      <c r="RMH25" s="6"/>
      <c r="RMI25" s="6"/>
      <c r="RMJ25" s="6"/>
      <c r="RMK25" s="6"/>
      <c r="RML25" s="6"/>
      <c r="RMM25" s="6"/>
      <c r="RMN25" s="6"/>
      <c r="RMO25" s="6"/>
      <c r="RMP25" s="6"/>
      <c r="RMQ25" s="6"/>
      <c r="RMR25" s="6"/>
      <c r="RMS25" s="6"/>
      <c r="RMT25" s="6"/>
      <c r="RMU25" s="6"/>
      <c r="RMV25" s="6"/>
      <c r="RMW25" s="6"/>
      <c r="RMX25" s="6"/>
      <c r="RMY25" s="6"/>
      <c r="RMZ25" s="6"/>
      <c r="RNA25" s="6"/>
      <c r="RNB25" s="6"/>
      <c r="RNC25" s="6"/>
      <c r="RND25" s="6"/>
      <c r="RNE25" s="6"/>
      <c r="RNF25" s="6"/>
      <c r="RNG25" s="6"/>
      <c r="RNH25" s="6"/>
      <c r="RNI25" s="6"/>
      <c r="RNJ25" s="6"/>
      <c r="RNK25" s="6"/>
      <c r="RNL25" s="6"/>
      <c r="RNM25" s="6"/>
      <c r="RNN25" s="6"/>
      <c r="RNO25" s="6"/>
      <c r="RNP25" s="6"/>
      <c r="RNQ25" s="6"/>
      <c r="RNR25" s="6"/>
      <c r="RNS25" s="6"/>
      <c r="RNT25" s="6"/>
      <c r="RNU25" s="6"/>
      <c r="RNV25" s="6"/>
      <c r="RNW25" s="6"/>
      <c r="RNX25" s="6"/>
      <c r="RNY25" s="6"/>
      <c r="RNZ25" s="6"/>
      <c r="ROA25" s="6"/>
      <c r="ROB25" s="6"/>
      <c r="ROC25" s="6"/>
      <c r="ROD25" s="6"/>
      <c r="ROE25" s="6"/>
      <c r="ROF25" s="6"/>
      <c r="ROG25" s="6"/>
      <c r="ROH25" s="6"/>
      <c r="ROI25" s="6"/>
      <c r="ROJ25" s="6"/>
      <c r="ROK25" s="6"/>
      <c r="ROL25" s="6"/>
      <c r="ROM25" s="6"/>
      <c r="RON25" s="6"/>
      <c r="ROO25" s="6"/>
      <c r="ROP25" s="6"/>
      <c r="ROQ25" s="6"/>
      <c r="ROR25" s="6"/>
      <c r="ROS25" s="6"/>
      <c r="ROT25" s="6"/>
      <c r="ROU25" s="6"/>
      <c r="ROV25" s="6"/>
      <c r="ROW25" s="6"/>
      <c r="ROX25" s="6"/>
      <c r="ROY25" s="6"/>
      <c r="ROZ25" s="6"/>
      <c r="RPA25" s="6"/>
      <c r="RPB25" s="6"/>
      <c r="RPC25" s="6"/>
      <c r="RPD25" s="6"/>
      <c r="RPE25" s="6"/>
      <c r="RPF25" s="6"/>
      <c r="RPG25" s="6"/>
      <c r="RPH25" s="6"/>
      <c r="RPI25" s="6"/>
      <c r="RPJ25" s="6"/>
      <c r="RPK25" s="6"/>
      <c r="RPL25" s="6"/>
      <c r="RPM25" s="6"/>
      <c r="RPN25" s="6"/>
      <c r="RPO25" s="6"/>
      <c r="RPP25" s="6"/>
      <c r="RPQ25" s="6"/>
      <c r="RPR25" s="6"/>
      <c r="RPS25" s="6"/>
      <c r="RPT25" s="6"/>
      <c r="RPU25" s="6"/>
      <c r="RPV25" s="6"/>
      <c r="RPW25" s="6"/>
      <c r="RPX25" s="6"/>
      <c r="RPY25" s="6"/>
      <c r="RPZ25" s="6"/>
      <c r="RQA25" s="6"/>
      <c r="RQB25" s="6"/>
      <c r="RQC25" s="6"/>
      <c r="RQD25" s="6"/>
      <c r="RQE25" s="6"/>
      <c r="RQF25" s="6"/>
      <c r="RQG25" s="6"/>
      <c r="RQH25" s="6"/>
      <c r="RQI25" s="6"/>
      <c r="RQJ25" s="6"/>
      <c r="RQK25" s="6"/>
      <c r="RQL25" s="6"/>
      <c r="RQM25" s="6"/>
      <c r="RQN25" s="6"/>
      <c r="RQO25" s="6"/>
      <c r="RQP25" s="6"/>
      <c r="RQQ25" s="6"/>
      <c r="RQR25" s="6"/>
      <c r="RQS25" s="6"/>
      <c r="RQT25" s="6"/>
      <c r="RQU25" s="6"/>
      <c r="RQV25" s="6"/>
      <c r="RQW25" s="6"/>
      <c r="RQX25" s="6"/>
      <c r="RQY25" s="6"/>
      <c r="RQZ25" s="6"/>
      <c r="RRA25" s="6"/>
      <c r="RRB25" s="6"/>
      <c r="RRC25" s="6"/>
      <c r="RRD25" s="6"/>
      <c r="RRE25" s="6"/>
      <c r="RRF25" s="6"/>
      <c r="RRG25" s="6"/>
      <c r="RRH25" s="6"/>
      <c r="RRI25" s="6"/>
      <c r="RRJ25" s="6"/>
      <c r="RRK25" s="6"/>
      <c r="RRL25" s="6"/>
      <c r="RRM25" s="6"/>
      <c r="RRN25" s="6"/>
      <c r="RRO25" s="6"/>
      <c r="RRP25" s="6"/>
      <c r="RRQ25" s="6"/>
      <c r="RRR25" s="6"/>
      <c r="RRS25" s="6"/>
      <c r="RRT25" s="6"/>
      <c r="RRU25" s="6"/>
      <c r="RRV25" s="6"/>
      <c r="RRW25" s="6"/>
      <c r="RRX25" s="6"/>
      <c r="RRY25" s="6"/>
      <c r="RRZ25" s="6"/>
      <c r="RSA25" s="6"/>
      <c r="RSB25" s="6"/>
      <c r="RSC25" s="6"/>
      <c r="RSD25" s="6"/>
      <c r="RSE25" s="6"/>
      <c r="RSF25" s="6"/>
      <c r="RSG25" s="6"/>
      <c r="RSH25" s="6"/>
      <c r="RSI25" s="6"/>
      <c r="RSJ25" s="6"/>
      <c r="RSK25" s="6"/>
      <c r="RSL25" s="6"/>
      <c r="RSM25" s="6"/>
      <c r="RSN25" s="6"/>
      <c r="RSO25" s="6"/>
      <c r="RSP25" s="6"/>
      <c r="RSQ25" s="6"/>
      <c r="RSR25" s="6"/>
      <c r="RSS25" s="6"/>
      <c r="RST25" s="6"/>
      <c r="RSU25" s="6"/>
      <c r="RSV25" s="6"/>
      <c r="RSW25" s="6"/>
      <c r="RSX25" s="6"/>
      <c r="RSY25" s="6"/>
      <c r="RSZ25" s="6"/>
      <c r="RTA25" s="6"/>
      <c r="RTB25" s="6"/>
      <c r="RTC25" s="6"/>
      <c r="RTD25" s="6"/>
      <c r="RTE25" s="6"/>
      <c r="RTF25" s="6"/>
      <c r="RTG25" s="6"/>
      <c r="RTH25" s="6"/>
      <c r="RTI25" s="6"/>
      <c r="RTJ25" s="6"/>
      <c r="RTK25" s="6"/>
      <c r="RTL25" s="6"/>
      <c r="RTM25" s="6"/>
      <c r="RTN25" s="6"/>
      <c r="RTO25" s="6"/>
      <c r="RTP25" s="6"/>
      <c r="RTQ25" s="6"/>
      <c r="RTR25" s="6"/>
      <c r="RTS25" s="6"/>
      <c r="RTT25" s="6"/>
      <c r="RTU25" s="6"/>
      <c r="RTV25" s="6"/>
      <c r="RTW25" s="6"/>
      <c r="RTX25" s="6"/>
      <c r="RTY25" s="6"/>
      <c r="RTZ25" s="6"/>
      <c r="RUA25" s="6"/>
      <c r="RUB25" s="6"/>
      <c r="RUC25" s="6"/>
      <c r="RUD25" s="6"/>
      <c r="RUE25" s="6"/>
      <c r="RUF25" s="6"/>
      <c r="RUG25" s="6"/>
      <c r="RUH25" s="6"/>
      <c r="RUI25" s="6"/>
      <c r="RUJ25" s="6"/>
      <c r="RUK25" s="6"/>
      <c r="RUL25" s="6"/>
      <c r="RUM25" s="6"/>
      <c r="RUN25" s="6"/>
      <c r="RUO25" s="6"/>
      <c r="RUP25" s="6"/>
      <c r="RUQ25" s="6"/>
      <c r="RUR25" s="6"/>
      <c r="RUS25" s="6"/>
      <c r="RUT25" s="6"/>
      <c r="RUU25" s="6"/>
      <c r="RUV25" s="6"/>
      <c r="RUW25" s="6"/>
      <c r="RUX25" s="6"/>
      <c r="RUY25" s="6"/>
      <c r="RUZ25" s="6"/>
      <c r="RVA25" s="6"/>
      <c r="RVB25" s="6"/>
      <c r="RVC25" s="6"/>
      <c r="RVD25" s="6"/>
      <c r="RVE25" s="6"/>
      <c r="RVF25" s="6"/>
      <c r="RVG25" s="6"/>
      <c r="RVH25" s="6"/>
      <c r="RVI25" s="6"/>
      <c r="RVJ25" s="6"/>
      <c r="RVK25" s="6"/>
      <c r="RVL25" s="6"/>
      <c r="RVM25" s="6"/>
      <c r="RVN25" s="6"/>
      <c r="RVO25" s="6"/>
      <c r="RVP25" s="6"/>
      <c r="RVQ25" s="6"/>
      <c r="RVR25" s="6"/>
      <c r="RVS25" s="6"/>
      <c r="RVT25" s="6"/>
      <c r="RVU25" s="6"/>
      <c r="RVV25" s="6"/>
      <c r="RVW25" s="6"/>
      <c r="RVX25" s="6"/>
      <c r="RVY25" s="6"/>
      <c r="RVZ25" s="6"/>
      <c r="RWA25" s="6"/>
      <c r="RWB25" s="6"/>
      <c r="RWC25" s="6"/>
      <c r="RWD25" s="6"/>
      <c r="RWE25" s="6"/>
      <c r="RWF25" s="6"/>
      <c r="RWG25" s="6"/>
      <c r="RWH25" s="6"/>
      <c r="RWI25" s="6"/>
      <c r="RWJ25" s="6"/>
      <c r="RWK25" s="6"/>
      <c r="RWL25" s="6"/>
      <c r="RWM25" s="6"/>
      <c r="RWN25" s="6"/>
      <c r="RWO25" s="6"/>
      <c r="RWP25" s="6"/>
      <c r="RWQ25" s="6"/>
      <c r="RWR25" s="6"/>
      <c r="RWS25" s="6"/>
      <c r="RWT25" s="6"/>
      <c r="RWU25" s="6"/>
      <c r="RWV25" s="6"/>
      <c r="RWW25" s="6"/>
      <c r="RWX25" s="6"/>
      <c r="RWY25" s="6"/>
      <c r="RWZ25" s="6"/>
      <c r="RXA25" s="6"/>
      <c r="RXB25" s="6"/>
      <c r="RXC25" s="6"/>
      <c r="RXD25" s="6"/>
      <c r="RXE25" s="6"/>
      <c r="RXF25" s="6"/>
      <c r="RXG25" s="6"/>
      <c r="RXH25" s="6"/>
      <c r="RXI25" s="6"/>
      <c r="RXJ25" s="6"/>
      <c r="RXK25" s="6"/>
      <c r="RXL25" s="6"/>
      <c r="RXM25" s="6"/>
      <c r="RXN25" s="6"/>
      <c r="RXO25" s="6"/>
      <c r="RXP25" s="6"/>
      <c r="RXQ25" s="6"/>
      <c r="RXR25" s="6"/>
      <c r="RXS25" s="6"/>
      <c r="RXT25" s="6"/>
      <c r="RXU25" s="6"/>
      <c r="RXV25" s="6"/>
      <c r="RXW25" s="6"/>
      <c r="RXX25" s="6"/>
      <c r="RXY25" s="6"/>
      <c r="RXZ25" s="6"/>
      <c r="RYA25" s="6"/>
      <c r="RYB25" s="6"/>
      <c r="RYC25" s="6"/>
      <c r="RYD25" s="6"/>
      <c r="RYE25" s="6"/>
      <c r="RYF25" s="6"/>
      <c r="RYG25" s="6"/>
      <c r="RYH25" s="6"/>
      <c r="RYI25" s="6"/>
      <c r="RYJ25" s="6"/>
      <c r="RYK25" s="6"/>
      <c r="RYL25" s="6"/>
      <c r="RYM25" s="6"/>
      <c r="RYN25" s="6"/>
      <c r="RYO25" s="6"/>
      <c r="RYP25" s="6"/>
      <c r="RYQ25" s="6"/>
      <c r="RYR25" s="6"/>
      <c r="RYS25" s="6"/>
      <c r="RYT25" s="6"/>
      <c r="RYU25" s="6"/>
      <c r="RYV25" s="6"/>
      <c r="RYW25" s="6"/>
      <c r="RYX25" s="6"/>
      <c r="RYY25" s="6"/>
      <c r="RYZ25" s="6"/>
      <c r="RZA25" s="6"/>
      <c r="RZB25" s="6"/>
      <c r="RZC25" s="6"/>
      <c r="RZD25" s="6"/>
      <c r="RZE25" s="6"/>
      <c r="RZF25" s="6"/>
      <c r="RZG25" s="6"/>
      <c r="RZH25" s="6"/>
      <c r="RZI25" s="6"/>
      <c r="RZJ25" s="6"/>
      <c r="RZK25" s="6"/>
      <c r="RZL25" s="6"/>
      <c r="RZM25" s="6"/>
      <c r="RZN25" s="6"/>
      <c r="RZO25" s="6"/>
      <c r="RZP25" s="6"/>
      <c r="RZQ25" s="6"/>
      <c r="RZR25" s="6"/>
      <c r="RZS25" s="6"/>
      <c r="RZT25" s="6"/>
      <c r="RZU25" s="6"/>
      <c r="RZV25" s="6"/>
      <c r="RZW25" s="6"/>
      <c r="RZX25" s="6"/>
      <c r="RZY25" s="6"/>
      <c r="RZZ25" s="6"/>
      <c r="SAA25" s="6"/>
      <c r="SAB25" s="6"/>
      <c r="SAC25" s="6"/>
      <c r="SAD25" s="6"/>
      <c r="SAE25" s="6"/>
      <c r="SAF25" s="6"/>
      <c r="SAG25" s="6"/>
      <c r="SAH25" s="6"/>
      <c r="SAI25" s="6"/>
      <c r="SAJ25" s="6"/>
      <c r="SAK25" s="6"/>
      <c r="SAL25" s="6"/>
      <c r="SAM25" s="6"/>
      <c r="SAN25" s="6"/>
      <c r="SAO25" s="6"/>
      <c r="SAP25" s="6"/>
      <c r="SAQ25" s="6"/>
      <c r="SAR25" s="6"/>
      <c r="SAS25" s="6"/>
      <c r="SAT25" s="6"/>
      <c r="SAU25" s="6"/>
      <c r="SAV25" s="6"/>
      <c r="SAW25" s="6"/>
      <c r="SAX25" s="6"/>
      <c r="SAY25" s="6"/>
      <c r="SAZ25" s="6"/>
      <c r="SBA25" s="6"/>
      <c r="SBB25" s="6"/>
      <c r="SBC25" s="6"/>
      <c r="SBD25" s="6"/>
      <c r="SBE25" s="6"/>
      <c r="SBF25" s="6"/>
      <c r="SBG25" s="6"/>
      <c r="SBH25" s="6"/>
      <c r="SBI25" s="6"/>
      <c r="SBJ25" s="6"/>
      <c r="SBK25" s="6"/>
      <c r="SBL25" s="6"/>
      <c r="SBM25" s="6"/>
      <c r="SBN25" s="6"/>
      <c r="SBO25" s="6"/>
      <c r="SBP25" s="6"/>
      <c r="SBQ25" s="6"/>
      <c r="SBR25" s="6"/>
      <c r="SBS25" s="6"/>
      <c r="SBT25" s="6"/>
      <c r="SBU25" s="6"/>
      <c r="SBV25" s="6"/>
      <c r="SBW25" s="6"/>
      <c r="SBX25" s="6"/>
      <c r="SBY25" s="6"/>
      <c r="SBZ25" s="6"/>
      <c r="SCA25" s="6"/>
      <c r="SCB25" s="6"/>
      <c r="SCC25" s="6"/>
      <c r="SCD25" s="6"/>
      <c r="SCE25" s="6"/>
      <c r="SCF25" s="6"/>
      <c r="SCG25" s="6"/>
      <c r="SCH25" s="6"/>
      <c r="SCI25" s="6"/>
      <c r="SCJ25" s="6"/>
      <c r="SCK25" s="6"/>
      <c r="SCL25" s="6"/>
      <c r="SCM25" s="6"/>
      <c r="SCN25" s="6"/>
      <c r="SCO25" s="6"/>
      <c r="SCP25" s="6"/>
      <c r="SCQ25" s="6"/>
      <c r="SCR25" s="6"/>
      <c r="SCS25" s="6"/>
      <c r="SCT25" s="6"/>
      <c r="SCU25" s="6"/>
      <c r="SCV25" s="6"/>
      <c r="SCW25" s="6"/>
      <c r="SCX25" s="6"/>
      <c r="SCY25" s="6"/>
      <c r="SCZ25" s="6"/>
      <c r="SDA25" s="6"/>
      <c r="SDB25" s="6"/>
      <c r="SDC25" s="6"/>
      <c r="SDD25" s="6"/>
      <c r="SDE25" s="6"/>
      <c r="SDF25" s="6"/>
      <c r="SDG25" s="6"/>
      <c r="SDH25" s="6"/>
      <c r="SDI25" s="6"/>
      <c r="SDJ25" s="6"/>
      <c r="SDK25" s="6"/>
      <c r="SDL25" s="6"/>
      <c r="SDM25" s="6"/>
      <c r="SDN25" s="6"/>
      <c r="SDO25" s="6"/>
      <c r="SDP25" s="6"/>
      <c r="SDQ25" s="6"/>
      <c r="SDR25" s="6"/>
      <c r="SDS25" s="6"/>
      <c r="SDT25" s="6"/>
      <c r="SDU25" s="6"/>
      <c r="SDV25" s="6"/>
      <c r="SDW25" s="6"/>
      <c r="SDX25" s="6"/>
      <c r="SDY25" s="6"/>
      <c r="SDZ25" s="6"/>
      <c r="SEA25" s="6"/>
      <c r="SEB25" s="6"/>
      <c r="SEC25" s="6"/>
      <c r="SED25" s="6"/>
      <c r="SEE25" s="6"/>
      <c r="SEF25" s="6"/>
      <c r="SEG25" s="6"/>
      <c r="SEH25" s="6"/>
      <c r="SEI25" s="6"/>
      <c r="SEJ25" s="6"/>
      <c r="SEK25" s="6"/>
      <c r="SEL25" s="6"/>
      <c r="SEM25" s="6"/>
      <c r="SEN25" s="6"/>
      <c r="SEO25" s="6"/>
      <c r="SEP25" s="6"/>
      <c r="SEQ25" s="6"/>
      <c r="SER25" s="6"/>
      <c r="SES25" s="6"/>
      <c r="SET25" s="6"/>
      <c r="SEU25" s="6"/>
      <c r="SEV25" s="6"/>
      <c r="SEW25" s="6"/>
      <c r="SEX25" s="6"/>
      <c r="SEY25" s="6"/>
      <c r="SEZ25" s="6"/>
      <c r="SFA25" s="6"/>
      <c r="SFB25" s="6"/>
      <c r="SFC25" s="6"/>
      <c r="SFD25" s="6"/>
      <c r="SFE25" s="6"/>
      <c r="SFF25" s="6"/>
      <c r="SFG25" s="6"/>
      <c r="SFH25" s="6"/>
      <c r="SFI25" s="6"/>
      <c r="SFJ25" s="6"/>
      <c r="SFK25" s="6"/>
      <c r="SFL25" s="6"/>
      <c r="SFM25" s="6"/>
      <c r="SFN25" s="6"/>
      <c r="SFO25" s="6"/>
      <c r="SFP25" s="6"/>
      <c r="SFQ25" s="6"/>
      <c r="SFR25" s="6"/>
      <c r="SFS25" s="6"/>
      <c r="SFT25" s="6"/>
      <c r="SFU25" s="6"/>
      <c r="SFV25" s="6"/>
      <c r="SFW25" s="6"/>
      <c r="SFX25" s="6"/>
      <c r="SFY25" s="6"/>
      <c r="SFZ25" s="6"/>
      <c r="SGA25" s="6"/>
      <c r="SGB25" s="6"/>
      <c r="SGC25" s="6"/>
      <c r="SGD25" s="6"/>
      <c r="SGE25" s="6"/>
      <c r="SGF25" s="6"/>
      <c r="SGG25" s="6"/>
      <c r="SGH25" s="6"/>
      <c r="SGI25" s="6"/>
      <c r="SGJ25" s="6"/>
      <c r="SGK25" s="6"/>
      <c r="SGL25" s="6"/>
      <c r="SGM25" s="6"/>
      <c r="SGN25" s="6"/>
      <c r="SGO25" s="6"/>
      <c r="SGP25" s="6"/>
      <c r="SGQ25" s="6"/>
      <c r="SGR25" s="6"/>
      <c r="SGS25" s="6"/>
      <c r="SGT25" s="6"/>
      <c r="SGU25" s="6"/>
      <c r="SGV25" s="6"/>
      <c r="SGW25" s="6"/>
      <c r="SGX25" s="6"/>
      <c r="SGY25" s="6"/>
      <c r="SGZ25" s="6"/>
      <c r="SHA25" s="6"/>
      <c r="SHB25" s="6"/>
      <c r="SHC25" s="6"/>
      <c r="SHD25" s="6"/>
      <c r="SHE25" s="6"/>
      <c r="SHF25" s="6"/>
      <c r="SHG25" s="6"/>
      <c r="SHH25" s="6"/>
      <c r="SHI25" s="6"/>
      <c r="SHJ25" s="6"/>
      <c r="SHK25" s="6"/>
      <c r="SHL25" s="6"/>
      <c r="SHM25" s="6"/>
      <c r="SHN25" s="6"/>
      <c r="SHO25" s="6"/>
      <c r="SHP25" s="6"/>
      <c r="SHQ25" s="6"/>
      <c r="SHR25" s="6"/>
      <c r="SHS25" s="6"/>
      <c r="SHT25" s="6"/>
      <c r="SHU25" s="6"/>
      <c r="SHV25" s="6"/>
      <c r="SHW25" s="6"/>
      <c r="SHX25" s="6"/>
      <c r="SHY25" s="6"/>
      <c r="SHZ25" s="6"/>
      <c r="SIA25" s="6"/>
      <c r="SIB25" s="6"/>
      <c r="SIC25" s="6"/>
      <c r="SID25" s="6"/>
      <c r="SIE25" s="6"/>
      <c r="SIF25" s="6"/>
      <c r="SIG25" s="6"/>
      <c r="SIH25" s="6"/>
      <c r="SII25" s="6"/>
      <c r="SIJ25" s="6"/>
      <c r="SIK25" s="6"/>
      <c r="SIL25" s="6"/>
      <c r="SIM25" s="6"/>
      <c r="SIN25" s="6"/>
      <c r="SIO25" s="6"/>
      <c r="SIP25" s="6"/>
      <c r="SIQ25" s="6"/>
      <c r="SIR25" s="6"/>
      <c r="SIS25" s="6"/>
      <c r="SIT25" s="6"/>
      <c r="SIU25" s="6"/>
      <c r="SIV25" s="6"/>
      <c r="SIW25" s="6"/>
      <c r="SIX25" s="6"/>
      <c r="SIY25" s="6"/>
      <c r="SIZ25" s="6"/>
      <c r="SJA25" s="6"/>
      <c r="SJB25" s="6"/>
      <c r="SJC25" s="6"/>
      <c r="SJD25" s="6"/>
      <c r="SJE25" s="6"/>
      <c r="SJF25" s="6"/>
      <c r="SJG25" s="6"/>
      <c r="SJH25" s="6"/>
      <c r="SJI25" s="6"/>
      <c r="SJJ25" s="6"/>
      <c r="SJK25" s="6"/>
      <c r="SJL25" s="6"/>
      <c r="SJM25" s="6"/>
      <c r="SJN25" s="6"/>
      <c r="SJO25" s="6"/>
      <c r="SJP25" s="6"/>
      <c r="SJQ25" s="6"/>
      <c r="SJR25" s="6"/>
      <c r="SJS25" s="6"/>
      <c r="SJT25" s="6"/>
      <c r="SJU25" s="6"/>
      <c r="SJV25" s="6"/>
      <c r="SJW25" s="6"/>
      <c r="SJX25" s="6"/>
      <c r="SJY25" s="6"/>
      <c r="SJZ25" s="6"/>
      <c r="SKA25" s="6"/>
      <c r="SKB25" s="6"/>
      <c r="SKC25" s="6"/>
      <c r="SKD25" s="6"/>
      <c r="SKE25" s="6"/>
      <c r="SKF25" s="6"/>
      <c r="SKG25" s="6"/>
      <c r="SKH25" s="6"/>
      <c r="SKI25" s="6"/>
      <c r="SKJ25" s="6"/>
      <c r="SKK25" s="6"/>
      <c r="SKL25" s="6"/>
      <c r="SKM25" s="6"/>
      <c r="SKN25" s="6"/>
      <c r="SKO25" s="6"/>
      <c r="SKP25" s="6"/>
      <c r="SKQ25" s="6"/>
      <c r="SKR25" s="6"/>
      <c r="SKS25" s="6"/>
      <c r="SKT25" s="6"/>
      <c r="SKU25" s="6"/>
      <c r="SKV25" s="6"/>
      <c r="SKW25" s="6"/>
      <c r="SKX25" s="6"/>
      <c r="SKY25" s="6"/>
      <c r="SKZ25" s="6"/>
      <c r="SLA25" s="6"/>
      <c r="SLB25" s="6"/>
      <c r="SLC25" s="6"/>
      <c r="SLD25" s="6"/>
      <c r="SLE25" s="6"/>
      <c r="SLF25" s="6"/>
      <c r="SLG25" s="6"/>
      <c r="SLH25" s="6"/>
      <c r="SLI25" s="6"/>
      <c r="SLJ25" s="6"/>
      <c r="SLK25" s="6"/>
      <c r="SLL25" s="6"/>
      <c r="SLM25" s="6"/>
      <c r="SLN25" s="6"/>
      <c r="SLO25" s="6"/>
      <c r="SLP25" s="6"/>
      <c r="SLQ25" s="6"/>
      <c r="SLR25" s="6"/>
      <c r="SLS25" s="6"/>
      <c r="SLT25" s="6"/>
      <c r="SLU25" s="6"/>
      <c r="SLV25" s="6"/>
      <c r="SLW25" s="6"/>
      <c r="SLX25" s="6"/>
      <c r="SLY25" s="6"/>
      <c r="SLZ25" s="6"/>
      <c r="SMA25" s="6"/>
      <c r="SMB25" s="6"/>
      <c r="SMC25" s="6"/>
      <c r="SMD25" s="6"/>
      <c r="SME25" s="6"/>
      <c r="SMF25" s="6"/>
      <c r="SMG25" s="6"/>
      <c r="SMH25" s="6"/>
      <c r="SMI25" s="6"/>
      <c r="SMJ25" s="6"/>
      <c r="SMK25" s="6"/>
      <c r="SML25" s="6"/>
      <c r="SMM25" s="6"/>
      <c r="SMN25" s="6"/>
      <c r="SMO25" s="6"/>
      <c r="SMP25" s="6"/>
      <c r="SMQ25" s="6"/>
      <c r="SMR25" s="6"/>
      <c r="SMS25" s="6"/>
      <c r="SMT25" s="6"/>
      <c r="SMU25" s="6"/>
      <c r="SMV25" s="6"/>
      <c r="SMW25" s="6"/>
      <c r="SMX25" s="6"/>
      <c r="SMY25" s="6"/>
      <c r="SMZ25" s="6"/>
      <c r="SNA25" s="6"/>
      <c r="SNB25" s="6"/>
      <c r="SNC25" s="6"/>
      <c r="SND25" s="6"/>
      <c r="SNE25" s="6"/>
      <c r="SNF25" s="6"/>
      <c r="SNG25" s="6"/>
      <c r="SNH25" s="6"/>
      <c r="SNI25" s="6"/>
      <c r="SNJ25" s="6"/>
      <c r="SNK25" s="6"/>
      <c r="SNL25" s="6"/>
      <c r="SNM25" s="6"/>
      <c r="SNN25" s="6"/>
      <c r="SNO25" s="6"/>
      <c r="SNP25" s="6"/>
      <c r="SNQ25" s="6"/>
      <c r="SNR25" s="6"/>
      <c r="SNS25" s="6"/>
      <c r="SNT25" s="6"/>
      <c r="SNU25" s="6"/>
      <c r="SNV25" s="6"/>
      <c r="SNW25" s="6"/>
      <c r="SNX25" s="6"/>
      <c r="SNY25" s="6"/>
      <c r="SNZ25" s="6"/>
      <c r="SOA25" s="6"/>
      <c r="SOB25" s="6"/>
      <c r="SOC25" s="6"/>
      <c r="SOD25" s="6"/>
      <c r="SOE25" s="6"/>
      <c r="SOF25" s="6"/>
      <c r="SOG25" s="6"/>
      <c r="SOH25" s="6"/>
      <c r="SOI25" s="6"/>
      <c r="SOJ25" s="6"/>
      <c r="SOK25" s="6"/>
      <c r="SOL25" s="6"/>
      <c r="SOM25" s="6"/>
      <c r="SON25" s="6"/>
      <c r="SOO25" s="6"/>
      <c r="SOP25" s="6"/>
      <c r="SOQ25" s="6"/>
      <c r="SOR25" s="6"/>
      <c r="SOS25" s="6"/>
      <c r="SOT25" s="6"/>
      <c r="SOU25" s="6"/>
      <c r="SOV25" s="6"/>
      <c r="SOW25" s="6"/>
      <c r="SOX25" s="6"/>
      <c r="SOY25" s="6"/>
      <c r="SOZ25" s="6"/>
      <c r="SPA25" s="6"/>
      <c r="SPB25" s="6"/>
      <c r="SPC25" s="6"/>
      <c r="SPD25" s="6"/>
      <c r="SPE25" s="6"/>
      <c r="SPF25" s="6"/>
      <c r="SPG25" s="6"/>
      <c r="SPH25" s="6"/>
      <c r="SPI25" s="6"/>
      <c r="SPJ25" s="6"/>
      <c r="SPK25" s="6"/>
      <c r="SPL25" s="6"/>
      <c r="SPM25" s="6"/>
      <c r="SPN25" s="6"/>
      <c r="SPO25" s="6"/>
      <c r="SPP25" s="6"/>
      <c r="SPQ25" s="6"/>
      <c r="SPR25" s="6"/>
      <c r="SPS25" s="6"/>
      <c r="SPT25" s="6"/>
      <c r="SPU25" s="6"/>
      <c r="SPV25" s="6"/>
      <c r="SPW25" s="6"/>
      <c r="SPX25" s="6"/>
      <c r="SPY25" s="6"/>
      <c r="SPZ25" s="6"/>
      <c r="SQA25" s="6"/>
      <c r="SQB25" s="6"/>
      <c r="SQC25" s="6"/>
      <c r="SQD25" s="6"/>
      <c r="SQE25" s="6"/>
      <c r="SQF25" s="6"/>
      <c r="SQG25" s="6"/>
      <c r="SQH25" s="6"/>
      <c r="SQI25" s="6"/>
      <c r="SQJ25" s="6"/>
      <c r="SQK25" s="6"/>
      <c r="SQL25" s="6"/>
      <c r="SQM25" s="6"/>
      <c r="SQN25" s="6"/>
      <c r="SQO25" s="6"/>
      <c r="SQP25" s="6"/>
      <c r="SQQ25" s="6"/>
      <c r="SQR25" s="6"/>
      <c r="SQS25" s="6"/>
      <c r="SQT25" s="6"/>
      <c r="SQU25" s="6"/>
      <c r="SQV25" s="6"/>
      <c r="SQW25" s="6"/>
      <c r="SQX25" s="6"/>
      <c r="SQY25" s="6"/>
      <c r="SQZ25" s="6"/>
      <c r="SRA25" s="6"/>
      <c r="SRB25" s="6"/>
      <c r="SRC25" s="6"/>
      <c r="SRD25" s="6"/>
      <c r="SRE25" s="6"/>
      <c r="SRF25" s="6"/>
      <c r="SRG25" s="6"/>
      <c r="SRH25" s="6"/>
      <c r="SRI25" s="6"/>
      <c r="SRJ25" s="6"/>
      <c r="SRK25" s="6"/>
      <c r="SRL25" s="6"/>
      <c r="SRM25" s="6"/>
      <c r="SRN25" s="6"/>
      <c r="SRO25" s="6"/>
      <c r="SRP25" s="6"/>
      <c r="SRQ25" s="6"/>
      <c r="SRR25" s="6"/>
      <c r="SRS25" s="6"/>
      <c r="SRT25" s="6"/>
      <c r="SRU25" s="6"/>
      <c r="SRV25" s="6"/>
      <c r="SRW25" s="6"/>
      <c r="SRX25" s="6"/>
      <c r="SRY25" s="6"/>
      <c r="SRZ25" s="6"/>
      <c r="SSA25" s="6"/>
      <c r="SSB25" s="6"/>
      <c r="SSC25" s="6"/>
      <c r="SSD25" s="6"/>
      <c r="SSE25" s="6"/>
      <c r="SSF25" s="6"/>
      <c r="SSG25" s="6"/>
      <c r="SSH25" s="6"/>
      <c r="SSI25" s="6"/>
      <c r="SSJ25" s="6"/>
      <c r="SSK25" s="6"/>
      <c r="SSL25" s="6"/>
      <c r="SSM25" s="6"/>
      <c r="SSN25" s="6"/>
      <c r="SSO25" s="6"/>
      <c r="SSP25" s="6"/>
      <c r="SSQ25" s="6"/>
      <c r="SSR25" s="6"/>
      <c r="SSS25" s="6"/>
      <c r="SST25" s="6"/>
      <c r="SSU25" s="6"/>
      <c r="SSV25" s="6"/>
      <c r="SSW25" s="6"/>
      <c r="SSX25" s="6"/>
      <c r="SSY25" s="6"/>
      <c r="SSZ25" s="6"/>
      <c r="STA25" s="6"/>
      <c r="STB25" s="6"/>
      <c r="STC25" s="6"/>
      <c r="STD25" s="6"/>
      <c r="STE25" s="6"/>
      <c r="STF25" s="6"/>
      <c r="STG25" s="6"/>
      <c r="STH25" s="6"/>
      <c r="STI25" s="6"/>
      <c r="STJ25" s="6"/>
      <c r="STK25" s="6"/>
      <c r="STL25" s="6"/>
      <c r="STM25" s="6"/>
      <c r="STN25" s="6"/>
      <c r="STO25" s="6"/>
      <c r="STP25" s="6"/>
      <c r="STQ25" s="6"/>
      <c r="STR25" s="6"/>
      <c r="STS25" s="6"/>
      <c r="STT25" s="6"/>
      <c r="STU25" s="6"/>
      <c r="STV25" s="6"/>
      <c r="STW25" s="6"/>
      <c r="STX25" s="6"/>
      <c r="STY25" s="6"/>
      <c r="STZ25" s="6"/>
      <c r="SUA25" s="6"/>
      <c r="SUB25" s="6"/>
      <c r="SUC25" s="6"/>
      <c r="SUD25" s="6"/>
      <c r="SUE25" s="6"/>
      <c r="SUF25" s="6"/>
      <c r="SUG25" s="6"/>
      <c r="SUH25" s="6"/>
      <c r="SUI25" s="6"/>
      <c r="SUJ25" s="6"/>
      <c r="SUK25" s="6"/>
      <c r="SUL25" s="6"/>
      <c r="SUM25" s="6"/>
      <c r="SUN25" s="6"/>
      <c r="SUO25" s="6"/>
      <c r="SUP25" s="6"/>
      <c r="SUQ25" s="6"/>
      <c r="SUR25" s="6"/>
      <c r="SUS25" s="6"/>
      <c r="SUT25" s="6"/>
      <c r="SUU25" s="6"/>
      <c r="SUV25" s="6"/>
      <c r="SUW25" s="6"/>
      <c r="SUX25" s="6"/>
      <c r="SUY25" s="6"/>
      <c r="SUZ25" s="6"/>
      <c r="SVA25" s="6"/>
      <c r="SVB25" s="6"/>
      <c r="SVC25" s="6"/>
      <c r="SVD25" s="6"/>
      <c r="SVE25" s="6"/>
      <c r="SVF25" s="6"/>
      <c r="SVG25" s="6"/>
      <c r="SVH25" s="6"/>
      <c r="SVI25" s="6"/>
      <c r="SVJ25" s="6"/>
      <c r="SVK25" s="6"/>
      <c r="SVL25" s="6"/>
      <c r="SVM25" s="6"/>
      <c r="SVN25" s="6"/>
      <c r="SVO25" s="6"/>
      <c r="SVP25" s="6"/>
      <c r="SVQ25" s="6"/>
      <c r="SVR25" s="6"/>
      <c r="SVS25" s="6"/>
      <c r="SVT25" s="6"/>
      <c r="SVU25" s="6"/>
      <c r="SVV25" s="6"/>
      <c r="SVW25" s="6"/>
      <c r="SVX25" s="6"/>
      <c r="SVY25" s="6"/>
      <c r="SVZ25" s="6"/>
      <c r="SWA25" s="6"/>
      <c r="SWB25" s="6"/>
      <c r="SWC25" s="6"/>
      <c r="SWD25" s="6"/>
      <c r="SWE25" s="6"/>
      <c r="SWF25" s="6"/>
      <c r="SWG25" s="6"/>
      <c r="SWH25" s="6"/>
      <c r="SWI25" s="6"/>
      <c r="SWJ25" s="6"/>
      <c r="SWK25" s="6"/>
      <c r="SWL25" s="6"/>
      <c r="SWM25" s="6"/>
      <c r="SWN25" s="6"/>
      <c r="SWO25" s="6"/>
      <c r="SWP25" s="6"/>
      <c r="SWQ25" s="6"/>
      <c r="SWR25" s="6"/>
      <c r="SWS25" s="6"/>
      <c r="SWT25" s="6"/>
      <c r="SWU25" s="6"/>
      <c r="SWV25" s="6"/>
      <c r="SWW25" s="6"/>
      <c r="SWX25" s="6"/>
      <c r="SWY25" s="6"/>
      <c r="SWZ25" s="6"/>
      <c r="SXA25" s="6"/>
      <c r="SXB25" s="6"/>
      <c r="SXC25" s="6"/>
      <c r="SXD25" s="6"/>
      <c r="SXE25" s="6"/>
      <c r="SXF25" s="6"/>
      <c r="SXG25" s="6"/>
      <c r="SXH25" s="6"/>
      <c r="SXI25" s="6"/>
      <c r="SXJ25" s="6"/>
      <c r="SXK25" s="6"/>
      <c r="SXL25" s="6"/>
      <c r="SXM25" s="6"/>
      <c r="SXN25" s="6"/>
      <c r="SXO25" s="6"/>
      <c r="SXP25" s="6"/>
      <c r="SXQ25" s="6"/>
      <c r="SXR25" s="6"/>
      <c r="SXS25" s="6"/>
      <c r="SXT25" s="6"/>
      <c r="SXU25" s="6"/>
      <c r="SXV25" s="6"/>
      <c r="SXW25" s="6"/>
      <c r="SXX25" s="6"/>
      <c r="SXY25" s="6"/>
      <c r="SXZ25" s="6"/>
      <c r="SYA25" s="6"/>
      <c r="SYB25" s="6"/>
      <c r="SYC25" s="6"/>
      <c r="SYD25" s="6"/>
      <c r="SYE25" s="6"/>
      <c r="SYF25" s="6"/>
      <c r="SYG25" s="6"/>
      <c r="SYH25" s="6"/>
      <c r="SYI25" s="6"/>
      <c r="SYJ25" s="6"/>
      <c r="SYK25" s="6"/>
      <c r="SYL25" s="6"/>
      <c r="SYM25" s="6"/>
      <c r="SYN25" s="6"/>
      <c r="SYO25" s="6"/>
      <c r="SYP25" s="6"/>
      <c r="SYQ25" s="6"/>
      <c r="SYR25" s="6"/>
      <c r="SYS25" s="6"/>
      <c r="SYT25" s="6"/>
      <c r="SYU25" s="6"/>
      <c r="SYV25" s="6"/>
      <c r="SYW25" s="6"/>
      <c r="SYX25" s="6"/>
      <c r="SYY25" s="6"/>
      <c r="SYZ25" s="6"/>
      <c r="SZA25" s="6"/>
      <c r="SZB25" s="6"/>
      <c r="SZC25" s="6"/>
      <c r="SZD25" s="6"/>
      <c r="SZE25" s="6"/>
      <c r="SZF25" s="6"/>
      <c r="SZG25" s="6"/>
      <c r="SZH25" s="6"/>
      <c r="SZI25" s="6"/>
      <c r="SZJ25" s="6"/>
      <c r="SZK25" s="6"/>
      <c r="SZL25" s="6"/>
      <c r="SZM25" s="6"/>
      <c r="SZN25" s="6"/>
      <c r="SZO25" s="6"/>
      <c r="SZP25" s="6"/>
      <c r="SZQ25" s="6"/>
      <c r="SZR25" s="6"/>
      <c r="SZS25" s="6"/>
      <c r="SZT25" s="6"/>
      <c r="SZU25" s="6"/>
      <c r="SZV25" s="6"/>
      <c r="SZW25" s="6"/>
      <c r="SZX25" s="6"/>
      <c r="SZY25" s="6"/>
      <c r="SZZ25" s="6"/>
      <c r="TAA25" s="6"/>
      <c r="TAB25" s="6"/>
      <c r="TAC25" s="6"/>
      <c r="TAD25" s="6"/>
      <c r="TAE25" s="6"/>
      <c r="TAF25" s="6"/>
      <c r="TAG25" s="6"/>
      <c r="TAH25" s="6"/>
      <c r="TAI25" s="6"/>
      <c r="TAJ25" s="6"/>
      <c r="TAK25" s="6"/>
      <c r="TAL25" s="6"/>
      <c r="TAM25" s="6"/>
      <c r="TAN25" s="6"/>
      <c r="TAO25" s="6"/>
      <c r="TAP25" s="6"/>
      <c r="TAQ25" s="6"/>
      <c r="TAR25" s="6"/>
      <c r="TAS25" s="6"/>
      <c r="TAT25" s="6"/>
      <c r="TAU25" s="6"/>
      <c r="TAV25" s="6"/>
      <c r="TAW25" s="6"/>
      <c r="TAX25" s="6"/>
      <c r="TAY25" s="6"/>
      <c r="TAZ25" s="6"/>
      <c r="TBA25" s="6"/>
      <c r="TBB25" s="6"/>
      <c r="TBC25" s="6"/>
      <c r="TBD25" s="6"/>
      <c r="TBE25" s="6"/>
      <c r="TBF25" s="6"/>
      <c r="TBG25" s="6"/>
      <c r="TBH25" s="6"/>
      <c r="TBI25" s="6"/>
      <c r="TBJ25" s="6"/>
      <c r="TBK25" s="6"/>
      <c r="TBL25" s="6"/>
      <c r="TBM25" s="6"/>
      <c r="TBN25" s="6"/>
      <c r="TBO25" s="6"/>
      <c r="TBP25" s="6"/>
      <c r="TBQ25" s="6"/>
      <c r="TBR25" s="6"/>
      <c r="TBS25" s="6"/>
      <c r="TBT25" s="6"/>
      <c r="TBU25" s="6"/>
      <c r="TBV25" s="6"/>
      <c r="TBW25" s="6"/>
      <c r="TBX25" s="6"/>
      <c r="TBY25" s="6"/>
      <c r="TBZ25" s="6"/>
      <c r="TCA25" s="6"/>
      <c r="TCB25" s="6"/>
      <c r="TCC25" s="6"/>
      <c r="TCD25" s="6"/>
      <c r="TCE25" s="6"/>
      <c r="TCF25" s="6"/>
      <c r="TCG25" s="6"/>
      <c r="TCH25" s="6"/>
      <c r="TCI25" s="6"/>
      <c r="TCJ25" s="6"/>
      <c r="TCK25" s="6"/>
      <c r="TCL25" s="6"/>
      <c r="TCM25" s="6"/>
      <c r="TCN25" s="6"/>
      <c r="TCO25" s="6"/>
      <c r="TCP25" s="6"/>
      <c r="TCQ25" s="6"/>
      <c r="TCR25" s="6"/>
      <c r="TCS25" s="6"/>
      <c r="TCT25" s="6"/>
      <c r="TCU25" s="6"/>
      <c r="TCV25" s="6"/>
      <c r="TCW25" s="6"/>
      <c r="TCX25" s="6"/>
      <c r="TCY25" s="6"/>
      <c r="TCZ25" s="6"/>
      <c r="TDA25" s="6"/>
      <c r="TDB25" s="6"/>
      <c r="TDC25" s="6"/>
      <c r="TDD25" s="6"/>
      <c r="TDE25" s="6"/>
      <c r="TDF25" s="6"/>
      <c r="TDG25" s="6"/>
      <c r="TDH25" s="6"/>
      <c r="TDI25" s="6"/>
      <c r="TDJ25" s="6"/>
      <c r="TDK25" s="6"/>
      <c r="TDL25" s="6"/>
      <c r="TDM25" s="6"/>
      <c r="TDN25" s="6"/>
      <c r="TDO25" s="6"/>
      <c r="TDP25" s="6"/>
      <c r="TDQ25" s="6"/>
      <c r="TDR25" s="6"/>
      <c r="TDS25" s="6"/>
      <c r="TDT25" s="6"/>
      <c r="TDU25" s="6"/>
      <c r="TDV25" s="6"/>
      <c r="TDW25" s="6"/>
      <c r="TDX25" s="6"/>
      <c r="TDY25" s="6"/>
      <c r="TDZ25" s="6"/>
      <c r="TEA25" s="6"/>
      <c r="TEB25" s="6"/>
      <c r="TEC25" s="6"/>
      <c r="TED25" s="6"/>
      <c r="TEE25" s="6"/>
      <c r="TEF25" s="6"/>
      <c r="TEG25" s="6"/>
      <c r="TEH25" s="6"/>
      <c r="TEI25" s="6"/>
      <c r="TEJ25" s="6"/>
      <c r="TEK25" s="6"/>
      <c r="TEL25" s="6"/>
      <c r="TEM25" s="6"/>
      <c r="TEN25" s="6"/>
      <c r="TEO25" s="6"/>
      <c r="TEP25" s="6"/>
      <c r="TEQ25" s="6"/>
      <c r="TER25" s="6"/>
      <c r="TES25" s="6"/>
      <c r="TET25" s="6"/>
      <c r="TEU25" s="6"/>
      <c r="TEV25" s="6"/>
      <c r="TEW25" s="6"/>
      <c r="TEX25" s="6"/>
      <c r="TEY25" s="6"/>
      <c r="TEZ25" s="6"/>
      <c r="TFA25" s="6"/>
      <c r="TFB25" s="6"/>
      <c r="TFC25" s="6"/>
      <c r="TFD25" s="6"/>
      <c r="TFE25" s="6"/>
      <c r="TFF25" s="6"/>
      <c r="TFG25" s="6"/>
      <c r="TFH25" s="6"/>
      <c r="TFI25" s="6"/>
      <c r="TFJ25" s="6"/>
      <c r="TFK25" s="6"/>
      <c r="TFL25" s="6"/>
      <c r="TFM25" s="6"/>
      <c r="TFN25" s="6"/>
      <c r="TFO25" s="6"/>
      <c r="TFP25" s="6"/>
      <c r="TFQ25" s="6"/>
      <c r="TFR25" s="6"/>
      <c r="TFS25" s="6"/>
      <c r="TFT25" s="6"/>
      <c r="TFU25" s="6"/>
      <c r="TFV25" s="6"/>
      <c r="TFW25" s="6"/>
      <c r="TFX25" s="6"/>
      <c r="TFY25" s="6"/>
      <c r="TFZ25" s="6"/>
      <c r="TGA25" s="6"/>
      <c r="TGB25" s="6"/>
      <c r="TGC25" s="6"/>
      <c r="TGD25" s="6"/>
      <c r="TGE25" s="6"/>
      <c r="TGF25" s="6"/>
      <c r="TGG25" s="6"/>
      <c r="TGH25" s="6"/>
      <c r="TGI25" s="6"/>
      <c r="TGJ25" s="6"/>
      <c r="TGK25" s="6"/>
      <c r="TGL25" s="6"/>
      <c r="TGM25" s="6"/>
      <c r="TGN25" s="6"/>
      <c r="TGO25" s="6"/>
      <c r="TGP25" s="6"/>
      <c r="TGQ25" s="6"/>
      <c r="TGR25" s="6"/>
      <c r="TGS25" s="6"/>
      <c r="TGT25" s="6"/>
      <c r="TGU25" s="6"/>
      <c r="TGV25" s="6"/>
      <c r="TGW25" s="6"/>
      <c r="TGX25" s="6"/>
      <c r="TGY25" s="6"/>
      <c r="TGZ25" s="6"/>
      <c r="THA25" s="6"/>
      <c r="THB25" s="6"/>
      <c r="THC25" s="6"/>
      <c r="THD25" s="6"/>
      <c r="THE25" s="6"/>
      <c r="THF25" s="6"/>
      <c r="THG25" s="6"/>
      <c r="THH25" s="6"/>
      <c r="THI25" s="6"/>
      <c r="THJ25" s="6"/>
      <c r="THK25" s="6"/>
      <c r="THL25" s="6"/>
      <c r="THM25" s="6"/>
      <c r="THN25" s="6"/>
      <c r="THO25" s="6"/>
      <c r="THP25" s="6"/>
      <c r="THQ25" s="6"/>
      <c r="THR25" s="6"/>
      <c r="THS25" s="6"/>
      <c r="THT25" s="6"/>
      <c r="THU25" s="6"/>
      <c r="THV25" s="6"/>
      <c r="THW25" s="6"/>
      <c r="THX25" s="6"/>
      <c r="THY25" s="6"/>
      <c r="THZ25" s="6"/>
      <c r="TIA25" s="6"/>
      <c r="TIB25" s="6"/>
      <c r="TIC25" s="6"/>
      <c r="TID25" s="6"/>
      <c r="TIE25" s="6"/>
      <c r="TIF25" s="6"/>
      <c r="TIG25" s="6"/>
      <c r="TIH25" s="6"/>
      <c r="TII25" s="6"/>
      <c r="TIJ25" s="6"/>
      <c r="TIK25" s="6"/>
      <c r="TIL25" s="6"/>
      <c r="TIM25" s="6"/>
      <c r="TIN25" s="6"/>
      <c r="TIO25" s="6"/>
      <c r="TIP25" s="6"/>
      <c r="TIQ25" s="6"/>
      <c r="TIR25" s="6"/>
      <c r="TIS25" s="6"/>
      <c r="TIT25" s="6"/>
      <c r="TIU25" s="6"/>
      <c r="TIV25" s="6"/>
      <c r="TIW25" s="6"/>
      <c r="TIX25" s="6"/>
      <c r="TIY25" s="6"/>
      <c r="TIZ25" s="6"/>
      <c r="TJA25" s="6"/>
      <c r="TJB25" s="6"/>
      <c r="TJC25" s="6"/>
      <c r="TJD25" s="6"/>
      <c r="TJE25" s="6"/>
      <c r="TJF25" s="6"/>
      <c r="TJG25" s="6"/>
      <c r="TJH25" s="6"/>
      <c r="TJI25" s="6"/>
      <c r="TJJ25" s="6"/>
      <c r="TJK25" s="6"/>
      <c r="TJL25" s="6"/>
      <c r="TJM25" s="6"/>
      <c r="TJN25" s="6"/>
      <c r="TJO25" s="6"/>
      <c r="TJP25" s="6"/>
      <c r="TJQ25" s="6"/>
      <c r="TJR25" s="6"/>
      <c r="TJS25" s="6"/>
      <c r="TJT25" s="6"/>
      <c r="TJU25" s="6"/>
      <c r="TJV25" s="6"/>
      <c r="TJW25" s="6"/>
      <c r="TJX25" s="6"/>
      <c r="TJY25" s="6"/>
      <c r="TJZ25" s="6"/>
      <c r="TKA25" s="6"/>
      <c r="TKB25" s="6"/>
      <c r="TKC25" s="6"/>
      <c r="TKD25" s="6"/>
      <c r="TKE25" s="6"/>
      <c r="TKF25" s="6"/>
      <c r="TKG25" s="6"/>
      <c r="TKH25" s="6"/>
      <c r="TKI25" s="6"/>
      <c r="TKJ25" s="6"/>
      <c r="TKK25" s="6"/>
      <c r="TKL25" s="6"/>
      <c r="TKM25" s="6"/>
      <c r="TKN25" s="6"/>
      <c r="TKO25" s="6"/>
      <c r="TKP25" s="6"/>
      <c r="TKQ25" s="6"/>
      <c r="TKR25" s="6"/>
      <c r="TKS25" s="6"/>
      <c r="TKT25" s="6"/>
      <c r="TKU25" s="6"/>
      <c r="TKV25" s="6"/>
      <c r="TKW25" s="6"/>
      <c r="TKX25" s="6"/>
      <c r="TKY25" s="6"/>
      <c r="TKZ25" s="6"/>
      <c r="TLA25" s="6"/>
      <c r="TLB25" s="6"/>
      <c r="TLC25" s="6"/>
      <c r="TLD25" s="6"/>
      <c r="TLE25" s="6"/>
      <c r="TLF25" s="6"/>
      <c r="TLG25" s="6"/>
      <c r="TLH25" s="6"/>
      <c r="TLI25" s="6"/>
      <c r="TLJ25" s="6"/>
      <c r="TLK25" s="6"/>
      <c r="TLL25" s="6"/>
      <c r="TLM25" s="6"/>
      <c r="TLN25" s="6"/>
      <c r="TLO25" s="6"/>
      <c r="TLP25" s="6"/>
      <c r="TLQ25" s="6"/>
      <c r="TLR25" s="6"/>
      <c r="TLS25" s="6"/>
      <c r="TLT25" s="6"/>
      <c r="TLU25" s="6"/>
      <c r="TLV25" s="6"/>
      <c r="TLW25" s="6"/>
      <c r="TLX25" s="6"/>
      <c r="TLY25" s="6"/>
      <c r="TLZ25" s="6"/>
      <c r="TMA25" s="6"/>
      <c r="TMB25" s="6"/>
      <c r="TMC25" s="6"/>
      <c r="TMD25" s="6"/>
      <c r="TME25" s="6"/>
      <c r="TMF25" s="6"/>
      <c r="TMG25" s="6"/>
      <c r="TMH25" s="6"/>
      <c r="TMI25" s="6"/>
      <c r="TMJ25" s="6"/>
      <c r="TMK25" s="6"/>
      <c r="TML25" s="6"/>
      <c r="TMM25" s="6"/>
      <c r="TMN25" s="6"/>
      <c r="TMO25" s="6"/>
      <c r="TMP25" s="6"/>
      <c r="TMQ25" s="6"/>
      <c r="TMR25" s="6"/>
      <c r="TMS25" s="6"/>
      <c r="TMT25" s="6"/>
      <c r="TMU25" s="6"/>
      <c r="TMV25" s="6"/>
      <c r="TMW25" s="6"/>
      <c r="TMX25" s="6"/>
      <c r="TMY25" s="6"/>
      <c r="TMZ25" s="6"/>
      <c r="TNA25" s="6"/>
      <c r="TNB25" s="6"/>
      <c r="TNC25" s="6"/>
      <c r="TND25" s="6"/>
      <c r="TNE25" s="6"/>
      <c r="TNF25" s="6"/>
      <c r="TNG25" s="6"/>
      <c r="TNH25" s="6"/>
      <c r="TNI25" s="6"/>
      <c r="TNJ25" s="6"/>
      <c r="TNK25" s="6"/>
      <c r="TNL25" s="6"/>
      <c r="TNM25" s="6"/>
      <c r="TNN25" s="6"/>
      <c r="TNO25" s="6"/>
      <c r="TNP25" s="6"/>
      <c r="TNQ25" s="6"/>
      <c r="TNR25" s="6"/>
      <c r="TNS25" s="6"/>
      <c r="TNT25" s="6"/>
      <c r="TNU25" s="6"/>
      <c r="TNV25" s="6"/>
      <c r="TNW25" s="6"/>
      <c r="TNX25" s="6"/>
      <c r="TNY25" s="6"/>
      <c r="TNZ25" s="6"/>
      <c r="TOA25" s="6"/>
      <c r="TOB25" s="6"/>
      <c r="TOC25" s="6"/>
      <c r="TOD25" s="6"/>
      <c r="TOE25" s="6"/>
      <c r="TOF25" s="6"/>
      <c r="TOG25" s="6"/>
      <c r="TOH25" s="6"/>
      <c r="TOI25" s="6"/>
      <c r="TOJ25" s="6"/>
      <c r="TOK25" s="6"/>
      <c r="TOL25" s="6"/>
      <c r="TOM25" s="6"/>
      <c r="TON25" s="6"/>
      <c r="TOO25" s="6"/>
      <c r="TOP25" s="6"/>
      <c r="TOQ25" s="6"/>
      <c r="TOR25" s="6"/>
      <c r="TOS25" s="6"/>
      <c r="TOT25" s="6"/>
      <c r="TOU25" s="6"/>
      <c r="TOV25" s="6"/>
      <c r="TOW25" s="6"/>
      <c r="TOX25" s="6"/>
      <c r="TOY25" s="6"/>
      <c r="TOZ25" s="6"/>
      <c r="TPA25" s="6"/>
      <c r="TPB25" s="6"/>
      <c r="TPC25" s="6"/>
      <c r="TPD25" s="6"/>
      <c r="TPE25" s="6"/>
      <c r="TPF25" s="6"/>
      <c r="TPG25" s="6"/>
      <c r="TPH25" s="6"/>
      <c r="TPI25" s="6"/>
      <c r="TPJ25" s="6"/>
      <c r="TPK25" s="6"/>
      <c r="TPL25" s="6"/>
      <c r="TPM25" s="6"/>
      <c r="TPN25" s="6"/>
      <c r="TPO25" s="6"/>
      <c r="TPP25" s="6"/>
      <c r="TPQ25" s="6"/>
      <c r="TPR25" s="6"/>
      <c r="TPS25" s="6"/>
      <c r="TPT25" s="6"/>
      <c r="TPU25" s="6"/>
      <c r="TPV25" s="6"/>
      <c r="TPW25" s="6"/>
      <c r="TPX25" s="6"/>
      <c r="TPY25" s="6"/>
      <c r="TPZ25" s="6"/>
      <c r="TQA25" s="6"/>
      <c r="TQB25" s="6"/>
      <c r="TQC25" s="6"/>
      <c r="TQD25" s="6"/>
      <c r="TQE25" s="6"/>
      <c r="TQF25" s="6"/>
      <c r="TQG25" s="6"/>
      <c r="TQH25" s="6"/>
      <c r="TQI25" s="6"/>
      <c r="TQJ25" s="6"/>
      <c r="TQK25" s="6"/>
      <c r="TQL25" s="6"/>
      <c r="TQM25" s="6"/>
      <c r="TQN25" s="6"/>
      <c r="TQO25" s="6"/>
      <c r="TQP25" s="6"/>
      <c r="TQQ25" s="6"/>
      <c r="TQR25" s="6"/>
      <c r="TQS25" s="6"/>
      <c r="TQT25" s="6"/>
      <c r="TQU25" s="6"/>
      <c r="TQV25" s="6"/>
      <c r="TQW25" s="6"/>
      <c r="TQX25" s="6"/>
      <c r="TQY25" s="6"/>
      <c r="TQZ25" s="6"/>
      <c r="TRA25" s="6"/>
      <c r="TRB25" s="6"/>
      <c r="TRC25" s="6"/>
      <c r="TRD25" s="6"/>
      <c r="TRE25" s="6"/>
      <c r="TRF25" s="6"/>
      <c r="TRG25" s="6"/>
      <c r="TRH25" s="6"/>
      <c r="TRI25" s="6"/>
      <c r="TRJ25" s="6"/>
      <c r="TRK25" s="6"/>
      <c r="TRL25" s="6"/>
      <c r="TRM25" s="6"/>
      <c r="TRN25" s="6"/>
      <c r="TRO25" s="6"/>
      <c r="TRP25" s="6"/>
      <c r="TRQ25" s="6"/>
      <c r="TRR25" s="6"/>
      <c r="TRS25" s="6"/>
      <c r="TRT25" s="6"/>
      <c r="TRU25" s="6"/>
      <c r="TRV25" s="6"/>
      <c r="TRW25" s="6"/>
      <c r="TRX25" s="6"/>
      <c r="TRY25" s="6"/>
      <c r="TRZ25" s="6"/>
      <c r="TSA25" s="6"/>
      <c r="TSB25" s="6"/>
      <c r="TSC25" s="6"/>
      <c r="TSD25" s="6"/>
      <c r="TSE25" s="6"/>
      <c r="TSF25" s="6"/>
      <c r="TSG25" s="6"/>
      <c r="TSH25" s="6"/>
      <c r="TSI25" s="6"/>
      <c r="TSJ25" s="6"/>
      <c r="TSK25" s="6"/>
      <c r="TSL25" s="6"/>
      <c r="TSM25" s="6"/>
      <c r="TSN25" s="6"/>
      <c r="TSO25" s="6"/>
      <c r="TSP25" s="6"/>
      <c r="TSQ25" s="6"/>
      <c r="TSR25" s="6"/>
      <c r="TSS25" s="6"/>
      <c r="TST25" s="6"/>
      <c r="TSU25" s="6"/>
      <c r="TSV25" s="6"/>
      <c r="TSW25" s="6"/>
      <c r="TSX25" s="6"/>
      <c r="TSY25" s="6"/>
      <c r="TSZ25" s="6"/>
      <c r="TTA25" s="6"/>
      <c r="TTB25" s="6"/>
      <c r="TTC25" s="6"/>
      <c r="TTD25" s="6"/>
      <c r="TTE25" s="6"/>
      <c r="TTF25" s="6"/>
      <c r="TTG25" s="6"/>
      <c r="TTH25" s="6"/>
      <c r="TTI25" s="6"/>
      <c r="TTJ25" s="6"/>
      <c r="TTK25" s="6"/>
      <c r="TTL25" s="6"/>
      <c r="TTM25" s="6"/>
      <c r="TTN25" s="6"/>
      <c r="TTO25" s="6"/>
      <c r="TTP25" s="6"/>
      <c r="TTQ25" s="6"/>
      <c r="TTR25" s="6"/>
      <c r="TTS25" s="6"/>
      <c r="TTT25" s="6"/>
      <c r="TTU25" s="6"/>
      <c r="TTV25" s="6"/>
      <c r="TTW25" s="6"/>
      <c r="TTX25" s="6"/>
      <c r="TTY25" s="6"/>
      <c r="TTZ25" s="6"/>
      <c r="TUA25" s="6"/>
      <c r="TUB25" s="6"/>
      <c r="TUC25" s="6"/>
      <c r="TUD25" s="6"/>
      <c r="TUE25" s="6"/>
      <c r="TUF25" s="6"/>
      <c r="TUG25" s="6"/>
      <c r="TUH25" s="6"/>
      <c r="TUI25" s="6"/>
      <c r="TUJ25" s="6"/>
      <c r="TUK25" s="6"/>
      <c r="TUL25" s="6"/>
      <c r="TUM25" s="6"/>
      <c r="TUN25" s="6"/>
      <c r="TUO25" s="6"/>
      <c r="TUP25" s="6"/>
      <c r="TUQ25" s="6"/>
      <c r="TUR25" s="6"/>
      <c r="TUS25" s="6"/>
      <c r="TUT25" s="6"/>
      <c r="TUU25" s="6"/>
      <c r="TUV25" s="6"/>
      <c r="TUW25" s="6"/>
      <c r="TUX25" s="6"/>
      <c r="TUY25" s="6"/>
      <c r="TUZ25" s="6"/>
      <c r="TVA25" s="6"/>
      <c r="TVB25" s="6"/>
      <c r="TVC25" s="6"/>
      <c r="TVD25" s="6"/>
      <c r="TVE25" s="6"/>
      <c r="TVF25" s="6"/>
      <c r="TVG25" s="6"/>
      <c r="TVH25" s="6"/>
      <c r="TVI25" s="6"/>
      <c r="TVJ25" s="6"/>
      <c r="TVK25" s="6"/>
      <c r="TVL25" s="6"/>
      <c r="TVM25" s="6"/>
      <c r="TVN25" s="6"/>
      <c r="TVO25" s="6"/>
      <c r="TVP25" s="6"/>
      <c r="TVQ25" s="6"/>
      <c r="TVR25" s="6"/>
      <c r="TVS25" s="6"/>
      <c r="TVT25" s="6"/>
      <c r="TVU25" s="6"/>
      <c r="TVV25" s="6"/>
      <c r="TVW25" s="6"/>
      <c r="TVX25" s="6"/>
      <c r="TVY25" s="6"/>
      <c r="TVZ25" s="6"/>
      <c r="TWA25" s="6"/>
      <c r="TWB25" s="6"/>
      <c r="TWC25" s="6"/>
      <c r="TWD25" s="6"/>
      <c r="TWE25" s="6"/>
      <c r="TWF25" s="6"/>
      <c r="TWG25" s="6"/>
      <c r="TWH25" s="6"/>
      <c r="TWI25" s="6"/>
      <c r="TWJ25" s="6"/>
      <c r="TWK25" s="6"/>
      <c r="TWL25" s="6"/>
      <c r="TWM25" s="6"/>
      <c r="TWN25" s="6"/>
      <c r="TWO25" s="6"/>
      <c r="TWP25" s="6"/>
      <c r="TWQ25" s="6"/>
      <c r="TWR25" s="6"/>
      <c r="TWS25" s="6"/>
      <c r="TWT25" s="6"/>
      <c r="TWU25" s="6"/>
      <c r="TWV25" s="6"/>
      <c r="TWW25" s="6"/>
      <c r="TWX25" s="6"/>
      <c r="TWY25" s="6"/>
      <c r="TWZ25" s="6"/>
      <c r="TXA25" s="6"/>
      <c r="TXB25" s="6"/>
      <c r="TXC25" s="6"/>
      <c r="TXD25" s="6"/>
      <c r="TXE25" s="6"/>
      <c r="TXF25" s="6"/>
      <c r="TXG25" s="6"/>
      <c r="TXH25" s="6"/>
      <c r="TXI25" s="6"/>
      <c r="TXJ25" s="6"/>
      <c r="TXK25" s="6"/>
      <c r="TXL25" s="6"/>
      <c r="TXM25" s="6"/>
      <c r="TXN25" s="6"/>
      <c r="TXO25" s="6"/>
      <c r="TXP25" s="6"/>
      <c r="TXQ25" s="6"/>
      <c r="TXR25" s="6"/>
      <c r="TXS25" s="6"/>
      <c r="TXT25" s="6"/>
      <c r="TXU25" s="6"/>
      <c r="TXV25" s="6"/>
      <c r="TXW25" s="6"/>
      <c r="TXX25" s="6"/>
      <c r="TXY25" s="6"/>
      <c r="TXZ25" s="6"/>
      <c r="TYA25" s="6"/>
      <c r="TYB25" s="6"/>
      <c r="TYC25" s="6"/>
      <c r="TYD25" s="6"/>
      <c r="TYE25" s="6"/>
      <c r="TYF25" s="6"/>
      <c r="TYG25" s="6"/>
      <c r="TYH25" s="6"/>
      <c r="TYI25" s="6"/>
      <c r="TYJ25" s="6"/>
      <c r="TYK25" s="6"/>
      <c r="TYL25" s="6"/>
      <c r="TYM25" s="6"/>
      <c r="TYN25" s="6"/>
      <c r="TYO25" s="6"/>
      <c r="TYP25" s="6"/>
      <c r="TYQ25" s="6"/>
      <c r="TYR25" s="6"/>
      <c r="TYS25" s="6"/>
      <c r="TYT25" s="6"/>
      <c r="TYU25" s="6"/>
      <c r="TYV25" s="6"/>
      <c r="TYW25" s="6"/>
      <c r="TYX25" s="6"/>
      <c r="TYY25" s="6"/>
      <c r="TYZ25" s="6"/>
      <c r="TZA25" s="6"/>
      <c r="TZB25" s="6"/>
      <c r="TZC25" s="6"/>
      <c r="TZD25" s="6"/>
      <c r="TZE25" s="6"/>
      <c r="TZF25" s="6"/>
      <c r="TZG25" s="6"/>
      <c r="TZH25" s="6"/>
      <c r="TZI25" s="6"/>
      <c r="TZJ25" s="6"/>
      <c r="TZK25" s="6"/>
      <c r="TZL25" s="6"/>
      <c r="TZM25" s="6"/>
      <c r="TZN25" s="6"/>
      <c r="TZO25" s="6"/>
      <c r="TZP25" s="6"/>
      <c r="TZQ25" s="6"/>
      <c r="TZR25" s="6"/>
      <c r="TZS25" s="6"/>
      <c r="TZT25" s="6"/>
      <c r="TZU25" s="6"/>
      <c r="TZV25" s="6"/>
      <c r="TZW25" s="6"/>
      <c r="TZX25" s="6"/>
      <c r="TZY25" s="6"/>
      <c r="TZZ25" s="6"/>
      <c r="UAA25" s="6"/>
      <c r="UAB25" s="6"/>
      <c r="UAC25" s="6"/>
      <c r="UAD25" s="6"/>
      <c r="UAE25" s="6"/>
      <c r="UAF25" s="6"/>
      <c r="UAG25" s="6"/>
      <c r="UAH25" s="6"/>
      <c r="UAI25" s="6"/>
      <c r="UAJ25" s="6"/>
      <c r="UAK25" s="6"/>
      <c r="UAL25" s="6"/>
      <c r="UAM25" s="6"/>
      <c r="UAN25" s="6"/>
      <c r="UAO25" s="6"/>
      <c r="UAP25" s="6"/>
      <c r="UAQ25" s="6"/>
      <c r="UAR25" s="6"/>
      <c r="UAS25" s="6"/>
      <c r="UAT25" s="6"/>
      <c r="UAU25" s="6"/>
      <c r="UAV25" s="6"/>
      <c r="UAW25" s="6"/>
      <c r="UAX25" s="6"/>
      <c r="UAY25" s="6"/>
      <c r="UAZ25" s="6"/>
      <c r="UBA25" s="6"/>
      <c r="UBB25" s="6"/>
      <c r="UBC25" s="6"/>
      <c r="UBD25" s="6"/>
      <c r="UBE25" s="6"/>
      <c r="UBF25" s="6"/>
      <c r="UBG25" s="6"/>
      <c r="UBH25" s="6"/>
      <c r="UBI25" s="6"/>
      <c r="UBJ25" s="6"/>
      <c r="UBK25" s="6"/>
      <c r="UBL25" s="6"/>
      <c r="UBM25" s="6"/>
      <c r="UBN25" s="6"/>
      <c r="UBO25" s="6"/>
      <c r="UBP25" s="6"/>
      <c r="UBQ25" s="6"/>
      <c r="UBR25" s="6"/>
      <c r="UBS25" s="6"/>
      <c r="UBT25" s="6"/>
      <c r="UBU25" s="6"/>
      <c r="UBV25" s="6"/>
      <c r="UBW25" s="6"/>
      <c r="UBX25" s="6"/>
      <c r="UBY25" s="6"/>
      <c r="UBZ25" s="6"/>
      <c r="UCA25" s="6"/>
      <c r="UCB25" s="6"/>
      <c r="UCC25" s="6"/>
      <c r="UCD25" s="6"/>
      <c r="UCE25" s="6"/>
      <c r="UCF25" s="6"/>
      <c r="UCG25" s="6"/>
      <c r="UCH25" s="6"/>
      <c r="UCI25" s="6"/>
      <c r="UCJ25" s="6"/>
      <c r="UCK25" s="6"/>
      <c r="UCL25" s="6"/>
      <c r="UCM25" s="6"/>
      <c r="UCN25" s="6"/>
      <c r="UCO25" s="6"/>
      <c r="UCP25" s="6"/>
      <c r="UCQ25" s="6"/>
      <c r="UCR25" s="6"/>
      <c r="UCS25" s="6"/>
      <c r="UCT25" s="6"/>
      <c r="UCU25" s="6"/>
      <c r="UCV25" s="6"/>
      <c r="UCW25" s="6"/>
      <c r="UCX25" s="6"/>
      <c r="UCY25" s="6"/>
      <c r="UCZ25" s="6"/>
      <c r="UDA25" s="6"/>
      <c r="UDB25" s="6"/>
      <c r="UDC25" s="6"/>
      <c r="UDD25" s="6"/>
      <c r="UDE25" s="6"/>
      <c r="UDF25" s="6"/>
      <c r="UDG25" s="6"/>
      <c r="UDH25" s="6"/>
      <c r="UDI25" s="6"/>
      <c r="UDJ25" s="6"/>
      <c r="UDK25" s="6"/>
      <c r="UDL25" s="6"/>
      <c r="UDM25" s="6"/>
      <c r="UDN25" s="6"/>
      <c r="UDO25" s="6"/>
      <c r="UDP25" s="6"/>
      <c r="UDQ25" s="6"/>
      <c r="UDR25" s="6"/>
      <c r="UDS25" s="6"/>
      <c r="UDT25" s="6"/>
      <c r="UDU25" s="6"/>
      <c r="UDV25" s="6"/>
      <c r="UDW25" s="6"/>
      <c r="UDX25" s="6"/>
      <c r="UDY25" s="6"/>
      <c r="UDZ25" s="6"/>
      <c r="UEA25" s="6"/>
      <c r="UEB25" s="6"/>
      <c r="UEC25" s="6"/>
      <c r="UED25" s="6"/>
      <c r="UEE25" s="6"/>
      <c r="UEF25" s="6"/>
      <c r="UEG25" s="6"/>
      <c r="UEH25" s="6"/>
      <c r="UEI25" s="6"/>
      <c r="UEJ25" s="6"/>
      <c r="UEK25" s="6"/>
      <c r="UEL25" s="6"/>
      <c r="UEM25" s="6"/>
      <c r="UEN25" s="6"/>
      <c r="UEO25" s="6"/>
      <c r="UEP25" s="6"/>
      <c r="UEQ25" s="6"/>
      <c r="UER25" s="6"/>
      <c r="UES25" s="6"/>
      <c r="UET25" s="6"/>
      <c r="UEU25" s="6"/>
      <c r="UEV25" s="6"/>
      <c r="UEW25" s="6"/>
      <c r="UEX25" s="6"/>
      <c r="UEY25" s="6"/>
      <c r="UEZ25" s="6"/>
      <c r="UFA25" s="6"/>
      <c r="UFB25" s="6"/>
      <c r="UFC25" s="6"/>
      <c r="UFD25" s="6"/>
      <c r="UFE25" s="6"/>
      <c r="UFF25" s="6"/>
      <c r="UFG25" s="6"/>
      <c r="UFH25" s="6"/>
      <c r="UFI25" s="6"/>
      <c r="UFJ25" s="6"/>
      <c r="UFK25" s="6"/>
      <c r="UFL25" s="6"/>
      <c r="UFM25" s="6"/>
      <c r="UFN25" s="6"/>
      <c r="UFO25" s="6"/>
      <c r="UFP25" s="6"/>
      <c r="UFQ25" s="6"/>
      <c r="UFR25" s="6"/>
      <c r="UFS25" s="6"/>
      <c r="UFT25" s="6"/>
      <c r="UFU25" s="6"/>
      <c r="UFV25" s="6"/>
      <c r="UFW25" s="6"/>
      <c r="UFX25" s="6"/>
      <c r="UFY25" s="6"/>
      <c r="UFZ25" s="6"/>
      <c r="UGA25" s="6"/>
      <c r="UGB25" s="6"/>
      <c r="UGC25" s="6"/>
      <c r="UGD25" s="6"/>
      <c r="UGE25" s="6"/>
      <c r="UGF25" s="6"/>
      <c r="UGG25" s="6"/>
      <c r="UGH25" s="6"/>
      <c r="UGI25" s="6"/>
      <c r="UGJ25" s="6"/>
      <c r="UGK25" s="6"/>
      <c r="UGL25" s="6"/>
      <c r="UGM25" s="6"/>
      <c r="UGN25" s="6"/>
      <c r="UGO25" s="6"/>
      <c r="UGP25" s="6"/>
      <c r="UGQ25" s="6"/>
      <c r="UGR25" s="6"/>
      <c r="UGS25" s="6"/>
      <c r="UGT25" s="6"/>
      <c r="UGU25" s="6"/>
      <c r="UGV25" s="6"/>
      <c r="UGW25" s="6"/>
      <c r="UGX25" s="6"/>
      <c r="UGY25" s="6"/>
      <c r="UGZ25" s="6"/>
      <c r="UHA25" s="6"/>
      <c r="UHB25" s="6"/>
      <c r="UHC25" s="6"/>
      <c r="UHD25" s="6"/>
      <c r="UHE25" s="6"/>
      <c r="UHF25" s="6"/>
      <c r="UHG25" s="6"/>
      <c r="UHH25" s="6"/>
      <c r="UHI25" s="6"/>
      <c r="UHJ25" s="6"/>
      <c r="UHK25" s="6"/>
      <c r="UHL25" s="6"/>
      <c r="UHM25" s="6"/>
      <c r="UHN25" s="6"/>
      <c r="UHO25" s="6"/>
      <c r="UHP25" s="6"/>
      <c r="UHQ25" s="6"/>
      <c r="UHR25" s="6"/>
      <c r="UHS25" s="6"/>
      <c r="UHT25" s="6"/>
      <c r="UHU25" s="6"/>
      <c r="UHV25" s="6"/>
      <c r="UHW25" s="6"/>
      <c r="UHX25" s="6"/>
      <c r="UHY25" s="6"/>
      <c r="UHZ25" s="6"/>
      <c r="UIA25" s="6"/>
      <c r="UIB25" s="6"/>
      <c r="UIC25" s="6"/>
      <c r="UID25" s="6"/>
      <c r="UIE25" s="6"/>
      <c r="UIF25" s="6"/>
      <c r="UIG25" s="6"/>
      <c r="UIH25" s="6"/>
      <c r="UII25" s="6"/>
      <c r="UIJ25" s="6"/>
      <c r="UIK25" s="6"/>
      <c r="UIL25" s="6"/>
      <c r="UIM25" s="6"/>
      <c r="UIN25" s="6"/>
      <c r="UIO25" s="6"/>
      <c r="UIP25" s="6"/>
      <c r="UIQ25" s="6"/>
      <c r="UIR25" s="6"/>
      <c r="UIS25" s="6"/>
      <c r="UIT25" s="6"/>
      <c r="UIU25" s="6"/>
      <c r="UIV25" s="6"/>
      <c r="UIW25" s="6"/>
      <c r="UIX25" s="6"/>
      <c r="UIY25" s="6"/>
      <c r="UIZ25" s="6"/>
      <c r="UJA25" s="6"/>
      <c r="UJB25" s="6"/>
      <c r="UJC25" s="6"/>
      <c r="UJD25" s="6"/>
      <c r="UJE25" s="6"/>
      <c r="UJF25" s="6"/>
      <c r="UJG25" s="6"/>
      <c r="UJH25" s="6"/>
      <c r="UJI25" s="6"/>
      <c r="UJJ25" s="6"/>
      <c r="UJK25" s="6"/>
      <c r="UJL25" s="6"/>
      <c r="UJM25" s="6"/>
      <c r="UJN25" s="6"/>
      <c r="UJO25" s="6"/>
      <c r="UJP25" s="6"/>
      <c r="UJQ25" s="6"/>
      <c r="UJR25" s="6"/>
      <c r="UJS25" s="6"/>
      <c r="UJT25" s="6"/>
      <c r="UJU25" s="6"/>
      <c r="UJV25" s="6"/>
      <c r="UJW25" s="6"/>
      <c r="UJX25" s="6"/>
      <c r="UJY25" s="6"/>
      <c r="UJZ25" s="6"/>
      <c r="UKA25" s="6"/>
      <c r="UKB25" s="6"/>
      <c r="UKC25" s="6"/>
      <c r="UKD25" s="6"/>
      <c r="UKE25" s="6"/>
      <c r="UKF25" s="6"/>
      <c r="UKG25" s="6"/>
      <c r="UKH25" s="6"/>
      <c r="UKI25" s="6"/>
      <c r="UKJ25" s="6"/>
      <c r="UKK25" s="6"/>
      <c r="UKL25" s="6"/>
      <c r="UKM25" s="6"/>
      <c r="UKN25" s="6"/>
      <c r="UKO25" s="6"/>
      <c r="UKP25" s="6"/>
      <c r="UKQ25" s="6"/>
      <c r="UKR25" s="6"/>
      <c r="UKS25" s="6"/>
      <c r="UKT25" s="6"/>
      <c r="UKU25" s="6"/>
      <c r="UKV25" s="6"/>
      <c r="UKW25" s="6"/>
      <c r="UKX25" s="6"/>
      <c r="UKY25" s="6"/>
      <c r="UKZ25" s="6"/>
      <c r="ULA25" s="6"/>
      <c r="ULB25" s="6"/>
      <c r="ULC25" s="6"/>
      <c r="ULD25" s="6"/>
      <c r="ULE25" s="6"/>
      <c r="ULF25" s="6"/>
      <c r="ULG25" s="6"/>
      <c r="ULH25" s="6"/>
      <c r="ULI25" s="6"/>
      <c r="ULJ25" s="6"/>
      <c r="ULK25" s="6"/>
      <c r="ULL25" s="6"/>
      <c r="ULM25" s="6"/>
      <c r="ULN25" s="6"/>
      <c r="ULO25" s="6"/>
      <c r="ULP25" s="6"/>
      <c r="ULQ25" s="6"/>
      <c r="ULR25" s="6"/>
      <c r="ULS25" s="6"/>
      <c r="ULT25" s="6"/>
      <c r="ULU25" s="6"/>
      <c r="ULV25" s="6"/>
      <c r="ULW25" s="6"/>
      <c r="ULX25" s="6"/>
      <c r="ULY25" s="6"/>
      <c r="ULZ25" s="6"/>
      <c r="UMA25" s="6"/>
      <c r="UMB25" s="6"/>
      <c r="UMC25" s="6"/>
      <c r="UMD25" s="6"/>
      <c r="UME25" s="6"/>
      <c r="UMF25" s="6"/>
      <c r="UMG25" s="6"/>
      <c r="UMH25" s="6"/>
      <c r="UMI25" s="6"/>
      <c r="UMJ25" s="6"/>
      <c r="UMK25" s="6"/>
      <c r="UML25" s="6"/>
      <c r="UMM25" s="6"/>
      <c r="UMN25" s="6"/>
      <c r="UMO25" s="6"/>
      <c r="UMP25" s="6"/>
      <c r="UMQ25" s="6"/>
      <c r="UMR25" s="6"/>
      <c r="UMS25" s="6"/>
      <c r="UMT25" s="6"/>
      <c r="UMU25" s="6"/>
      <c r="UMV25" s="6"/>
      <c r="UMW25" s="6"/>
      <c r="UMX25" s="6"/>
      <c r="UMY25" s="6"/>
      <c r="UMZ25" s="6"/>
      <c r="UNA25" s="6"/>
      <c r="UNB25" s="6"/>
      <c r="UNC25" s="6"/>
      <c r="UND25" s="6"/>
      <c r="UNE25" s="6"/>
      <c r="UNF25" s="6"/>
      <c r="UNG25" s="6"/>
      <c r="UNH25" s="6"/>
      <c r="UNI25" s="6"/>
      <c r="UNJ25" s="6"/>
      <c r="UNK25" s="6"/>
      <c r="UNL25" s="6"/>
      <c r="UNM25" s="6"/>
      <c r="UNN25" s="6"/>
      <c r="UNO25" s="6"/>
      <c r="UNP25" s="6"/>
      <c r="UNQ25" s="6"/>
      <c r="UNR25" s="6"/>
      <c r="UNS25" s="6"/>
      <c r="UNT25" s="6"/>
      <c r="UNU25" s="6"/>
      <c r="UNV25" s="6"/>
      <c r="UNW25" s="6"/>
      <c r="UNX25" s="6"/>
      <c r="UNY25" s="6"/>
      <c r="UNZ25" s="6"/>
      <c r="UOA25" s="6"/>
      <c r="UOB25" s="6"/>
      <c r="UOC25" s="6"/>
      <c r="UOD25" s="6"/>
      <c r="UOE25" s="6"/>
      <c r="UOF25" s="6"/>
      <c r="UOG25" s="6"/>
      <c r="UOH25" s="6"/>
      <c r="UOI25" s="6"/>
      <c r="UOJ25" s="6"/>
      <c r="UOK25" s="6"/>
      <c r="UOL25" s="6"/>
      <c r="UOM25" s="6"/>
      <c r="UON25" s="6"/>
      <c r="UOO25" s="6"/>
      <c r="UOP25" s="6"/>
      <c r="UOQ25" s="6"/>
      <c r="UOR25" s="6"/>
      <c r="UOS25" s="6"/>
      <c r="UOT25" s="6"/>
      <c r="UOU25" s="6"/>
      <c r="UOV25" s="6"/>
      <c r="UOW25" s="6"/>
      <c r="UOX25" s="6"/>
      <c r="UOY25" s="6"/>
      <c r="UOZ25" s="6"/>
      <c r="UPA25" s="6"/>
      <c r="UPB25" s="6"/>
      <c r="UPC25" s="6"/>
      <c r="UPD25" s="6"/>
      <c r="UPE25" s="6"/>
      <c r="UPF25" s="6"/>
      <c r="UPG25" s="6"/>
      <c r="UPH25" s="6"/>
      <c r="UPI25" s="6"/>
      <c r="UPJ25" s="6"/>
      <c r="UPK25" s="6"/>
      <c r="UPL25" s="6"/>
      <c r="UPM25" s="6"/>
      <c r="UPN25" s="6"/>
      <c r="UPO25" s="6"/>
      <c r="UPP25" s="6"/>
      <c r="UPQ25" s="6"/>
      <c r="UPR25" s="6"/>
      <c r="UPS25" s="6"/>
      <c r="UPT25" s="6"/>
      <c r="UPU25" s="6"/>
      <c r="UPV25" s="6"/>
      <c r="UPW25" s="6"/>
      <c r="UPX25" s="6"/>
      <c r="UPY25" s="6"/>
      <c r="UPZ25" s="6"/>
      <c r="UQA25" s="6"/>
      <c r="UQB25" s="6"/>
      <c r="UQC25" s="6"/>
      <c r="UQD25" s="6"/>
      <c r="UQE25" s="6"/>
      <c r="UQF25" s="6"/>
      <c r="UQG25" s="6"/>
      <c r="UQH25" s="6"/>
      <c r="UQI25" s="6"/>
      <c r="UQJ25" s="6"/>
      <c r="UQK25" s="6"/>
      <c r="UQL25" s="6"/>
      <c r="UQM25" s="6"/>
      <c r="UQN25" s="6"/>
      <c r="UQO25" s="6"/>
      <c r="UQP25" s="6"/>
      <c r="UQQ25" s="6"/>
      <c r="UQR25" s="6"/>
      <c r="UQS25" s="6"/>
      <c r="UQT25" s="6"/>
      <c r="UQU25" s="6"/>
      <c r="UQV25" s="6"/>
      <c r="UQW25" s="6"/>
      <c r="UQX25" s="6"/>
      <c r="UQY25" s="6"/>
      <c r="UQZ25" s="6"/>
      <c r="URA25" s="6"/>
      <c r="URB25" s="6"/>
      <c r="URC25" s="6"/>
      <c r="URD25" s="6"/>
      <c r="URE25" s="6"/>
      <c r="URF25" s="6"/>
      <c r="URG25" s="6"/>
      <c r="URH25" s="6"/>
      <c r="URI25" s="6"/>
      <c r="URJ25" s="6"/>
      <c r="URK25" s="6"/>
      <c r="URL25" s="6"/>
      <c r="URM25" s="6"/>
      <c r="URN25" s="6"/>
      <c r="URO25" s="6"/>
      <c r="URP25" s="6"/>
      <c r="URQ25" s="6"/>
      <c r="URR25" s="6"/>
      <c r="URS25" s="6"/>
      <c r="URT25" s="6"/>
      <c r="URU25" s="6"/>
      <c r="URV25" s="6"/>
      <c r="URW25" s="6"/>
      <c r="URX25" s="6"/>
      <c r="URY25" s="6"/>
      <c r="URZ25" s="6"/>
      <c r="USA25" s="6"/>
      <c r="USB25" s="6"/>
      <c r="USC25" s="6"/>
      <c r="USD25" s="6"/>
      <c r="USE25" s="6"/>
      <c r="USF25" s="6"/>
      <c r="USG25" s="6"/>
      <c r="USH25" s="6"/>
      <c r="USI25" s="6"/>
      <c r="USJ25" s="6"/>
      <c r="USK25" s="6"/>
      <c r="USL25" s="6"/>
      <c r="USM25" s="6"/>
      <c r="USN25" s="6"/>
      <c r="USO25" s="6"/>
      <c r="USP25" s="6"/>
      <c r="USQ25" s="6"/>
      <c r="USR25" s="6"/>
      <c r="USS25" s="6"/>
      <c r="UST25" s="6"/>
      <c r="USU25" s="6"/>
      <c r="USV25" s="6"/>
      <c r="USW25" s="6"/>
      <c r="USX25" s="6"/>
      <c r="USY25" s="6"/>
      <c r="USZ25" s="6"/>
      <c r="UTA25" s="6"/>
      <c r="UTB25" s="6"/>
      <c r="UTC25" s="6"/>
      <c r="UTD25" s="6"/>
      <c r="UTE25" s="6"/>
      <c r="UTF25" s="6"/>
      <c r="UTG25" s="6"/>
      <c r="UTH25" s="6"/>
      <c r="UTI25" s="6"/>
      <c r="UTJ25" s="6"/>
      <c r="UTK25" s="6"/>
      <c r="UTL25" s="6"/>
      <c r="UTM25" s="6"/>
      <c r="UTN25" s="6"/>
      <c r="UTO25" s="6"/>
      <c r="UTP25" s="6"/>
      <c r="UTQ25" s="6"/>
      <c r="UTR25" s="6"/>
      <c r="UTS25" s="6"/>
      <c r="UTT25" s="6"/>
      <c r="UTU25" s="6"/>
      <c r="UTV25" s="6"/>
      <c r="UTW25" s="6"/>
      <c r="UTX25" s="6"/>
      <c r="UTY25" s="6"/>
      <c r="UTZ25" s="6"/>
      <c r="UUA25" s="6"/>
      <c r="UUB25" s="6"/>
      <c r="UUC25" s="6"/>
      <c r="UUD25" s="6"/>
      <c r="UUE25" s="6"/>
      <c r="UUF25" s="6"/>
      <c r="UUG25" s="6"/>
      <c r="UUH25" s="6"/>
      <c r="UUI25" s="6"/>
      <c r="UUJ25" s="6"/>
      <c r="UUK25" s="6"/>
      <c r="UUL25" s="6"/>
      <c r="UUM25" s="6"/>
      <c r="UUN25" s="6"/>
      <c r="UUO25" s="6"/>
      <c r="UUP25" s="6"/>
      <c r="UUQ25" s="6"/>
      <c r="UUR25" s="6"/>
      <c r="UUS25" s="6"/>
      <c r="UUT25" s="6"/>
      <c r="UUU25" s="6"/>
      <c r="UUV25" s="6"/>
      <c r="UUW25" s="6"/>
      <c r="UUX25" s="6"/>
      <c r="UUY25" s="6"/>
      <c r="UUZ25" s="6"/>
      <c r="UVA25" s="6"/>
      <c r="UVB25" s="6"/>
      <c r="UVC25" s="6"/>
      <c r="UVD25" s="6"/>
      <c r="UVE25" s="6"/>
      <c r="UVF25" s="6"/>
      <c r="UVG25" s="6"/>
      <c r="UVH25" s="6"/>
      <c r="UVI25" s="6"/>
      <c r="UVJ25" s="6"/>
      <c r="UVK25" s="6"/>
      <c r="UVL25" s="6"/>
      <c r="UVM25" s="6"/>
      <c r="UVN25" s="6"/>
      <c r="UVO25" s="6"/>
      <c r="UVP25" s="6"/>
      <c r="UVQ25" s="6"/>
      <c r="UVR25" s="6"/>
      <c r="UVS25" s="6"/>
      <c r="UVT25" s="6"/>
      <c r="UVU25" s="6"/>
      <c r="UVV25" s="6"/>
      <c r="UVW25" s="6"/>
      <c r="UVX25" s="6"/>
      <c r="UVY25" s="6"/>
      <c r="UVZ25" s="6"/>
      <c r="UWA25" s="6"/>
      <c r="UWB25" s="6"/>
      <c r="UWC25" s="6"/>
      <c r="UWD25" s="6"/>
      <c r="UWE25" s="6"/>
      <c r="UWF25" s="6"/>
      <c r="UWG25" s="6"/>
      <c r="UWH25" s="6"/>
      <c r="UWI25" s="6"/>
      <c r="UWJ25" s="6"/>
      <c r="UWK25" s="6"/>
      <c r="UWL25" s="6"/>
      <c r="UWM25" s="6"/>
      <c r="UWN25" s="6"/>
      <c r="UWO25" s="6"/>
      <c r="UWP25" s="6"/>
      <c r="UWQ25" s="6"/>
      <c r="UWR25" s="6"/>
      <c r="UWS25" s="6"/>
      <c r="UWT25" s="6"/>
      <c r="UWU25" s="6"/>
      <c r="UWV25" s="6"/>
      <c r="UWW25" s="6"/>
      <c r="UWX25" s="6"/>
      <c r="UWY25" s="6"/>
      <c r="UWZ25" s="6"/>
      <c r="UXA25" s="6"/>
      <c r="UXB25" s="6"/>
      <c r="UXC25" s="6"/>
      <c r="UXD25" s="6"/>
      <c r="UXE25" s="6"/>
      <c r="UXF25" s="6"/>
      <c r="UXG25" s="6"/>
      <c r="UXH25" s="6"/>
      <c r="UXI25" s="6"/>
      <c r="UXJ25" s="6"/>
      <c r="UXK25" s="6"/>
      <c r="UXL25" s="6"/>
      <c r="UXM25" s="6"/>
      <c r="UXN25" s="6"/>
      <c r="UXO25" s="6"/>
      <c r="UXP25" s="6"/>
      <c r="UXQ25" s="6"/>
      <c r="UXR25" s="6"/>
      <c r="UXS25" s="6"/>
      <c r="UXT25" s="6"/>
      <c r="UXU25" s="6"/>
      <c r="UXV25" s="6"/>
      <c r="UXW25" s="6"/>
      <c r="UXX25" s="6"/>
      <c r="UXY25" s="6"/>
      <c r="UXZ25" s="6"/>
      <c r="UYA25" s="6"/>
      <c r="UYB25" s="6"/>
      <c r="UYC25" s="6"/>
      <c r="UYD25" s="6"/>
      <c r="UYE25" s="6"/>
      <c r="UYF25" s="6"/>
      <c r="UYG25" s="6"/>
      <c r="UYH25" s="6"/>
      <c r="UYI25" s="6"/>
      <c r="UYJ25" s="6"/>
      <c r="UYK25" s="6"/>
      <c r="UYL25" s="6"/>
      <c r="UYM25" s="6"/>
      <c r="UYN25" s="6"/>
      <c r="UYO25" s="6"/>
      <c r="UYP25" s="6"/>
      <c r="UYQ25" s="6"/>
      <c r="UYR25" s="6"/>
      <c r="UYS25" s="6"/>
      <c r="UYT25" s="6"/>
      <c r="UYU25" s="6"/>
      <c r="UYV25" s="6"/>
      <c r="UYW25" s="6"/>
      <c r="UYX25" s="6"/>
      <c r="UYY25" s="6"/>
      <c r="UYZ25" s="6"/>
      <c r="UZA25" s="6"/>
      <c r="UZB25" s="6"/>
      <c r="UZC25" s="6"/>
      <c r="UZD25" s="6"/>
      <c r="UZE25" s="6"/>
      <c r="UZF25" s="6"/>
      <c r="UZG25" s="6"/>
      <c r="UZH25" s="6"/>
      <c r="UZI25" s="6"/>
      <c r="UZJ25" s="6"/>
      <c r="UZK25" s="6"/>
      <c r="UZL25" s="6"/>
      <c r="UZM25" s="6"/>
      <c r="UZN25" s="6"/>
      <c r="UZO25" s="6"/>
      <c r="UZP25" s="6"/>
      <c r="UZQ25" s="6"/>
      <c r="UZR25" s="6"/>
      <c r="UZS25" s="6"/>
      <c r="UZT25" s="6"/>
      <c r="UZU25" s="6"/>
      <c r="UZV25" s="6"/>
      <c r="UZW25" s="6"/>
      <c r="UZX25" s="6"/>
      <c r="UZY25" s="6"/>
      <c r="UZZ25" s="6"/>
      <c r="VAA25" s="6"/>
      <c r="VAB25" s="6"/>
      <c r="VAC25" s="6"/>
      <c r="VAD25" s="6"/>
      <c r="VAE25" s="6"/>
      <c r="VAF25" s="6"/>
      <c r="VAG25" s="6"/>
      <c r="VAH25" s="6"/>
      <c r="VAI25" s="6"/>
      <c r="VAJ25" s="6"/>
      <c r="VAK25" s="6"/>
      <c r="VAL25" s="6"/>
      <c r="VAM25" s="6"/>
      <c r="VAN25" s="6"/>
      <c r="VAO25" s="6"/>
      <c r="VAP25" s="6"/>
      <c r="VAQ25" s="6"/>
      <c r="VAR25" s="6"/>
      <c r="VAS25" s="6"/>
      <c r="VAT25" s="6"/>
      <c r="VAU25" s="6"/>
      <c r="VAV25" s="6"/>
      <c r="VAW25" s="6"/>
      <c r="VAX25" s="6"/>
      <c r="VAY25" s="6"/>
      <c r="VAZ25" s="6"/>
      <c r="VBA25" s="6"/>
      <c r="VBB25" s="6"/>
      <c r="VBC25" s="6"/>
      <c r="VBD25" s="6"/>
      <c r="VBE25" s="6"/>
      <c r="VBF25" s="6"/>
      <c r="VBG25" s="6"/>
      <c r="VBH25" s="6"/>
      <c r="VBI25" s="6"/>
      <c r="VBJ25" s="6"/>
      <c r="VBK25" s="6"/>
      <c r="VBL25" s="6"/>
      <c r="VBM25" s="6"/>
      <c r="VBN25" s="6"/>
      <c r="VBO25" s="6"/>
      <c r="VBP25" s="6"/>
      <c r="VBQ25" s="6"/>
      <c r="VBR25" s="6"/>
      <c r="VBS25" s="6"/>
      <c r="VBT25" s="6"/>
      <c r="VBU25" s="6"/>
      <c r="VBV25" s="6"/>
      <c r="VBW25" s="6"/>
      <c r="VBX25" s="6"/>
      <c r="VBY25" s="6"/>
      <c r="VBZ25" s="6"/>
      <c r="VCA25" s="6"/>
      <c r="VCB25" s="6"/>
      <c r="VCC25" s="6"/>
      <c r="VCD25" s="6"/>
      <c r="VCE25" s="6"/>
      <c r="VCF25" s="6"/>
      <c r="VCG25" s="6"/>
      <c r="VCH25" s="6"/>
      <c r="VCI25" s="6"/>
      <c r="VCJ25" s="6"/>
      <c r="VCK25" s="6"/>
      <c r="VCL25" s="6"/>
      <c r="VCM25" s="6"/>
      <c r="VCN25" s="6"/>
      <c r="VCO25" s="6"/>
      <c r="VCP25" s="6"/>
      <c r="VCQ25" s="6"/>
      <c r="VCR25" s="6"/>
      <c r="VCS25" s="6"/>
      <c r="VCT25" s="6"/>
      <c r="VCU25" s="6"/>
      <c r="VCV25" s="6"/>
      <c r="VCW25" s="6"/>
      <c r="VCX25" s="6"/>
      <c r="VCY25" s="6"/>
      <c r="VCZ25" s="6"/>
      <c r="VDA25" s="6"/>
      <c r="VDB25" s="6"/>
      <c r="VDC25" s="6"/>
      <c r="VDD25" s="6"/>
      <c r="VDE25" s="6"/>
      <c r="VDF25" s="6"/>
      <c r="VDG25" s="6"/>
      <c r="VDH25" s="6"/>
      <c r="VDI25" s="6"/>
      <c r="VDJ25" s="6"/>
      <c r="VDK25" s="6"/>
      <c r="VDL25" s="6"/>
      <c r="VDM25" s="6"/>
      <c r="VDN25" s="6"/>
      <c r="VDO25" s="6"/>
      <c r="VDP25" s="6"/>
      <c r="VDQ25" s="6"/>
      <c r="VDR25" s="6"/>
      <c r="VDS25" s="6"/>
      <c r="VDT25" s="6"/>
      <c r="VDU25" s="6"/>
      <c r="VDV25" s="6"/>
      <c r="VDW25" s="6"/>
      <c r="VDX25" s="6"/>
      <c r="VDY25" s="6"/>
      <c r="VDZ25" s="6"/>
      <c r="VEA25" s="6"/>
      <c r="VEB25" s="6"/>
      <c r="VEC25" s="6"/>
      <c r="VED25" s="6"/>
      <c r="VEE25" s="6"/>
      <c r="VEF25" s="6"/>
      <c r="VEG25" s="6"/>
      <c r="VEH25" s="6"/>
      <c r="VEI25" s="6"/>
      <c r="VEJ25" s="6"/>
      <c r="VEK25" s="6"/>
      <c r="VEL25" s="6"/>
      <c r="VEM25" s="6"/>
      <c r="VEN25" s="6"/>
      <c r="VEO25" s="6"/>
      <c r="VEP25" s="6"/>
      <c r="VEQ25" s="6"/>
      <c r="VER25" s="6"/>
      <c r="VES25" s="6"/>
      <c r="VET25" s="6"/>
      <c r="VEU25" s="6"/>
      <c r="VEV25" s="6"/>
      <c r="VEW25" s="6"/>
      <c r="VEX25" s="6"/>
      <c r="VEY25" s="6"/>
      <c r="VEZ25" s="6"/>
      <c r="VFA25" s="6"/>
      <c r="VFB25" s="6"/>
      <c r="VFC25" s="6"/>
      <c r="VFD25" s="6"/>
      <c r="VFE25" s="6"/>
      <c r="VFF25" s="6"/>
      <c r="VFG25" s="6"/>
      <c r="VFH25" s="6"/>
      <c r="VFI25" s="6"/>
      <c r="VFJ25" s="6"/>
      <c r="VFK25" s="6"/>
      <c r="VFL25" s="6"/>
      <c r="VFM25" s="6"/>
      <c r="VFN25" s="6"/>
      <c r="VFO25" s="6"/>
      <c r="VFP25" s="6"/>
      <c r="VFQ25" s="6"/>
      <c r="VFR25" s="6"/>
      <c r="VFS25" s="6"/>
      <c r="VFT25" s="6"/>
      <c r="VFU25" s="6"/>
      <c r="VFV25" s="6"/>
      <c r="VFW25" s="6"/>
      <c r="VFX25" s="6"/>
      <c r="VFY25" s="6"/>
      <c r="VFZ25" s="6"/>
      <c r="VGA25" s="6"/>
      <c r="VGB25" s="6"/>
      <c r="VGC25" s="6"/>
      <c r="VGD25" s="6"/>
      <c r="VGE25" s="6"/>
      <c r="VGF25" s="6"/>
      <c r="VGG25" s="6"/>
      <c r="VGH25" s="6"/>
      <c r="VGI25" s="6"/>
      <c r="VGJ25" s="6"/>
      <c r="VGK25" s="6"/>
      <c r="VGL25" s="6"/>
      <c r="VGM25" s="6"/>
      <c r="VGN25" s="6"/>
      <c r="VGO25" s="6"/>
      <c r="VGP25" s="6"/>
      <c r="VGQ25" s="6"/>
      <c r="VGR25" s="6"/>
      <c r="VGS25" s="6"/>
      <c r="VGT25" s="6"/>
      <c r="VGU25" s="6"/>
      <c r="VGV25" s="6"/>
      <c r="VGW25" s="6"/>
      <c r="VGX25" s="6"/>
      <c r="VGY25" s="6"/>
      <c r="VGZ25" s="6"/>
      <c r="VHA25" s="6"/>
      <c r="VHB25" s="6"/>
      <c r="VHC25" s="6"/>
      <c r="VHD25" s="6"/>
      <c r="VHE25" s="6"/>
      <c r="VHF25" s="6"/>
      <c r="VHG25" s="6"/>
      <c r="VHH25" s="6"/>
      <c r="VHI25" s="6"/>
      <c r="VHJ25" s="6"/>
      <c r="VHK25" s="6"/>
      <c r="VHL25" s="6"/>
      <c r="VHM25" s="6"/>
      <c r="VHN25" s="6"/>
      <c r="VHO25" s="6"/>
      <c r="VHP25" s="6"/>
      <c r="VHQ25" s="6"/>
      <c r="VHR25" s="6"/>
      <c r="VHS25" s="6"/>
      <c r="VHT25" s="6"/>
      <c r="VHU25" s="6"/>
      <c r="VHV25" s="6"/>
      <c r="VHW25" s="6"/>
      <c r="VHX25" s="6"/>
      <c r="VHY25" s="6"/>
      <c r="VHZ25" s="6"/>
      <c r="VIA25" s="6"/>
      <c r="VIB25" s="6"/>
      <c r="VIC25" s="6"/>
      <c r="VID25" s="6"/>
      <c r="VIE25" s="6"/>
      <c r="VIF25" s="6"/>
      <c r="VIG25" s="6"/>
      <c r="VIH25" s="6"/>
      <c r="VII25" s="6"/>
      <c r="VIJ25" s="6"/>
      <c r="VIK25" s="6"/>
      <c r="VIL25" s="6"/>
      <c r="VIM25" s="6"/>
      <c r="VIN25" s="6"/>
      <c r="VIO25" s="6"/>
      <c r="VIP25" s="6"/>
      <c r="VIQ25" s="6"/>
      <c r="VIR25" s="6"/>
      <c r="VIS25" s="6"/>
      <c r="VIT25" s="6"/>
      <c r="VIU25" s="6"/>
      <c r="VIV25" s="6"/>
      <c r="VIW25" s="6"/>
      <c r="VIX25" s="6"/>
      <c r="VIY25" s="6"/>
      <c r="VIZ25" s="6"/>
      <c r="VJA25" s="6"/>
      <c r="VJB25" s="6"/>
      <c r="VJC25" s="6"/>
      <c r="VJD25" s="6"/>
      <c r="VJE25" s="6"/>
      <c r="VJF25" s="6"/>
      <c r="VJG25" s="6"/>
      <c r="VJH25" s="6"/>
      <c r="VJI25" s="6"/>
      <c r="VJJ25" s="6"/>
      <c r="VJK25" s="6"/>
      <c r="VJL25" s="6"/>
      <c r="VJM25" s="6"/>
      <c r="VJN25" s="6"/>
      <c r="VJO25" s="6"/>
      <c r="VJP25" s="6"/>
      <c r="VJQ25" s="6"/>
      <c r="VJR25" s="6"/>
      <c r="VJS25" s="6"/>
      <c r="VJT25" s="6"/>
      <c r="VJU25" s="6"/>
      <c r="VJV25" s="6"/>
      <c r="VJW25" s="6"/>
      <c r="VJX25" s="6"/>
      <c r="VJY25" s="6"/>
      <c r="VJZ25" s="6"/>
      <c r="VKA25" s="6"/>
      <c r="VKB25" s="6"/>
      <c r="VKC25" s="6"/>
      <c r="VKD25" s="6"/>
      <c r="VKE25" s="6"/>
      <c r="VKF25" s="6"/>
      <c r="VKG25" s="6"/>
      <c r="VKH25" s="6"/>
      <c r="VKI25" s="6"/>
      <c r="VKJ25" s="6"/>
      <c r="VKK25" s="6"/>
      <c r="VKL25" s="6"/>
      <c r="VKM25" s="6"/>
      <c r="VKN25" s="6"/>
      <c r="VKO25" s="6"/>
      <c r="VKP25" s="6"/>
      <c r="VKQ25" s="6"/>
      <c r="VKR25" s="6"/>
      <c r="VKS25" s="6"/>
      <c r="VKT25" s="6"/>
      <c r="VKU25" s="6"/>
      <c r="VKV25" s="6"/>
      <c r="VKW25" s="6"/>
      <c r="VKX25" s="6"/>
      <c r="VKY25" s="6"/>
      <c r="VKZ25" s="6"/>
      <c r="VLA25" s="6"/>
      <c r="VLB25" s="6"/>
      <c r="VLC25" s="6"/>
      <c r="VLD25" s="6"/>
      <c r="VLE25" s="6"/>
      <c r="VLF25" s="6"/>
      <c r="VLG25" s="6"/>
      <c r="VLH25" s="6"/>
      <c r="VLI25" s="6"/>
      <c r="VLJ25" s="6"/>
      <c r="VLK25" s="6"/>
      <c r="VLL25" s="6"/>
      <c r="VLM25" s="6"/>
      <c r="VLN25" s="6"/>
      <c r="VLO25" s="6"/>
      <c r="VLP25" s="6"/>
      <c r="VLQ25" s="6"/>
      <c r="VLR25" s="6"/>
      <c r="VLS25" s="6"/>
      <c r="VLT25" s="6"/>
      <c r="VLU25" s="6"/>
      <c r="VLV25" s="6"/>
      <c r="VLW25" s="6"/>
      <c r="VLX25" s="6"/>
      <c r="VLY25" s="6"/>
      <c r="VLZ25" s="6"/>
      <c r="VMA25" s="6"/>
      <c r="VMB25" s="6"/>
      <c r="VMC25" s="6"/>
      <c r="VMD25" s="6"/>
      <c r="VME25" s="6"/>
      <c r="VMF25" s="6"/>
      <c r="VMG25" s="6"/>
      <c r="VMH25" s="6"/>
      <c r="VMI25" s="6"/>
      <c r="VMJ25" s="6"/>
      <c r="VMK25" s="6"/>
      <c r="VML25" s="6"/>
      <c r="VMM25" s="6"/>
      <c r="VMN25" s="6"/>
      <c r="VMO25" s="6"/>
      <c r="VMP25" s="6"/>
      <c r="VMQ25" s="6"/>
      <c r="VMR25" s="6"/>
      <c r="VMS25" s="6"/>
      <c r="VMT25" s="6"/>
      <c r="VMU25" s="6"/>
      <c r="VMV25" s="6"/>
      <c r="VMW25" s="6"/>
      <c r="VMX25" s="6"/>
      <c r="VMY25" s="6"/>
      <c r="VMZ25" s="6"/>
      <c r="VNA25" s="6"/>
      <c r="VNB25" s="6"/>
      <c r="VNC25" s="6"/>
      <c r="VND25" s="6"/>
      <c r="VNE25" s="6"/>
      <c r="VNF25" s="6"/>
      <c r="VNG25" s="6"/>
      <c r="VNH25" s="6"/>
      <c r="VNI25" s="6"/>
      <c r="VNJ25" s="6"/>
      <c r="VNK25" s="6"/>
      <c r="VNL25" s="6"/>
      <c r="VNM25" s="6"/>
      <c r="VNN25" s="6"/>
      <c r="VNO25" s="6"/>
      <c r="VNP25" s="6"/>
      <c r="VNQ25" s="6"/>
      <c r="VNR25" s="6"/>
      <c r="VNS25" s="6"/>
      <c r="VNT25" s="6"/>
      <c r="VNU25" s="6"/>
      <c r="VNV25" s="6"/>
      <c r="VNW25" s="6"/>
      <c r="VNX25" s="6"/>
      <c r="VNY25" s="6"/>
      <c r="VNZ25" s="6"/>
      <c r="VOA25" s="6"/>
      <c r="VOB25" s="6"/>
      <c r="VOC25" s="6"/>
      <c r="VOD25" s="6"/>
      <c r="VOE25" s="6"/>
      <c r="VOF25" s="6"/>
      <c r="VOG25" s="6"/>
      <c r="VOH25" s="6"/>
      <c r="VOI25" s="6"/>
      <c r="VOJ25" s="6"/>
      <c r="VOK25" s="6"/>
      <c r="VOL25" s="6"/>
      <c r="VOM25" s="6"/>
      <c r="VON25" s="6"/>
      <c r="VOO25" s="6"/>
      <c r="VOP25" s="6"/>
      <c r="VOQ25" s="6"/>
      <c r="VOR25" s="6"/>
      <c r="VOS25" s="6"/>
      <c r="VOT25" s="6"/>
      <c r="VOU25" s="6"/>
      <c r="VOV25" s="6"/>
      <c r="VOW25" s="6"/>
      <c r="VOX25" s="6"/>
      <c r="VOY25" s="6"/>
      <c r="VOZ25" s="6"/>
      <c r="VPA25" s="6"/>
      <c r="VPB25" s="6"/>
      <c r="VPC25" s="6"/>
      <c r="VPD25" s="6"/>
      <c r="VPE25" s="6"/>
      <c r="VPF25" s="6"/>
      <c r="VPG25" s="6"/>
      <c r="VPH25" s="6"/>
      <c r="VPI25" s="6"/>
      <c r="VPJ25" s="6"/>
      <c r="VPK25" s="6"/>
      <c r="VPL25" s="6"/>
      <c r="VPM25" s="6"/>
      <c r="VPN25" s="6"/>
      <c r="VPO25" s="6"/>
      <c r="VPP25" s="6"/>
      <c r="VPQ25" s="6"/>
      <c r="VPR25" s="6"/>
      <c r="VPS25" s="6"/>
      <c r="VPT25" s="6"/>
      <c r="VPU25" s="6"/>
      <c r="VPV25" s="6"/>
      <c r="VPW25" s="6"/>
      <c r="VPX25" s="6"/>
      <c r="VPY25" s="6"/>
      <c r="VPZ25" s="6"/>
      <c r="VQA25" s="6"/>
      <c r="VQB25" s="6"/>
      <c r="VQC25" s="6"/>
      <c r="VQD25" s="6"/>
      <c r="VQE25" s="6"/>
      <c r="VQF25" s="6"/>
      <c r="VQG25" s="6"/>
      <c r="VQH25" s="6"/>
      <c r="VQI25" s="6"/>
      <c r="VQJ25" s="6"/>
      <c r="VQK25" s="6"/>
      <c r="VQL25" s="6"/>
      <c r="VQM25" s="6"/>
      <c r="VQN25" s="6"/>
      <c r="VQO25" s="6"/>
      <c r="VQP25" s="6"/>
      <c r="VQQ25" s="6"/>
      <c r="VQR25" s="6"/>
      <c r="VQS25" s="6"/>
      <c r="VQT25" s="6"/>
      <c r="VQU25" s="6"/>
      <c r="VQV25" s="6"/>
      <c r="VQW25" s="6"/>
      <c r="VQX25" s="6"/>
      <c r="VQY25" s="6"/>
      <c r="VQZ25" s="6"/>
      <c r="VRA25" s="6"/>
      <c r="VRB25" s="6"/>
      <c r="VRC25" s="6"/>
      <c r="VRD25" s="6"/>
      <c r="VRE25" s="6"/>
      <c r="VRF25" s="6"/>
      <c r="VRG25" s="6"/>
      <c r="VRH25" s="6"/>
      <c r="VRI25" s="6"/>
      <c r="VRJ25" s="6"/>
      <c r="VRK25" s="6"/>
      <c r="VRL25" s="6"/>
      <c r="VRM25" s="6"/>
      <c r="VRN25" s="6"/>
      <c r="VRO25" s="6"/>
      <c r="VRP25" s="6"/>
      <c r="VRQ25" s="6"/>
      <c r="VRR25" s="6"/>
      <c r="VRS25" s="6"/>
      <c r="VRT25" s="6"/>
      <c r="VRU25" s="6"/>
      <c r="VRV25" s="6"/>
      <c r="VRW25" s="6"/>
      <c r="VRX25" s="6"/>
      <c r="VRY25" s="6"/>
      <c r="VRZ25" s="6"/>
      <c r="VSA25" s="6"/>
      <c r="VSB25" s="6"/>
      <c r="VSC25" s="6"/>
      <c r="VSD25" s="6"/>
      <c r="VSE25" s="6"/>
      <c r="VSF25" s="6"/>
      <c r="VSG25" s="6"/>
      <c r="VSH25" s="6"/>
      <c r="VSI25" s="6"/>
      <c r="VSJ25" s="6"/>
      <c r="VSK25" s="6"/>
      <c r="VSL25" s="6"/>
      <c r="VSM25" s="6"/>
      <c r="VSN25" s="6"/>
      <c r="VSO25" s="6"/>
      <c r="VSP25" s="6"/>
      <c r="VSQ25" s="6"/>
      <c r="VSR25" s="6"/>
      <c r="VSS25" s="6"/>
      <c r="VST25" s="6"/>
      <c r="VSU25" s="6"/>
      <c r="VSV25" s="6"/>
      <c r="VSW25" s="6"/>
      <c r="VSX25" s="6"/>
      <c r="VSY25" s="6"/>
      <c r="VSZ25" s="6"/>
      <c r="VTA25" s="6"/>
      <c r="VTB25" s="6"/>
      <c r="VTC25" s="6"/>
      <c r="VTD25" s="6"/>
      <c r="VTE25" s="6"/>
      <c r="VTF25" s="6"/>
      <c r="VTG25" s="6"/>
      <c r="VTH25" s="6"/>
      <c r="VTI25" s="6"/>
      <c r="VTJ25" s="6"/>
      <c r="VTK25" s="6"/>
      <c r="VTL25" s="6"/>
      <c r="VTM25" s="6"/>
      <c r="VTN25" s="6"/>
      <c r="VTO25" s="6"/>
      <c r="VTP25" s="6"/>
      <c r="VTQ25" s="6"/>
      <c r="VTR25" s="6"/>
      <c r="VTS25" s="6"/>
      <c r="VTT25" s="6"/>
      <c r="VTU25" s="6"/>
      <c r="VTV25" s="6"/>
      <c r="VTW25" s="6"/>
      <c r="VTX25" s="6"/>
      <c r="VTY25" s="6"/>
      <c r="VTZ25" s="6"/>
      <c r="VUA25" s="6"/>
      <c r="VUB25" s="6"/>
      <c r="VUC25" s="6"/>
      <c r="VUD25" s="6"/>
      <c r="VUE25" s="6"/>
      <c r="VUF25" s="6"/>
      <c r="VUG25" s="6"/>
      <c r="VUH25" s="6"/>
      <c r="VUI25" s="6"/>
      <c r="VUJ25" s="6"/>
      <c r="VUK25" s="6"/>
      <c r="VUL25" s="6"/>
      <c r="VUM25" s="6"/>
      <c r="VUN25" s="6"/>
      <c r="VUO25" s="6"/>
      <c r="VUP25" s="6"/>
      <c r="VUQ25" s="6"/>
      <c r="VUR25" s="6"/>
      <c r="VUS25" s="6"/>
      <c r="VUT25" s="6"/>
      <c r="VUU25" s="6"/>
      <c r="VUV25" s="6"/>
      <c r="VUW25" s="6"/>
      <c r="VUX25" s="6"/>
      <c r="VUY25" s="6"/>
      <c r="VUZ25" s="6"/>
      <c r="VVA25" s="6"/>
      <c r="VVB25" s="6"/>
      <c r="VVC25" s="6"/>
      <c r="VVD25" s="6"/>
      <c r="VVE25" s="6"/>
      <c r="VVF25" s="6"/>
      <c r="VVG25" s="6"/>
      <c r="VVH25" s="6"/>
      <c r="VVI25" s="6"/>
      <c r="VVJ25" s="6"/>
      <c r="VVK25" s="6"/>
      <c r="VVL25" s="6"/>
      <c r="VVM25" s="6"/>
      <c r="VVN25" s="6"/>
      <c r="VVO25" s="6"/>
      <c r="VVP25" s="6"/>
      <c r="VVQ25" s="6"/>
      <c r="VVR25" s="6"/>
      <c r="VVS25" s="6"/>
      <c r="VVT25" s="6"/>
      <c r="VVU25" s="6"/>
      <c r="VVV25" s="6"/>
      <c r="VVW25" s="6"/>
      <c r="VVX25" s="6"/>
      <c r="VVY25" s="6"/>
      <c r="VVZ25" s="6"/>
      <c r="VWA25" s="6"/>
      <c r="VWB25" s="6"/>
      <c r="VWC25" s="6"/>
      <c r="VWD25" s="6"/>
      <c r="VWE25" s="6"/>
      <c r="VWF25" s="6"/>
      <c r="VWG25" s="6"/>
      <c r="VWH25" s="6"/>
      <c r="VWI25" s="6"/>
      <c r="VWJ25" s="6"/>
      <c r="VWK25" s="6"/>
      <c r="VWL25" s="6"/>
      <c r="VWM25" s="6"/>
      <c r="VWN25" s="6"/>
      <c r="VWO25" s="6"/>
      <c r="VWP25" s="6"/>
      <c r="VWQ25" s="6"/>
      <c r="VWR25" s="6"/>
      <c r="VWS25" s="6"/>
      <c r="VWT25" s="6"/>
      <c r="VWU25" s="6"/>
      <c r="VWV25" s="6"/>
      <c r="VWW25" s="6"/>
      <c r="VWX25" s="6"/>
      <c r="VWY25" s="6"/>
      <c r="VWZ25" s="6"/>
      <c r="VXA25" s="6"/>
      <c r="VXB25" s="6"/>
      <c r="VXC25" s="6"/>
      <c r="VXD25" s="6"/>
      <c r="VXE25" s="6"/>
      <c r="VXF25" s="6"/>
      <c r="VXG25" s="6"/>
      <c r="VXH25" s="6"/>
      <c r="VXI25" s="6"/>
      <c r="VXJ25" s="6"/>
      <c r="VXK25" s="6"/>
      <c r="VXL25" s="6"/>
      <c r="VXM25" s="6"/>
      <c r="VXN25" s="6"/>
      <c r="VXO25" s="6"/>
      <c r="VXP25" s="6"/>
      <c r="VXQ25" s="6"/>
      <c r="VXR25" s="6"/>
      <c r="VXS25" s="6"/>
      <c r="VXT25" s="6"/>
      <c r="VXU25" s="6"/>
      <c r="VXV25" s="6"/>
      <c r="VXW25" s="6"/>
      <c r="VXX25" s="6"/>
      <c r="VXY25" s="6"/>
      <c r="VXZ25" s="6"/>
      <c r="VYA25" s="6"/>
      <c r="VYB25" s="6"/>
      <c r="VYC25" s="6"/>
      <c r="VYD25" s="6"/>
      <c r="VYE25" s="6"/>
      <c r="VYF25" s="6"/>
      <c r="VYG25" s="6"/>
      <c r="VYH25" s="6"/>
      <c r="VYI25" s="6"/>
      <c r="VYJ25" s="6"/>
      <c r="VYK25" s="6"/>
      <c r="VYL25" s="6"/>
      <c r="VYM25" s="6"/>
      <c r="VYN25" s="6"/>
      <c r="VYO25" s="6"/>
      <c r="VYP25" s="6"/>
      <c r="VYQ25" s="6"/>
      <c r="VYR25" s="6"/>
      <c r="VYS25" s="6"/>
      <c r="VYT25" s="6"/>
      <c r="VYU25" s="6"/>
      <c r="VYV25" s="6"/>
      <c r="VYW25" s="6"/>
      <c r="VYX25" s="6"/>
      <c r="VYY25" s="6"/>
      <c r="VYZ25" s="6"/>
      <c r="VZA25" s="6"/>
      <c r="VZB25" s="6"/>
      <c r="VZC25" s="6"/>
      <c r="VZD25" s="6"/>
      <c r="VZE25" s="6"/>
      <c r="VZF25" s="6"/>
      <c r="VZG25" s="6"/>
      <c r="VZH25" s="6"/>
      <c r="VZI25" s="6"/>
      <c r="VZJ25" s="6"/>
      <c r="VZK25" s="6"/>
      <c r="VZL25" s="6"/>
      <c r="VZM25" s="6"/>
      <c r="VZN25" s="6"/>
      <c r="VZO25" s="6"/>
      <c r="VZP25" s="6"/>
      <c r="VZQ25" s="6"/>
      <c r="VZR25" s="6"/>
      <c r="VZS25" s="6"/>
      <c r="VZT25" s="6"/>
      <c r="VZU25" s="6"/>
      <c r="VZV25" s="6"/>
      <c r="VZW25" s="6"/>
      <c r="VZX25" s="6"/>
      <c r="VZY25" s="6"/>
      <c r="VZZ25" s="6"/>
      <c r="WAA25" s="6"/>
      <c r="WAB25" s="6"/>
      <c r="WAC25" s="6"/>
      <c r="WAD25" s="6"/>
      <c r="WAE25" s="6"/>
      <c r="WAF25" s="6"/>
      <c r="WAG25" s="6"/>
      <c r="WAH25" s="6"/>
      <c r="WAI25" s="6"/>
      <c r="WAJ25" s="6"/>
      <c r="WAK25" s="6"/>
      <c r="WAL25" s="6"/>
      <c r="WAM25" s="6"/>
      <c r="WAN25" s="6"/>
      <c r="WAO25" s="6"/>
      <c r="WAP25" s="6"/>
      <c r="WAQ25" s="6"/>
      <c r="WAR25" s="6"/>
      <c r="WAS25" s="6"/>
      <c r="WAT25" s="6"/>
      <c r="WAU25" s="6"/>
      <c r="WAV25" s="6"/>
      <c r="WAW25" s="6"/>
      <c r="WAX25" s="6"/>
      <c r="WAY25" s="6"/>
      <c r="WAZ25" s="6"/>
      <c r="WBA25" s="6"/>
      <c r="WBB25" s="6"/>
      <c r="WBC25" s="6"/>
      <c r="WBD25" s="6"/>
      <c r="WBE25" s="6"/>
      <c r="WBF25" s="6"/>
      <c r="WBG25" s="6"/>
      <c r="WBH25" s="6"/>
      <c r="WBI25" s="6"/>
      <c r="WBJ25" s="6"/>
      <c r="WBK25" s="6"/>
      <c r="WBL25" s="6"/>
      <c r="WBM25" s="6"/>
      <c r="WBN25" s="6"/>
      <c r="WBO25" s="6"/>
      <c r="WBP25" s="6"/>
      <c r="WBQ25" s="6"/>
      <c r="WBR25" s="6"/>
      <c r="WBS25" s="6"/>
      <c r="WBT25" s="6"/>
      <c r="WBU25" s="6"/>
      <c r="WBV25" s="6"/>
      <c r="WBW25" s="6"/>
      <c r="WBX25" s="6"/>
      <c r="WBY25" s="6"/>
      <c r="WBZ25" s="6"/>
      <c r="WCA25" s="6"/>
      <c r="WCB25" s="6"/>
      <c r="WCC25" s="6"/>
      <c r="WCD25" s="6"/>
      <c r="WCE25" s="6"/>
      <c r="WCF25" s="6"/>
      <c r="WCG25" s="6"/>
      <c r="WCH25" s="6"/>
      <c r="WCI25" s="6"/>
      <c r="WCJ25" s="6"/>
      <c r="WCK25" s="6"/>
      <c r="WCL25" s="6"/>
      <c r="WCM25" s="6"/>
      <c r="WCN25" s="6"/>
      <c r="WCO25" s="6"/>
      <c r="WCP25" s="6"/>
      <c r="WCQ25" s="6"/>
      <c r="WCR25" s="6"/>
      <c r="WCS25" s="6"/>
      <c r="WCT25" s="6"/>
      <c r="WCU25" s="6"/>
      <c r="WCV25" s="6"/>
      <c r="WCW25" s="6"/>
      <c r="WCX25" s="6"/>
      <c r="WCY25" s="6"/>
      <c r="WCZ25" s="6"/>
      <c r="WDA25" s="6"/>
      <c r="WDB25" s="6"/>
      <c r="WDC25" s="6"/>
      <c r="WDD25" s="6"/>
      <c r="WDE25" s="6"/>
      <c r="WDF25" s="6"/>
      <c r="WDG25" s="6"/>
      <c r="WDH25" s="6"/>
      <c r="WDI25" s="6"/>
      <c r="WDJ25" s="6"/>
      <c r="WDK25" s="6"/>
      <c r="WDL25" s="6"/>
      <c r="WDM25" s="6"/>
      <c r="WDN25" s="6"/>
      <c r="WDO25" s="6"/>
      <c r="WDP25" s="6"/>
      <c r="WDQ25" s="6"/>
      <c r="WDR25" s="6"/>
      <c r="WDS25" s="6"/>
      <c r="WDT25" s="6"/>
      <c r="WDU25" s="6"/>
      <c r="WDV25" s="6"/>
      <c r="WDW25" s="6"/>
      <c r="WDX25" s="6"/>
      <c r="WDY25" s="6"/>
      <c r="WDZ25" s="6"/>
      <c r="WEA25" s="6"/>
      <c r="WEB25" s="6"/>
      <c r="WEC25" s="6"/>
      <c r="WED25" s="6"/>
      <c r="WEE25" s="6"/>
      <c r="WEF25" s="6"/>
      <c r="WEG25" s="6"/>
      <c r="WEH25" s="6"/>
      <c r="WEI25" s="6"/>
      <c r="WEJ25" s="6"/>
      <c r="WEK25" s="6"/>
      <c r="WEL25" s="6"/>
      <c r="WEM25" s="6"/>
      <c r="WEN25" s="6"/>
      <c r="WEO25" s="6"/>
      <c r="WEP25" s="6"/>
      <c r="WEQ25" s="6"/>
      <c r="WER25" s="6"/>
      <c r="WES25" s="6"/>
      <c r="WET25" s="6"/>
      <c r="WEU25" s="6"/>
      <c r="WEV25" s="6"/>
      <c r="WEW25" s="6"/>
      <c r="WEX25" s="6"/>
      <c r="WEY25" s="6"/>
      <c r="WEZ25" s="6"/>
      <c r="WFA25" s="6"/>
      <c r="WFB25" s="6"/>
      <c r="WFC25" s="6"/>
      <c r="WFD25" s="6"/>
      <c r="WFE25" s="6"/>
      <c r="WFF25" s="6"/>
      <c r="WFG25" s="6"/>
      <c r="WFH25" s="6"/>
      <c r="WFI25" s="6"/>
      <c r="WFJ25" s="6"/>
      <c r="WFK25" s="6"/>
      <c r="WFL25" s="6"/>
      <c r="WFM25" s="6"/>
      <c r="WFN25" s="6"/>
      <c r="WFO25" s="6"/>
      <c r="WFP25" s="6"/>
      <c r="WFQ25" s="6"/>
      <c r="WFR25" s="6"/>
      <c r="WFS25" s="6"/>
      <c r="WFT25" s="6"/>
      <c r="WFU25" s="6"/>
      <c r="WFV25" s="6"/>
      <c r="WFW25" s="6"/>
      <c r="WFX25" s="6"/>
      <c r="WFY25" s="6"/>
      <c r="WFZ25" s="6"/>
      <c r="WGA25" s="6"/>
      <c r="WGB25" s="6"/>
      <c r="WGC25" s="6"/>
      <c r="WGD25" s="6"/>
      <c r="WGE25" s="6"/>
      <c r="WGF25" s="6"/>
      <c r="WGG25" s="6"/>
      <c r="WGH25" s="6"/>
      <c r="WGI25" s="6"/>
      <c r="WGJ25" s="6"/>
      <c r="WGK25" s="6"/>
      <c r="WGL25" s="6"/>
      <c r="WGM25" s="6"/>
      <c r="WGN25" s="6"/>
      <c r="WGO25" s="6"/>
      <c r="WGP25" s="6"/>
      <c r="WGQ25" s="6"/>
      <c r="WGR25" s="6"/>
      <c r="WGS25" s="6"/>
      <c r="WGT25" s="6"/>
      <c r="WGU25" s="6"/>
      <c r="WGV25" s="6"/>
      <c r="WGW25" s="6"/>
      <c r="WGX25" s="6"/>
      <c r="WGY25" s="6"/>
      <c r="WGZ25" s="6"/>
      <c r="WHA25" s="6"/>
      <c r="WHB25" s="6"/>
      <c r="WHC25" s="6"/>
      <c r="WHD25" s="6"/>
      <c r="WHE25" s="6"/>
      <c r="WHF25" s="6"/>
      <c r="WHG25" s="6"/>
      <c r="WHH25" s="6"/>
      <c r="WHI25" s="6"/>
      <c r="WHJ25" s="6"/>
      <c r="WHK25" s="6"/>
      <c r="WHL25" s="6"/>
      <c r="WHM25" s="6"/>
      <c r="WHN25" s="6"/>
      <c r="WHO25" s="6"/>
      <c r="WHP25" s="6"/>
      <c r="WHQ25" s="6"/>
      <c r="WHR25" s="6"/>
      <c r="WHS25" s="6"/>
      <c r="WHT25" s="6"/>
      <c r="WHU25" s="6"/>
      <c r="WHV25" s="6"/>
      <c r="WHW25" s="6"/>
      <c r="WHX25" s="6"/>
      <c r="WHY25" s="6"/>
      <c r="WHZ25" s="6"/>
      <c r="WIA25" s="6"/>
      <c r="WIB25" s="6"/>
      <c r="WIC25" s="6"/>
      <c r="WID25" s="6"/>
      <c r="WIE25" s="6"/>
      <c r="WIF25" s="6"/>
      <c r="WIG25" s="6"/>
      <c r="WIH25" s="6"/>
      <c r="WII25" s="6"/>
      <c r="WIJ25" s="6"/>
      <c r="WIK25" s="6"/>
      <c r="WIL25" s="6"/>
      <c r="WIM25" s="6"/>
      <c r="WIN25" s="6"/>
      <c r="WIO25" s="6"/>
      <c r="WIP25" s="6"/>
      <c r="WIQ25" s="6"/>
      <c r="WIR25" s="6"/>
      <c r="WIS25" s="6"/>
      <c r="WIT25" s="6"/>
      <c r="WIU25" s="6"/>
      <c r="WIV25" s="6"/>
      <c r="WIW25" s="6"/>
      <c r="WIX25" s="6"/>
      <c r="WIY25" s="6"/>
      <c r="WIZ25" s="6"/>
      <c r="WJA25" s="6"/>
      <c r="WJB25" s="6"/>
      <c r="WJC25" s="6"/>
      <c r="WJD25" s="6"/>
      <c r="WJE25" s="6"/>
      <c r="WJF25" s="6"/>
      <c r="WJG25" s="6"/>
      <c r="WJH25" s="6"/>
      <c r="WJI25" s="6"/>
      <c r="WJJ25" s="6"/>
      <c r="WJK25" s="6"/>
      <c r="WJL25" s="6"/>
      <c r="WJM25" s="6"/>
      <c r="WJN25" s="6"/>
      <c r="WJO25" s="6"/>
      <c r="WJP25" s="6"/>
      <c r="WJQ25" s="6"/>
      <c r="WJR25" s="6"/>
      <c r="WJS25" s="6"/>
      <c r="WJT25" s="6"/>
      <c r="WJU25" s="6"/>
      <c r="WJV25" s="6"/>
      <c r="WJW25" s="6"/>
      <c r="WJX25" s="6"/>
      <c r="WJY25" s="6"/>
      <c r="WJZ25" s="6"/>
      <c r="WKA25" s="6"/>
      <c r="WKB25" s="6"/>
      <c r="WKC25" s="6"/>
      <c r="WKD25" s="6"/>
      <c r="WKE25" s="6"/>
      <c r="WKF25" s="6"/>
      <c r="WKG25" s="6"/>
      <c r="WKH25" s="6"/>
      <c r="WKI25" s="6"/>
      <c r="WKJ25" s="6"/>
      <c r="WKK25" s="6"/>
      <c r="WKL25" s="6"/>
      <c r="WKM25" s="6"/>
      <c r="WKN25" s="6"/>
      <c r="WKO25" s="6"/>
      <c r="WKP25" s="6"/>
      <c r="WKQ25" s="6"/>
      <c r="WKR25" s="6"/>
      <c r="WKS25" s="6"/>
      <c r="WKT25" s="6"/>
      <c r="WKU25" s="6"/>
      <c r="WKV25" s="6"/>
      <c r="WKW25" s="6"/>
      <c r="WKX25" s="6"/>
      <c r="WKY25" s="6"/>
      <c r="WKZ25" s="6"/>
      <c r="WLA25" s="6"/>
      <c r="WLB25" s="6"/>
      <c r="WLC25" s="6"/>
      <c r="WLD25" s="6"/>
      <c r="WLE25" s="6"/>
      <c r="WLF25" s="6"/>
      <c r="WLG25" s="6"/>
      <c r="WLH25" s="6"/>
      <c r="WLI25" s="6"/>
      <c r="WLJ25" s="6"/>
      <c r="WLK25" s="6"/>
      <c r="WLL25" s="6"/>
      <c r="WLM25" s="6"/>
      <c r="WLN25" s="6"/>
      <c r="WLO25" s="6"/>
      <c r="WLP25" s="6"/>
      <c r="WLQ25" s="6"/>
      <c r="WLR25" s="6"/>
      <c r="WLS25" s="6"/>
      <c r="WLT25" s="6"/>
      <c r="WLU25" s="6"/>
      <c r="WLV25" s="6"/>
      <c r="WLW25" s="6"/>
      <c r="WLX25" s="6"/>
      <c r="WLY25" s="6"/>
      <c r="WLZ25" s="6"/>
      <c r="WMA25" s="6"/>
      <c r="WMB25" s="6"/>
      <c r="WMC25" s="6"/>
      <c r="WMD25" s="6"/>
      <c r="WME25" s="6"/>
      <c r="WMF25" s="6"/>
      <c r="WMG25" s="6"/>
      <c r="WMH25" s="6"/>
      <c r="WMI25" s="6"/>
      <c r="WMJ25" s="6"/>
      <c r="WMK25" s="6"/>
      <c r="WML25" s="6"/>
      <c r="WMM25" s="6"/>
      <c r="WMN25" s="6"/>
      <c r="WMO25" s="6"/>
      <c r="WMP25" s="6"/>
      <c r="WMQ25" s="6"/>
      <c r="WMR25" s="6"/>
      <c r="WMS25" s="6"/>
      <c r="WMT25" s="6"/>
      <c r="WMU25" s="6"/>
      <c r="WMV25" s="6"/>
      <c r="WMW25" s="6"/>
      <c r="WMX25" s="6"/>
      <c r="WMY25" s="6"/>
      <c r="WMZ25" s="6"/>
      <c r="WNA25" s="6"/>
      <c r="WNB25" s="6"/>
      <c r="WNC25" s="6"/>
      <c r="WND25" s="6"/>
      <c r="WNE25" s="6"/>
      <c r="WNF25" s="6"/>
      <c r="WNG25" s="6"/>
      <c r="WNH25" s="6"/>
      <c r="WNI25" s="6"/>
      <c r="WNJ25" s="6"/>
      <c r="WNK25" s="6"/>
      <c r="WNL25" s="6"/>
      <c r="WNM25" s="6"/>
      <c r="WNN25" s="6"/>
      <c r="WNO25" s="6"/>
      <c r="WNP25" s="6"/>
      <c r="WNQ25" s="6"/>
      <c r="WNR25" s="6"/>
      <c r="WNS25" s="6"/>
      <c r="WNT25" s="6"/>
      <c r="WNU25" s="6"/>
      <c r="WNV25" s="6"/>
      <c r="WNW25" s="6"/>
      <c r="WNX25" s="6"/>
      <c r="WNY25" s="6"/>
      <c r="WNZ25" s="6"/>
      <c r="WOA25" s="6"/>
      <c r="WOB25" s="6"/>
      <c r="WOC25" s="6"/>
      <c r="WOD25" s="6"/>
      <c r="WOE25" s="6"/>
      <c r="WOF25" s="6"/>
      <c r="WOG25" s="6"/>
      <c r="WOH25" s="6"/>
      <c r="WOI25" s="6"/>
      <c r="WOJ25" s="6"/>
      <c r="WOK25" s="6"/>
      <c r="WOL25" s="6"/>
      <c r="WOM25" s="6"/>
      <c r="WON25" s="6"/>
      <c r="WOO25" s="6"/>
      <c r="WOP25" s="6"/>
      <c r="WOQ25" s="6"/>
      <c r="WOR25" s="6"/>
      <c r="WOS25" s="6"/>
      <c r="WOT25" s="6"/>
      <c r="WOU25" s="6"/>
      <c r="WOV25" s="6"/>
      <c r="WOW25" s="6"/>
      <c r="WOX25" s="6"/>
      <c r="WOY25" s="6"/>
      <c r="WOZ25" s="6"/>
      <c r="WPA25" s="6"/>
      <c r="WPB25" s="6"/>
      <c r="WPC25" s="6"/>
      <c r="WPD25" s="6"/>
      <c r="WPE25" s="6"/>
      <c r="WPF25" s="6"/>
      <c r="WPG25" s="6"/>
      <c r="WPH25" s="6"/>
      <c r="WPI25" s="6"/>
      <c r="WPJ25" s="6"/>
      <c r="WPK25" s="6"/>
      <c r="WPL25" s="6"/>
      <c r="WPM25" s="6"/>
      <c r="WPN25" s="6"/>
      <c r="WPO25" s="6"/>
      <c r="WPP25" s="6"/>
      <c r="WPQ25" s="6"/>
      <c r="WPR25" s="6"/>
      <c r="WPS25" s="6"/>
      <c r="WPT25" s="6"/>
      <c r="WPU25" s="6"/>
      <c r="WPV25" s="6"/>
      <c r="WPW25" s="6"/>
      <c r="WPX25" s="6"/>
      <c r="WPY25" s="6"/>
      <c r="WPZ25" s="6"/>
      <c r="WQA25" s="6"/>
      <c r="WQB25" s="6"/>
      <c r="WQC25" s="6"/>
      <c r="WQD25" s="6"/>
      <c r="WQE25" s="6"/>
      <c r="WQF25" s="6"/>
      <c r="WQG25" s="6"/>
      <c r="WQH25" s="6"/>
      <c r="WQI25" s="6"/>
      <c r="WQJ25" s="6"/>
      <c r="WQK25" s="6"/>
      <c r="WQL25" s="6"/>
      <c r="WQM25" s="6"/>
      <c r="WQN25" s="6"/>
      <c r="WQO25" s="6"/>
      <c r="WQP25" s="6"/>
      <c r="WQQ25" s="6"/>
      <c r="WQR25" s="6"/>
      <c r="WQS25" s="6"/>
      <c r="WQT25" s="6"/>
      <c r="WQU25" s="6"/>
      <c r="WQV25" s="6"/>
      <c r="WQW25" s="6"/>
      <c r="WQX25" s="6"/>
      <c r="WQY25" s="6"/>
      <c r="WQZ25" s="6"/>
      <c r="WRA25" s="6"/>
      <c r="WRB25" s="6"/>
      <c r="WRC25" s="6"/>
      <c r="WRD25" s="6"/>
      <c r="WRE25" s="6"/>
      <c r="WRF25" s="6"/>
      <c r="WRG25" s="6"/>
      <c r="WRH25" s="6"/>
      <c r="WRI25" s="6"/>
      <c r="WRJ25" s="6"/>
      <c r="WRK25" s="6"/>
      <c r="WRL25" s="6"/>
      <c r="WRM25" s="6"/>
      <c r="WRN25" s="6"/>
      <c r="WRO25" s="6"/>
      <c r="WRP25" s="6"/>
      <c r="WRQ25" s="6"/>
      <c r="WRR25" s="6"/>
      <c r="WRS25" s="6"/>
      <c r="WRT25" s="6"/>
      <c r="WRU25" s="6"/>
      <c r="WRV25" s="6"/>
      <c r="WRW25" s="6"/>
      <c r="WRX25" s="6"/>
      <c r="WRY25" s="6"/>
      <c r="WRZ25" s="6"/>
      <c r="WSA25" s="6"/>
      <c r="WSB25" s="6"/>
      <c r="WSC25" s="6"/>
      <c r="WSD25" s="6"/>
      <c r="WSE25" s="6"/>
      <c r="WSF25" s="6"/>
      <c r="WSG25" s="6"/>
      <c r="WSH25" s="6"/>
      <c r="WSI25" s="6"/>
      <c r="WSJ25" s="6"/>
      <c r="WSK25" s="6"/>
      <c r="WSL25" s="6"/>
      <c r="WSM25" s="6"/>
      <c r="WSN25" s="6"/>
      <c r="WSO25" s="6"/>
      <c r="WSP25" s="6"/>
      <c r="WSQ25" s="6"/>
      <c r="WSR25" s="6"/>
      <c r="WSS25" s="6"/>
      <c r="WST25" s="6"/>
      <c r="WSU25" s="6"/>
      <c r="WSV25" s="6"/>
      <c r="WSW25" s="6"/>
      <c r="WSX25" s="6"/>
      <c r="WSY25" s="6"/>
      <c r="WSZ25" s="6"/>
      <c r="WTA25" s="6"/>
      <c r="WTB25" s="6"/>
      <c r="WTC25" s="6"/>
      <c r="WTD25" s="6"/>
      <c r="WTE25" s="6"/>
      <c r="WTF25" s="6"/>
      <c r="WTG25" s="6"/>
      <c r="WTH25" s="6"/>
      <c r="WTI25" s="6"/>
      <c r="WTJ25" s="6"/>
      <c r="WTK25" s="6"/>
      <c r="WTL25" s="6"/>
      <c r="WTM25" s="6"/>
      <c r="WTN25" s="6"/>
      <c r="WTO25" s="6"/>
      <c r="WTP25" s="6"/>
      <c r="WTQ25" s="6"/>
      <c r="WTR25" s="6"/>
      <c r="WTS25" s="6"/>
      <c r="WTT25" s="6"/>
      <c r="WTU25" s="6"/>
      <c r="WTV25" s="6"/>
      <c r="WTW25" s="6"/>
      <c r="WTX25" s="6"/>
      <c r="WTY25" s="6"/>
      <c r="WTZ25" s="6"/>
      <c r="WUA25" s="6"/>
      <c r="WUB25" s="6"/>
      <c r="WUC25" s="6"/>
      <c r="WUD25" s="6"/>
      <c r="WUE25" s="6"/>
      <c r="WUF25" s="6"/>
      <c r="WUG25" s="6"/>
      <c r="WUH25" s="6"/>
      <c r="WUI25" s="6"/>
      <c r="WUJ25" s="6"/>
      <c r="WUK25" s="6"/>
      <c r="WUL25" s="6"/>
      <c r="WUM25" s="6"/>
      <c r="WUN25" s="6"/>
      <c r="WUO25" s="6"/>
      <c r="WUP25" s="6"/>
      <c r="WUQ25" s="6"/>
      <c r="WUR25" s="6"/>
      <c r="WUS25" s="6"/>
      <c r="WUT25" s="6"/>
      <c r="WUU25" s="6"/>
      <c r="WUV25" s="6"/>
      <c r="WUW25" s="6"/>
      <c r="WUX25" s="6"/>
      <c r="WUY25" s="6"/>
      <c r="WUZ25" s="6"/>
      <c r="WVA25" s="6"/>
      <c r="WVB25" s="6"/>
      <c r="WVC25" s="6"/>
      <c r="WVD25" s="6"/>
      <c r="WVE25" s="6"/>
      <c r="WVF25" s="6"/>
      <c r="WVG25" s="6"/>
      <c r="WVH25" s="6"/>
      <c r="WVI25" s="6"/>
      <c r="WVJ25" s="6"/>
      <c r="WVK25" s="6"/>
      <c r="WVL25" s="6"/>
      <c r="WVM25" s="6"/>
      <c r="WVN25" s="6"/>
      <c r="WVO25" s="6"/>
      <c r="WVP25" s="6"/>
      <c r="WVQ25" s="6"/>
      <c r="WVR25" s="6"/>
      <c r="WVS25" s="6"/>
      <c r="WVT25" s="6"/>
      <c r="WVU25" s="6"/>
      <c r="WVV25" s="6"/>
      <c r="WVW25" s="6"/>
      <c r="WVX25" s="6"/>
      <c r="WVY25" s="6"/>
      <c r="WVZ25" s="6"/>
      <c r="WWA25" s="6"/>
      <c r="WWB25" s="6"/>
      <c r="WWC25" s="6"/>
      <c r="WWD25" s="6"/>
      <c r="WWE25" s="6"/>
      <c r="WWF25" s="6"/>
      <c r="WWG25" s="6"/>
      <c r="WWH25" s="6"/>
      <c r="WWI25" s="6"/>
      <c r="WWJ25" s="6"/>
      <c r="WWK25" s="6"/>
      <c r="WWL25" s="6"/>
      <c r="WWM25" s="6"/>
      <c r="WWN25" s="6"/>
      <c r="WWO25" s="6"/>
      <c r="WWP25" s="6"/>
      <c r="WWQ25" s="6"/>
      <c r="WWR25" s="6"/>
      <c r="WWS25" s="6"/>
      <c r="WWT25" s="6"/>
      <c r="WWU25" s="6"/>
      <c r="WWV25" s="6"/>
      <c r="WWW25" s="6"/>
      <c r="WWX25" s="6"/>
      <c r="WWY25" s="6"/>
      <c r="WWZ25" s="6"/>
      <c r="WXA25" s="6"/>
      <c r="WXB25" s="6"/>
      <c r="WXC25" s="6"/>
      <c r="WXD25" s="6"/>
      <c r="WXE25" s="6"/>
      <c r="WXF25" s="6"/>
      <c r="WXG25" s="6"/>
      <c r="WXH25" s="6"/>
      <c r="WXI25" s="6"/>
      <c r="WXJ25" s="6"/>
      <c r="WXK25" s="6"/>
      <c r="WXL25" s="6"/>
      <c r="WXM25" s="6"/>
      <c r="WXN25" s="6"/>
      <c r="WXO25" s="6"/>
      <c r="WXP25" s="6"/>
      <c r="WXQ25" s="6"/>
      <c r="WXR25" s="6"/>
      <c r="WXS25" s="6"/>
      <c r="WXT25" s="6"/>
      <c r="WXU25" s="6"/>
      <c r="WXV25" s="6"/>
      <c r="WXW25" s="6"/>
      <c r="WXX25" s="6"/>
      <c r="WXY25" s="6"/>
      <c r="WXZ25" s="6"/>
      <c r="WYA25" s="6"/>
      <c r="WYB25" s="6"/>
      <c r="WYC25" s="6"/>
      <c r="WYD25" s="6"/>
      <c r="WYE25" s="6"/>
      <c r="WYF25" s="6"/>
      <c r="WYG25" s="6"/>
      <c r="WYH25" s="6"/>
      <c r="WYI25" s="6"/>
      <c r="WYJ25" s="6"/>
      <c r="WYK25" s="6"/>
      <c r="WYL25" s="6"/>
      <c r="WYM25" s="6"/>
      <c r="WYN25" s="6"/>
      <c r="WYO25" s="6"/>
      <c r="WYP25" s="6"/>
      <c r="WYQ25" s="6"/>
      <c r="WYR25" s="6"/>
      <c r="WYS25" s="6"/>
      <c r="WYT25" s="6"/>
      <c r="WYU25" s="6"/>
      <c r="WYV25" s="6"/>
      <c r="WYW25" s="6"/>
      <c r="WYX25" s="6"/>
      <c r="WYY25" s="6"/>
      <c r="WYZ25" s="6"/>
      <c r="WZA25" s="6"/>
      <c r="WZB25" s="6"/>
      <c r="WZC25" s="6"/>
      <c r="WZD25" s="6"/>
      <c r="WZE25" s="6"/>
      <c r="WZF25" s="6"/>
      <c r="WZG25" s="6"/>
      <c r="WZH25" s="6"/>
      <c r="WZI25" s="6"/>
      <c r="WZJ25" s="6"/>
      <c r="WZK25" s="6"/>
      <c r="WZL25" s="6"/>
      <c r="WZM25" s="6"/>
      <c r="WZN25" s="6"/>
      <c r="WZO25" s="6"/>
      <c r="WZP25" s="6"/>
      <c r="WZQ25" s="6"/>
      <c r="WZR25" s="6"/>
      <c r="WZS25" s="6"/>
      <c r="WZT25" s="6"/>
      <c r="WZU25" s="6"/>
      <c r="WZV25" s="6"/>
      <c r="WZW25" s="6"/>
      <c r="WZX25" s="6"/>
      <c r="WZY25" s="6"/>
      <c r="WZZ25" s="6"/>
      <c r="XAA25" s="6"/>
      <c r="XAB25" s="6"/>
      <c r="XAC25" s="6"/>
      <c r="XAD25" s="6"/>
      <c r="XAE25" s="6"/>
      <c r="XAF25" s="6"/>
      <c r="XAG25" s="6"/>
      <c r="XAH25" s="6"/>
      <c r="XAI25" s="6"/>
      <c r="XAJ25" s="6"/>
      <c r="XAK25" s="6"/>
      <c r="XAL25" s="6"/>
      <c r="XAM25" s="6"/>
      <c r="XAN25" s="6"/>
      <c r="XAO25" s="6"/>
      <c r="XAP25" s="6"/>
      <c r="XAQ25" s="6"/>
      <c r="XAR25" s="6"/>
      <c r="XAS25" s="6"/>
      <c r="XAT25" s="6"/>
      <c r="XAU25" s="6"/>
      <c r="XAV25" s="6"/>
      <c r="XAW25" s="6"/>
      <c r="XAX25" s="6"/>
      <c r="XAY25" s="6"/>
      <c r="XAZ25" s="6"/>
      <c r="XBA25" s="6"/>
      <c r="XBB25" s="6"/>
      <c r="XBC25" s="6"/>
      <c r="XBD25" s="6"/>
      <c r="XBE25" s="6"/>
      <c r="XBF25" s="6"/>
      <c r="XBG25" s="6"/>
      <c r="XBH25" s="6"/>
      <c r="XBI25" s="6"/>
      <c r="XBJ25" s="6"/>
      <c r="XBK25" s="6"/>
      <c r="XBL25" s="6"/>
      <c r="XBM25" s="6"/>
      <c r="XBN25" s="6"/>
      <c r="XBO25" s="6"/>
      <c r="XBP25" s="6"/>
      <c r="XBQ25" s="6"/>
      <c r="XBR25" s="6"/>
      <c r="XBS25" s="6"/>
      <c r="XBT25" s="6"/>
      <c r="XBU25" s="6"/>
      <c r="XBV25" s="6"/>
      <c r="XBW25" s="6"/>
      <c r="XBX25" s="6"/>
      <c r="XBY25" s="6"/>
      <c r="XBZ25" s="6"/>
      <c r="XCA25" s="6"/>
      <c r="XCB25" s="6"/>
      <c r="XCC25" s="6"/>
      <c r="XCD25" s="6"/>
      <c r="XCE25" s="6"/>
      <c r="XCF25" s="6"/>
      <c r="XCG25" s="6"/>
      <c r="XCH25" s="6"/>
      <c r="XCI25" s="6"/>
      <c r="XCJ25" s="6"/>
      <c r="XCK25" s="6"/>
      <c r="XCL25" s="6"/>
      <c r="XCM25" s="6"/>
      <c r="XCN25" s="6"/>
      <c r="XCO25" s="6"/>
      <c r="XCP25" s="6"/>
      <c r="XCQ25" s="6"/>
      <c r="XCR25" s="6"/>
      <c r="XCS25" s="6"/>
      <c r="XCT25" s="6"/>
      <c r="XCU25" s="6"/>
      <c r="XCV25" s="6"/>
      <c r="XCW25" s="6"/>
      <c r="XCX25" s="6"/>
      <c r="XCY25" s="6"/>
      <c r="XCZ25" s="6"/>
      <c r="XDA25" s="6"/>
      <c r="XDB25" s="6"/>
      <c r="XDC25" s="6"/>
      <c r="XDD25" s="6"/>
      <c r="XDE25" s="6"/>
      <c r="XDF25" s="6"/>
      <c r="XDG25" s="6"/>
      <c r="XDH25" s="6"/>
      <c r="XDI25" s="6"/>
      <c r="XDJ25" s="6"/>
      <c r="XDK25" s="6"/>
      <c r="XDL25" s="6"/>
      <c r="XDM25" s="6"/>
      <c r="XDN25" s="6"/>
      <c r="XDO25" s="6"/>
      <c r="XDP25" s="6"/>
      <c r="XDQ25" s="6"/>
      <c r="XDR25" s="6"/>
      <c r="XDS25" s="6"/>
      <c r="XDT25" s="6"/>
      <c r="XDU25" s="6"/>
      <c r="XDV25" s="6"/>
      <c r="XDW25" s="6"/>
      <c r="XDX25" s="6"/>
      <c r="XDY25" s="6"/>
      <c r="XDZ25" s="6"/>
      <c r="XEA25" s="6"/>
      <c r="XEB25" s="6"/>
      <c r="XEC25" s="6"/>
      <c r="XED25" s="6"/>
      <c r="XEE25" s="6"/>
      <c r="XEF25" s="6"/>
      <c r="XEG25" s="6"/>
      <c r="XEH25" s="6"/>
      <c r="XEI25" s="6"/>
      <c r="XEJ25" s="6"/>
      <c r="XEK25" s="6"/>
      <c r="XEL25" s="6"/>
      <c r="XEM25" s="6"/>
      <c r="XEN25" s="6"/>
      <c r="XEO25" s="6"/>
      <c r="XEP25" s="6"/>
      <c r="XEQ25" s="6"/>
      <c r="XER25" s="6"/>
      <c r="XES25" s="6"/>
      <c r="XET25" s="6"/>
      <c r="XEU25" s="6"/>
      <c r="XEV25" s="6"/>
      <c r="XEW25" s="6"/>
      <c r="XEX25" s="6"/>
      <c r="XEY25" s="6"/>
      <c r="XEZ25" s="6"/>
      <c r="XFA25" s="6"/>
      <c r="XFB25" s="6"/>
      <c r="XFC25" s="6"/>
      <c r="XFD25" s="6"/>
    </row>
    <row r="26" s="7" customFormat="1" ht="12.75" customHeight="1" spans="1:16384">
      <c r="A26" s="33" t="s">
        <v>65</v>
      </c>
      <c r="B26" s="30">
        <f ca="1" t="shared" si="0"/>
        <v>44021</v>
      </c>
      <c r="C26" s="31">
        <f ca="1" t="shared" si="1"/>
        <v>45086</v>
      </c>
      <c r="D26" s="29" t="str">
        <f t="shared" si="2"/>
        <v>Project 426</v>
      </c>
      <c r="E26" s="29" t="str">
        <f t="shared" si="3"/>
        <v>Company AB 526</v>
      </c>
      <c r="F26" s="29" t="str">
        <f ca="1" t="shared" si="4"/>
        <v>Lindesberg</v>
      </c>
      <c r="G26" s="36">
        <f ca="1" t="shared" si="5"/>
        <v>34</v>
      </c>
      <c r="H26" s="37" t="str">
        <f ca="1" t="shared" si="6"/>
        <v>Nej</v>
      </c>
      <c r="I26" s="29" t="str">
        <f ca="1" t="shared" si="7"/>
        <v>Utökning</v>
      </c>
      <c r="J26" s="29" t="str">
        <f ca="1" t="shared" si="8"/>
        <v>Konsumtion</v>
      </c>
      <c r="K26" s="40">
        <f ca="1" t="shared" si="9"/>
        <v>560</v>
      </c>
      <c r="L26" s="40">
        <f ca="1" t="shared" si="10"/>
        <v>463</v>
      </c>
      <c r="M26" s="43"/>
      <c r="N26" s="29" t="str">
        <f ca="1" t="shared" si="11"/>
        <v>Sarah Anderson 26</v>
      </c>
      <c r="O26" s="29" t="str">
        <f ca="1" t="shared" si="12"/>
        <v>Sarah Anderson 26</v>
      </c>
      <c r="P26" s="29" t="str">
        <f ca="1" t="shared" si="13"/>
        <v>Lars Johnson 26</v>
      </c>
      <c r="Q26" s="29" t="str">
        <f ca="1" t="shared" si="14"/>
        <v>4.Projekteringsavtal</v>
      </c>
      <c r="R26" s="44" t="str">
        <f ca="1" t="shared" si="15"/>
        <v/>
      </c>
      <c r="S26" s="44" t="str">
        <f ca="1" t="shared" si="16"/>
        <v/>
      </c>
      <c r="T26" s="44" t="str">
        <f ca="1" t="shared" si="17"/>
        <v>x</v>
      </c>
      <c r="U26" s="12" t="s">
        <v>66</v>
      </c>
      <c r="V26" s="33"/>
      <c r="W26" s="48" t="str">
        <f ca="1" t="shared" si="18"/>
        <v/>
      </c>
      <c r="X26" s="49" t="str">
        <f ca="1" t="shared" si="19"/>
        <v>Ja</v>
      </c>
      <c r="Y26" s="62">
        <f ca="1" t="shared" si="20"/>
        <v>45501</v>
      </c>
      <c r="Z26" s="62">
        <f ca="1" t="shared" si="21"/>
        <v>45448</v>
      </c>
      <c r="AA26" s="33"/>
      <c r="AB26" s="63" t="str">
        <f ca="1" t="shared" si="24"/>
        <v/>
      </c>
      <c r="AC26" s="72">
        <f ca="1">INDEX(Anslutningspunkt!$A$2:$A$24,RANDBETWEEN(2,24),1)</f>
        <v>204</v>
      </c>
      <c r="AD26" s="29"/>
      <c r="AE26" s="29" t="str">
        <f ca="1" t="shared" si="22"/>
        <v>Stamnät Regionnät</v>
      </c>
      <c r="AF26" s="33"/>
      <c r="AG26" s="94"/>
      <c r="AH26" s="49" t="str">
        <f ca="1" t="shared" si="23"/>
        <v>Ja</v>
      </c>
      <c r="AI26" s="95"/>
      <c r="AM26" s="6">
        <f ca="1">VLOOKUP(AC26,Anslutningspunkt!A:B,2,0)+RANDBETWEEN(-10000,10000)</f>
        <v>7094111.63</v>
      </c>
      <c r="AN26" s="6">
        <f ca="1">VLOOKUP(AC26,Anslutningspunkt!A:C,3,0)+RANDBETWEEN(-10000,10000)</f>
        <v>690303.671</v>
      </c>
      <c r="AO26" s="6"/>
      <c r="AP26" s="6" t="str">
        <f ca="1" t="shared" si="25"/>
        <v>Utökning</v>
      </c>
      <c r="AQ26" s="6" t="str">
        <f ca="1" t="shared" si="26"/>
        <v>Konsumtion</v>
      </c>
      <c r="AR26" s="6"/>
      <c r="AS26" s="6"/>
      <c r="AT26" s="6"/>
      <c r="AU26" s="6"/>
      <c r="AV26" s="6"/>
      <c r="AW26" s="6"/>
      <c r="AX26" s="30">
        <f ca="1" t="shared" si="27"/>
        <v>45067.9929602495</v>
      </c>
      <c r="AY26" s="6"/>
      <c r="AZ26" s="30">
        <f ca="1">IF(SUM(IF({"4.Projekteringsavtal","5.Anslutningsavtal","6.Nätavtal"}=Q26,1,0))&gt;0,EDATE(AX26,RANDBETWEEN(0,6)),"")</f>
        <v>45159</v>
      </c>
      <c r="BA26" s="6"/>
      <c r="BB26" s="20" t="str">
        <f ca="1">IF(SUM(IF({"5.Anslutningsavtal","6.Nätavtal"}=Q26,1,0))&gt;0,EDATE(AZ26,RANDBETWEEN(0,3)),"")</f>
        <v/>
      </c>
      <c r="BC26" s="6"/>
      <c r="BD26" s="20" t="str">
        <f ca="1" t="shared" si="28"/>
        <v/>
      </c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/>
      <c r="IR26" s="6"/>
      <c r="IS26" s="6"/>
      <c r="IT26" s="6"/>
      <c r="IU26" s="6"/>
      <c r="IV26" s="6"/>
      <c r="IW26" s="6"/>
      <c r="IX26" s="6"/>
      <c r="IY26" s="6"/>
      <c r="IZ26" s="6"/>
      <c r="JA26" s="6"/>
      <c r="JB26" s="6"/>
      <c r="JC26" s="6"/>
      <c r="JD26" s="6"/>
      <c r="JE26" s="6"/>
      <c r="JF26" s="6"/>
      <c r="JG26" s="6"/>
      <c r="JH26" s="6"/>
      <c r="JI26" s="6"/>
      <c r="JJ26" s="6"/>
      <c r="JK26" s="6"/>
      <c r="JL26" s="6"/>
      <c r="JM26" s="6"/>
      <c r="JN26" s="6"/>
      <c r="JO26" s="6"/>
      <c r="JP26" s="6"/>
      <c r="JQ26" s="6"/>
      <c r="JR26" s="6"/>
      <c r="JS26" s="6"/>
      <c r="JT26" s="6"/>
      <c r="JU26" s="6"/>
      <c r="JV26" s="6"/>
      <c r="JW26" s="6"/>
      <c r="JX26" s="6"/>
      <c r="JY26" s="6"/>
      <c r="JZ26" s="6"/>
      <c r="KA26" s="6"/>
      <c r="KB26" s="6"/>
      <c r="KC26" s="6"/>
      <c r="KD26" s="6"/>
      <c r="KE26" s="6"/>
      <c r="KF26" s="6"/>
      <c r="KG26" s="6"/>
      <c r="KH26" s="6"/>
      <c r="KI26" s="6"/>
      <c r="KJ26" s="6"/>
      <c r="KK26" s="6"/>
      <c r="KL26" s="6"/>
      <c r="KM26" s="6"/>
      <c r="KN26" s="6"/>
      <c r="KO26" s="6"/>
      <c r="KP26" s="6"/>
      <c r="KQ26" s="6"/>
      <c r="KR26" s="6"/>
      <c r="KS26" s="6"/>
      <c r="KT26" s="6"/>
      <c r="KU26" s="6"/>
      <c r="KV26" s="6"/>
      <c r="KW26" s="6"/>
      <c r="KX26" s="6"/>
      <c r="KY26" s="6"/>
      <c r="KZ26" s="6"/>
      <c r="NRF26" s="6"/>
      <c r="NRG26" s="6"/>
      <c r="NRH26" s="6"/>
      <c r="NRI26" s="6"/>
      <c r="NRJ26" s="6"/>
      <c r="NRK26" s="6"/>
      <c r="NRL26" s="6"/>
      <c r="NRM26" s="6"/>
      <c r="NRN26" s="6"/>
      <c r="NRO26" s="6"/>
      <c r="NRP26" s="6"/>
      <c r="NRQ26" s="6"/>
      <c r="NRR26" s="6"/>
      <c r="NRS26" s="6"/>
      <c r="NRT26" s="6"/>
      <c r="NRU26" s="6"/>
      <c r="NRV26" s="6"/>
      <c r="NRW26" s="6"/>
      <c r="NRX26" s="6"/>
      <c r="NRY26" s="6"/>
      <c r="NRZ26" s="6"/>
      <c r="NSA26" s="6"/>
      <c r="NSB26" s="6"/>
      <c r="NSC26" s="6"/>
      <c r="NSD26" s="6"/>
      <c r="NSE26" s="6"/>
      <c r="NSF26" s="6"/>
      <c r="NSG26" s="6"/>
      <c r="NSH26" s="6"/>
      <c r="NSI26" s="6"/>
      <c r="NSJ26" s="6"/>
      <c r="NSK26" s="6"/>
      <c r="NSL26" s="6"/>
      <c r="NSM26" s="6"/>
      <c r="NSN26" s="6"/>
      <c r="NSO26" s="6"/>
      <c r="NSP26" s="6"/>
      <c r="NSQ26" s="6"/>
      <c r="NSR26" s="6"/>
      <c r="NSS26" s="6"/>
      <c r="NST26" s="6"/>
      <c r="NSU26" s="6"/>
      <c r="NSV26" s="6"/>
      <c r="NSW26" s="6"/>
      <c r="NSX26" s="6"/>
      <c r="NSY26" s="6"/>
      <c r="NSZ26" s="6"/>
      <c r="NTA26" s="6"/>
      <c r="NTB26" s="6"/>
      <c r="NTC26" s="6"/>
      <c r="NTD26" s="6"/>
      <c r="NTE26" s="6"/>
      <c r="NTF26" s="6"/>
      <c r="NTG26" s="6"/>
      <c r="NTH26" s="6"/>
      <c r="NTI26" s="6"/>
      <c r="NTJ26" s="6"/>
      <c r="NTK26" s="6"/>
      <c r="NTL26" s="6"/>
      <c r="NTM26" s="6"/>
      <c r="NTN26" s="6"/>
      <c r="NTO26" s="6"/>
      <c r="NTP26" s="6"/>
      <c r="NTQ26" s="6"/>
      <c r="NTR26" s="6"/>
      <c r="NTS26" s="6"/>
      <c r="NTT26" s="6"/>
      <c r="NTU26" s="6"/>
      <c r="NTV26" s="6"/>
      <c r="NTW26" s="6"/>
      <c r="NTX26" s="6"/>
      <c r="NTY26" s="6"/>
      <c r="NTZ26" s="6"/>
      <c r="NUA26" s="6"/>
      <c r="NUB26" s="6"/>
      <c r="NUC26" s="6"/>
      <c r="NUD26" s="6"/>
      <c r="NUE26" s="6"/>
      <c r="NUF26" s="6"/>
      <c r="NUG26" s="6"/>
      <c r="NUH26" s="6"/>
      <c r="NUI26" s="6"/>
      <c r="NUJ26" s="6"/>
      <c r="NUK26" s="6"/>
      <c r="NUL26" s="6"/>
      <c r="NUM26" s="6"/>
      <c r="NUN26" s="6"/>
      <c r="NUO26" s="6"/>
      <c r="NUP26" s="6"/>
      <c r="NUQ26" s="6"/>
      <c r="NUR26" s="6"/>
      <c r="NUS26" s="6"/>
      <c r="NUT26" s="6"/>
      <c r="NUU26" s="6"/>
      <c r="NUV26" s="6"/>
      <c r="NUW26" s="6"/>
      <c r="NUX26" s="6"/>
      <c r="NUY26" s="6"/>
      <c r="NUZ26" s="6"/>
      <c r="NVA26" s="6"/>
      <c r="NVB26" s="6"/>
      <c r="NVC26" s="6"/>
      <c r="NVD26" s="6"/>
      <c r="NVE26" s="6"/>
      <c r="NVF26" s="6"/>
      <c r="NVG26" s="6"/>
      <c r="NVH26" s="6"/>
      <c r="NVI26" s="6"/>
      <c r="NVJ26" s="6"/>
      <c r="NVK26" s="6"/>
      <c r="NVL26" s="6"/>
      <c r="NVM26" s="6"/>
      <c r="NVN26" s="6"/>
      <c r="NVO26" s="6"/>
      <c r="NVP26" s="6"/>
      <c r="NVQ26" s="6"/>
      <c r="NVR26" s="6"/>
      <c r="NVS26" s="6"/>
      <c r="NVT26" s="6"/>
      <c r="NVU26" s="6"/>
      <c r="NVV26" s="6"/>
      <c r="NVW26" s="6"/>
      <c r="NVX26" s="6"/>
      <c r="NVY26" s="6"/>
      <c r="NVZ26" s="6"/>
      <c r="NWA26" s="6"/>
      <c r="NWB26" s="6"/>
      <c r="NWC26" s="6"/>
      <c r="NWD26" s="6"/>
      <c r="NWE26" s="6"/>
      <c r="NWF26" s="6"/>
      <c r="NWG26" s="6"/>
      <c r="NWH26" s="6"/>
      <c r="NWI26" s="6"/>
      <c r="NWJ26" s="6"/>
      <c r="NWK26" s="6"/>
      <c r="NWL26" s="6"/>
      <c r="NWM26" s="6"/>
      <c r="NWN26" s="6"/>
      <c r="NWO26" s="6"/>
      <c r="NWP26" s="6"/>
      <c r="NWQ26" s="6"/>
      <c r="NWR26" s="6"/>
      <c r="NWS26" s="6"/>
      <c r="NWT26" s="6"/>
      <c r="NWU26" s="6"/>
      <c r="NWV26" s="6"/>
      <c r="NWW26" s="6"/>
      <c r="NWX26" s="6"/>
      <c r="NWY26" s="6"/>
      <c r="NWZ26" s="6"/>
      <c r="NXA26" s="6"/>
      <c r="NXB26" s="6"/>
      <c r="NXC26" s="6"/>
      <c r="NXD26" s="6"/>
      <c r="NXE26" s="6"/>
      <c r="NXF26" s="6"/>
      <c r="NXG26" s="6"/>
      <c r="NXH26" s="6"/>
      <c r="NXI26" s="6"/>
      <c r="NXJ26" s="6"/>
      <c r="NXK26" s="6"/>
      <c r="NXL26" s="6"/>
      <c r="NXM26" s="6"/>
      <c r="NXN26" s="6"/>
      <c r="NXO26" s="6"/>
      <c r="NXP26" s="6"/>
      <c r="NXQ26" s="6"/>
      <c r="NXR26" s="6"/>
      <c r="NXS26" s="6"/>
      <c r="NXT26" s="6"/>
      <c r="NXU26" s="6"/>
      <c r="NXV26" s="6"/>
      <c r="NXW26" s="6"/>
      <c r="NXX26" s="6"/>
      <c r="NXY26" s="6"/>
      <c r="NXZ26" s="6"/>
      <c r="NYA26" s="6"/>
      <c r="NYB26" s="6"/>
      <c r="NYC26" s="6"/>
      <c r="NYD26" s="6"/>
      <c r="NYE26" s="6"/>
      <c r="NYF26" s="6"/>
      <c r="NYG26" s="6"/>
      <c r="NYH26" s="6"/>
      <c r="NYI26" s="6"/>
      <c r="NYJ26" s="6"/>
      <c r="NYK26" s="6"/>
      <c r="NYL26" s="6"/>
      <c r="NYM26" s="6"/>
      <c r="NYN26" s="6"/>
      <c r="NYO26" s="6"/>
      <c r="NYP26" s="6"/>
      <c r="NYQ26" s="6"/>
      <c r="NYR26" s="6"/>
      <c r="NYS26" s="6"/>
      <c r="NYT26" s="6"/>
      <c r="NYU26" s="6"/>
      <c r="NYV26" s="6"/>
      <c r="NYW26" s="6"/>
      <c r="NYX26" s="6"/>
      <c r="NYY26" s="6"/>
      <c r="NYZ26" s="6"/>
      <c r="NZA26" s="6"/>
      <c r="NZB26" s="6"/>
      <c r="NZC26" s="6"/>
      <c r="NZD26" s="6"/>
      <c r="NZE26" s="6"/>
      <c r="NZF26" s="6"/>
      <c r="NZG26" s="6"/>
      <c r="NZH26" s="6"/>
      <c r="NZI26" s="6"/>
      <c r="NZJ26" s="6"/>
      <c r="NZK26" s="6"/>
      <c r="NZL26" s="6"/>
      <c r="NZM26" s="6"/>
      <c r="NZN26" s="6"/>
      <c r="NZO26" s="6"/>
      <c r="NZP26" s="6"/>
      <c r="NZQ26" s="6"/>
      <c r="NZR26" s="6"/>
      <c r="NZS26" s="6"/>
      <c r="NZT26" s="6"/>
      <c r="NZU26" s="6"/>
      <c r="NZV26" s="6"/>
      <c r="NZW26" s="6"/>
      <c r="NZX26" s="6"/>
      <c r="NZY26" s="6"/>
      <c r="NZZ26" s="6"/>
      <c r="OAA26" s="6"/>
      <c r="OAB26" s="6"/>
      <c r="OAC26" s="6"/>
      <c r="OAD26" s="6"/>
      <c r="OAE26" s="6"/>
      <c r="OAF26" s="6"/>
      <c r="OAG26" s="6"/>
      <c r="OAH26" s="6"/>
      <c r="OAI26" s="6"/>
      <c r="OAJ26" s="6"/>
      <c r="OAK26" s="6"/>
      <c r="OAL26" s="6"/>
      <c r="OAM26" s="6"/>
      <c r="OAN26" s="6"/>
      <c r="OAO26" s="6"/>
      <c r="OAP26" s="6"/>
      <c r="OAQ26" s="6"/>
      <c r="OAR26" s="6"/>
      <c r="OAS26" s="6"/>
      <c r="OAT26" s="6"/>
      <c r="OAU26" s="6"/>
      <c r="OAV26" s="6"/>
      <c r="OAW26" s="6"/>
      <c r="OAX26" s="6"/>
      <c r="OAY26" s="6"/>
      <c r="OAZ26" s="6"/>
      <c r="OBA26" s="6"/>
      <c r="OBB26" s="6"/>
      <c r="OBC26" s="6"/>
      <c r="OBD26" s="6"/>
      <c r="OBE26" s="6"/>
      <c r="OBF26" s="6"/>
      <c r="OBG26" s="6"/>
      <c r="OBH26" s="6"/>
      <c r="OBI26" s="6"/>
      <c r="OBJ26" s="6"/>
      <c r="OBK26" s="6"/>
      <c r="OBL26" s="6"/>
      <c r="OBM26" s="6"/>
      <c r="OBN26" s="6"/>
      <c r="OBO26" s="6"/>
      <c r="OBP26" s="6"/>
      <c r="OBQ26" s="6"/>
      <c r="OBR26" s="6"/>
      <c r="OBS26" s="6"/>
      <c r="OBT26" s="6"/>
      <c r="OBU26" s="6"/>
      <c r="OBV26" s="6"/>
      <c r="OBW26" s="6"/>
      <c r="OBX26" s="6"/>
      <c r="OBY26" s="6"/>
      <c r="OBZ26" s="6"/>
      <c r="OCA26" s="6"/>
      <c r="OCB26" s="6"/>
      <c r="OCC26" s="6"/>
      <c r="OCD26" s="6"/>
      <c r="OCE26" s="6"/>
      <c r="OCF26" s="6"/>
      <c r="OCG26" s="6"/>
      <c r="OCH26" s="6"/>
      <c r="OCI26" s="6"/>
      <c r="OCJ26" s="6"/>
      <c r="OCK26" s="6"/>
      <c r="OCL26" s="6"/>
      <c r="OCM26" s="6"/>
      <c r="OCN26" s="6"/>
      <c r="OCO26" s="6"/>
      <c r="OCP26" s="6"/>
      <c r="OCQ26" s="6"/>
      <c r="OCR26" s="6"/>
      <c r="OCS26" s="6"/>
      <c r="OCT26" s="6"/>
      <c r="OCU26" s="6"/>
      <c r="OCV26" s="6"/>
      <c r="OCW26" s="6"/>
      <c r="OCX26" s="6"/>
      <c r="OCY26" s="6"/>
      <c r="OCZ26" s="6"/>
      <c r="ODA26" s="6"/>
      <c r="ODB26" s="6"/>
      <c r="ODC26" s="6"/>
      <c r="ODD26" s="6"/>
      <c r="ODE26" s="6"/>
      <c r="ODF26" s="6"/>
      <c r="ODG26" s="6"/>
      <c r="ODH26" s="6"/>
      <c r="ODI26" s="6"/>
      <c r="ODJ26" s="6"/>
      <c r="ODK26" s="6"/>
      <c r="ODL26" s="6"/>
      <c r="ODM26" s="6"/>
      <c r="ODN26" s="6"/>
      <c r="ODO26" s="6"/>
      <c r="ODP26" s="6"/>
      <c r="ODQ26" s="6"/>
      <c r="ODR26" s="6"/>
      <c r="ODS26" s="6"/>
      <c r="ODT26" s="6"/>
      <c r="ODU26" s="6"/>
      <c r="ODV26" s="6"/>
      <c r="ODW26" s="6"/>
      <c r="ODX26" s="6"/>
      <c r="ODY26" s="6"/>
      <c r="ODZ26" s="6"/>
      <c r="OEA26" s="6"/>
      <c r="OEB26" s="6"/>
      <c r="OEC26" s="6"/>
      <c r="OED26" s="6"/>
      <c r="OEE26" s="6"/>
      <c r="OEF26" s="6"/>
      <c r="OEG26" s="6"/>
      <c r="OEH26" s="6"/>
      <c r="OEI26" s="6"/>
      <c r="OEJ26" s="6"/>
      <c r="OEK26" s="6"/>
      <c r="OEL26" s="6"/>
      <c r="OEM26" s="6"/>
      <c r="OEN26" s="6"/>
      <c r="OEO26" s="6"/>
      <c r="OEP26" s="6"/>
      <c r="OEQ26" s="6"/>
      <c r="OER26" s="6"/>
      <c r="OES26" s="6"/>
      <c r="OET26" s="6"/>
      <c r="OEU26" s="6"/>
      <c r="OEV26" s="6"/>
      <c r="OEW26" s="6"/>
      <c r="OEX26" s="6"/>
      <c r="OEY26" s="6"/>
      <c r="OEZ26" s="6"/>
      <c r="OFA26" s="6"/>
      <c r="OFB26" s="6"/>
      <c r="OFC26" s="6"/>
      <c r="OFD26" s="6"/>
      <c r="OFE26" s="6"/>
      <c r="OFF26" s="6"/>
      <c r="OFG26" s="6"/>
      <c r="OFH26" s="6"/>
      <c r="OFI26" s="6"/>
      <c r="OFJ26" s="6"/>
      <c r="OFK26" s="6"/>
      <c r="OFL26" s="6"/>
      <c r="OFM26" s="6"/>
      <c r="OFN26" s="6"/>
      <c r="OFO26" s="6"/>
      <c r="OFP26" s="6"/>
      <c r="OFQ26" s="6"/>
      <c r="OFR26" s="6"/>
      <c r="OFS26" s="6"/>
      <c r="OFT26" s="6"/>
      <c r="OFU26" s="6"/>
      <c r="OFV26" s="6"/>
      <c r="OFW26" s="6"/>
      <c r="OFX26" s="6"/>
      <c r="OFY26" s="6"/>
      <c r="OFZ26" s="6"/>
      <c r="OGA26" s="6"/>
      <c r="OGB26" s="6"/>
      <c r="OGC26" s="6"/>
      <c r="OGD26" s="6"/>
      <c r="OGE26" s="6"/>
      <c r="OGF26" s="6"/>
      <c r="OGG26" s="6"/>
      <c r="OGH26" s="6"/>
      <c r="OGI26" s="6"/>
      <c r="OGJ26" s="6"/>
      <c r="OGK26" s="6"/>
      <c r="OGL26" s="6"/>
      <c r="OGM26" s="6"/>
      <c r="OGN26" s="6"/>
      <c r="OGO26" s="6"/>
      <c r="OGP26" s="6"/>
      <c r="OGQ26" s="6"/>
      <c r="OGR26" s="6"/>
      <c r="OGS26" s="6"/>
      <c r="OGT26" s="6"/>
      <c r="OGU26" s="6"/>
      <c r="OGV26" s="6"/>
      <c r="OGW26" s="6"/>
      <c r="OGX26" s="6"/>
      <c r="OGY26" s="6"/>
      <c r="OGZ26" s="6"/>
      <c r="OHA26" s="6"/>
      <c r="OHB26" s="6"/>
      <c r="OHC26" s="6"/>
      <c r="OHD26" s="6"/>
      <c r="OHE26" s="6"/>
      <c r="OHF26" s="6"/>
      <c r="OHG26" s="6"/>
      <c r="OHH26" s="6"/>
      <c r="OHI26" s="6"/>
      <c r="OHJ26" s="6"/>
      <c r="OHK26" s="6"/>
      <c r="OHL26" s="6"/>
      <c r="OHM26" s="6"/>
      <c r="OHN26" s="6"/>
      <c r="OHO26" s="6"/>
      <c r="OHP26" s="6"/>
      <c r="OHQ26" s="6"/>
      <c r="OHR26" s="6"/>
      <c r="OHS26" s="6"/>
      <c r="OHT26" s="6"/>
      <c r="OHU26" s="6"/>
      <c r="OHV26" s="6"/>
      <c r="OHW26" s="6"/>
      <c r="OHX26" s="6"/>
      <c r="OHY26" s="6"/>
      <c r="OHZ26" s="6"/>
      <c r="OIA26" s="6"/>
      <c r="OIB26" s="6"/>
      <c r="OIC26" s="6"/>
      <c r="OID26" s="6"/>
      <c r="OIE26" s="6"/>
      <c r="OIF26" s="6"/>
      <c r="OIG26" s="6"/>
      <c r="OIH26" s="6"/>
      <c r="OII26" s="6"/>
      <c r="OIJ26" s="6"/>
      <c r="OIK26" s="6"/>
      <c r="OIL26" s="6"/>
      <c r="OIM26" s="6"/>
      <c r="OIN26" s="6"/>
      <c r="OIO26" s="6"/>
      <c r="OIP26" s="6"/>
      <c r="OIQ26" s="6"/>
      <c r="OIR26" s="6"/>
      <c r="OIS26" s="6"/>
      <c r="OIT26" s="6"/>
      <c r="OIU26" s="6"/>
      <c r="OIV26" s="6"/>
      <c r="OIW26" s="6"/>
      <c r="OIX26" s="6"/>
      <c r="OIY26" s="6"/>
      <c r="OIZ26" s="6"/>
      <c r="OJA26" s="6"/>
      <c r="OJB26" s="6"/>
      <c r="OJC26" s="6"/>
      <c r="OJD26" s="6"/>
      <c r="OJE26" s="6"/>
      <c r="OJF26" s="6"/>
      <c r="OJG26" s="6"/>
      <c r="OJH26" s="6"/>
      <c r="OJI26" s="6"/>
      <c r="OJJ26" s="6"/>
      <c r="OJK26" s="6"/>
      <c r="OJL26" s="6"/>
      <c r="OJM26" s="6"/>
      <c r="OJN26" s="6"/>
      <c r="OJO26" s="6"/>
      <c r="OJP26" s="6"/>
      <c r="OJQ26" s="6"/>
      <c r="OJR26" s="6"/>
      <c r="OJS26" s="6"/>
      <c r="OJT26" s="6"/>
      <c r="OJU26" s="6"/>
      <c r="OJV26" s="6"/>
      <c r="OJW26" s="6"/>
      <c r="OJX26" s="6"/>
      <c r="OJY26" s="6"/>
      <c r="OJZ26" s="6"/>
      <c r="OKA26" s="6"/>
      <c r="OKB26" s="6"/>
      <c r="OKC26" s="6"/>
      <c r="OKD26" s="6"/>
      <c r="OKE26" s="6"/>
      <c r="OKF26" s="6"/>
      <c r="OKG26" s="6"/>
      <c r="OKH26" s="6"/>
      <c r="OKI26" s="6"/>
      <c r="OKJ26" s="6"/>
      <c r="OKK26" s="6"/>
      <c r="OKL26" s="6"/>
      <c r="OKM26" s="6"/>
      <c r="OKN26" s="6"/>
      <c r="OKO26" s="6"/>
      <c r="OKP26" s="6"/>
      <c r="OKQ26" s="6"/>
      <c r="OKR26" s="6"/>
      <c r="OKS26" s="6"/>
      <c r="OKT26" s="6"/>
      <c r="OKU26" s="6"/>
      <c r="OKV26" s="6"/>
      <c r="OKW26" s="6"/>
      <c r="OKX26" s="6"/>
      <c r="OKY26" s="6"/>
      <c r="OKZ26" s="6"/>
      <c r="OLA26" s="6"/>
      <c r="OLB26" s="6"/>
      <c r="OLC26" s="6"/>
      <c r="OLD26" s="6"/>
      <c r="OLE26" s="6"/>
      <c r="OLF26" s="6"/>
      <c r="OLG26" s="6"/>
      <c r="OLH26" s="6"/>
      <c r="OLI26" s="6"/>
      <c r="OLJ26" s="6"/>
      <c r="OLK26" s="6"/>
      <c r="OLL26" s="6"/>
      <c r="OLM26" s="6"/>
      <c r="OLN26" s="6"/>
      <c r="OLO26" s="6"/>
      <c r="OLP26" s="6"/>
      <c r="OLQ26" s="6"/>
      <c r="OLR26" s="6"/>
      <c r="OLS26" s="6"/>
      <c r="OLT26" s="6"/>
      <c r="OLU26" s="6"/>
      <c r="OLV26" s="6"/>
      <c r="OLW26" s="6"/>
      <c r="OLX26" s="6"/>
      <c r="OLY26" s="6"/>
      <c r="OLZ26" s="6"/>
      <c r="OMA26" s="6"/>
      <c r="OMB26" s="6"/>
      <c r="OMC26" s="6"/>
      <c r="OMD26" s="6"/>
      <c r="OME26" s="6"/>
      <c r="OMF26" s="6"/>
      <c r="OMG26" s="6"/>
      <c r="OMH26" s="6"/>
      <c r="OMI26" s="6"/>
      <c r="OMJ26" s="6"/>
      <c r="OMK26" s="6"/>
      <c r="OML26" s="6"/>
      <c r="OMM26" s="6"/>
      <c r="OMN26" s="6"/>
      <c r="OMO26" s="6"/>
      <c r="OMP26" s="6"/>
      <c r="OMQ26" s="6"/>
      <c r="OMR26" s="6"/>
      <c r="OMS26" s="6"/>
      <c r="OMT26" s="6"/>
      <c r="OMU26" s="6"/>
      <c r="OMV26" s="6"/>
      <c r="OMW26" s="6"/>
      <c r="OMX26" s="6"/>
      <c r="OMY26" s="6"/>
      <c r="OMZ26" s="6"/>
      <c r="ONA26" s="6"/>
      <c r="ONB26" s="6"/>
      <c r="ONC26" s="6"/>
      <c r="OND26" s="6"/>
      <c r="ONE26" s="6"/>
      <c r="ONF26" s="6"/>
      <c r="ONG26" s="6"/>
      <c r="ONH26" s="6"/>
      <c r="ONI26" s="6"/>
      <c r="ONJ26" s="6"/>
      <c r="ONK26" s="6"/>
      <c r="ONL26" s="6"/>
      <c r="ONM26" s="6"/>
      <c r="ONN26" s="6"/>
      <c r="ONO26" s="6"/>
      <c r="ONP26" s="6"/>
      <c r="ONQ26" s="6"/>
      <c r="ONR26" s="6"/>
      <c r="ONS26" s="6"/>
      <c r="ONT26" s="6"/>
      <c r="ONU26" s="6"/>
      <c r="ONV26" s="6"/>
      <c r="ONW26" s="6"/>
      <c r="ONX26" s="6"/>
      <c r="ONY26" s="6"/>
      <c r="ONZ26" s="6"/>
      <c r="OOA26" s="6"/>
      <c r="OOB26" s="6"/>
      <c r="OOC26" s="6"/>
      <c r="OOD26" s="6"/>
      <c r="OOE26" s="6"/>
      <c r="OOF26" s="6"/>
      <c r="OOG26" s="6"/>
      <c r="OOH26" s="6"/>
      <c r="OOI26" s="6"/>
      <c r="OOJ26" s="6"/>
      <c r="OOK26" s="6"/>
      <c r="OOL26" s="6"/>
      <c r="OOM26" s="6"/>
      <c r="OON26" s="6"/>
      <c r="OOO26" s="6"/>
      <c r="OOP26" s="6"/>
      <c r="OOQ26" s="6"/>
      <c r="OOR26" s="6"/>
      <c r="OOS26" s="6"/>
      <c r="OOT26" s="6"/>
      <c r="OOU26" s="6"/>
      <c r="OOV26" s="6"/>
      <c r="OOW26" s="6"/>
      <c r="OOX26" s="6"/>
      <c r="OOY26" s="6"/>
      <c r="OOZ26" s="6"/>
      <c r="OPA26" s="6"/>
      <c r="OPB26" s="6"/>
      <c r="OPC26" s="6"/>
      <c r="OPD26" s="6"/>
      <c r="OPE26" s="6"/>
      <c r="OPF26" s="6"/>
      <c r="OPG26" s="6"/>
      <c r="OPH26" s="6"/>
      <c r="OPI26" s="6"/>
      <c r="OPJ26" s="6"/>
      <c r="OPK26" s="6"/>
      <c r="OPL26" s="6"/>
      <c r="OPM26" s="6"/>
      <c r="OPN26" s="6"/>
      <c r="OPO26" s="6"/>
      <c r="OPP26" s="6"/>
      <c r="OPQ26" s="6"/>
      <c r="OPR26" s="6"/>
      <c r="OPS26" s="6"/>
      <c r="OPT26" s="6"/>
      <c r="OPU26" s="6"/>
      <c r="OPV26" s="6"/>
      <c r="OPW26" s="6"/>
      <c r="OPX26" s="6"/>
      <c r="OPY26" s="6"/>
      <c r="OPZ26" s="6"/>
      <c r="OQA26" s="6"/>
      <c r="OQB26" s="6"/>
      <c r="OQC26" s="6"/>
      <c r="OQD26" s="6"/>
      <c r="OQE26" s="6"/>
      <c r="OQF26" s="6"/>
      <c r="OQG26" s="6"/>
      <c r="OQH26" s="6"/>
      <c r="OQI26" s="6"/>
      <c r="OQJ26" s="6"/>
      <c r="OQK26" s="6"/>
      <c r="OQL26" s="6"/>
      <c r="OQM26" s="6"/>
      <c r="OQN26" s="6"/>
      <c r="OQO26" s="6"/>
      <c r="OQP26" s="6"/>
      <c r="OQQ26" s="6"/>
      <c r="OQR26" s="6"/>
      <c r="OQS26" s="6"/>
      <c r="OQT26" s="6"/>
      <c r="OQU26" s="6"/>
      <c r="OQV26" s="6"/>
      <c r="OQW26" s="6"/>
      <c r="OQX26" s="6"/>
      <c r="OQY26" s="6"/>
      <c r="OQZ26" s="6"/>
      <c r="ORA26" s="6"/>
      <c r="ORB26" s="6"/>
      <c r="ORC26" s="6"/>
      <c r="ORD26" s="6"/>
      <c r="ORE26" s="6"/>
      <c r="ORF26" s="6"/>
      <c r="ORG26" s="6"/>
      <c r="ORH26" s="6"/>
      <c r="ORI26" s="6"/>
      <c r="ORJ26" s="6"/>
      <c r="ORK26" s="6"/>
      <c r="ORL26" s="6"/>
      <c r="ORM26" s="6"/>
      <c r="ORN26" s="6"/>
      <c r="ORO26" s="6"/>
      <c r="ORP26" s="6"/>
      <c r="ORQ26" s="6"/>
      <c r="ORR26" s="6"/>
      <c r="ORS26" s="6"/>
      <c r="ORT26" s="6"/>
      <c r="ORU26" s="6"/>
      <c r="ORV26" s="6"/>
      <c r="ORW26" s="6"/>
      <c r="ORX26" s="6"/>
      <c r="ORY26" s="6"/>
      <c r="ORZ26" s="6"/>
      <c r="OSA26" s="6"/>
      <c r="OSB26" s="6"/>
      <c r="OSC26" s="6"/>
      <c r="OSD26" s="6"/>
      <c r="OSE26" s="6"/>
      <c r="OSF26" s="6"/>
      <c r="OSG26" s="6"/>
      <c r="OSH26" s="6"/>
      <c r="OSI26" s="6"/>
      <c r="OSJ26" s="6"/>
      <c r="OSK26" s="6"/>
      <c r="OSL26" s="6"/>
      <c r="OSM26" s="6"/>
      <c r="OSN26" s="6"/>
      <c r="OSO26" s="6"/>
      <c r="OSP26" s="6"/>
      <c r="OSQ26" s="6"/>
      <c r="OSR26" s="6"/>
      <c r="OSS26" s="6"/>
      <c r="OST26" s="6"/>
      <c r="OSU26" s="6"/>
      <c r="OSV26" s="6"/>
      <c r="OSW26" s="6"/>
      <c r="OSX26" s="6"/>
      <c r="OSY26" s="6"/>
      <c r="OSZ26" s="6"/>
      <c r="OTA26" s="6"/>
      <c r="OTB26" s="6"/>
      <c r="OTC26" s="6"/>
      <c r="OTD26" s="6"/>
      <c r="OTE26" s="6"/>
      <c r="OTF26" s="6"/>
      <c r="OTG26" s="6"/>
      <c r="OTH26" s="6"/>
      <c r="OTI26" s="6"/>
      <c r="OTJ26" s="6"/>
      <c r="OTK26" s="6"/>
      <c r="OTL26" s="6"/>
      <c r="OTM26" s="6"/>
      <c r="OTN26" s="6"/>
      <c r="OTO26" s="6"/>
      <c r="OTP26" s="6"/>
      <c r="OTQ26" s="6"/>
      <c r="OTR26" s="6"/>
      <c r="OTS26" s="6"/>
      <c r="OTT26" s="6"/>
      <c r="OTU26" s="6"/>
      <c r="OTV26" s="6"/>
      <c r="OTW26" s="6"/>
      <c r="OTX26" s="6"/>
      <c r="OTY26" s="6"/>
      <c r="OTZ26" s="6"/>
      <c r="OUA26" s="6"/>
      <c r="OUB26" s="6"/>
      <c r="OUC26" s="6"/>
      <c r="OUD26" s="6"/>
      <c r="OUE26" s="6"/>
      <c r="OUF26" s="6"/>
      <c r="OUG26" s="6"/>
      <c r="OUH26" s="6"/>
      <c r="OUI26" s="6"/>
      <c r="OUJ26" s="6"/>
      <c r="OUK26" s="6"/>
      <c r="OUL26" s="6"/>
      <c r="OUM26" s="6"/>
      <c r="OUN26" s="6"/>
      <c r="OUO26" s="6"/>
      <c r="OUP26" s="6"/>
      <c r="OUQ26" s="6"/>
      <c r="OUR26" s="6"/>
      <c r="OUS26" s="6"/>
      <c r="OUT26" s="6"/>
      <c r="OUU26" s="6"/>
      <c r="OUV26" s="6"/>
      <c r="OUW26" s="6"/>
      <c r="OUX26" s="6"/>
      <c r="OUY26" s="6"/>
      <c r="OUZ26" s="6"/>
      <c r="OVA26" s="6"/>
      <c r="OVB26" s="6"/>
      <c r="OVC26" s="6"/>
      <c r="OVD26" s="6"/>
      <c r="OVE26" s="6"/>
      <c r="OVF26" s="6"/>
      <c r="OVG26" s="6"/>
      <c r="OVH26" s="6"/>
      <c r="OVI26" s="6"/>
      <c r="OVJ26" s="6"/>
      <c r="OVK26" s="6"/>
      <c r="OVL26" s="6"/>
      <c r="OVM26" s="6"/>
      <c r="OVN26" s="6"/>
      <c r="OVO26" s="6"/>
      <c r="OVP26" s="6"/>
      <c r="OVQ26" s="6"/>
      <c r="OVR26" s="6"/>
      <c r="OVS26" s="6"/>
      <c r="OVT26" s="6"/>
      <c r="OVU26" s="6"/>
      <c r="OVV26" s="6"/>
      <c r="OVW26" s="6"/>
      <c r="OVX26" s="6"/>
      <c r="OVY26" s="6"/>
      <c r="OVZ26" s="6"/>
      <c r="OWA26" s="6"/>
      <c r="OWB26" s="6"/>
      <c r="OWC26" s="6"/>
      <c r="OWD26" s="6"/>
      <c r="OWE26" s="6"/>
      <c r="OWF26" s="6"/>
      <c r="OWG26" s="6"/>
      <c r="OWH26" s="6"/>
      <c r="OWI26" s="6"/>
      <c r="OWJ26" s="6"/>
      <c r="OWK26" s="6"/>
      <c r="OWL26" s="6"/>
      <c r="OWM26" s="6"/>
      <c r="OWN26" s="6"/>
      <c r="OWO26" s="6"/>
      <c r="OWP26" s="6"/>
      <c r="OWQ26" s="6"/>
      <c r="OWR26" s="6"/>
      <c r="OWS26" s="6"/>
      <c r="OWT26" s="6"/>
      <c r="OWU26" s="6"/>
      <c r="OWV26" s="6"/>
      <c r="OWW26" s="6"/>
      <c r="OWX26" s="6"/>
      <c r="OWY26" s="6"/>
      <c r="OWZ26" s="6"/>
      <c r="OXA26" s="6"/>
      <c r="OXB26" s="6"/>
      <c r="OXC26" s="6"/>
      <c r="OXD26" s="6"/>
      <c r="OXE26" s="6"/>
      <c r="OXF26" s="6"/>
      <c r="OXG26" s="6"/>
      <c r="OXH26" s="6"/>
      <c r="OXI26" s="6"/>
      <c r="OXJ26" s="6"/>
      <c r="OXK26" s="6"/>
      <c r="OXL26" s="6"/>
      <c r="OXM26" s="6"/>
      <c r="OXN26" s="6"/>
      <c r="OXO26" s="6"/>
      <c r="OXP26" s="6"/>
      <c r="OXQ26" s="6"/>
      <c r="OXR26" s="6"/>
      <c r="OXS26" s="6"/>
      <c r="OXT26" s="6"/>
      <c r="OXU26" s="6"/>
      <c r="OXV26" s="6"/>
      <c r="OXW26" s="6"/>
      <c r="OXX26" s="6"/>
      <c r="OXY26" s="6"/>
      <c r="OXZ26" s="6"/>
      <c r="OYA26" s="6"/>
      <c r="OYB26" s="6"/>
      <c r="OYC26" s="6"/>
      <c r="OYD26" s="6"/>
      <c r="OYE26" s="6"/>
      <c r="OYF26" s="6"/>
      <c r="OYG26" s="6"/>
      <c r="OYH26" s="6"/>
      <c r="OYI26" s="6"/>
      <c r="OYJ26" s="6"/>
      <c r="OYK26" s="6"/>
      <c r="OYL26" s="6"/>
      <c r="OYM26" s="6"/>
      <c r="OYN26" s="6"/>
      <c r="OYO26" s="6"/>
      <c r="OYP26" s="6"/>
      <c r="OYQ26" s="6"/>
      <c r="OYR26" s="6"/>
      <c r="OYS26" s="6"/>
      <c r="OYT26" s="6"/>
      <c r="OYU26" s="6"/>
      <c r="OYV26" s="6"/>
      <c r="OYW26" s="6"/>
      <c r="OYX26" s="6"/>
      <c r="OYY26" s="6"/>
      <c r="OYZ26" s="6"/>
      <c r="OZA26" s="6"/>
      <c r="OZB26" s="6"/>
      <c r="OZC26" s="6"/>
      <c r="OZD26" s="6"/>
      <c r="OZE26" s="6"/>
      <c r="OZF26" s="6"/>
      <c r="OZG26" s="6"/>
      <c r="OZH26" s="6"/>
      <c r="OZI26" s="6"/>
      <c r="OZJ26" s="6"/>
      <c r="OZK26" s="6"/>
      <c r="OZL26" s="6"/>
      <c r="OZM26" s="6"/>
      <c r="OZN26" s="6"/>
      <c r="OZO26" s="6"/>
      <c r="OZP26" s="6"/>
      <c r="OZQ26" s="6"/>
      <c r="OZR26" s="6"/>
      <c r="OZS26" s="6"/>
      <c r="OZT26" s="6"/>
      <c r="OZU26" s="6"/>
      <c r="OZV26" s="6"/>
      <c r="OZW26" s="6"/>
      <c r="OZX26" s="6"/>
      <c r="OZY26" s="6"/>
      <c r="OZZ26" s="6"/>
      <c r="PAA26" s="6"/>
      <c r="PAB26" s="6"/>
      <c r="PAC26" s="6"/>
      <c r="PAD26" s="6"/>
      <c r="PAE26" s="6"/>
      <c r="PAF26" s="6"/>
      <c r="PAG26" s="6"/>
      <c r="PAH26" s="6"/>
      <c r="PAI26" s="6"/>
      <c r="PAJ26" s="6"/>
      <c r="PAK26" s="6"/>
      <c r="PAL26" s="6"/>
      <c r="PAM26" s="6"/>
      <c r="PAN26" s="6"/>
      <c r="PAO26" s="6"/>
      <c r="PAP26" s="6"/>
      <c r="PAQ26" s="6"/>
      <c r="PAR26" s="6"/>
      <c r="PAS26" s="6"/>
      <c r="PAT26" s="6"/>
      <c r="PAU26" s="6"/>
      <c r="PAV26" s="6"/>
      <c r="PAW26" s="6"/>
      <c r="PAX26" s="6"/>
      <c r="PAY26" s="6"/>
      <c r="PAZ26" s="6"/>
      <c r="PBA26" s="6"/>
      <c r="PBB26" s="6"/>
      <c r="PBC26" s="6"/>
      <c r="PBD26" s="6"/>
      <c r="PBE26" s="6"/>
      <c r="PBF26" s="6"/>
      <c r="PBG26" s="6"/>
      <c r="PBH26" s="6"/>
      <c r="PBI26" s="6"/>
      <c r="PBJ26" s="6"/>
      <c r="PBK26" s="6"/>
      <c r="PBL26" s="6"/>
      <c r="PBM26" s="6"/>
      <c r="PBN26" s="6"/>
      <c r="PBO26" s="6"/>
      <c r="PBP26" s="6"/>
      <c r="PBQ26" s="6"/>
      <c r="PBR26" s="6"/>
      <c r="PBS26" s="6"/>
      <c r="PBT26" s="6"/>
      <c r="PBU26" s="6"/>
      <c r="PBV26" s="6"/>
      <c r="PBW26" s="6"/>
      <c r="PBX26" s="6"/>
      <c r="PBY26" s="6"/>
      <c r="PBZ26" s="6"/>
      <c r="PCA26" s="6"/>
      <c r="PCB26" s="6"/>
      <c r="PCC26" s="6"/>
      <c r="PCD26" s="6"/>
      <c r="PCE26" s="6"/>
      <c r="PCF26" s="6"/>
      <c r="PCG26" s="6"/>
      <c r="PCH26" s="6"/>
      <c r="PCI26" s="6"/>
      <c r="PCJ26" s="6"/>
      <c r="PCK26" s="6"/>
      <c r="PCL26" s="6"/>
      <c r="PCM26" s="6"/>
      <c r="PCN26" s="6"/>
      <c r="PCO26" s="6"/>
      <c r="PCP26" s="6"/>
      <c r="PCQ26" s="6"/>
      <c r="PCR26" s="6"/>
      <c r="PCS26" s="6"/>
      <c r="PCT26" s="6"/>
      <c r="PCU26" s="6"/>
      <c r="PCV26" s="6"/>
      <c r="PCW26" s="6"/>
      <c r="PCX26" s="6"/>
      <c r="PCY26" s="6"/>
      <c r="PCZ26" s="6"/>
      <c r="PDA26" s="6"/>
      <c r="PDB26" s="6"/>
      <c r="PDC26" s="6"/>
      <c r="PDD26" s="6"/>
      <c r="PDE26" s="6"/>
      <c r="PDF26" s="6"/>
      <c r="PDG26" s="6"/>
      <c r="PDH26" s="6"/>
      <c r="PDI26" s="6"/>
      <c r="PDJ26" s="6"/>
      <c r="PDK26" s="6"/>
      <c r="PDL26" s="6"/>
      <c r="PDM26" s="6"/>
      <c r="PDN26" s="6"/>
      <c r="PDO26" s="6"/>
      <c r="PDP26" s="6"/>
      <c r="PDQ26" s="6"/>
      <c r="PDR26" s="6"/>
      <c r="PDS26" s="6"/>
      <c r="PDT26" s="6"/>
      <c r="PDU26" s="6"/>
      <c r="PDV26" s="6"/>
      <c r="PDW26" s="6"/>
      <c r="PDX26" s="6"/>
      <c r="PDY26" s="6"/>
      <c r="PDZ26" s="6"/>
      <c r="PEA26" s="6"/>
      <c r="PEB26" s="6"/>
      <c r="PEC26" s="6"/>
      <c r="PED26" s="6"/>
      <c r="PEE26" s="6"/>
      <c r="PEF26" s="6"/>
      <c r="PEG26" s="6"/>
      <c r="PEH26" s="6"/>
      <c r="PEI26" s="6"/>
      <c r="PEJ26" s="6"/>
      <c r="PEK26" s="6"/>
      <c r="PEL26" s="6"/>
      <c r="PEM26" s="6"/>
      <c r="PEN26" s="6"/>
      <c r="PEO26" s="6"/>
      <c r="PEP26" s="6"/>
      <c r="PEQ26" s="6"/>
      <c r="PER26" s="6"/>
      <c r="PES26" s="6"/>
      <c r="PET26" s="6"/>
      <c r="PEU26" s="6"/>
      <c r="PEV26" s="6"/>
      <c r="PEW26" s="6"/>
      <c r="PEX26" s="6"/>
      <c r="PEY26" s="6"/>
      <c r="PEZ26" s="6"/>
      <c r="PFA26" s="6"/>
      <c r="PFB26" s="6"/>
      <c r="PFC26" s="6"/>
      <c r="PFD26" s="6"/>
      <c r="PFE26" s="6"/>
      <c r="PFF26" s="6"/>
      <c r="PFG26" s="6"/>
      <c r="PFH26" s="6"/>
      <c r="PFI26" s="6"/>
      <c r="PFJ26" s="6"/>
      <c r="PFK26" s="6"/>
      <c r="PFL26" s="6"/>
      <c r="PFM26" s="6"/>
      <c r="PFN26" s="6"/>
      <c r="PFO26" s="6"/>
      <c r="PFP26" s="6"/>
      <c r="PFQ26" s="6"/>
      <c r="PFR26" s="6"/>
      <c r="PFS26" s="6"/>
      <c r="PFT26" s="6"/>
      <c r="PFU26" s="6"/>
      <c r="PFV26" s="6"/>
      <c r="PFW26" s="6"/>
      <c r="PFX26" s="6"/>
      <c r="PFY26" s="6"/>
      <c r="PFZ26" s="6"/>
      <c r="PGA26" s="6"/>
      <c r="PGB26" s="6"/>
      <c r="PGC26" s="6"/>
      <c r="PGD26" s="6"/>
      <c r="PGE26" s="6"/>
      <c r="PGF26" s="6"/>
      <c r="PGG26" s="6"/>
      <c r="PGH26" s="6"/>
      <c r="PGI26" s="6"/>
      <c r="PGJ26" s="6"/>
      <c r="PGK26" s="6"/>
      <c r="PGL26" s="6"/>
      <c r="PGM26" s="6"/>
      <c r="PGN26" s="6"/>
      <c r="PGO26" s="6"/>
      <c r="PGP26" s="6"/>
      <c r="PGQ26" s="6"/>
      <c r="PGR26" s="6"/>
      <c r="PGS26" s="6"/>
      <c r="PGT26" s="6"/>
      <c r="PGU26" s="6"/>
      <c r="PGV26" s="6"/>
      <c r="PGW26" s="6"/>
      <c r="PGX26" s="6"/>
      <c r="PGY26" s="6"/>
      <c r="PGZ26" s="6"/>
      <c r="PHA26" s="6"/>
      <c r="PHB26" s="6"/>
      <c r="PHC26" s="6"/>
      <c r="PHD26" s="6"/>
      <c r="PHE26" s="6"/>
      <c r="PHF26" s="6"/>
      <c r="PHG26" s="6"/>
      <c r="PHH26" s="6"/>
      <c r="PHI26" s="6"/>
      <c r="PHJ26" s="6"/>
      <c r="PHK26" s="6"/>
      <c r="PHL26" s="6"/>
      <c r="PHM26" s="6"/>
      <c r="PHN26" s="6"/>
      <c r="PHO26" s="6"/>
      <c r="PHP26" s="6"/>
      <c r="PHQ26" s="6"/>
      <c r="PHR26" s="6"/>
      <c r="PHS26" s="6"/>
      <c r="PHT26" s="6"/>
      <c r="PHU26" s="6"/>
      <c r="PHV26" s="6"/>
      <c r="PHW26" s="6"/>
      <c r="PHX26" s="6"/>
      <c r="PHY26" s="6"/>
      <c r="PHZ26" s="6"/>
      <c r="PIA26" s="6"/>
      <c r="PIB26" s="6"/>
      <c r="PIC26" s="6"/>
      <c r="PID26" s="6"/>
      <c r="PIE26" s="6"/>
      <c r="PIF26" s="6"/>
      <c r="PIG26" s="6"/>
      <c r="PIH26" s="6"/>
      <c r="PII26" s="6"/>
      <c r="PIJ26" s="6"/>
      <c r="PIK26" s="6"/>
      <c r="PIL26" s="6"/>
      <c r="PIM26" s="6"/>
      <c r="PIN26" s="6"/>
      <c r="PIO26" s="6"/>
      <c r="PIP26" s="6"/>
      <c r="PIQ26" s="6"/>
      <c r="PIR26" s="6"/>
      <c r="PIS26" s="6"/>
      <c r="PIT26" s="6"/>
      <c r="PIU26" s="6"/>
      <c r="PIV26" s="6"/>
      <c r="PIW26" s="6"/>
      <c r="PIX26" s="6"/>
      <c r="PIY26" s="6"/>
      <c r="PIZ26" s="6"/>
      <c r="PJA26" s="6"/>
      <c r="PJB26" s="6"/>
      <c r="PJC26" s="6"/>
      <c r="PJD26" s="6"/>
      <c r="PJE26" s="6"/>
      <c r="PJF26" s="6"/>
      <c r="PJG26" s="6"/>
      <c r="PJH26" s="6"/>
      <c r="PJI26" s="6"/>
      <c r="PJJ26" s="6"/>
      <c r="PJK26" s="6"/>
      <c r="PJL26" s="6"/>
      <c r="PJM26" s="6"/>
      <c r="PJN26" s="6"/>
      <c r="PJO26" s="6"/>
      <c r="PJP26" s="6"/>
      <c r="PJQ26" s="6"/>
      <c r="PJR26" s="6"/>
      <c r="PJS26" s="6"/>
      <c r="PJT26" s="6"/>
      <c r="PJU26" s="6"/>
      <c r="PJV26" s="6"/>
      <c r="PJW26" s="6"/>
      <c r="PJX26" s="6"/>
      <c r="PJY26" s="6"/>
      <c r="PJZ26" s="6"/>
      <c r="PKA26" s="6"/>
      <c r="PKB26" s="6"/>
      <c r="PKC26" s="6"/>
      <c r="PKD26" s="6"/>
      <c r="PKE26" s="6"/>
      <c r="PKF26" s="6"/>
      <c r="PKG26" s="6"/>
      <c r="PKH26" s="6"/>
      <c r="PKI26" s="6"/>
      <c r="PKJ26" s="6"/>
      <c r="PKK26" s="6"/>
      <c r="PKL26" s="6"/>
      <c r="PKM26" s="6"/>
      <c r="PKN26" s="6"/>
      <c r="PKO26" s="6"/>
      <c r="PKP26" s="6"/>
      <c r="PKQ26" s="6"/>
      <c r="PKR26" s="6"/>
      <c r="PKS26" s="6"/>
      <c r="PKT26" s="6"/>
      <c r="PKU26" s="6"/>
      <c r="PKV26" s="6"/>
      <c r="PKW26" s="6"/>
      <c r="PKX26" s="6"/>
      <c r="PKY26" s="6"/>
      <c r="PKZ26" s="6"/>
      <c r="PLA26" s="6"/>
      <c r="PLB26" s="6"/>
      <c r="PLC26" s="6"/>
      <c r="PLD26" s="6"/>
      <c r="PLE26" s="6"/>
      <c r="PLF26" s="6"/>
      <c r="PLG26" s="6"/>
      <c r="PLH26" s="6"/>
      <c r="PLI26" s="6"/>
      <c r="PLJ26" s="6"/>
      <c r="PLK26" s="6"/>
      <c r="PLL26" s="6"/>
      <c r="PLM26" s="6"/>
      <c r="PLN26" s="6"/>
      <c r="PLO26" s="6"/>
      <c r="PLP26" s="6"/>
      <c r="PLQ26" s="6"/>
      <c r="PLR26" s="6"/>
      <c r="PLS26" s="6"/>
      <c r="PLT26" s="6"/>
      <c r="PLU26" s="6"/>
      <c r="PLV26" s="6"/>
      <c r="PLW26" s="6"/>
      <c r="PLX26" s="6"/>
      <c r="PLY26" s="6"/>
      <c r="PLZ26" s="6"/>
      <c r="PMA26" s="6"/>
      <c r="PMB26" s="6"/>
      <c r="PMC26" s="6"/>
      <c r="PMD26" s="6"/>
      <c r="PME26" s="6"/>
      <c r="PMF26" s="6"/>
      <c r="PMG26" s="6"/>
      <c r="PMH26" s="6"/>
      <c r="PMI26" s="6"/>
      <c r="PMJ26" s="6"/>
      <c r="PMK26" s="6"/>
      <c r="PML26" s="6"/>
      <c r="PMM26" s="6"/>
      <c r="PMN26" s="6"/>
      <c r="PMO26" s="6"/>
      <c r="PMP26" s="6"/>
      <c r="PMQ26" s="6"/>
      <c r="PMR26" s="6"/>
      <c r="PMS26" s="6"/>
      <c r="PMT26" s="6"/>
      <c r="PMU26" s="6"/>
      <c r="PMV26" s="6"/>
      <c r="PMW26" s="6"/>
      <c r="PMX26" s="6"/>
      <c r="PMY26" s="6"/>
      <c r="PMZ26" s="6"/>
      <c r="PNA26" s="6"/>
      <c r="PNB26" s="6"/>
      <c r="PNC26" s="6"/>
      <c r="PND26" s="6"/>
      <c r="PNE26" s="6"/>
      <c r="PNF26" s="6"/>
      <c r="PNG26" s="6"/>
      <c r="PNH26" s="6"/>
      <c r="PNI26" s="6"/>
      <c r="PNJ26" s="6"/>
      <c r="PNK26" s="6"/>
      <c r="PNL26" s="6"/>
      <c r="PNM26" s="6"/>
      <c r="PNN26" s="6"/>
      <c r="PNO26" s="6"/>
      <c r="PNP26" s="6"/>
      <c r="PNQ26" s="6"/>
      <c r="PNR26" s="6"/>
      <c r="PNS26" s="6"/>
      <c r="PNT26" s="6"/>
      <c r="PNU26" s="6"/>
      <c r="PNV26" s="6"/>
      <c r="PNW26" s="6"/>
      <c r="PNX26" s="6"/>
      <c r="PNY26" s="6"/>
      <c r="PNZ26" s="6"/>
      <c r="POA26" s="6"/>
      <c r="POB26" s="6"/>
      <c r="POC26" s="6"/>
      <c r="POD26" s="6"/>
      <c r="POE26" s="6"/>
      <c r="POF26" s="6"/>
      <c r="POG26" s="6"/>
      <c r="POH26" s="6"/>
      <c r="POI26" s="6"/>
      <c r="POJ26" s="6"/>
      <c r="POK26" s="6"/>
      <c r="POL26" s="6"/>
      <c r="POM26" s="6"/>
      <c r="PON26" s="6"/>
      <c r="POO26" s="6"/>
      <c r="POP26" s="6"/>
      <c r="POQ26" s="6"/>
      <c r="POR26" s="6"/>
      <c r="POS26" s="6"/>
      <c r="POT26" s="6"/>
      <c r="POU26" s="6"/>
      <c r="POV26" s="6"/>
      <c r="POW26" s="6"/>
      <c r="POX26" s="6"/>
      <c r="POY26" s="6"/>
      <c r="POZ26" s="6"/>
      <c r="PPA26" s="6"/>
      <c r="PPB26" s="6"/>
      <c r="PPC26" s="6"/>
      <c r="PPD26" s="6"/>
      <c r="PPE26" s="6"/>
      <c r="PPF26" s="6"/>
      <c r="PPG26" s="6"/>
      <c r="PPH26" s="6"/>
      <c r="PPI26" s="6"/>
      <c r="PPJ26" s="6"/>
      <c r="PPK26" s="6"/>
      <c r="PPL26" s="6"/>
      <c r="PPM26" s="6"/>
      <c r="PPN26" s="6"/>
      <c r="PPO26" s="6"/>
      <c r="PPP26" s="6"/>
      <c r="PPQ26" s="6"/>
      <c r="PPR26" s="6"/>
      <c r="PPS26" s="6"/>
      <c r="PPT26" s="6"/>
      <c r="PPU26" s="6"/>
      <c r="PPV26" s="6"/>
      <c r="PPW26" s="6"/>
      <c r="PPX26" s="6"/>
      <c r="PPY26" s="6"/>
      <c r="PPZ26" s="6"/>
      <c r="PQA26" s="6"/>
      <c r="PQB26" s="6"/>
      <c r="PQC26" s="6"/>
      <c r="PQD26" s="6"/>
      <c r="PQE26" s="6"/>
      <c r="PQF26" s="6"/>
      <c r="PQG26" s="6"/>
      <c r="PQH26" s="6"/>
      <c r="PQI26" s="6"/>
      <c r="PQJ26" s="6"/>
      <c r="PQK26" s="6"/>
      <c r="PQL26" s="6"/>
      <c r="PQM26" s="6"/>
      <c r="PQN26" s="6"/>
      <c r="PQO26" s="6"/>
      <c r="PQP26" s="6"/>
      <c r="PQQ26" s="6"/>
      <c r="PQR26" s="6"/>
      <c r="PQS26" s="6"/>
      <c r="PQT26" s="6"/>
      <c r="PQU26" s="6"/>
      <c r="PQV26" s="6"/>
      <c r="PQW26" s="6"/>
      <c r="PQX26" s="6"/>
      <c r="PQY26" s="6"/>
      <c r="PQZ26" s="6"/>
      <c r="PRA26" s="6"/>
      <c r="PRB26" s="6"/>
      <c r="PRC26" s="6"/>
      <c r="PRD26" s="6"/>
      <c r="PRE26" s="6"/>
      <c r="PRF26" s="6"/>
      <c r="PRG26" s="6"/>
      <c r="PRH26" s="6"/>
      <c r="PRI26" s="6"/>
      <c r="PRJ26" s="6"/>
      <c r="PRK26" s="6"/>
      <c r="PRL26" s="6"/>
      <c r="PRM26" s="6"/>
      <c r="PRN26" s="6"/>
      <c r="PRO26" s="6"/>
      <c r="PRP26" s="6"/>
      <c r="PRQ26" s="6"/>
      <c r="PRR26" s="6"/>
      <c r="PRS26" s="6"/>
      <c r="PRT26" s="6"/>
      <c r="PRU26" s="6"/>
      <c r="PRV26" s="6"/>
      <c r="PRW26" s="6"/>
      <c r="PRX26" s="6"/>
      <c r="PRY26" s="6"/>
      <c r="PRZ26" s="6"/>
      <c r="PSA26" s="6"/>
      <c r="PSB26" s="6"/>
      <c r="PSC26" s="6"/>
      <c r="PSD26" s="6"/>
      <c r="PSE26" s="6"/>
      <c r="PSF26" s="6"/>
      <c r="PSG26" s="6"/>
      <c r="PSH26" s="6"/>
      <c r="PSI26" s="6"/>
      <c r="PSJ26" s="6"/>
      <c r="PSK26" s="6"/>
      <c r="PSL26" s="6"/>
      <c r="PSM26" s="6"/>
      <c r="PSN26" s="6"/>
      <c r="PSO26" s="6"/>
      <c r="PSP26" s="6"/>
      <c r="PSQ26" s="6"/>
      <c r="PSR26" s="6"/>
      <c r="PSS26" s="6"/>
      <c r="PST26" s="6"/>
      <c r="PSU26" s="6"/>
      <c r="PSV26" s="6"/>
      <c r="PSW26" s="6"/>
      <c r="PSX26" s="6"/>
      <c r="PSY26" s="6"/>
      <c r="PSZ26" s="6"/>
      <c r="PTA26" s="6"/>
      <c r="PTB26" s="6"/>
      <c r="PTC26" s="6"/>
      <c r="PTD26" s="6"/>
      <c r="PTE26" s="6"/>
      <c r="PTF26" s="6"/>
      <c r="PTG26" s="6"/>
      <c r="PTH26" s="6"/>
      <c r="PTI26" s="6"/>
      <c r="PTJ26" s="6"/>
      <c r="PTK26" s="6"/>
      <c r="PTL26" s="6"/>
      <c r="PTM26" s="6"/>
      <c r="PTN26" s="6"/>
      <c r="PTO26" s="6"/>
      <c r="PTP26" s="6"/>
      <c r="PTQ26" s="6"/>
      <c r="PTR26" s="6"/>
      <c r="PTS26" s="6"/>
      <c r="PTT26" s="6"/>
      <c r="PTU26" s="6"/>
      <c r="PTV26" s="6"/>
      <c r="PTW26" s="6"/>
      <c r="PTX26" s="6"/>
      <c r="PTY26" s="6"/>
      <c r="PTZ26" s="6"/>
      <c r="PUA26" s="6"/>
      <c r="PUB26" s="6"/>
      <c r="PUC26" s="6"/>
      <c r="PUD26" s="6"/>
      <c r="PUE26" s="6"/>
      <c r="PUF26" s="6"/>
      <c r="PUG26" s="6"/>
      <c r="PUH26" s="6"/>
      <c r="PUI26" s="6"/>
      <c r="PUJ26" s="6"/>
      <c r="PUK26" s="6"/>
      <c r="PUL26" s="6"/>
      <c r="PUM26" s="6"/>
      <c r="PUN26" s="6"/>
      <c r="PUO26" s="6"/>
      <c r="PUP26" s="6"/>
      <c r="PUQ26" s="6"/>
      <c r="PUR26" s="6"/>
      <c r="PUS26" s="6"/>
      <c r="PUT26" s="6"/>
      <c r="PUU26" s="6"/>
      <c r="PUV26" s="6"/>
      <c r="PUW26" s="6"/>
      <c r="PUX26" s="6"/>
      <c r="PUY26" s="6"/>
      <c r="PUZ26" s="6"/>
      <c r="PVA26" s="6"/>
      <c r="PVB26" s="6"/>
      <c r="PVC26" s="6"/>
      <c r="PVD26" s="6"/>
      <c r="PVE26" s="6"/>
      <c r="PVF26" s="6"/>
      <c r="PVG26" s="6"/>
      <c r="PVH26" s="6"/>
      <c r="PVI26" s="6"/>
      <c r="PVJ26" s="6"/>
      <c r="PVK26" s="6"/>
      <c r="PVL26" s="6"/>
      <c r="PVM26" s="6"/>
      <c r="PVN26" s="6"/>
      <c r="PVO26" s="6"/>
      <c r="PVP26" s="6"/>
      <c r="PVQ26" s="6"/>
      <c r="PVR26" s="6"/>
      <c r="PVS26" s="6"/>
      <c r="PVT26" s="6"/>
      <c r="PVU26" s="6"/>
      <c r="PVV26" s="6"/>
      <c r="PVW26" s="6"/>
      <c r="PVX26" s="6"/>
      <c r="PVY26" s="6"/>
      <c r="PVZ26" s="6"/>
      <c r="PWA26" s="6"/>
      <c r="PWB26" s="6"/>
      <c r="PWC26" s="6"/>
      <c r="PWD26" s="6"/>
      <c r="PWE26" s="6"/>
      <c r="PWF26" s="6"/>
      <c r="PWG26" s="6"/>
      <c r="PWH26" s="6"/>
      <c r="PWI26" s="6"/>
      <c r="PWJ26" s="6"/>
      <c r="PWK26" s="6"/>
      <c r="PWL26" s="6"/>
      <c r="PWM26" s="6"/>
      <c r="PWN26" s="6"/>
      <c r="PWO26" s="6"/>
      <c r="PWP26" s="6"/>
      <c r="PWQ26" s="6"/>
      <c r="PWR26" s="6"/>
      <c r="PWS26" s="6"/>
      <c r="PWT26" s="6"/>
      <c r="PWU26" s="6"/>
      <c r="PWV26" s="6"/>
      <c r="PWW26" s="6"/>
      <c r="PWX26" s="6"/>
      <c r="PWY26" s="6"/>
      <c r="PWZ26" s="6"/>
      <c r="PXA26" s="6"/>
      <c r="PXB26" s="6"/>
      <c r="PXC26" s="6"/>
      <c r="PXD26" s="6"/>
      <c r="PXE26" s="6"/>
      <c r="PXF26" s="6"/>
      <c r="PXG26" s="6"/>
      <c r="PXH26" s="6"/>
      <c r="PXI26" s="6"/>
      <c r="PXJ26" s="6"/>
      <c r="PXK26" s="6"/>
      <c r="PXL26" s="6"/>
      <c r="PXM26" s="6"/>
      <c r="PXN26" s="6"/>
      <c r="PXO26" s="6"/>
      <c r="PXP26" s="6"/>
      <c r="PXQ26" s="6"/>
      <c r="PXR26" s="6"/>
      <c r="PXS26" s="6"/>
      <c r="PXT26" s="6"/>
      <c r="PXU26" s="6"/>
      <c r="PXV26" s="6"/>
      <c r="PXW26" s="6"/>
      <c r="PXX26" s="6"/>
      <c r="PXY26" s="6"/>
      <c r="PXZ26" s="6"/>
      <c r="PYA26" s="6"/>
      <c r="PYB26" s="6"/>
      <c r="PYC26" s="6"/>
      <c r="PYD26" s="6"/>
      <c r="PYE26" s="6"/>
      <c r="PYF26" s="6"/>
      <c r="PYG26" s="6"/>
      <c r="PYH26" s="6"/>
      <c r="PYI26" s="6"/>
      <c r="PYJ26" s="6"/>
      <c r="PYK26" s="6"/>
      <c r="PYL26" s="6"/>
      <c r="PYM26" s="6"/>
      <c r="PYN26" s="6"/>
      <c r="PYO26" s="6"/>
      <c r="PYP26" s="6"/>
      <c r="PYQ26" s="6"/>
      <c r="PYR26" s="6"/>
      <c r="PYS26" s="6"/>
      <c r="PYT26" s="6"/>
      <c r="PYU26" s="6"/>
      <c r="PYV26" s="6"/>
      <c r="PYW26" s="6"/>
      <c r="PYX26" s="6"/>
      <c r="PYY26" s="6"/>
      <c r="PYZ26" s="6"/>
      <c r="PZA26" s="6"/>
      <c r="PZB26" s="6"/>
      <c r="PZC26" s="6"/>
      <c r="PZD26" s="6"/>
      <c r="PZE26" s="6"/>
      <c r="PZF26" s="6"/>
      <c r="PZG26" s="6"/>
      <c r="PZH26" s="6"/>
      <c r="PZI26" s="6"/>
      <c r="PZJ26" s="6"/>
      <c r="PZK26" s="6"/>
      <c r="PZL26" s="6"/>
      <c r="PZM26" s="6"/>
      <c r="PZN26" s="6"/>
      <c r="PZO26" s="6"/>
      <c r="PZP26" s="6"/>
      <c r="PZQ26" s="6"/>
      <c r="PZR26" s="6"/>
      <c r="PZS26" s="6"/>
      <c r="PZT26" s="6"/>
      <c r="PZU26" s="6"/>
      <c r="PZV26" s="6"/>
      <c r="PZW26" s="6"/>
      <c r="PZX26" s="6"/>
      <c r="PZY26" s="6"/>
      <c r="PZZ26" s="6"/>
      <c r="QAA26" s="6"/>
      <c r="QAB26" s="6"/>
      <c r="QAC26" s="6"/>
      <c r="QAD26" s="6"/>
      <c r="QAE26" s="6"/>
      <c r="QAF26" s="6"/>
      <c r="QAG26" s="6"/>
      <c r="QAH26" s="6"/>
      <c r="QAI26" s="6"/>
      <c r="QAJ26" s="6"/>
      <c r="QAK26" s="6"/>
      <c r="QAL26" s="6"/>
      <c r="QAM26" s="6"/>
      <c r="QAN26" s="6"/>
      <c r="QAO26" s="6"/>
      <c r="QAP26" s="6"/>
      <c r="QAQ26" s="6"/>
      <c r="QAR26" s="6"/>
      <c r="QAS26" s="6"/>
      <c r="QAT26" s="6"/>
      <c r="QAU26" s="6"/>
      <c r="QAV26" s="6"/>
      <c r="QAW26" s="6"/>
      <c r="QAX26" s="6"/>
      <c r="QAY26" s="6"/>
      <c r="QAZ26" s="6"/>
      <c r="QBA26" s="6"/>
      <c r="QBB26" s="6"/>
      <c r="QBC26" s="6"/>
      <c r="QBD26" s="6"/>
      <c r="QBE26" s="6"/>
      <c r="QBF26" s="6"/>
      <c r="QBG26" s="6"/>
      <c r="QBH26" s="6"/>
      <c r="QBI26" s="6"/>
      <c r="QBJ26" s="6"/>
      <c r="QBK26" s="6"/>
      <c r="QBL26" s="6"/>
      <c r="QBM26" s="6"/>
      <c r="QBN26" s="6"/>
      <c r="QBO26" s="6"/>
      <c r="QBP26" s="6"/>
      <c r="QBQ26" s="6"/>
      <c r="QBR26" s="6"/>
      <c r="QBS26" s="6"/>
      <c r="QBT26" s="6"/>
      <c r="QBU26" s="6"/>
      <c r="QBV26" s="6"/>
      <c r="QBW26" s="6"/>
      <c r="QBX26" s="6"/>
      <c r="QBY26" s="6"/>
      <c r="QBZ26" s="6"/>
      <c r="QCA26" s="6"/>
      <c r="QCB26" s="6"/>
      <c r="QCC26" s="6"/>
      <c r="QCD26" s="6"/>
      <c r="QCE26" s="6"/>
      <c r="QCF26" s="6"/>
      <c r="QCG26" s="6"/>
      <c r="QCH26" s="6"/>
      <c r="QCI26" s="6"/>
      <c r="QCJ26" s="6"/>
      <c r="QCK26" s="6"/>
      <c r="QCL26" s="6"/>
      <c r="QCM26" s="6"/>
      <c r="QCN26" s="6"/>
      <c r="QCO26" s="6"/>
      <c r="QCP26" s="6"/>
      <c r="QCQ26" s="6"/>
      <c r="QCR26" s="6"/>
      <c r="QCS26" s="6"/>
      <c r="QCT26" s="6"/>
      <c r="QCU26" s="6"/>
      <c r="QCV26" s="6"/>
      <c r="QCW26" s="6"/>
      <c r="QCX26" s="6"/>
      <c r="QCY26" s="6"/>
      <c r="QCZ26" s="6"/>
      <c r="QDA26" s="6"/>
      <c r="QDB26" s="6"/>
      <c r="QDC26" s="6"/>
      <c r="QDD26" s="6"/>
      <c r="QDE26" s="6"/>
      <c r="QDF26" s="6"/>
      <c r="QDG26" s="6"/>
      <c r="QDH26" s="6"/>
      <c r="QDI26" s="6"/>
      <c r="QDJ26" s="6"/>
      <c r="QDK26" s="6"/>
      <c r="QDL26" s="6"/>
      <c r="QDM26" s="6"/>
      <c r="QDN26" s="6"/>
      <c r="QDO26" s="6"/>
      <c r="QDP26" s="6"/>
      <c r="QDQ26" s="6"/>
      <c r="QDR26" s="6"/>
      <c r="QDS26" s="6"/>
      <c r="QDT26" s="6"/>
      <c r="QDU26" s="6"/>
      <c r="QDV26" s="6"/>
      <c r="QDW26" s="6"/>
      <c r="QDX26" s="6"/>
      <c r="QDY26" s="6"/>
      <c r="QDZ26" s="6"/>
      <c r="QEA26" s="6"/>
      <c r="QEB26" s="6"/>
      <c r="QEC26" s="6"/>
      <c r="QED26" s="6"/>
      <c r="QEE26" s="6"/>
      <c r="QEF26" s="6"/>
      <c r="QEG26" s="6"/>
      <c r="QEH26" s="6"/>
      <c r="QEI26" s="6"/>
      <c r="QEJ26" s="6"/>
      <c r="QEK26" s="6"/>
      <c r="QEL26" s="6"/>
      <c r="QEM26" s="6"/>
      <c r="QEN26" s="6"/>
      <c r="QEO26" s="6"/>
      <c r="QEP26" s="6"/>
      <c r="QEQ26" s="6"/>
      <c r="QER26" s="6"/>
      <c r="QES26" s="6"/>
      <c r="QET26" s="6"/>
      <c r="QEU26" s="6"/>
      <c r="QEV26" s="6"/>
      <c r="QEW26" s="6"/>
      <c r="QEX26" s="6"/>
      <c r="QEY26" s="6"/>
      <c r="QEZ26" s="6"/>
      <c r="QFA26" s="6"/>
      <c r="QFB26" s="6"/>
      <c r="QFC26" s="6"/>
      <c r="QFD26" s="6"/>
      <c r="QFE26" s="6"/>
      <c r="QFF26" s="6"/>
      <c r="QFG26" s="6"/>
      <c r="QFH26" s="6"/>
      <c r="QFI26" s="6"/>
      <c r="QFJ26" s="6"/>
      <c r="QFK26" s="6"/>
      <c r="QFL26" s="6"/>
      <c r="QFM26" s="6"/>
      <c r="QFN26" s="6"/>
      <c r="QFO26" s="6"/>
      <c r="QFP26" s="6"/>
      <c r="QFQ26" s="6"/>
      <c r="QFR26" s="6"/>
      <c r="QFS26" s="6"/>
      <c r="QFT26" s="6"/>
      <c r="QFU26" s="6"/>
      <c r="QFV26" s="6"/>
      <c r="QFW26" s="6"/>
      <c r="QFX26" s="6"/>
      <c r="QFY26" s="6"/>
      <c r="QFZ26" s="6"/>
      <c r="QGA26" s="6"/>
      <c r="QGB26" s="6"/>
      <c r="QGC26" s="6"/>
      <c r="QGD26" s="6"/>
      <c r="QGE26" s="6"/>
      <c r="QGF26" s="6"/>
      <c r="QGG26" s="6"/>
      <c r="QGH26" s="6"/>
      <c r="QGI26" s="6"/>
      <c r="QGJ26" s="6"/>
      <c r="QGK26" s="6"/>
      <c r="QGL26" s="6"/>
      <c r="QGM26" s="6"/>
      <c r="QGN26" s="6"/>
      <c r="QGO26" s="6"/>
      <c r="QGP26" s="6"/>
      <c r="QGQ26" s="6"/>
      <c r="QGR26" s="6"/>
      <c r="QGS26" s="6"/>
      <c r="QGT26" s="6"/>
      <c r="QGU26" s="6"/>
      <c r="QGV26" s="6"/>
      <c r="QGW26" s="6"/>
      <c r="QGX26" s="6"/>
      <c r="QGY26" s="6"/>
      <c r="QGZ26" s="6"/>
      <c r="QHA26" s="6"/>
      <c r="QHB26" s="6"/>
      <c r="QHC26" s="6"/>
      <c r="QHD26" s="6"/>
      <c r="QHE26" s="6"/>
      <c r="QHF26" s="6"/>
      <c r="QHG26" s="6"/>
      <c r="QHH26" s="6"/>
      <c r="QHI26" s="6"/>
      <c r="QHJ26" s="6"/>
      <c r="QHK26" s="6"/>
      <c r="QHL26" s="6"/>
      <c r="QHM26" s="6"/>
      <c r="QHN26" s="6"/>
      <c r="QHO26" s="6"/>
      <c r="QHP26" s="6"/>
      <c r="QHQ26" s="6"/>
      <c r="QHR26" s="6"/>
      <c r="QHS26" s="6"/>
      <c r="QHT26" s="6"/>
      <c r="QHU26" s="6"/>
      <c r="QHV26" s="6"/>
      <c r="QHW26" s="6"/>
      <c r="QHX26" s="6"/>
      <c r="QHY26" s="6"/>
      <c r="QHZ26" s="6"/>
      <c r="QIA26" s="6"/>
      <c r="QIB26" s="6"/>
      <c r="QIC26" s="6"/>
      <c r="QID26" s="6"/>
      <c r="QIE26" s="6"/>
      <c r="QIF26" s="6"/>
      <c r="QIG26" s="6"/>
      <c r="QIH26" s="6"/>
      <c r="QII26" s="6"/>
      <c r="QIJ26" s="6"/>
      <c r="QIK26" s="6"/>
      <c r="QIL26" s="6"/>
      <c r="QIM26" s="6"/>
      <c r="QIN26" s="6"/>
      <c r="QIO26" s="6"/>
      <c r="QIP26" s="6"/>
      <c r="QIQ26" s="6"/>
      <c r="QIR26" s="6"/>
      <c r="QIS26" s="6"/>
      <c r="QIT26" s="6"/>
      <c r="QIU26" s="6"/>
      <c r="QIV26" s="6"/>
      <c r="QIW26" s="6"/>
      <c r="QIX26" s="6"/>
      <c r="QIY26" s="6"/>
      <c r="QIZ26" s="6"/>
      <c r="QJA26" s="6"/>
      <c r="QJB26" s="6"/>
      <c r="QJC26" s="6"/>
      <c r="QJD26" s="6"/>
      <c r="QJE26" s="6"/>
      <c r="QJF26" s="6"/>
      <c r="QJG26" s="6"/>
      <c r="QJH26" s="6"/>
      <c r="QJI26" s="6"/>
      <c r="QJJ26" s="6"/>
      <c r="QJK26" s="6"/>
      <c r="QJL26" s="6"/>
      <c r="QJM26" s="6"/>
      <c r="QJN26" s="6"/>
      <c r="QJO26" s="6"/>
      <c r="QJP26" s="6"/>
      <c r="QJQ26" s="6"/>
      <c r="QJR26" s="6"/>
      <c r="QJS26" s="6"/>
      <c r="QJT26" s="6"/>
      <c r="QJU26" s="6"/>
      <c r="QJV26" s="6"/>
      <c r="QJW26" s="6"/>
      <c r="QJX26" s="6"/>
      <c r="QJY26" s="6"/>
      <c r="QJZ26" s="6"/>
      <c r="QKA26" s="6"/>
      <c r="QKB26" s="6"/>
      <c r="QKC26" s="6"/>
      <c r="QKD26" s="6"/>
      <c r="QKE26" s="6"/>
      <c r="QKF26" s="6"/>
      <c r="QKG26" s="6"/>
      <c r="QKH26" s="6"/>
      <c r="QKI26" s="6"/>
      <c r="QKJ26" s="6"/>
      <c r="QKK26" s="6"/>
      <c r="QKL26" s="6"/>
      <c r="QKM26" s="6"/>
      <c r="QKN26" s="6"/>
      <c r="QKO26" s="6"/>
      <c r="QKP26" s="6"/>
      <c r="QKQ26" s="6"/>
      <c r="QKR26" s="6"/>
      <c r="QKS26" s="6"/>
      <c r="QKT26" s="6"/>
      <c r="QKU26" s="6"/>
      <c r="QKV26" s="6"/>
      <c r="QKW26" s="6"/>
      <c r="QKX26" s="6"/>
      <c r="QKY26" s="6"/>
      <c r="QKZ26" s="6"/>
      <c r="QLA26" s="6"/>
      <c r="QLB26" s="6"/>
      <c r="QLC26" s="6"/>
      <c r="QLD26" s="6"/>
      <c r="QLE26" s="6"/>
      <c r="QLF26" s="6"/>
      <c r="QLG26" s="6"/>
      <c r="QLH26" s="6"/>
      <c r="QLI26" s="6"/>
      <c r="QLJ26" s="6"/>
      <c r="QLK26" s="6"/>
      <c r="QLL26" s="6"/>
      <c r="QLM26" s="6"/>
      <c r="QLN26" s="6"/>
      <c r="QLO26" s="6"/>
      <c r="QLP26" s="6"/>
      <c r="QLQ26" s="6"/>
      <c r="QLR26" s="6"/>
      <c r="QLS26" s="6"/>
      <c r="QLT26" s="6"/>
      <c r="QLU26" s="6"/>
      <c r="QLV26" s="6"/>
      <c r="QLW26" s="6"/>
      <c r="QLX26" s="6"/>
      <c r="QLY26" s="6"/>
      <c r="QLZ26" s="6"/>
      <c r="QMA26" s="6"/>
      <c r="QMB26" s="6"/>
      <c r="QMC26" s="6"/>
      <c r="QMD26" s="6"/>
      <c r="QME26" s="6"/>
      <c r="QMF26" s="6"/>
      <c r="QMG26" s="6"/>
      <c r="QMH26" s="6"/>
      <c r="QMI26" s="6"/>
      <c r="QMJ26" s="6"/>
      <c r="QMK26" s="6"/>
      <c r="QML26" s="6"/>
      <c r="QMM26" s="6"/>
      <c r="QMN26" s="6"/>
      <c r="QMO26" s="6"/>
      <c r="QMP26" s="6"/>
      <c r="QMQ26" s="6"/>
      <c r="QMR26" s="6"/>
      <c r="QMS26" s="6"/>
      <c r="QMT26" s="6"/>
      <c r="QMU26" s="6"/>
      <c r="QMV26" s="6"/>
      <c r="QMW26" s="6"/>
      <c r="QMX26" s="6"/>
      <c r="QMY26" s="6"/>
      <c r="QMZ26" s="6"/>
      <c r="QNA26" s="6"/>
      <c r="QNB26" s="6"/>
      <c r="QNC26" s="6"/>
      <c r="QND26" s="6"/>
      <c r="QNE26" s="6"/>
      <c r="QNF26" s="6"/>
      <c r="QNG26" s="6"/>
      <c r="QNH26" s="6"/>
      <c r="QNI26" s="6"/>
      <c r="QNJ26" s="6"/>
      <c r="QNK26" s="6"/>
      <c r="QNL26" s="6"/>
      <c r="QNM26" s="6"/>
      <c r="QNN26" s="6"/>
      <c r="QNO26" s="6"/>
      <c r="QNP26" s="6"/>
      <c r="QNQ26" s="6"/>
      <c r="QNR26" s="6"/>
      <c r="QNS26" s="6"/>
      <c r="QNT26" s="6"/>
      <c r="QNU26" s="6"/>
      <c r="QNV26" s="6"/>
      <c r="QNW26" s="6"/>
      <c r="QNX26" s="6"/>
      <c r="QNY26" s="6"/>
      <c r="QNZ26" s="6"/>
      <c r="QOA26" s="6"/>
      <c r="QOB26" s="6"/>
      <c r="QOC26" s="6"/>
      <c r="QOD26" s="6"/>
      <c r="QOE26" s="6"/>
      <c r="QOF26" s="6"/>
      <c r="QOG26" s="6"/>
      <c r="QOH26" s="6"/>
      <c r="QOI26" s="6"/>
      <c r="QOJ26" s="6"/>
      <c r="QOK26" s="6"/>
      <c r="QOL26" s="6"/>
      <c r="QOM26" s="6"/>
      <c r="QON26" s="6"/>
      <c r="QOO26" s="6"/>
      <c r="QOP26" s="6"/>
      <c r="QOQ26" s="6"/>
      <c r="QOR26" s="6"/>
      <c r="QOS26" s="6"/>
      <c r="QOT26" s="6"/>
      <c r="QOU26" s="6"/>
      <c r="QOV26" s="6"/>
      <c r="QOW26" s="6"/>
      <c r="QOX26" s="6"/>
      <c r="QOY26" s="6"/>
      <c r="QOZ26" s="6"/>
      <c r="QPA26" s="6"/>
      <c r="QPB26" s="6"/>
      <c r="QPC26" s="6"/>
      <c r="QPD26" s="6"/>
      <c r="QPE26" s="6"/>
      <c r="QPF26" s="6"/>
      <c r="QPG26" s="6"/>
      <c r="QPH26" s="6"/>
      <c r="QPI26" s="6"/>
      <c r="QPJ26" s="6"/>
      <c r="QPK26" s="6"/>
      <c r="QPL26" s="6"/>
      <c r="QPM26" s="6"/>
      <c r="QPN26" s="6"/>
      <c r="QPO26" s="6"/>
      <c r="QPP26" s="6"/>
      <c r="QPQ26" s="6"/>
      <c r="QPR26" s="6"/>
      <c r="QPS26" s="6"/>
      <c r="QPT26" s="6"/>
      <c r="QPU26" s="6"/>
      <c r="QPV26" s="6"/>
      <c r="QPW26" s="6"/>
      <c r="QPX26" s="6"/>
      <c r="QPY26" s="6"/>
      <c r="QPZ26" s="6"/>
      <c r="QQA26" s="6"/>
      <c r="QQB26" s="6"/>
      <c r="QQC26" s="6"/>
      <c r="QQD26" s="6"/>
      <c r="QQE26" s="6"/>
      <c r="QQF26" s="6"/>
      <c r="QQG26" s="6"/>
      <c r="QQH26" s="6"/>
      <c r="QQI26" s="6"/>
      <c r="QQJ26" s="6"/>
      <c r="QQK26" s="6"/>
      <c r="QQL26" s="6"/>
      <c r="QQM26" s="6"/>
      <c r="QQN26" s="6"/>
      <c r="QQO26" s="6"/>
      <c r="QQP26" s="6"/>
      <c r="QQQ26" s="6"/>
      <c r="QQR26" s="6"/>
      <c r="QQS26" s="6"/>
      <c r="QQT26" s="6"/>
      <c r="QQU26" s="6"/>
      <c r="QQV26" s="6"/>
      <c r="QQW26" s="6"/>
      <c r="QQX26" s="6"/>
      <c r="QQY26" s="6"/>
      <c r="QQZ26" s="6"/>
      <c r="QRA26" s="6"/>
      <c r="QRB26" s="6"/>
      <c r="QRC26" s="6"/>
      <c r="QRD26" s="6"/>
      <c r="QRE26" s="6"/>
      <c r="QRF26" s="6"/>
      <c r="QRG26" s="6"/>
      <c r="QRH26" s="6"/>
      <c r="QRI26" s="6"/>
      <c r="QRJ26" s="6"/>
      <c r="QRK26" s="6"/>
      <c r="QRL26" s="6"/>
      <c r="QRM26" s="6"/>
      <c r="QRN26" s="6"/>
      <c r="QRO26" s="6"/>
      <c r="QRP26" s="6"/>
      <c r="QRQ26" s="6"/>
      <c r="QRR26" s="6"/>
      <c r="QRS26" s="6"/>
      <c r="QRT26" s="6"/>
      <c r="QRU26" s="6"/>
      <c r="QRV26" s="6"/>
      <c r="QRW26" s="6"/>
      <c r="QRX26" s="6"/>
      <c r="QRY26" s="6"/>
      <c r="QRZ26" s="6"/>
      <c r="QSA26" s="6"/>
      <c r="QSB26" s="6"/>
      <c r="QSC26" s="6"/>
      <c r="QSD26" s="6"/>
      <c r="QSE26" s="6"/>
      <c r="QSF26" s="6"/>
      <c r="QSG26" s="6"/>
      <c r="QSH26" s="6"/>
      <c r="QSI26" s="6"/>
      <c r="QSJ26" s="6"/>
      <c r="QSK26" s="6"/>
      <c r="QSL26" s="6"/>
      <c r="QSM26" s="6"/>
      <c r="QSN26" s="6"/>
      <c r="QSO26" s="6"/>
      <c r="QSP26" s="6"/>
      <c r="QSQ26" s="6"/>
      <c r="QSR26" s="6"/>
      <c r="QSS26" s="6"/>
      <c r="QST26" s="6"/>
      <c r="QSU26" s="6"/>
      <c r="QSV26" s="6"/>
      <c r="QSW26" s="6"/>
      <c r="QSX26" s="6"/>
      <c r="QSY26" s="6"/>
      <c r="QSZ26" s="6"/>
      <c r="QTA26" s="6"/>
      <c r="QTB26" s="6"/>
      <c r="QTC26" s="6"/>
      <c r="QTD26" s="6"/>
      <c r="QTE26" s="6"/>
      <c r="QTF26" s="6"/>
      <c r="QTG26" s="6"/>
      <c r="QTH26" s="6"/>
      <c r="QTI26" s="6"/>
      <c r="QTJ26" s="6"/>
      <c r="QTK26" s="6"/>
      <c r="QTL26" s="6"/>
      <c r="QTM26" s="6"/>
      <c r="QTN26" s="6"/>
      <c r="QTO26" s="6"/>
      <c r="QTP26" s="6"/>
      <c r="QTQ26" s="6"/>
      <c r="QTR26" s="6"/>
      <c r="QTS26" s="6"/>
      <c r="QTT26" s="6"/>
      <c r="QTU26" s="6"/>
      <c r="QTV26" s="6"/>
      <c r="QTW26" s="6"/>
      <c r="QTX26" s="6"/>
      <c r="QTY26" s="6"/>
      <c r="QTZ26" s="6"/>
      <c r="QUA26" s="6"/>
      <c r="QUB26" s="6"/>
      <c r="QUC26" s="6"/>
      <c r="QUD26" s="6"/>
      <c r="QUE26" s="6"/>
      <c r="QUF26" s="6"/>
      <c r="QUG26" s="6"/>
      <c r="QUH26" s="6"/>
      <c r="QUI26" s="6"/>
      <c r="QUJ26" s="6"/>
      <c r="QUK26" s="6"/>
      <c r="QUL26" s="6"/>
      <c r="QUM26" s="6"/>
      <c r="QUN26" s="6"/>
      <c r="QUO26" s="6"/>
      <c r="QUP26" s="6"/>
      <c r="QUQ26" s="6"/>
      <c r="QUR26" s="6"/>
      <c r="QUS26" s="6"/>
      <c r="QUT26" s="6"/>
      <c r="QUU26" s="6"/>
      <c r="QUV26" s="6"/>
      <c r="QUW26" s="6"/>
      <c r="QUX26" s="6"/>
      <c r="QUY26" s="6"/>
      <c r="QUZ26" s="6"/>
      <c r="QVA26" s="6"/>
      <c r="QVB26" s="6"/>
      <c r="QVC26" s="6"/>
      <c r="QVD26" s="6"/>
      <c r="QVE26" s="6"/>
      <c r="QVF26" s="6"/>
      <c r="QVG26" s="6"/>
      <c r="QVH26" s="6"/>
      <c r="QVI26" s="6"/>
      <c r="QVJ26" s="6"/>
      <c r="QVK26" s="6"/>
      <c r="QVL26" s="6"/>
      <c r="QVM26" s="6"/>
      <c r="QVN26" s="6"/>
      <c r="QVO26" s="6"/>
      <c r="QVP26" s="6"/>
      <c r="QVQ26" s="6"/>
      <c r="QVR26" s="6"/>
      <c r="QVS26" s="6"/>
      <c r="QVT26" s="6"/>
      <c r="QVU26" s="6"/>
      <c r="QVV26" s="6"/>
      <c r="QVW26" s="6"/>
      <c r="QVX26" s="6"/>
      <c r="QVY26" s="6"/>
      <c r="QVZ26" s="6"/>
      <c r="QWA26" s="6"/>
      <c r="QWB26" s="6"/>
      <c r="QWC26" s="6"/>
      <c r="QWD26" s="6"/>
      <c r="QWE26" s="6"/>
      <c r="QWF26" s="6"/>
      <c r="QWG26" s="6"/>
      <c r="QWH26" s="6"/>
      <c r="QWI26" s="6"/>
      <c r="QWJ26" s="6"/>
      <c r="QWK26" s="6"/>
      <c r="QWL26" s="6"/>
      <c r="QWM26" s="6"/>
      <c r="QWN26" s="6"/>
      <c r="QWO26" s="6"/>
      <c r="QWP26" s="6"/>
      <c r="QWQ26" s="6"/>
      <c r="QWR26" s="6"/>
      <c r="QWS26" s="6"/>
      <c r="QWT26" s="6"/>
      <c r="QWU26" s="6"/>
      <c r="QWV26" s="6"/>
      <c r="QWW26" s="6"/>
      <c r="QWX26" s="6"/>
      <c r="QWY26" s="6"/>
      <c r="QWZ26" s="6"/>
      <c r="QXA26" s="6"/>
      <c r="QXB26" s="6"/>
      <c r="QXC26" s="6"/>
      <c r="QXD26" s="6"/>
      <c r="QXE26" s="6"/>
      <c r="QXF26" s="6"/>
      <c r="QXG26" s="6"/>
      <c r="QXH26" s="6"/>
      <c r="QXI26" s="6"/>
      <c r="QXJ26" s="6"/>
      <c r="QXK26" s="6"/>
      <c r="QXL26" s="6"/>
      <c r="QXM26" s="6"/>
      <c r="QXN26" s="6"/>
      <c r="QXO26" s="6"/>
      <c r="QXP26" s="6"/>
      <c r="QXQ26" s="6"/>
      <c r="QXR26" s="6"/>
      <c r="QXS26" s="6"/>
      <c r="QXT26" s="6"/>
      <c r="QXU26" s="6"/>
      <c r="QXV26" s="6"/>
      <c r="QXW26" s="6"/>
      <c r="QXX26" s="6"/>
      <c r="QXY26" s="6"/>
      <c r="QXZ26" s="6"/>
      <c r="QYA26" s="6"/>
      <c r="QYB26" s="6"/>
      <c r="QYC26" s="6"/>
      <c r="QYD26" s="6"/>
      <c r="QYE26" s="6"/>
      <c r="QYF26" s="6"/>
      <c r="QYG26" s="6"/>
      <c r="QYH26" s="6"/>
      <c r="QYI26" s="6"/>
      <c r="QYJ26" s="6"/>
      <c r="QYK26" s="6"/>
      <c r="QYL26" s="6"/>
      <c r="QYM26" s="6"/>
      <c r="QYN26" s="6"/>
      <c r="QYO26" s="6"/>
      <c r="QYP26" s="6"/>
      <c r="QYQ26" s="6"/>
      <c r="QYR26" s="6"/>
      <c r="QYS26" s="6"/>
      <c r="QYT26" s="6"/>
      <c r="QYU26" s="6"/>
      <c r="QYV26" s="6"/>
      <c r="QYW26" s="6"/>
      <c r="QYX26" s="6"/>
      <c r="QYY26" s="6"/>
      <c r="QYZ26" s="6"/>
      <c r="QZA26" s="6"/>
      <c r="QZB26" s="6"/>
      <c r="QZC26" s="6"/>
      <c r="QZD26" s="6"/>
      <c r="QZE26" s="6"/>
      <c r="QZF26" s="6"/>
      <c r="QZG26" s="6"/>
      <c r="QZH26" s="6"/>
      <c r="QZI26" s="6"/>
      <c r="QZJ26" s="6"/>
      <c r="QZK26" s="6"/>
      <c r="QZL26" s="6"/>
      <c r="QZM26" s="6"/>
      <c r="QZN26" s="6"/>
      <c r="QZO26" s="6"/>
      <c r="QZP26" s="6"/>
      <c r="QZQ26" s="6"/>
      <c r="QZR26" s="6"/>
      <c r="QZS26" s="6"/>
      <c r="QZT26" s="6"/>
      <c r="QZU26" s="6"/>
      <c r="QZV26" s="6"/>
      <c r="QZW26" s="6"/>
      <c r="QZX26" s="6"/>
      <c r="QZY26" s="6"/>
      <c r="QZZ26" s="6"/>
      <c r="RAA26" s="6"/>
      <c r="RAB26" s="6"/>
      <c r="RAC26" s="6"/>
      <c r="RAD26" s="6"/>
      <c r="RAE26" s="6"/>
      <c r="RAF26" s="6"/>
      <c r="RAG26" s="6"/>
      <c r="RAH26" s="6"/>
      <c r="RAI26" s="6"/>
      <c r="RAJ26" s="6"/>
      <c r="RAK26" s="6"/>
      <c r="RAL26" s="6"/>
      <c r="RAM26" s="6"/>
      <c r="RAN26" s="6"/>
      <c r="RAO26" s="6"/>
      <c r="RAP26" s="6"/>
      <c r="RAQ26" s="6"/>
      <c r="RAR26" s="6"/>
      <c r="RAS26" s="6"/>
      <c r="RAT26" s="6"/>
      <c r="RAU26" s="6"/>
      <c r="RAV26" s="6"/>
      <c r="RAW26" s="6"/>
      <c r="RAX26" s="6"/>
      <c r="RAY26" s="6"/>
      <c r="RAZ26" s="6"/>
      <c r="RBA26" s="6"/>
      <c r="RBB26" s="6"/>
      <c r="RBC26" s="6"/>
      <c r="RBD26" s="6"/>
      <c r="RBE26" s="6"/>
      <c r="RBF26" s="6"/>
      <c r="RBG26" s="6"/>
      <c r="RBH26" s="6"/>
      <c r="RBI26" s="6"/>
      <c r="RBJ26" s="6"/>
      <c r="RBK26" s="6"/>
      <c r="RBL26" s="6"/>
      <c r="RBM26" s="6"/>
      <c r="RBN26" s="6"/>
      <c r="RBO26" s="6"/>
      <c r="RBP26" s="6"/>
      <c r="RBQ26" s="6"/>
      <c r="RBR26" s="6"/>
      <c r="RBS26" s="6"/>
      <c r="RBT26" s="6"/>
      <c r="RBU26" s="6"/>
      <c r="RBV26" s="6"/>
      <c r="RBW26" s="6"/>
      <c r="RBX26" s="6"/>
      <c r="RBY26" s="6"/>
      <c r="RBZ26" s="6"/>
      <c r="RCA26" s="6"/>
      <c r="RCB26" s="6"/>
      <c r="RCC26" s="6"/>
      <c r="RCD26" s="6"/>
      <c r="RCE26" s="6"/>
      <c r="RCF26" s="6"/>
      <c r="RCG26" s="6"/>
      <c r="RCH26" s="6"/>
      <c r="RCI26" s="6"/>
      <c r="RCJ26" s="6"/>
      <c r="RCK26" s="6"/>
      <c r="RCL26" s="6"/>
      <c r="RCM26" s="6"/>
      <c r="RCN26" s="6"/>
      <c r="RCO26" s="6"/>
      <c r="RCP26" s="6"/>
      <c r="RCQ26" s="6"/>
      <c r="RCR26" s="6"/>
      <c r="RCS26" s="6"/>
      <c r="RCT26" s="6"/>
      <c r="RCU26" s="6"/>
      <c r="RCV26" s="6"/>
      <c r="RCW26" s="6"/>
      <c r="RCX26" s="6"/>
      <c r="RCY26" s="6"/>
      <c r="RCZ26" s="6"/>
      <c r="RDA26" s="6"/>
      <c r="RDB26" s="6"/>
      <c r="RDC26" s="6"/>
      <c r="RDD26" s="6"/>
      <c r="RDE26" s="6"/>
      <c r="RDF26" s="6"/>
      <c r="RDG26" s="6"/>
      <c r="RDH26" s="6"/>
      <c r="RDI26" s="6"/>
      <c r="RDJ26" s="6"/>
      <c r="RDK26" s="6"/>
      <c r="RDL26" s="6"/>
      <c r="RDM26" s="6"/>
      <c r="RDN26" s="6"/>
      <c r="RDO26" s="6"/>
      <c r="RDP26" s="6"/>
      <c r="RDQ26" s="6"/>
      <c r="RDR26" s="6"/>
      <c r="RDS26" s="6"/>
      <c r="RDT26" s="6"/>
      <c r="RDU26" s="6"/>
      <c r="RDV26" s="6"/>
      <c r="RDW26" s="6"/>
      <c r="RDX26" s="6"/>
      <c r="RDY26" s="6"/>
      <c r="RDZ26" s="6"/>
      <c r="REA26" s="6"/>
      <c r="REB26" s="6"/>
      <c r="REC26" s="6"/>
      <c r="RED26" s="6"/>
      <c r="REE26" s="6"/>
      <c r="REF26" s="6"/>
      <c r="REG26" s="6"/>
      <c r="REH26" s="6"/>
      <c r="REI26" s="6"/>
      <c r="REJ26" s="6"/>
      <c r="REK26" s="6"/>
      <c r="REL26" s="6"/>
      <c r="REM26" s="6"/>
      <c r="REN26" s="6"/>
      <c r="REO26" s="6"/>
      <c r="REP26" s="6"/>
      <c r="REQ26" s="6"/>
      <c r="RER26" s="6"/>
      <c r="RES26" s="6"/>
      <c r="RET26" s="6"/>
      <c r="REU26" s="6"/>
      <c r="REV26" s="6"/>
      <c r="REW26" s="6"/>
      <c r="REX26" s="6"/>
      <c r="REY26" s="6"/>
      <c r="REZ26" s="6"/>
      <c r="RFA26" s="6"/>
      <c r="RFB26" s="6"/>
      <c r="RFC26" s="6"/>
      <c r="RFD26" s="6"/>
      <c r="RFE26" s="6"/>
      <c r="RFF26" s="6"/>
      <c r="RFG26" s="6"/>
      <c r="RFH26" s="6"/>
      <c r="RFI26" s="6"/>
      <c r="RFJ26" s="6"/>
      <c r="RFK26" s="6"/>
      <c r="RFL26" s="6"/>
      <c r="RFM26" s="6"/>
      <c r="RFN26" s="6"/>
      <c r="RFO26" s="6"/>
      <c r="RFP26" s="6"/>
      <c r="RFQ26" s="6"/>
      <c r="RFR26" s="6"/>
      <c r="RFS26" s="6"/>
      <c r="RFT26" s="6"/>
      <c r="RFU26" s="6"/>
      <c r="RFV26" s="6"/>
      <c r="RFW26" s="6"/>
      <c r="RFX26" s="6"/>
      <c r="RFY26" s="6"/>
      <c r="RFZ26" s="6"/>
      <c r="RGA26" s="6"/>
      <c r="RGB26" s="6"/>
      <c r="RGC26" s="6"/>
      <c r="RGD26" s="6"/>
      <c r="RGE26" s="6"/>
      <c r="RGF26" s="6"/>
      <c r="RGG26" s="6"/>
      <c r="RGH26" s="6"/>
      <c r="RGI26" s="6"/>
      <c r="RGJ26" s="6"/>
      <c r="RGK26" s="6"/>
      <c r="RGL26" s="6"/>
      <c r="RGM26" s="6"/>
      <c r="RGN26" s="6"/>
      <c r="RGO26" s="6"/>
      <c r="RGP26" s="6"/>
      <c r="RGQ26" s="6"/>
      <c r="RGR26" s="6"/>
      <c r="RGS26" s="6"/>
      <c r="RGT26" s="6"/>
      <c r="RGU26" s="6"/>
      <c r="RGV26" s="6"/>
      <c r="RGW26" s="6"/>
      <c r="RGX26" s="6"/>
      <c r="RGY26" s="6"/>
      <c r="RGZ26" s="6"/>
      <c r="RHA26" s="6"/>
      <c r="RHB26" s="6"/>
      <c r="RHC26" s="6"/>
      <c r="RHD26" s="6"/>
      <c r="RHE26" s="6"/>
      <c r="RHF26" s="6"/>
      <c r="RHG26" s="6"/>
      <c r="RHH26" s="6"/>
      <c r="RHI26" s="6"/>
      <c r="RHJ26" s="6"/>
      <c r="RHK26" s="6"/>
      <c r="RHL26" s="6"/>
      <c r="RHM26" s="6"/>
      <c r="RHN26" s="6"/>
      <c r="RHO26" s="6"/>
      <c r="RHP26" s="6"/>
      <c r="RHQ26" s="6"/>
      <c r="RHR26" s="6"/>
      <c r="RHS26" s="6"/>
      <c r="RHT26" s="6"/>
      <c r="RHU26" s="6"/>
      <c r="RHV26" s="6"/>
      <c r="RHW26" s="6"/>
      <c r="RHX26" s="6"/>
      <c r="RHY26" s="6"/>
      <c r="RHZ26" s="6"/>
      <c r="RIA26" s="6"/>
      <c r="RIB26" s="6"/>
      <c r="RIC26" s="6"/>
      <c r="RID26" s="6"/>
      <c r="RIE26" s="6"/>
      <c r="RIF26" s="6"/>
      <c r="RIG26" s="6"/>
      <c r="RIH26" s="6"/>
      <c r="RII26" s="6"/>
      <c r="RIJ26" s="6"/>
      <c r="RIK26" s="6"/>
      <c r="RIL26" s="6"/>
      <c r="RIM26" s="6"/>
      <c r="RIN26" s="6"/>
      <c r="RIO26" s="6"/>
      <c r="RIP26" s="6"/>
      <c r="RIQ26" s="6"/>
      <c r="RIR26" s="6"/>
      <c r="RIS26" s="6"/>
      <c r="RIT26" s="6"/>
      <c r="RIU26" s="6"/>
      <c r="RIV26" s="6"/>
      <c r="RIW26" s="6"/>
      <c r="RIX26" s="6"/>
      <c r="RIY26" s="6"/>
      <c r="RIZ26" s="6"/>
      <c r="RJA26" s="6"/>
      <c r="RJB26" s="6"/>
      <c r="RJC26" s="6"/>
      <c r="RJD26" s="6"/>
      <c r="RJE26" s="6"/>
      <c r="RJF26" s="6"/>
      <c r="RJG26" s="6"/>
      <c r="RJH26" s="6"/>
      <c r="RJI26" s="6"/>
      <c r="RJJ26" s="6"/>
      <c r="RJK26" s="6"/>
      <c r="RJL26" s="6"/>
      <c r="RJM26" s="6"/>
      <c r="RJN26" s="6"/>
      <c r="RJO26" s="6"/>
      <c r="RJP26" s="6"/>
      <c r="RJQ26" s="6"/>
      <c r="RJR26" s="6"/>
      <c r="RJS26" s="6"/>
      <c r="RJT26" s="6"/>
      <c r="RJU26" s="6"/>
      <c r="RJV26" s="6"/>
      <c r="RJW26" s="6"/>
      <c r="RJX26" s="6"/>
      <c r="RJY26" s="6"/>
      <c r="RJZ26" s="6"/>
      <c r="RKA26" s="6"/>
      <c r="RKB26" s="6"/>
      <c r="RKC26" s="6"/>
      <c r="RKD26" s="6"/>
      <c r="RKE26" s="6"/>
      <c r="RKF26" s="6"/>
      <c r="RKG26" s="6"/>
      <c r="RKH26" s="6"/>
      <c r="RKI26" s="6"/>
      <c r="RKJ26" s="6"/>
      <c r="RKK26" s="6"/>
      <c r="RKL26" s="6"/>
      <c r="RKM26" s="6"/>
      <c r="RKN26" s="6"/>
      <c r="RKO26" s="6"/>
      <c r="RKP26" s="6"/>
      <c r="RKQ26" s="6"/>
      <c r="RKR26" s="6"/>
      <c r="RKS26" s="6"/>
      <c r="RKT26" s="6"/>
      <c r="RKU26" s="6"/>
      <c r="RKV26" s="6"/>
      <c r="RKW26" s="6"/>
      <c r="RKX26" s="6"/>
      <c r="RKY26" s="6"/>
      <c r="RKZ26" s="6"/>
      <c r="RLA26" s="6"/>
      <c r="RLB26" s="6"/>
      <c r="RLC26" s="6"/>
      <c r="RLD26" s="6"/>
      <c r="RLE26" s="6"/>
      <c r="RLF26" s="6"/>
      <c r="RLG26" s="6"/>
      <c r="RLH26" s="6"/>
      <c r="RLI26" s="6"/>
      <c r="RLJ26" s="6"/>
      <c r="RLK26" s="6"/>
      <c r="RLL26" s="6"/>
      <c r="RLM26" s="6"/>
      <c r="RLN26" s="6"/>
      <c r="RLO26" s="6"/>
      <c r="RLP26" s="6"/>
      <c r="RLQ26" s="6"/>
      <c r="RLR26" s="6"/>
      <c r="RLS26" s="6"/>
      <c r="RLT26" s="6"/>
      <c r="RLU26" s="6"/>
      <c r="RLV26" s="6"/>
      <c r="RLW26" s="6"/>
      <c r="RLX26" s="6"/>
      <c r="RLY26" s="6"/>
      <c r="RLZ26" s="6"/>
      <c r="RMA26" s="6"/>
      <c r="RMB26" s="6"/>
      <c r="RMC26" s="6"/>
      <c r="RMD26" s="6"/>
      <c r="RME26" s="6"/>
      <c r="RMF26" s="6"/>
      <c r="RMG26" s="6"/>
      <c r="RMH26" s="6"/>
      <c r="RMI26" s="6"/>
      <c r="RMJ26" s="6"/>
      <c r="RMK26" s="6"/>
      <c r="RML26" s="6"/>
      <c r="RMM26" s="6"/>
      <c r="RMN26" s="6"/>
      <c r="RMO26" s="6"/>
      <c r="RMP26" s="6"/>
      <c r="RMQ26" s="6"/>
      <c r="RMR26" s="6"/>
      <c r="RMS26" s="6"/>
      <c r="RMT26" s="6"/>
      <c r="RMU26" s="6"/>
      <c r="RMV26" s="6"/>
      <c r="RMW26" s="6"/>
      <c r="RMX26" s="6"/>
      <c r="RMY26" s="6"/>
      <c r="RMZ26" s="6"/>
      <c r="RNA26" s="6"/>
      <c r="RNB26" s="6"/>
      <c r="RNC26" s="6"/>
      <c r="RND26" s="6"/>
      <c r="RNE26" s="6"/>
      <c r="RNF26" s="6"/>
      <c r="RNG26" s="6"/>
      <c r="RNH26" s="6"/>
      <c r="RNI26" s="6"/>
      <c r="RNJ26" s="6"/>
      <c r="RNK26" s="6"/>
      <c r="RNL26" s="6"/>
      <c r="RNM26" s="6"/>
      <c r="RNN26" s="6"/>
      <c r="RNO26" s="6"/>
      <c r="RNP26" s="6"/>
      <c r="RNQ26" s="6"/>
      <c r="RNR26" s="6"/>
      <c r="RNS26" s="6"/>
      <c r="RNT26" s="6"/>
      <c r="RNU26" s="6"/>
      <c r="RNV26" s="6"/>
      <c r="RNW26" s="6"/>
      <c r="RNX26" s="6"/>
      <c r="RNY26" s="6"/>
      <c r="RNZ26" s="6"/>
      <c r="ROA26" s="6"/>
      <c r="ROB26" s="6"/>
      <c r="ROC26" s="6"/>
      <c r="ROD26" s="6"/>
      <c r="ROE26" s="6"/>
      <c r="ROF26" s="6"/>
      <c r="ROG26" s="6"/>
      <c r="ROH26" s="6"/>
      <c r="ROI26" s="6"/>
      <c r="ROJ26" s="6"/>
      <c r="ROK26" s="6"/>
      <c r="ROL26" s="6"/>
      <c r="ROM26" s="6"/>
      <c r="RON26" s="6"/>
      <c r="ROO26" s="6"/>
      <c r="ROP26" s="6"/>
      <c r="ROQ26" s="6"/>
      <c r="ROR26" s="6"/>
      <c r="ROS26" s="6"/>
      <c r="ROT26" s="6"/>
      <c r="ROU26" s="6"/>
      <c r="ROV26" s="6"/>
      <c r="ROW26" s="6"/>
      <c r="ROX26" s="6"/>
      <c r="ROY26" s="6"/>
      <c r="ROZ26" s="6"/>
      <c r="RPA26" s="6"/>
      <c r="RPB26" s="6"/>
      <c r="RPC26" s="6"/>
      <c r="RPD26" s="6"/>
      <c r="RPE26" s="6"/>
      <c r="RPF26" s="6"/>
      <c r="RPG26" s="6"/>
      <c r="RPH26" s="6"/>
      <c r="RPI26" s="6"/>
      <c r="RPJ26" s="6"/>
      <c r="RPK26" s="6"/>
      <c r="RPL26" s="6"/>
      <c r="RPM26" s="6"/>
      <c r="RPN26" s="6"/>
      <c r="RPO26" s="6"/>
      <c r="RPP26" s="6"/>
      <c r="RPQ26" s="6"/>
      <c r="RPR26" s="6"/>
      <c r="RPS26" s="6"/>
      <c r="RPT26" s="6"/>
      <c r="RPU26" s="6"/>
      <c r="RPV26" s="6"/>
      <c r="RPW26" s="6"/>
      <c r="RPX26" s="6"/>
      <c r="RPY26" s="6"/>
      <c r="RPZ26" s="6"/>
      <c r="RQA26" s="6"/>
      <c r="RQB26" s="6"/>
      <c r="RQC26" s="6"/>
      <c r="RQD26" s="6"/>
      <c r="RQE26" s="6"/>
      <c r="RQF26" s="6"/>
      <c r="RQG26" s="6"/>
      <c r="RQH26" s="6"/>
      <c r="RQI26" s="6"/>
      <c r="RQJ26" s="6"/>
      <c r="RQK26" s="6"/>
      <c r="RQL26" s="6"/>
      <c r="RQM26" s="6"/>
      <c r="RQN26" s="6"/>
      <c r="RQO26" s="6"/>
      <c r="RQP26" s="6"/>
      <c r="RQQ26" s="6"/>
      <c r="RQR26" s="6"/>
      <c r="RQS26" s="6"/>
      <c r="RQT26" s="6"/>
      <c r="RQU26" s="6"/>
      <c r="RQV26" s="6"/>
      <c r="RQW26" s="6"/>
      <c r="RQX26" s="6"/>
      <c r="RQY26" s="6"/>
      <c r="RQZ26" s="6"/>
      <c r="RRA26" s="6"/>
      <c r="RRB26" s="6"/>
      <c r="RRC26" s="6"/>
      <c r="RRD26" s="6"/>
      <c r="RRE26" s="6"/>
      <c r="RRF26" s="6"/>
      <c r="RRG26" s="6"/>
      <c r="RRH26" s="6"/>
      <c r="RRI26" s="6"/>
      <c r="RRJ26" s="6"/>
      <c r="RRK26" s="6"/>
      <c r="RRL26" s="6"/>
      <c r="RRM26" s="6"/>
      <c r="RRN26" s="6"/>
      <c r="RRO26" s="6"/>
      <c r="RRP26" s="6"/>
      <c r="RRQ26" s="6"/>
      <c r="RRR26" s="6"/>
      <c r="RRS26" s="6"/>
      <c r="RRT26" s="6"/>
      <c r="RRU26" s="6"/>
      <c r="RRV26" s="6"/>
      <c r="RRW26" s="6"/>
      <c r="RRX26" s="6"/>
      <c r="RRY26" s="6"/>
      <c r="RRZ26" s="6"/>
      <c r="RSA26" s="6"/>
      <c r="RSB26" s="6"/>
      <c r="RSC26" s="6"/>
      <c r="RSD26" s="6"/>
      <c r="RSE26" s="6"/>
      <c r="RSF26" s="6"/>
      <c r="RSG26" s="6"/>
      <c r="RSH26" s="6"/>
      <c r="RSI26" s="6"/>
      <c r="RSJ26" s="6"/>
      <c r="RSK26" s="6"/>
      <c r="RSL26" s="6"/>
      <c r="RSM26" s="6"/>
      <c r="RSN26" s="6"/>
      <c r="RSO26" s="6"/>
      <c r="RSP26" s="6"/>
      <c r="RSQ26" s="6"/>
      <c r="RSR26" s="6"/>
      <c r="RSS26" s="6"/>
      <c r="RST26" s="6"/>
      <c r="RSU26" s="6"/>
      <c r="RSV26" s="6"/>
      <c r="RSW26" s="6"/>
      <c r="RSX26" s="6"/>
      <c r="RSY26" s="6"/>
      <c r="RSZ26" s="6"/>
      <c r="RTA26" s="6"/>
      <c r="RTB26" s="6"/>
      <c r="RTC26" s="6"/>
      <c r="RTD26" s="6"/>
      <c r="RTE26" s="6"/>
      <c r="RTF26" s="6"/>
      <c r="RTG26" s="6"/>
      <c r="RTH26" s="6"/>
      <c r="RTI26" s="6"/>
      <c r="RTJ26" s="6"/>
      <c r="RTK26" s="6"/>
      <c r="RTL26" s="6"/>
      <c r="RTM26" s="6"/>
      <c r="RTN26" s="6"/>
      <c r="RTO26" s="6"/>
      <c r="RTP26" s="6"/>
      <c r="RTQ26" s="6"/>
      <c r="RTR26" s="6"/>
      <c r="RTS26" s="6"/>
      <c r="RTT26" s="6"/>
      <c r="RTU26" s="6"/>
      <c r="RTV26" s="6"/>
      <c r="RTW26" s="6"/>
      <c r="RTX26" s="6"/>
      <c r="RTY26" s="6"/>
      <c r="RTZ26" s="6"/>
      <c r="RUA26" s="6"/>
      <c r="RUB26" s="6"/>
      <c r="RUC26" s="6"/>
      <c r="RUD26" s="6"/>
      <c r="RUE26" s="6"/>
      <c r="RUF26" s="6"/>
      <c r="RUG26" s="6"/>
      <c r="RUH26" s="6"/>
      <c r="RUI26" s="6"/>
      <c r="RUJ26" s="6"/>
      <c r="RUK26" s="6"/>
      <c r="RUL26" s="6"/>
      <c r="RUM26" s="6"/>
      <c r="RUN26" s="6"/>
      <c r="RUO26" s="6"/>
      <c r="RUP26" s="6"/>
      <c r="RUQ26" s="6"/>
      <c r="RUR26" s="6"/>
      <c r="RUS26" s="6"/>
      <c r="RUT26" s="6"/>
      <c r="RUU26" s="6"/>
      <c r="RUV26" s="6"/>
      <c r="RUW26" s="6"/>
      <c r="RUX26" s="6"/>
      <c r="RUY26" s="6"/>
      <c r="RUZ26" s="6"/>
      <c r="RVA26" s="6"/>
      <c r="RVB26" s="6"/>
      <c r="RVC26" s="6"/>
      <c r="RVD26" s="6"/>
      <c r="RVE26" s="6"/>
      <c r="RVF26" s="6"/>
      <c r="RVG26" s="6"/>
      <c r="RVH26" s="6"/>
      <c r="RVI26" s="6"/>
      <c r="RVJ26" s="6"/>
      <c r="RVK26" s="6"/>
      <c r="RVL26" s="6"/>
      <c r="RVM26" s="6"/>
      <c r="RVN26" s="6"/>
      <c r="RVO26" s="6"/>
      <c r="RVP26" s="6"/>
      <c r="RVQ26" s="6"/>
      <c r="RVR26" s="6"/>
      <c r="RVS26" s="6"/>
      <c r="RVT26" s="6"/>
      <c r="RVU26" s="6"/>
      <c r="RVV26" s="6"/>
      <c r="RVW26" s="6"/>
      <c r="RVX26" s="6"/>
      <c r="RVY26" s="6"/>
      <c r="RVZ26" s="6"/>
      <c r="RWA26" s="6"/>
      <c r="RWB26" s="6"/>
      <c r="RWC26" s="6"/>
      <c r="RWD26" s="6"/>
      <c r="RWE26" s="6"/>
      <c r="RWF26" s="6"/>
      <c r="RWG26" s="6"/>
      <c r="RWH26" s="6"/>
      <c r="RWI26" s="6"/>
      <c r="RWJ26" s="6"/>
      <c r="RWK26" s="6"/>
      <c r="RWL26" s="6"/>
      <c r="RWM26" s="6"/>
      <c r="RWN26" s="6"/>
      <c r="RWO26" s="6"/>
      <c r="RWP26" s="6"/>
      <c r="RWQ26" s="6"/>
      <c r="RWR26" s="6"/>
      <c r="RWS26" s="6"/>
      <c r="RWT26" s="6"/>
      <c r="RWU26" s="6"/>
      <c r="RWV26" s="6"/>
      <c r="RWW26" s="6"/>
      <c r="RWX26" s="6"/>
      <c r="RWY26" s="6"/>
      <c r="RWZ26" s="6"/>
      <c r="RXA26" s="6"/>
      <c r="RXB26" s="6"/>
      <c r="RXC26" s="6"/>
      <c r="RXD26" s="6"/>
      <c r="RXE26" s="6"/>
      <c r="RXF26" s="6"/>
      <c r="RXG26" s="6"/>
      <c r="RXH26" s="6"/>
      <c r="RXI26" s="6"/>
      <c r="RXJ26" s="6"/>
      <c r="RXK26" s="6"/>
      <c r="RXL26" s="6"/>
      <c r="RXM26" s="6"/>
      <c r="RXN26" s="6"/>
      <c r="RXO26" s="6"/>
      <c r="RXP26" s="6"/>
      <c r="RXQ26" s="6"/>
      <c r="RXR26" s="6"/>
      <c r="RXS26" s="6"/>
      <c r="RXT26" s="6"/>
      <c r="RXU26" s="6"/>
      <c r="RXV26" s="6"/>
      <c r="RXW26" s="6"/>
      <c r="RXX26" s="6"/>
      <c r="RXY26" s="6"/>
      <c r="RXZ26" s="6"/>
      <c r="RYA26" s="6"/>
      <c r="RYB26" s="6"/>
      <c r="RYC26" s="6"/>
      <c r="RYD26" s="6"/>
      <c r="RYE26" s="6"/>
      <c r="RYF26" s="6"/>
      <c r="RYG26" s="6"/>
      <c r="RYH26" s="6"/>
      <c r="RYI26" s="6"/>
      <c r="RYJ26" s="6"/>
      <c r="RYK26" s="6"/>
      <c r="RYL26" s="6"/>
      <c r="RYM26" s="6"/>
      <c r="RYN26" s="6"/>
      <c r="RYO26" s="6"/>
      <c r="RYP26" s="6"/>
      <c r="RYQ26" s="6"/>
      <c r="RYR26" s="6"/>
      <c r="RYS26" s="6"/>
      <c r="RYT26" s="6"/>
      <c r="RYU26" s="6"/>
      <c r="RYV26" s="6"/>
      <c r="RYW26" s="6"/>
      <c r="RYX26" s="6"/>
      <c r="RYY26" s="6"/>
      <c r="RYZ26" s="6"/>
      <c r="RZA26" s="6"/>
      <c r="RZB26" s="6"/>
      <c r="RZC26" s="6"/>
      <c r="RZD26" s="6"/>
      <c r="RZE26" s="6"/>
      <c r="RZF26" s="6"/>
      <c r="RZG26" s="6"/>
      <c r="RZH26" s="6"/>
      <c r="RZI26" s="6"/>
      <c r="RZJ26" s="6"/>
      <c r="RZK26" s="6"/>
      <c r="RZL26" s="6"/>
      <c r="RZM26" s="6"/>
      <c r="RZN26" s="6"/>
      <c r="RZO26" s="6"/>
      <c r="RZP26" s="6"/>
      <c r="RZQ26" s="6"/>
      <c r="RZR26" s="6"/>
      <c r="RZS26" s="6"/>
      <c r="RZT26" s="6"/>
      <c r="RZU26" s="6"/>
      <c r="RZV26" s="6"/>
      <c r="RZW26" s="6"/>
      <c r="RZX26" s="6"/>
      <c r="RZY26" s="6"/>
      <c r="RZZ26" s="6"/>
      <c r="SAA26" s="6"/>
      <c r="SAB26" s="6"/>
      <c r="SAC26" s="6"/>
      <c r="SAD26" s="6"/>
      <c r="SAE26" s="6"/>
      <c r="SAF26" s="6"/>
      <c r="SAG26" s="6"/>
      <c r="SAH26" s="6"/>
      <c r="SAI26" s="6"/>
      <c r="SAJ26" s="6"/>
      <c r="SAK26" s="6"/>
      <c r="SAL26" s="6"/>
      <c r="SAM26" s="6"/>
      <c r="SAN26" s="6"/>
      <c r="SAO26" s="6"/>
      <c r="SAP26" s="6"/>
      <c r="SAQ26" s="6"/>
      <c r="SAR26" s="6"/>
      <c r="SAS26" s="6"/>
      <c r="SAT26" s="6"/>
      <c r="SAU26" s="6"/>
      <c r="SAV26" s="6"/>
      <c r="SAW26" s="6"/>
      <c r="SAX26" s="6"/>
      <c r="SAY26" s="6"/>
      <c r="SAZ26" s="6"/>
      <c r="SBA26" s="6"/>
      <c r="SBB26" s="6"/>
      <c r="SBC26" s="6"/>
      <c r="SBD26" s="6"/>
      <c r="SBE26" s="6"/>
      <c r="SBF26" s="6"/>
      <c r="SBG26" s="6"/>
      <c r="SBH26" s="6"/>
      <c r="SBI26" s="6"/>
      <c r="SBJ26" s="6"/>
      <c r="SBK26" s="6"/>
      <c r="SBL26" s="6"/>
      <c r="SBM26" s="6"/>
      <c r="SBN26" s="6"/>
      <c r="SBO26" s="6"/>
      <c r="SBP26" s="6"/>
      <c r="SBQ26" s="6"/>
      <c r="SBR26" s="6"/>
      <c r="SBS26" s="6"/>
      <c r="SBT26" s="6"/>
      <c r="SBU26" s="6"/>
      <c r="SBV26" s="6"/>
      <c r="SBW26" s="6"/>
      <c r="SBX26" s="6"/>
      <c r="SBY26" s="6"/>
      <c r="SBZ26" s="6"/>
      <c r="SCA26" s="6"/>
      <c r="SCB26" s="6"/>
      <c r="SCC26" s="6"/>
      <c r="SCD26" s="6"/>
      <c r="SCE26" s="6"/>
      <c r="SCF26" s="6"/>
      <c r="SCG26" s="6"/>
      <c r="SCH26" s="6"/>
      <c r="SCI26" s="6"/>
      <c r="SCJ26" s="6"/>
      <c r="SCK26" s="6"/>
      <c r="SCL26" s="6"/>
      <c r="SCM26" s="6"/>
      <c r="SCN26" s="6"/>
      <c r="SCO26" s="6"/>
      <c r="SCP26" s="6"/>
      <c r="SCQ26" s="6"/>
      <c r="SCR26" s="6"/>
      <c r="SCS26" s="6"/>
      <c r="SCT26" s="6"/>
      <c r="SCU26" s="6"/>
      <c r="SCV26" s="6"/>
      <c r="SCW26" s="6"/>
      <c r="SCX26" s="6"/>
      <c r="SCY26" s="6"/>
      <c r="SCZ26" s="6"/>
      <c r="SDA26" s="6"/>
      <c r="SDB26" s="6"/>
      <c r="SDC26" s="6"/>
      <c r="SDD26" s="6"/>
      <c r="SDE26" s="6"/>
      <c r="SDF26" s="6"/>
      <c r="SDG26" s="6"/>
      <c r="SDH26" s="6"/>
      <c r="SDI26" s="6"/>
      <c r="SDJ26" s="6"/>
      <c r="SDK26" s="6"/>
      <c r="SDL26" s="6"/>
      <c r="SDM26" s="6"/>
      <c r="SDN26" s="6"/>
      <c r="SDO26" s="6"/>
      <c r="SDP26" s="6"/>
      <c r="SDQ26" s="6"/>
      <c r="SDR26" s="6"/>
      <c r="SDS26" s="6"/>
      <c r="SDT26" s="6"/>
      <c r="SDU26" s="6"/>
      <c r="SDV26" s="6"/>
      <c r="SDW26" s="6"/>
      <c r="SDX26" s="6"/>
      <c r="SDY26" s="6"/>
      <c r="SDZ26" s="6"/>
      <c r="SEA26" s="6"/>
      <c r="SEB26" s="6"/>
      <c r="SEC26" s="6"/>
      <c r="SED26" s="6"/>
      <c r="SEE26" s="6"/>
      <c r="SEF26" s="6"/>
      <c r="SEG26" s="6"/>
      <c r="SEH26" s="6"/>
      <c r="SEI26" s="6"/>
      <c r="SEJ26" s="6"/>
      <c r="SEK26" s="6"/>
      <c r="SEL26" s="6"/>
      <c r="SEM26" s="6"/>
      <c r="SEN26" s="6"/>
      <c r="SEO26" s="6"/>
      <c r="SEP26" s="6"/>
      <c r="SEQ26" s="6"/>
      <c r="SER26" s="6"/>
      <c r="SES26" s="6"/>
      <c r="SET26" s="6"/>
      <c r="SEU26" s="6"/>
      <c r="SEV26" s="6"/>
      <c r="SEW26" s="6"/>
      <c r="SEX26" s="6"/>
      <c r="SEY26" s="6"/>
      <c r="SEZ26" s="6"/>
      <c r="SFA26" s="6"/>
      <c r="SFB26" s="6"/>
      <c r="SFC26" s="6"/>
      <c r="SFD26" s="6"/>
      <c r="SFE26" s="6"/>
      <c r="SFF26" s="6"/>
      <c r="SFG26" s="6"/>
      <c r="SFH26" s="6"/>
      <c r="SFI26" s="6"/>
      <c r="SFJ26" s="6"/>
      <c r="SFK26" s="6"/>
      <c r="SFL26" s="6"/>
      <c r="SFM26" s="6"/>
      <c r="SFN26" s="6"/>
      <c r="SFO26" s="6"/>
      <c r="SFP26" s="6"/>
      <c r="SFQ26" s="6"/>
      <c r="SFR26" s="6"/>
      <c r="SFS26" s="6"/>
      <c r="SFT26" s="6"/>
      <c r="SFU26" s="6"/>
      <c r="SFV26" s="6"/>
      <c r="SFW26" s="6"/>
      <c r="SFX26" s="6"/>
      <c r="SFY26" s="6"/>
      <c r="SFZ26" s="6"/>
      <c r="SGA26" s="6"/>
      <c r="SGB26" s="6"/>
      <c r="SGC26" s="6"/>
      <c r="SGD26" s="6"/>
      <c r="SGE26" s="6"/>
      <c r="SGF26" s="6"/>
      <c r="SGG26" s="6"/>
      <c r="SGH26" s="6"/>
      <c r="SGI26" s="6"/>
      <c r="SGJ26" s="6"/>
      <c r="SGK26" s="6"/>
      <c r="SGL26" s="6"/>
      <c r="SGM26" s="6"/>
      <c r="SGN26" s="6"/>
      <c r="SGO26" s="6"/>
      <c r="SGP26" s="6"/>
      <c r="SGQ26" s="6"/>
      <c r="SGR26" s="6"/>
      <c r="SGS26" s="6"/>
      <c r="SGT26" s="6"/>
      <c r="SGU26" s="6"/>
      <c r="SGV26" s="6"/>
      <c r="SGW26" s="6"/>
      <c r="SGX26" s="6"/>
      <c r="SGY26" s="6"/>
      <c r="SGZ26" s="6"/>
      <c r="SHA26" s="6"/>
      <c r="SHB26" s="6"/>
      <c r="SHC26" s="6"/>
      <c r="SHD26" s="6"/>
      <c r="SHE26" s="6"/>
      <c r="SHF26" s="6"/>
      <c r="SHG26" s="6"/>
      <c r="SHH26" s="6"/>
      <c r="SHI26" s="6"/>
      <c r="SHJ26" s="6"/>
      <c r="SHK26" s="6"/>
      <c r="SHL26" s="6"/>
      <c r="SHM26" s="6"/>
      <c r="SHN26" s="6"/>
      <c r="SHO26" s="6"/>
      <c r="SHP26" s="6"/>
      <c r="SHQ26" s="6"/>
      <c r="SHR26" s="6"/>
      <c r="SHS26" s="6"/>
      <c r="SHT26" s="6"/>
      <c r="SHU26" s="6"/>
      <c r="SHV26" s="6"/>
      <c r="SHW26" s="6"/>
      <c r="SHX26" s="6"/>
      <c r="SHY26" s="6"/>
      <c r="SHZ26" s="6"/>
      <c r="SIA26" s="6"/>
      <c r="SIB26" s="6"/>
      <c r="SIC26" s="6"/>
      <c r="SID26" s="6"/>
      <c r="SIE26" s="6"/>
      <c r="SIF26" s="6"/>
      <c r="SIG26" s="6"/>
      <c r="SIH26" s="6"/>
      <c r="SII26" s="6"/>
      <c r="SIJ26" s="6"/>
      <c r="SIK26" s="6"/>
      <c r="SIL26" s="6"/>
      <c r="SIM26" s="6"/>
      <c r="SIN26" s="6"/>
      <c r="SIO26" s="6"/>
      <c r="SIP26" s="6"/>
      <c r="SIQ26" s="6"/>
      <c r="SIR26" s="6"/>
      <c r="SIS26" s="6"/>
      <c r="SIT26" s="6"/>
      <c r="SIU26" s="6"/>
      <c r="SIV26" s="6"/>
      <c r="SIW26" s="6"/>
      <c r="SIX26" s="6"/>
      <c r="SIY26" s="6"/>
      <c r="SIZ26" s="6"/>
      <c r="SJA26" s="6"/>
      <c r="SJB26" s="6"/>
      <c r="SJC26" s="6"/>
      <c r="SJD26" s="6"/>
      <c r="SJE26" s="6"/>
      <c r="SJF26" s="6"/>
      <c r="SJG26" s="6"/>
      <c r="SJH26" s="6"/>
      <c r="SJI26" s="6"/>
      <c r="SJJ26" s="6"/>
      <c r="SJK26" s="6"/>
      <c r="SJL26" s="6"/>
      <c r="SJM26" s="6"/>
      <c r="SJN26" s="6"/>
      <c r="SJO26" s="6"/>
      <c r="SJP26" s="6"/>
      <c r="SJQ26" s="6"/>
      <c r="SJR26" s="6"/>
      <c r="SJS26" s="6"/>
      <c r="SJT26" s="6"/>
      <c r="SJU26" s="6"/>
      <c r="SJV26" s="6"/>
      <c r="SJW26" s="6"/>
      <c r="SJX26" s="6"/>
      <c r="SJY26" s="6"/>
      <c r="SJZ26" s="6"/>
      <c r="SKA26" s="6"/>
      <c r="SKB26" s="6"/>
      <c r="SKC26" s="6"/>
      <c r="SKD26" s="6"/>
      <c r="SKE26" s="6"/>
      <c r="SKF26" s="6"/>
      <c r="SKG26" s="6"/>
      <c r="SKH26" s="6"/>
      <c r="SKI26" s="6"/>
      <c r="SKJ26" s="6"/>
      <c r="SKK26" s="6"/>
      <c r="SKL26" s="6"/>
      <c r="SKM26" s="6"/>
      <c r="SKN26" s="6"/>
      <c r="SKO26" s="6"/>
      <c r="SKP26" s="6"/>
      <c r="SKQ26" s="6"/>
      <c r="SKR26" s="6"/>
      <c r="SKS26" s="6"/>
      <c r="SKT26" s="6"/>
      <c r="SKU26" s="6"/>
      <c r="SKV26" s="6"/>
      <c r="SKW26" s="6"/>
      <c r="SKX26" s="6"/>
      <c r="SKY26" s="6"/>
      <c r="SKZ26" s="6"/>
      <c r="SLA26" s="6"/>
      <c r="SLB26" s="6"/>
      <c r="SLC26" s="6"/>
      <c r="SLD26" s="6"/>
      <c r="SLE26" s="6"/>
      <c r="SLF26" s="6"/>
      <c r="SLG26" s="6"/>
      <c r="SLH26" s="6"/>
      <c r="SLI26" s="6"/>
      <c r="SLJ26" s="6"/>
      <c r="SLK26" s="6"/>
      <c r="SLL26" s="6"/>
      <c r="SLM26" s="6"/>
      <c r="SLN26" s="6"/>
      <c r="SLO26" s="6"/>
      <c r="SLP26" s="6"/>
      <c r="SLQ26" s="6"/>
      <c r="SLR26" s="6"/>
      <c r="SLS26" s="6"/>
      <c r="SLT26" s="6"/>
      <c r="SLU26" s="6"/>
      <c r="SLV26" s="6"/>
      <c r="SLW26" s="6"/>
      <c r="SLX26" s="6"/>
      <c r="SLY26" s="6"/>
      <c r="SLZ26" s="6"/>
      <c r="SMA26" s="6"/>
      <c r="SMB26" s="6"/>
      <c r="SMC26" s="6"/>
      <c r="SMD26" s="6"/>
      <c r="SME26" s="6"/>
      <c r="SMF26" s="6"/>
      <c r="SMG26" s="6"/>
      <c r="SMH26" s="6"/>
      <c r="SMI26" s="6"/>
      <c r="SMJ26" s="6"/>
      <c r="SMK26" s="6"/>
      <c r="SML26" s="6"/>
      <c r="SMM26" s="6"/>
      <c r="SMN26" s="6"/>
      <c r="SMO26" s="6"/>
      <c r="SMP26" s="6"/>
      <c r="SMQ26" s="6"/>
      <c r="SMR26" s="6"/>
      <c r="SMS26" s="6"/>
      <c r="SMT26" s="6"/>
      <c r="SMU26" s="6"/>
      <c r="SMV26" s="6"/>
      <c r="SMW26" s="6"/>
      <c r="SMX26" s="6"/>
      <c r="SMY26" s="6"/>
      <c r="SMZ26" s="6"/>
      <c r="SNA26" s="6"/>
      <c r="SNB26" s="6"/>
      <c r="SNC26" s="6"/>
      <c r="SND26" s="6"/>
      <c r="SNE26" s="6"/>
      <c r="SNF26" s="6"/>
      <c r="SNG26" s="6"/>
      <c r="SNH26" s="6"/>
      <c r="SNI26" s="6"/>
      <c r="SNJ26" s="6"/>
      <c r="SNK26" s="6"/>
      <c r="SNL26" s="6"/>
      <c r="SNM26" s="6"/>
      <c r="SNN26" s="6"/>
      <c r="SNO26" s="6"/>
      <c r="SNP26" s="6"/>
      <c r="SNQ26" s="6"/>
      <c r="SNR26" s="6"/>
      <c r="SNS26" s="6"/>
      <c r="SNT26" s="6"/>
      <c r="SNU26" s="6"/>
      <c r="SNV26" s="6"/>
      <c r="SNW26" s="6"/>
      <c r="SNX26" s="6"/>
      <c r="SNY26" s="6"/>
      <c r="SNZ26" s="6"/>
      <c r="SOA26" s="6"/>
      <c r="SOB26" s="6"/>
      <c r="SOC26" s="6"/>
      <c r="SOD26" s="6"/>
      <c r="SOE26" s="6"/>
      <c r="SOF26" s="6"/>
      <c r="SOG26" s="6"/>
      <c r="SOH26" s="6"/>
      <c r="SOI26" s="6"/>
      <c r="SOJ26" s="6"/>
      <c r="SOK26" s="6"/>
      <c r="SOL26" s="6"/>
      <c r="SOM26" s="6"/>
      <c r="SON26" s="6"/>
      <c r="SOO26" s="6"/>
      <c r="SOP26" s="6"/>
      <c r="SOQ26" s="6"/>
      <c r="SOR26" s="6"/>
      <c r="SOS26" s="6"/>
      <c r="SOT26" s="6"/>
      <c r="SOU26" s="6"/>
      <c r="SOV26" s="6"/>
      <c r="SOW26" s="6"/>
      <c r="SOX26" s="6"/>
      <c r="SOY26" s="6"/>
      <c r="SOZ26" s="6"/>
      <c r="SPA26" s="6"/>
      <c r="SPB26" s="6"/>
      <c r="SPC26" s="6"/>
      <c r="SPD26" s="6"/>
      <c r="SPE26" s="6"/>
      <c r="SPF26" s="6"/>
      <c r="SPG26" s="6"/>
      <c r="SPH26" s="6"/>
      <c r="SPI26" s="6"/>
      <c r="SPJ26" s="6"/>
      <c r="SPK26" s="6"/>
      <c r="SPL26" s="6"/>
      <c r="SPM26" s="6"/>
      <c r="SPN26" s="6"/>
      <c r="SPO26" s="6"/>
      <c r="SPP26" s="6"/>
      <c r="SPQ26" s="6"/>
      <c r="SPR26" s="6"/>
      <c r="SPS26" s="6"/>
      <c r="SPT26" s="6"/>
      <c r="SPU26" s="6"/>
      <c r="SPV26" s="6"/>
      <c r="SPW26" s="6"/>
      <c r="SPX26" s="6"/>
      <c r="SPY26" s="6"/>
      <c r="SPZ26" s="6"/>
      <c r="SQA26" s="6"/>
      <c r="SQB26" s="6"/>
      <c r="SQC26" s="6"/>
      <c r="SQD26" s="6"/>
      <c r="SQE26" s="6"/>
      <c r="SQF26" s="6"/>
      <c r="SQG26" s="6"/>
      <c r="SQH26" s="6"/>
      <c r="SQI26" s="6"/>
      <c r="SQJ26" s="6"/>
      <c r="SQK26" s="6"/>
      <c r="SQL26" s="6"/>
      <c r="SQM26" s="6"/>
      <c r="SQN26" s="6"/>
      <c r="SQO26" s="6"/>
      <c r="SQP26" s="6"/>
      <c r="SQQ26" s="6"/>
      <c r="SQR26" s="6"/>
      <c r="SQS26" s="6"/>
      <c r="SQT26" s="6"/>
      <c r="SQU26" s="6"/>
      <c r="SQV26" s="6"/>
      <c r="SQW26" s="6"/>
      <c r="SQX26" s="6"/>
      <c r="SQY26" s="6"/>
      <c r="SQZ26" s="6"/>
      <c r="SRA26" s="6"/>
      <c r="SRB26" s="6"/>
      <c r="SRC26" s="6"/>
      <c r="SRD26" s="6"/>
      <c r="SRE26" s="6"/>
      <c r="SRF26" s="6"/>
      <c r="SRG26" s="6"/>
      <c r="SRH26" s="6"/>
      <c r="SRI26" s="6"/>
      <c r="SRJ26" s="6"/>
      <c r="SRK26" s="6"/>
      <c r="SRL26" s="6"/>
      <c r="SRM26" s="6"/>
      <c r="SRN26" s="6"/>
      <c r="SRO26" s="6"/>
      <c r="SRP26" s="6"/>
      <c r="SRQ26" s="6"/>
      <c r="SRR26" s="6"/>
      <c r="SRS26" s="6"/>
      <c r="SRT26" s="6"/>
      <c r="SRU26" s="6"/>
      <c r="SRV26" s="6"/>
      <c r="SRW26" s="6"/>
      <c r="SRX26" s="6"/>
      <c r="SRY26" s="6"/>
      <c r="SRZ26" s="6"/>
      <c r="SSA26" s="6"/>
      <c r="SSB26" s="6"/>
      <c r="SSC26" s="6"/>
      <c r="SSD26" s="6"/>
      <c r="SSE26" s="6"/>
      <c r="SSF26" s="6"/>
      <c r="SSG26" s="6"/>
      <c r="SSH26" s="6"/>
      <c r="SSI26" s="6"/>
      <c r="SSJ26" s="6"/>
      <c r="SSK26" s="6"/>
      <c r="SSL26" s="6"/>
      <c r="SSM26" s="6"/>
      <c r="SSN26" s="6"/>
      <c r="SSO26" s="6"/>
      <c r="SSP26" s="6"/>
      <c r="SSQ26" s="6"/>
      <c r="SSR26" s="6"/>
      <c r="SSS26" s="6"/>
      <c r="SST26" s="6"/>
      <c r="SSU26" s="6"/>
      <c r="SSV26" s="6"/>
      <c r="SSW26" s="6"/>
      <c r="SSX26" s="6"/>
      <c r="SSY26" s="6"/>
      <c r="SSZ26" s="6"/>
      <c r="STA26" s="6"/>
      <c r="STB26" s="6"/>
      <c r="STC26" s="6"/>
      <c r="STD26" s="6"/>
      <c r="STE26" s="6"/>
      <c r="STF26" s="6"/>
      <c r="STG26" s="6"/>
      <c r="STH26" s="6"/>
      <c r="STI26" s="6"/>
      <c r="STJ26" s="6"/>
      <c r="STK26" s="6"/>
      <c r="STL26" s="6"/>
      <c r="STM26" s="6"/>
      <c r="STN26" s="6"/>
      <c r="STO26" s="6"/>
      <c r="STP26" s="6"/>
      <c r="STQ26" s="6"/>
      <c r="STR26" s="6"/>
      <c r="STS26" s="6"/>
      <c r="STT26" s="6"/>
      <c r="STU26" s="6"/>
      <c r="STV26" s="6"/>
      <c r="STW26" s="6"/>
      <c r="STX26" s="6"/>
      <c r="STY26" s="6"/>
      <c r="STZ26" s="6"/>
      <c r="SUA26" s="6"/>
      <c r="SUB26" s="6"/>
      <c r="SUC26" s="6"/>
      <c r="SUD26" s="6"/>
      <c r="SUE26" s="6"/>
      <c r="SUF26" s="6"/>
      <c r="SUG26" s="6"/>
      <c r="SUH26" s="6"/>
      <c r="SUI26" s="6"/>
      <c r="SUJ26" s="6"/>
      <c r="SUK26" s="6"/>
      <c r="SUL26" s="6"/>
      <c r="SUM26" s="6"/>
      <c r="SUN26" s="6"/>
      <c r="SUO26" s="6"/>
      <c r="SUP26" s="6"/>
      <c r="SUQ26" s="6"/>
      <c r="SUR26" s="6"/>
      <c r="SUS26" s="6"/>
      <c r="SUT26" s="6"/>
      <c r="SUU26" s="6"/>
      <c r="SUV26" s="6"/>
      <c r="SUW26" s="6"/>
      <c r="SUX26" s="6"/>
      <c r="SUY26" s="6"/>
      <c r="SUZ26" s="6"/>
      <c r="SVA26" s="6"/>
      <c r="SVB26" s="6"/>
      <c r="SVC26" s="6"/>
      <c r="SVD26" s="6"/>
      <c r="SVE26" s="6"/>
      <c r="SVF26" s="6"/>
      <c r="SVG26" s="6"/>
      <c r="SVH26" s="6"/>
      <c r="SVI26" s="6"/>
      <c r="SVJ26" s="6"/>
      <c r="SVK26" s="6"/>
      <c r="SVL26" s="6"/>
      <c r="SVM26" s="6"/>
      <c r="SVN26" s="6"/>
      <c r="SVO26" s="6"/>
      <c r="SVP26" s="6"/>
      <c r="SVQ26" s="6"/>
      <c r="SVR26" s="6"/>
      <c r="SVS26" s="6"/>
      <c r="SVT26" s="6"/>
      <c r="SVU26" s="6"/>
      <c r="SVV26" s="6"/>
      <c r="SVW26" s="6"/>
      <c r="SVX26" s="6"/>
      <c r="SVY26" s="6"/>
      <c r="SVZ26" s="6"/>
      <c r="SWA26" s="6"/>
      <c r="SWB26" s="6"/>
      <c r="SWC26" s="6"/>
      <c r="SWD26" s="6"/>
      <c r="SWE26" s="6"/>
      <c r="SWF26" s="6"/>
      <c r="SWG26" s="6"/>
      <c r="SWH26" s="6"/>
      <c r="SWI26" s="6"/>
      <c r="SWJ26" s="6"/>
      <c r="SWK26" s="6"/>
      <c r="SWL26" s="6"/>
      <c r="SWM26" s="6"/>
      <c r="SWN26" s="6"/>
      <c r="SWO26" s="6"/>
      <c r="SWP26" s="6"/>
      <c r="SWQ26" s="6"/>
      <c r="SWR26" s="6"/>
      <c r="SWS26" s="6"/>
      <c r="SWT26" s="6"/>
      <c r="SWU26" s="6"/>
      <c r="SWV26" s="6"/>
      <c r="SWW26" s="6"/>
      <c r="SWX26" s="6"/>
      <c r="SWY26" s="6"/>
      <c r="SWZ26" s="6"/>
      <c r="SXA26" s="6"/>
      <c r="SXB26" s="6"/>
      <c r="SXC26" s="6"/>
      <c r="SXD26" s="6"/>
      <c r="SXE26" s="6"/>
      <c r="SXF26" s="6"/>
      <c r="SXG26" s="6"/>
      <c r="SXH26" s="6"/>
      <c r="SXI26" s="6"/>
      <c r="SXJ26" s="6"/>
      <c r="SXK26" s="6"/>
      <c r="SXL26" s="6"/>
      <c r="SXM26" s="6"/>
      <c r="SXN26" s="6"/>
      <c r="SXO26" s="6"/>
      <c r="SXP26" s="6"/>
      <c r="SXQ26" s="6"/>
      <c r="SXR26" s="6"/>
      <c r="SXS26" s="6"/>
      <c r="SXT26" s="6"/>
      <c r="SXU26" s="6"/>
      <c r="SXV26" s="6"/>
      <c r="SXW26" s="6"/>
      <c r="SXX26" s="6"/>
      <c r="SXY26" s="6"/>
      <c r="SXZ26" s="6"/>
      <c r="SYA26" s="6"/>
      <c r="SYB26" s="6"/>
      <c r="SYC26" s="6"/>
      <c r="SYD26" s="6"/>
      <c r="SYE26" s="6"/>
      <c r="SYF26" s="6"/>
      <c r="SYG26" s="6"/>
      <c r="SYH26" s="6"/>
      <c r="SYI26" s="6"/>
      <c r="SYJ26" s="6"/>
      <c r="SYK26" s="6"/>
      <c r="SYL26" s="6"/>
      <c r="SYM26" s="6"/>
      <c r="SYN26" s="6"/>
      <c r="SYO26" s="6"/>
      <c r="SYP26" s="6"/>
      <c r="SYQ26" s="6"/>
      <c r="SYR26" s="6"/>
      <c r="SYS26" s="6"/>
      <c r="SYT26" s="6"/>
      <c r="SYU26" s="6"/>
      <c r="SYV26" s="6"/>
      <c r="SYW26" s="6"/>
      <c r="SYX26" s="6"/>
      <c r="SYY26" s="6"/>
      <c r="SYZ26" s="6"/>
      <c r="SZA26" s="6"/>
      <c r="SZB26" s="6"/>
      <c r="SZC26" s="6"/>
      <c r="SZD26" s="6"/>
      <c r="SZE26" s="6"/>
      <c r="SZF26" s="6"/>
      <c r="SZG26" s="6"/>
      <c r="SZH26" s="6"/>
      <c r="SZI26" s="6"/>
      <c r="SZJ26" s="6"/>
      <c r="SZK26" s="6"/>
      <c r="SZL26" s="6"/>
      <c r="SZM26" s="6"/>
      <c r="SZN26" s="6"/>
      <c r="SZO26" s="6"/>
      <c r="SZP26" s="6"/>
      <c r="SZQ26" s="6"/>
      <c r="SZR26" s="6"/>
      <c r="SZS26" s="6"/>
      <c r="SZT26" s="6"/>
      <c r="SZU26" s="6"/>
      <c r="SZV26" s="6"/>
      <c r="SZW26" s="6"/>
      <c r="SZX26" s="6"/>
      <c r="SZY26" s="6"/>
      <c r="SZZ26" s="6"/>
      <c r="TAA26" s="6"/>
      <c r="TAB26" s="6"/>
      <c r="TAC26" s="6"/>
      <c r="TAD26" s="6"/>
      <c r="TAE26" s="6"/>
      <c r="TAF26" s="6"/>
      <c r="TAG26" s="6"/>
      <c r="TAH26" s="6"/>
      <c r="TAI26" s="6"/>
      <c r="TAJ26" s="6"/>
      <c r="TAK26" s="6"/>
      <c r="TAL26" s="6"/>
      <c r="TAM26" s="6"/>
      <c r="TAN26" s="6"/>
      <c r="TAO26" s="6"/>
      <c r="TAP26" s="6"/>
      <c r="TAQ26" s="6"/>
      <c r="TAR26" s="6"/>
      <c r="TAS26" s="6"/>
      <c r="TAT26" s="6"/>
      <c r="TAU26" s="6"/>
      <c r="TAV26" s="6"/>
      <c r="TAW26" s="6"/>
      <c r="TAX26" s="6"/>
      <c r="TAY26" s="6"/>
      <c r="TAZ26" s="6"/>
      <c r="TBA26" s="6"/>
      <c r="TBB26" s="6"/>
      <c r="TBC26" s="6"/>
      <c r="TBD26" s="6"/>
      <c r="TBE26" s="6"/>
      <c r="TBF26" s="6"/>
      <c r="TBG26" s="6"/>
      <c r="TBH26" s="6"/>
      <c r="TBI26" s="6"/>
      <c r="TBJ26" s="6"/>
      <c r="TBK26" s="6"/>
      <c r="TBL26" s="6"/>
      <c r="TBM26" s="6"/>
      <c r="TBN26" s="6"/>
      <c r="TBO26" s="6"/>
      <c r="TBP26" s="6"/>
      <c r="TBQ26" s="6"/>
      <c r="TBR26" s="6"/>
      <c r="TBS26" s="6"/>
      <c r="TBT26" s="6"/>
      <c r="TBU26" s="6"/>
      <c r="TBV26" s="6"/>
      <c r="TBW26" s="6"/>
      <c r="TBX26" s="6"/>
      <c r="TBY26" s="6"/>
      <c r="TBZ26" s="6"/>
      <c r="TCA26" s="6"/>
      <c r="TCB26" s="6"/>
      <c r="TCC26" s="6"/>
      <c r="TCD26" s="6"/>
      <c r="TCE26" s="6"/>
      <c r="TCF26" s="6"/>
      <c r="TCG26" s="6"/>
      <c r="TCH26" s="6"/>
      <c r="TCI26" s="6"/>
      <c r="TCJ26" s="6"/>
      <c r="TCK26" s="6"/>
      <c r="TCL26" s="6"/>
      <c r="TCM26" s="6"/>
      <c r="TCN26" s="6"/>
      <c r="TCO26" s="6"/>
      <c r="TCP26" s="6"/>
      <c r="TCQ26" s="6"/>
      <c r="TCR26" s="6"/>
      <c r="TCS26" s="6"/>
      <c r="TCT26" s="6"/>
      <c r="TCU26" s="6"/>
      <c r="TCV26" s="6"/>
      <c r="TCW26" s="6"/>
      <c r="TCX26" s="6"/>
      <c r="TCY26" s="6"/>
      <c r="TCZ26" s="6"/>
      <c r="TDA26" s="6"/>
      <c r="TDB26" s="6"/>
      <c r="TDC26" s="6"/>
      <c r="TDD26" s="6"/>
      <c r="TDE26" s="6"/>
      <c r="TDF26" s="6"/>
      <c r="TDG26" s="6"/>
      <c r="TDH26" s="6"/>
      <c r="TDI26" s="6"/>
      <c r="TDJ26" s="6"/>
      <c r="TDK26" s="6"/>
      <c r="TDL26" s="6"/>
      <c r="TDM26" s="6"/>
      <c r="TDN26" s="6"/>
      <c r="TDO26" s="6"/>
      <c r="TDP26" s="6"/>
      <c r="TDQ26" s="6"/>
      <c r="TDR26" s="6"/>
      <c r="TDS26" s="6"/>
      <c r="TDT26" s="6"/>
      <c r="TDU26" s="6"/>
      <c r="TDV26" s="6"/>
      <c r="TDW26" s="6"/>
      <c r="TDX26" s="6"/>
      <c r="TDY26" s="6"/>
      <c r="TDZ26" s="6"/>
      <c r="TEA26" s="6"/>
      <c r="TEB26" s="6"/>
      <c r="TEC26" s="6"/>
      <c r="TED26" s="6"/>
      <c r="TEE26" s="6"/>
      <c r="TEF26" s="6"/>
      <c r="TEG26" s="6"/>
      <c r="TEH26" s="6"/>
      <c r="TEI26" s="6"/>
      <c r="TEJ26" s="6"/>
      <c r="TEK26" s="6"/>
      <c r="TEL26" s="6"/>
      <c r="TEM26" s="6"/>
      <c r="TEN26" s="6"/>
      <c r="TEO26" s="6"/>
      <c r="TEP26" s="6"/>
      <c r="TEQ26" s="6"/>
      <c r="TER26" s="6"/>
      <c r="TES26" s="6"/>
      <c r="TET26" s="6"/>
      <c r="TEU26" s="6"/>
      <c r="TEV26" s="6"/>
      <c r="TEW26" s="6"/>
      <c r="TEX26" s="6"/>
      <c r="TEY26" s="6"/>
      <c r="TEZ26" s="6"/>
      <c r="TFA26" s="6"/>
      <c r="TFB26" s="6"/>
      <c r="TFC26" s="6"/>
      <c r="TFD26" s="6"/>
      <c r="TFE26" s="6"/>
      <c r="TFF26" s="6"/>
      <c r="TFG26" s="6"/>
      <c r="TFH26" s="6"/>
      <c r="TFI26" s="6"/>
      <c r="TFJ26" s="6"/>
      <c r="TFK26" s="6"/>
      <c r="TFL26" s="6"/>
      <c r="TFM26" s="6"/>
      <c r="TFN26" s="6"/>
      <c r="TFO26" s="6"/>
      <c r="TFP26" s="6"/>
      <c r="TFQ26" s="6"/>
      <c r="TFR26" s="6"/>
      <c r="TFS26" s="6"/>
      <c r="TFT26" s="6"/>
      <c r="TFU26" s="6"/>
      <c r="TFV26" s="6"/>
      <c r="TFW26" s="6"/>
      <c r="TFX26" s="6"/>
      <c r="TFY26" s="6"/>
      <c r="TFZ26" s="6"/>
      <c r="TGA26" s="6"/>
      <c r="TGB26" s="6"/>
      <c r="TGC26" s="6"/>
      <c r="TGD26" s="6"/>
      <c r="TGE26" s="6"/>
      <c r="TGF26" s="6"/>
      <c r="TGG26" s="6"/>
      <c r="TGH26" s="6"/>
      <c r="TGI26" s="6"/>
      <c r="TGJ26" s="6"/>
      <c r="TGK26" s="6"/>
      <c r="TGL26" s="6"/>
      <c r="TGM26" s="6"/>
      <c r="TGN26" s="6"/>
      <c r="TGO26" s="6"/>
      <c r="TGP26" s="6"/>
      <c r="TGQ26" s="6"/>
      <c r="TGR26" s="6"/>
      <c r="TGS26" s="6"/>
      <c r="TGT26" s="6"/>
      <c r="TGU26" s="6"/>
      <c r="TGV26" s="6"/>
      <c r="TGW26" s="6"/>
      <c r="TGX26" s="6"/>
      <c r="TGY26" s="6"/>
      <c r="TGZ26" s="6"/>
      <c r="THA26" s="6"/>
      <c r="THB26" s="6"/>
      <c r="THC26" s="6"/>
      <c r="THD26" s="6"/>
      <c r="THE26" s="6"/>
      <c r="THF26" s="6"/>
      <c r="THG26" s="6"/>
      <c r="THH26" s="6"/>
      <c r="THI26" s="6"/>
      <c r="THJ26" s="6"/>
      <c r="THK26" s="6"/>
      <c r="THL26" s="6"/>
      <c r="THM26" s="6"/>
      <c r="THN26" s="6"/>
      <c r="THO26" s="6"/>
      <c r="THP26" s="6"/>
      <c r="THQ26" s="6"/>
      <c r="THR26" s="6"/>
      <c r="THS26" s="6"/>
      <c r="THT26" s="6"/>
      <c r="THU26" s="6"/>
      <c r="THV26" s="6"/>
      <c r="THW26" s="6"/>
      <c r="THX26" s="6"/>
      <c r="THY26" s="6"/>
      <c r="THZ26" s="6"/>
      <c r="TIA26" s="6"/>
      <c r="TIB26" s="6"/>
      <c r="TIC26" s="6"/>
      <c r="TID26" s="6"/>
      <c r="TIE26" s="6"/>
      <c r="TIF26" s="6"/>
      <c r="TIG26" s="6"/>
      <c r="TIH26" s="6"/>
      <c r="TII26" s="6"/>
      <c r="TIJ26" s="6"/>
      <c r="TIK26" s="6"/>
      <c r="TIL26" s="6"/>
      <c r="TIM26" s="6"/>
      <c r="TIN26" s="6"/>
      <c r="TIO26" s="6"/>
      <c r="TIP26" s="6"/>
      <c r="TIQ26" s="6"/>
      <c r="TIR26" s="6"/>
      <c r="TIS26" s="6"/>
      <c r="TIT26" s="6"/>
      <c r="TIU26" s="6"/>
      <c r="TIV26" s="6"/>
      <c r="TIW26" s="6"/>
      <c r="TIX26" s="6"/>
      <c r="TIY26" s="6"/>
      <c r="TIZ26" s="6"/>
      <c r="TJA26" s="6"/>
      <c r="TJB26" s="6"/>
      <c r="TJC26" s="6"/>
      <c r="TJD26" s="6"/>
      <c r="TJE26" s="6"/>
      <c r="TJF26" s="6"/>
      <c r="TJG26" s="6"/>
      <c r="TJH26" s="6"/>
      <c r="TJI26" s="6"/>
      <c r="TJJ26" s="6"/>
      <c r="TJK26" s="6"/>
      <c r="TJL26" s="6"/>
      <c r="TJM26" s="6"/>
      <c r="TJN26" s="6"/>
      <c r="TJO26" s="6"/>
      <c r="TJP26" s="6"/>
      <c r="TJQ26" s="6"/>
      <c r="TJR26" s="6"/>
      <c r="TJS26" s="6"/>
      <c r="TJT26" s="6"/>
      <c r="TJU26" s="6"/>
      <c r="TJV26" s="6"/>
      <c r="TJW26" s="6"/>
      <c r="TJX26" s="6"/>
      <c r="TJY26" s="6"/>
      <c r="TJZ26" s="6"/>
      <c r="TKA26" s="6"/>
      <c r="TKB26" s="6"/>
      <c r="TKC26" s="6"/>
      <c r="TKD26" s="6"/>
      <c r="TKE26" s="6"/>
      <c r="TKF26" s="6"/>
      <c r="TKG26" s="6"/>
      <c r="TKH26" s="6"/>
      <c r="TKI26" s="6"/>
      <c r="TKJ26" s="6"/>
      <c r="TKK26" s="6"/>
      <c r="TKL26" s="6"/>
      <c r="TKM26" s="6"/>
      <c r="TKN26" s="6"/>
      <c r="TKO26" s="6"/>
      <c r="TKP26" s="6"/>
      <c r="TKQ26" s="6"/>
      <c r="TKR26" s="6"/>
      <c r="TKS26" s="6"/>
      <c r="TKT26" s="6"/>
      <c r="TKU26" s="6"/>
      <c r="TKV26" s="6"/>
      <c r="TKW26" s="6"/>
      <c r="TKX26" s="6"/>
      <c r="TKY26" s="6"/>
      <c r="TKZ26" s="6"/>
      <c r="TLA26" s="6"/>
      <c r="TLB26" s="6"/>
      <c r="TLC26" s="6"/>
      <c r="TLD26" s="6"/>
      <c r="TLE26" s="6"/>
      <c r="TLF26" s="6"/>
      <c r="TLG26" s="6"/>
      <c r="TLH26" s="6"/>
      <c r="TLI26" s="6"/>
      <c r="TLJ26" s="6"/>
      <c r="TLK26" s="6"/>
      <c r="TLL26" s="6"/>
      <c r="TLM26" s="6"/>
      <c r="TLN26" s="6"/>
      <c r="TLO26" s="6"/>
      <c r="TLP26" s="6"/>
      <c r="TLQ26" s="6"/>
      <c r="TLR26" s="6"/>
      <c r="TLS26" s="6"/>
      <c r="TLT26" s="6"/>
      <c r="TLU26" s="6"/>
      <c r="TLV26" s="6"/>
      <c r="TLW26" s="6"/>
      <c r="TLX26" s="6"/>
      <c r="TLY26" s="6"/>
      <c r="TLZ26" s="6"/>
      <c r="TMA26" s="6"/>
      <c r="TMB26" s="6"/>
      <c r="TMC26" s="6"/>
      <c r="TMD26" s="6"/>
      <c r="TME26" s="6"/>
      <c r="TMF26" s="6"/>
      <c r="TMG26" s="6"/>
      <c r="TMH26" s="6"/>
      <c r="TMI26" s="6"/>
      <c r="TMJ26" s="6"/>
      <c r="TMK26" s="6"/>
      <c r="TML26" s="6"/>
      <c r="TMM26" s="6"/>
      <c r="TMN26" s="6"/>
      <c r="TMO26" s="6"/>
      <c r="TMP26" s="6"/>
      <c r="TMQ26" s="6"/>
      <c r="TMR26" s="6"/>
      <c r="TMS26" s="6"/>
      <c r="TMT26" s="6"/>
      <c r="TMU26" s="6"/>
      <c r="TMV26" s="6"/>
      <c r="TMW26" s="6"/>
      <c r="TMX26" s="6"/>
      <c r="TMY26" s="6"/>
      <c r="TMZ26" s="6"/>
      <c r="TNA26" s="6"/>
      <c r="TNB26" s="6"/>
      <c r="TNC26" s="6"/>
      <c r="TND26" s="6"/>
      <c r="TNE26" s="6"/>
      <c r="TNF26" s="6"/>
      <c r="TNG26" s="6"/>
      <c r="TNH26" s="6"/>
      <c r="TNI26" s="6"/>
      <c r="TNJ26" s="6"/>
      <c r="TNK26" s="6"/>
      <c r="TNL26" s="6"/>
      <c r="TNM26" s="6"/>
      <c r="TNN26" s="6"/>
      <c r="TNO26" s="6"/>
      <c r="TNP26" s="6"/>
      <c r="TNQ26" s="6"/>
      <c r="TNR26" s="6"/>
      <c r="TNS26" s="6"/>
      <c r="TNT26" s="6"/>
      <c r="TNU26" s="6"/>
      <c r="TNV26" s="6"/>
      <c r="TNW26" s="6"/>
      <c r="TNX26" s="6"/>
      <c r="TNY26" s="6"/>
      <c r="TNZ26" s="6"/>
      <c r="TOA26" s="6"/>
      <c r="TOB26" s="6"/>
      <c r="TOC26" s="6"/>
      <c r="TOD26" s="6"/>
      <c r="TOE26" s="6"/>
      <c r="TOF26" s="6"/>
      <c r="TOG26" s="6"/>
      <c r="TOH26" s="6"/>
      <c r="TOI26" s="6"/>
      <c r="TOJ26" s="6"/>
      <c r="TOK26" s="6"/>
      <c r="TOL26" s="6"/>
      <c r="TOM26" s="6"/>
      <c r="TON26" s="6"/>
      <c r="TOO26" s="6"/>
      <c r="TOP26" s="6"/>
      <c r="TOQ26" s="6"/>
      <c r="TOR26" s="6"/>
      <c r="TOS26" s="6"/>
      <c r="TOT26" s="6"/>
      <c r="TOU26" s="6"/>
      <c r="TOV26" s="6"/>
      <c r="TOW26" s="6"/>
      <c r="TOX26" s="6"/>
      <c r="TOY26" s="6"/>
      <c r="TOZ26" s="6"/>
      <c r="TPA26" s="6"/>
      <c r="TPB26" s="6"/>
      <c r="TPC26" s="6"/>
      <c r="TPD26" s="6"/>
      <c r="TPE26" s="6"/>
      <c r="TPF26" s="6"/>
      <c r="TPG26" s="6"/>
      <c r="TPH26" s="6"/>
      <c r="TPI26" s="6"/>
      <c r="TPJ26" s="6"/>
      <c r="TPK26" s="6"/>
      <c r="TPL26" s="6"/>
      <c r="TPM26" s="6"/>
      <c r="TPN26" s="6"/>
      <c r="TPO26" s="6"/>
      <c r="TPP26" s="6"/>
      <c r="TPQ26" s="6"/>
      <c r="TPR26" s="6"/>
      <c r="TPS26" s="6"/>
      <c r="TPT26" s="6"/>
      <c r="TPU26" s="6"/>
      <c r="TPV26" s="6"/>
      <c r="TPW26" s="6"/>
      <c r="TPX26" s="6"/>
      <c r="TPY26" s="6"/>
      <c r="TPZ26" s="6"/>
      <c r="TQA26" s="6"/>
      <c r="TQB26" s="6"/>
      <c r="TQC26" s="6"/>
      <c r="TQD26" s="6"/>
      <c r="TQE26" s="6"/>
      <c r="TQF26" s="6"/>
      <c r="TQG26" s="6"/>
      <c r="TQH26" s="6"/>
      <c r="TQI26" s="6"/>
      <c r="TQJ26" s="6"/>
      <c r="TQK26" s="6"/>
      <c r="TQL26" s="6"/>
      <c r="TQM26" s="6"/>
      <c r="TQN26" s="6"/>
      <c r="TQO26" s="6"/>
      <c r="TQP26" s="6"/>
      <c r="TQQ26" s="6"/>
      <c r="TQR26" s="6"/>
      <c r="TQS26" s="6"/>
      <c r="TQT26" s="6"/>
      <c r="TQU26" s="6"/>
      <c r="TQV26" s="6"/>
      <c r="TQW26" s="6"/>
      <c r="TQX26" s="6"/>
      <c r="TQY26" s="6"/>
      <c r="TQZ26" s="6"/>
      <c r="TRA26" s="6"/>
      <c r="TRB26" s="6"/>
      <c r="TRC26" s="6"/>
      <c r="TRD26" s="6"/>
      <c r="TRE26" s="6"/>
      <c r="TRF26" s="6"/>
      <c r="TRG26" s="6"/>
      <c r="TRH26" s="6"/>
      <c r="TRI26" s="6"/>
      <c r="TRJ26" s="6"/>
      <c r="TRK26" s="6"/>
      <c r="TRL26" s="6"/>
      <c r="TRM26" s="6"/>
      <c r="TRN26" s="6"/>
      <c r="TRO26" s="6"/>
      <c r="TRP26" s="6"/>
      <c r="TRQ26" s="6"/>
      <c r="TRR26" s="6"/>
      <c r="TRS26" s="6"/>
      <c r="TRT26" s="6"/>
      <c r="TRU26" s="6"/>
      <c r="TRV26" s="6"/>
      <c r="TRW26" s="6"/>
      <c r="TRX26" s="6"/>
      <c r="TRY26" s="6"/>
      <c r="TRZ26" s="6"/>
      <c r="TSA26" s="6"/>
      <c r="TSB26" s="6"/>
      <c r="TSC26" s="6"/>
      <c r="TSD26" s="6"/>
      <c r="TSE26" s="6"/>
      <c r="TSF26" s="6"/>
      <c r="TSG26" s="6"/>
      <c r="TSH26" s="6"/>
      <c r="TSI26" s="6"/>
      <c r="TSJ26" s="6"/>
      <c r="TSK26" s="6"/>
      <c r="TSL26" s="6"/>
      <c r="TSM26" s="6"/>
      <c r="TSN26" s="6"/>
      <c r="TSO26" s="6"/>
      <c r="TSP26" s="6"/>
      <c r="TSQ26" s="6"/>
      <c r="TSR26" s="6"/>
      <c r="TSS26" s="6"/>
      <c r="TST26" s="6"/>
      <c r="TSU26" s="6"/>
      <c r="TSV26" s="6"/>
      <c r="TSW26" s="6"/>
      <c r="TSX26" s="6"/>
      <c r="TSY26" s="6"/>
      <c r="TSZ26" s="6"/>
      <c r="TTA26" s="6"/>
      <c r="TTB26" s="6"/>
      <c r="TTC26" s="6"/>
      <c r="TTD26" s="6"/>
      <c r="TTE26" s="6"/>
      <c r="TTF26" s="6"/>
      <c r="TTG26" s="6"/>
      <c r="TTH26" s="6"/>
      <c r="TTI26" s="6"/>
      <c r="TTJ26" s="6"/>
      <c r="TTK26" s="6"/>
      <c r="TTL26" s="6"/>
      <c r="TTM26" s="6"/>
      <c r="TTN26" s="6"/>
      <c r="TTO26" s="6"/>
      <c r="TTP26" s="6"/>
      <c r="TTQ26" s="6"/>
      <c r="TTR26" s="6"/>
      <c r="TTS26" s="6"/>
      <c r="TTT26" s="6"/>
      <c r="TTU26" s="6"/>
      <c r="TTV26" s="6"/>
      <c r="TTW26" s="6"/>
      <c r="TTX26" s="6"/>
      <c r="TTY26" s="6"/>
      <c r="TTZ26" s="6"/>
      <c r="TUA26" s="6"/>
      <c r="TUB26" s="6"/>
      <c r="TUC26" s="6"/>
      <c r="TUD26" s="6"/>
      <c r="TUE26" s="6"/>
      <c r="TUF26" s="6"/>
      <c r="TUG26" s="6"/>
      <c r="TUH26" s="6"/>
      <c r="TUI26" s="6"/>
      <c r="TUJ26" s="6"/>
      <c r="TUK26" s="6"/>
      <c r="TUL26" s="6"/>
      <c r="TUM26" s="6"/>
      <c r="TUN26" s="6"/>
      <c r="TUO26" s="6"/>
      <c r="TUP26" s="6"/>
      <c r="TUQ26" s="6"/>
      <c r="TUR26" s="6"/>
      <c r="TUS26" s="6"/>
      <c r="TUT26" s="6"/>
      <c r="TUU26" s="6"/>
      <c r="TUV26" s="6"/>
      <c r="TUW26" s="6"/>
      <c r="TUX26" s="6"/>
      <c r="TUY26" s="6"/>
      <c r="TUZ26" s="6"/>
      <c r="TVA26" s="6"/>
      <c r="TVB26" s="6"/>
      <c r="TVC26" s="6"/>
      <c r="TVD26" s="6"/>
      <c r="TVE26" s="6"/>
      <c r="TVF26" s="6"/>
      <c r="TVG26" s="6"/>
      <c r="TVH26" s="6"/>
      <c r="TVI26" s="6"/>
      <c r="TVJ26" s="6"/>
      <c r="TVK26" s="6"/>
      <c r="TVL26" s="6"/>
      <c r="TVM26" s="6"/>
      <c r="TVN26" s="6"/>
      <c r="TVO26" s="6"/>
      <c r="TVP26" s="6"/>
      <c r="TVQ26" s="6"/>
      <c r="TVR26" s="6"/>
      <c r="TVS26" s="6"/>
      <c r="TVT26" s="6"/>
      <c r="TVU26" s="6"/>
      <c r="TVV26" s="6"/>
      <c r="TVW26" s="6"/>
      <c r="TVX26" s="6"/>
      <c r="TVY26" s="6"/>
      <c r="TVZ26" s="6"/>
      <c r="TWA26" s="6"/>
      <c r="TWB26" s="6"/>
      <c r="TWC26" s="6"/>
      <c r="TWD26" s="6"/>
      <c r="TWE26" s="6"/>
      <c r="TWF26" s="6"/>
      <c r="TWG26" s="6"/>
      <c r="TWH26" s="6"/>
      <c r="TWI26" s="6"/>
      <c r="TWJ26" s="6"/>
      <c r="TWK26" s="6"/>
      <c r="TWL26" s="6"/>
      <c r="TWM26" s="6"/>
      <c r="TWN26" s="6"/>
      <c r="TWO26" s="6"/>
      <c r="TWP26" s="6"/>
      <c r="TWQ26" s="6"/>
      <c r="TWR26" s="6"/>
      <c r="TWS26" s="6"/>
      <c r="TWT26" s="6"/>
      <c r="TWU26" s="6"/>
      <c r="TWV26" s="6"/>
      <c r="TWW26" s="6"/>
      <c r="TWX26" s="6"/>
      <c r="TWY26" s="6"/>
      <c r="TWZ26" s="6"/>
      <c r="TXA26" s="6"/>
      <c r="TXB26" s="6"/>
      <c r="TXC26" s="6"/>
      <c r="TXD26" s="6"/>
      <c r="TXE26" s="6"/>
      <c r="TXF26" s="6"/>
      <c r="TXG26" s="6"/>
      <c r="TXH26" s="6"/>
      <c r="TXI26" s="6"/>
      <c r="TXJ26" s="6"/>
      <c r="TXK26" s="6"/>
      <c r="TXL26" s="6"/>
      <c r="TXM26" s="6"/>
      <c r="TXN26" s="6"/>
      <c r="TXO26" s="6"/>
      <c r="TXP26" s="6"/>
      <c r="TXQ26" s="6"/>
      <c r="TXR26" s="6"/>
      <c r="TXS26" s="6"/>
      <c r="TXT26" s="6"/>
      <c r="TXU26" s="6"/>
      <c r="TXV26" s="6"/>
      <c r="TXW26" s="6"/>
      <c r="TXX26" s="6"/>
      <c r="TXY26" s="6"/>
      <c r="TXZ26" s="6"/>
      <c r="TYA26" s="6"/>
      <c r="TYB26" s="6"/>
      <c r="TYC26" s="6"/>
      <c r="TYD26" s="6"/>
      <c r="TYE26" s="6"/>
      <c r="TYF26" s="6"/>
      <c r="TYG26" s="6"/>
      <c r="TYH26" s="6"/>
      <c r="TYI26" s="6"/>
      <c r="TYJ26" s="6"/>
      <c r="TYK26" s="6"/>
      <c r="TYL26" s="6"/>
      <c r="TYM26" s="6"/>
      <c r="TYN26" s="6"/>
      <c r="TYO26" s="6"/>
      <c r="TYP26" s="6"/>
      <c r="TYQ26" s="6"/>
      <c r="TYR26" s="6"/>
      <c r="TYS26" s="6"/>
      <c r="TYT26" s="6"/>
      <c r="TYU26" s="6"/>
      <c r="TYV26" s="6"/>
      <c r="TYW26" s="6"/>
      <c r="TYX26" s="6"/>
      <c r="TYY26" s="6"/>
      <c r="TYZ26" s="6"/>
      <c r="TZA26" s="6"/>
      <c r="TZB26" s="6"/>
      <c r="TZC26" s="6"/>
      <c r="TZD26" s="6"/>
      <c r="TZE26" s="6"/>
      <c r="TZF26" s="6"/>
      <c r="TZG26" s="6"/>
      <c r="TZH26" s="6"/>
      <c r="TZI26" s="6"/>
      <c r="TZJ26" s="6"/>
      <c r="TZK26" s="6"/>
      <c r="TZL26" s="6"/>
      <c r="TZM26" s="6"/>
      <c r="TZN26" s="6"/>
      <c r="TZO26" s="6"/>
      <c r="TZP26" s="6"/>
      <c r="TZQ26" s="6"/>
      <c r="TZR26" s="6"/>
      <c r="TZS26" s="6"/>
      <c r="TZT26" s="6"/>
      <c r="TZU26" s="6"/>
      <c r="TZV26" s="6"/>
      <c r="TZW26" s="6"/>
      <c r="TZX26" s="6"/>
      <c r="TZY26" s="6"/>
      <c r="TZZ26" s="6"/>
      <c r="UAA26" s="6"/>
      <c r="UAB26" s="6"/>
      <c r="UAC26" s="6"/>
      <c r="UAD26" s="6"/>
      <c r="UAE26" s="6"/>
      <c r="UAF26" s="6"/>
      <c r="UAG26" s="6"/>
      <c r="UAH26" s="6"/>
      <c r="UAI26" s="6"/>
      <c r="UAJ26" s="6"/>
      <c r="UAK26" s="6"/>
      <c r="UAL26" s="6"/>
      <c r="UAM26" s="6"/>
      <c r="UAN26" s="6"/>
      <c r="UAO26" s="6"/>
      <c r="UAP26" s="6"/>
      <c r="UAQ26" s="6"/>
      <c r="UAR26" s="6"/>
      <c r="UAS26" s="6"/>
      <c r="UAT26" s="6"/>
      <c r="UAU26" s="6"/>
      <c r="UAV26" s="6"/>
      <c r="UAW26" s="6"/>
      <c r="UAX26" s="6"/>
      <c r="UAY26" s="6"/>
      <c r="UAZ26" s="6"/>
      <c r="UBA26" s="6"/>
      <c r="UBB26" s="6"/>
      <c r="UBC26" s="6"/>
      <c r="UBD26" s="6"/>
      <c r="UBE26" s="6"/>
      <c r="UBF26" s="6"/>
      <c r="UBG26" s="6"/>
      <c r="UBH26" s="6"/>
      <c r="UBI26" s="6"/>
      <c r="UBJ26" s="6"/>
      <c r="UBK26" s="6"/>
      <c r="UBL26" s="6"/>
      <c r="UBM26" s="6"/>
      <c r="UBN26" s="6"/>
      <c r="UBO26" s="6"/>
      <c r="UBP26" s="6"/>
      <c r="UBQ26" s="6"/>
      <c r="UBR26" s="6"/>
      <c r="UBS26" s="6"/>
      <c r="UBT26" s="6"/>
      <c r="UBU26" s="6"/>
      <c r="UBV26" s="6"/>
      <c r="UBW26" s="6"/>
      <c r="UBX26" s="6"/>
      <c r="UBY26" s="6"/>
      <c r="UBZ26" s="6"/>
      <c r="UCA26" s="6"/>
      <c r="UCB26" s="6"/>
      <c r="UCC26" s="6"/>
      <c r="UCD26" s="6"/>
      <c r="UCE26" s="6"/>
      <c r="UCF26" s="6"/>
      <c r="UCG26" s="6"/>
      <c r="UCH26" s="6"/>
      <c r="UCI26" s="6"/>
      <c r="UCJ26" s="6"/>
      <c r="UCK26" s="6"/>
      <c r="UCL26" s="6"/>
      <c r="UCM26" s="6"/>
      <c r="UCN26" s="6"/>
      <c r="UCO26" s="6"/>
      <c r="UCP26" s="6"/>
      <c r="UCQ26" s="6"/>
      <c r="UCR26" s="6"/>
      <c r="UCS26" s="6"/>
      <c r="UCT26" s="6"/>
      <c r="UCU26" s="6"/>
      <c r="UCV26" s="6"/>
      <c r="UCW26" s="6"/>
      <c r="UCX26" s="6"/>
      <c r="UCY26" s="6"/>
      <c r="UCZ26" s="6"/>
      <c r="UDA26" s="6"/>
      <c r="UDB26" s="6"/>
      <c r="UDC26" s="6"/>
      <c r="UDD26" s="6"/>
      <c r="UDE26" s="6"/>
      <c r="UDF26" s="6"/>
      <c r="UDG26" s="6"/>
      <c r="UDH26" s="6"/>
      <c r="UDI26" s="6"/>
      <c r="UDJ26" s="6"/>
      <c r="UDK26" s="6"/>
      <c r="UDL26" s="6"/>
      <c r="UDM26" s="6"/>
      <c r="UDN26" s="6"/>
      <c r="UDO26" s="6"/>
      <c r="UDP26" s="6"/>
      <c r="UDQ26" s="6"/>
      <c r="UDR26" s="6"/>
      <c r="UDS26" s="6"/>
      <c r="UDT26" s="6"/>
      <c r="UDU26" s="6"/>
      <c r="UDV26" s="6"/>
      <c r="UDW26" s="6"/>
      <c r="UDX26" s="6"/>
      <c r="UDY26" s="6"/>
      <c r="UDZ26" s="6"/>
      <c r="UEA26" s="6"/>
      <c r="UEB26" s="6"/>
      <c r="UEC26" s="6"/>
      <c r="UED26" s="6"/>
      <c r="UEE26" s="6"/>
      <c r="UEF26" s="6"/>
      <c r="UEG26" s="6"/>
      <c r="UEH26" s="6"/>
      <c r="UEI26" s="6"/>
      <c r="UEJ26" s="6"/>
      <c r="UEK26" s="6"/>
      <c r="UEL26" s="6"/>
      <c r="UEM26" s="6"/>
      <c r="UEN26" s="6"/>
      <c r="UEO26" s="6"/>
      <c r="UEP26" s="6"/>
      <c r="UEQ26" s="6"/>
      <c r="UER26" s="6"/>
      <c r="UES26" s="6"/>
      <c r="UET26" s="6"/>
      <c r="UEU26" s="6"/>
      <c r="UEV26" s="6"/>
      <c r="UEW26" s="6"/>
      <c r="UEX26" s="6"/>
      <c r="UEY26" s="6"/>
      <c r="UEZ26" s="6"/>
      <c r="UFA26" s="6"/>
      <c r="UFB26" s="6"/>
      <c r="UFC26" s="6"/>
      <c r="UFD26" s="6"/>
      <c r="UFE26" s="6"/>
      <c r="UFF26" s="6"/>
      <c r="UFG26" s="6"/>
      <c r="UFH26" s="6"/>
      <c r="UFI26" s="6"/>
      <c r="UFJ26" s="6"/>
      <c r="UFK26" s="6"/>
      <c r="UFL26" s="6"/>
      <c r="UFM26" s="6"/>
      <c r="UFN26" s="6"/>
      <c r="UFO26" s="6"/>
      <c r="UFP26" s="6"/>
      <c r="UFQ26" s="6"/>
      <c r="UFR26" s="6"/>
      <c r="UFS26" s="6"/>
      <c r="UFT26" s="6"/>
      <c r="UFU26" s="6"/>
      <c r="UFV26" s="6"/>
      <c r="UFW26" s="6"/>
      <c r="UFX26" s="6"/>
      <c r="UFY26" s="6"/>
      <c r="UFZ26" s="6"/>
      <c r="UGA26" s="6"/>
      <c r="UGB26" s="6"/>
      <c r="UGC26" s="6"/>
      <c r="UGD26" s="6"/>
      <c r="UGE26" s="6"/>
      <c r="UGF26" s="6"/>
      <c r="UGG26" s="6"/>
      <c r="UGH26" s="6"/>
      <c r="UGI26" s="6"/>
      <c r="UGJ26" s="6"/>
      <c r="UGK26" s="6"/>
      <c r="UGL26" s="6"/>
      <c r="UGM26" s="6"/>
      <c r="UGN26" s="6"/>
      <c r="UGO26" s="6"/>
      <c r="UGP26" s="6"/>
      <c r="UGQ26" s="6"/>
      <c r="UGR26" s="6"/>
      <c r="UGS26" s="6"/>
      <c r="UGT26" s="6"/>
      <c r="UGU26" s="6"/>
      <c r="UGV26" s="6"/>
      <c r="UGW26" s="6"/>
      <c r="UGX26" s="6"/>
      <c r="UGY26" s="6"/>
      <c r="UGZ26" s="6"/>
      <c r="UHA26" s="6"/>
      <c r="UHB26" s="6"/>
      <c r="UHC26" s="6"/>
      <c r="UHD26" s="6"/>
      <c r="UHE26" s="6"/>
      <c r="UHF26" s="6"/>
      <c r="UHG26" s="6"/>
      <c r="UHH26" s="6"/>
      <c r="UHI26" s="6"/>
      <c r="UHJ26" s="6"/>
      <c r="UHK26" s="6"/>
      <c r="UHL26" s="6"/>
      <c r="UHM26" s="6"/>
      <c r="UHN26" s="6"/>
      <c r="UHO26" s="6"/>
      <c r="UHP26" s="6"/>
      <c r="UHQ26" s="6"/>
      <c r="UHR26" s="6"/>
      <c r="UHS26" s="6"/>
      <c r="UHT26" s="6"/>
      <c r="UHU26" s="6"/>
      <c r="UHV26" s="6"/>
      <c r="UHW26" s="6"/>
      <c r="UHX26" s="6"/>
      <c r="UHY26" s="6"/>
      <c r="UHZ26" s="6"/>
      <c r="UIA26" s="6"/>
      <c r="UIB26" s="6"/>
      <c r="UIC26" s="6"/>
      <c r="UID26" s="6"/>
      <c r="UIE26" s="6"/>
      <c r="UIF26" s="6"/>
      <c r="UIG26" s="6"/>
      <c r="UIH26" s="6"/>
      <c r="UII26" s="6"/>
      <c r="UIJ26" s="6"/>
      <c r="UIK26" s="6"/>
      <c r="UIL26" s="6"/>
      <c r="UIM26" s="6"/>
      <c r="UIN26" s="6"/>
      <c r="UIO26" s="6"/>
      <c r="UIP26" s="6"/>
      <c r="UIQ26" s="6"/>
      <c r="UIR26" s="6"/>
      <c r="UIS26" s="6"/>
      <c r="UIT26" s="6"/>
      <c r="UIU26" s="6"/>
      <c r="UIV26" s="6"/>
      <c r="UIW26" s="6"/>
      <c r="UIX26" s="6"/>
      <c r="UIY26" s="6"/>
      <c r="UIZ26" s="6"/>
      <c r="UJA26" s="6"/>
      <c r="UJB26" s="6"/>
      <c r="UJC26" s="6"/>
      <c r="UJD26" s="6"/>
      <c r="UJE26" s="6"/>
      <c r="UJF26" s="6"/>
      <c r="UJG26" s="6"/>
      <c r="UJH26" s="6"/>
      <c r="UJI26" s="6"/>
      <c r="UJJ26" s="6"/>
      <c r="UJK26" s="6"/>
      <c r="UJL26" s="6"/>
      <c r="UJM26" s="6"/>
      <c r="UJN26" s="6"/>
      <c r="UJO26" s="6"/>
      <c r="UJP26" s="6"/>
      <c r="UJQ26" s="6"/>
      <c r="UJR26" s="6"/>
      <c r="UJS26" s="6"/>
      <c r="UJT26" s="6"/>
      <c r="UJU26" s="6"/>
      <c r="UJV26" s="6"/>
      <c r="UJW26" s="6"/>
      <c r="UJX26" s="6"/>
      <c r="UJY26" s="6"/>
      <c r="UJZ26" s="6"/>
      <c r="UKA26" s="6"/>
      <c r="UKB26" s="6"/>
      <c r="UKC26" s="6"/>
      <c r="UKD26" s="6"/>
      <c r="UKE26" s="6"/>
      <c r="UKF26" s="6"/>
      <c r="UKG26" s="6"/>
      <c r="UKH26" s="6"/>
      <c r="UKI26" s="6"/>
      <c r="UKJ26" s="6"/>
      <c r="UKK26" s="6"/>
      <c r="UKL26" s="6"/>
      <c r="UKM26" s="6"/>
      <c r="UKN26" s="6"/>
      <c r="UKO26" s="6"/>
      <c r="UKP26" s="6"/>
      <c r="UKQ26" s="6"/>
      <c r="UKR26" s="6"/>
      <c r="UKS26" s="6"/>
      <c r="UKT26" s="6"/>
      <c r="UKU26" s="6"/>
      <c r="UKV26" s="6"/>
      <c r="UKW26" s="6"/>
      <c r="UKX26" s="6"/>
      <c r="UKY26" s="6"/>
      <c r="UKZ26" s="6"/>
      <c r="ULA26" s="6"/>
      <c r="ULB26" s="6"/>
      <c r="ULC26" s="6"/>
      <c r="ULD26" s="6"/>
      <c r="ULE26" s="6"/>
      <c r="ULF26" s="6"/>
      <c r="ULG26" s="6"/>
      <c r="ULH26" s="6"/>
      <c r="ULI26" s="6"/>
      <c r="ULJ26" s="6"/>
      <c r="ULK26" s="6"/>
      <c r="ULL26" s="6"/>
      <c r="ULM26" s="6"/>
      <c r="ULN26" s="6"/>
      <c r="ULO26" s="6"/>
      <c r="ULP26" s="6"/>
      <c r="ULQ26" s="6"/>
      <c r="ULR26" s="6"/>
      <c r="ULS26" s="6"/>
      <c r="ULT26" s="6"/>
      <c r="ULU26" s="6"/>
      <c r="ULV26" s="6"/>
      <c r="ULW26" s="6"/>
      <c r="ULX26" s="6"/>
      <c r="ULY26" s="6"/>
      <c r="ULZ26" s="6"/>
      <c r="UMA26" s="6"/>
      <c r="UMB26" s="6"/>
      <c r="UMC26" s="6"/>
      <c r="UMD26" s="6"/>
      <c r="UME26" s="6"/>
      <c r="UMF26" s="6"/>
      <c r="UMG26" s="6"/>
      <c r="UMH26" s="6"/>
      <c r="UMI26" s="6"/>
      <c r="UMJ26" s="6"/>
      <c r="UMK26" s="6"/>
      <c r="UML26" s="6"/>
      <c r="UMM26" s="6"/>
      <c r="UMN26" s="6"/>
      <c r="UMO26" s="6"/>
      <c r="UMP26" s="6"/>
      <c r="UMQ26" s="6"/>
      <c r="UMR26" s="6"/>
      <c r="UMS26" s="6"/>
      <c r="UMT26" s="6"/>
      <c r="UMU26" s="6"/>
      <c r="UMV26" s="6"/>
      <c r="UMW26" s="6"/>
      <c r="UMX26" s="6"/>
      <c r="UMY26" s="6"/>
      <c r="UMZ26" s="6"/>
      <c r="UNA26" s="6"/>
      <c r="UNB26" s="6"/>
      <c r="UNC26" s="6"/>
      <c r="UND26" s="6"/>
      <c r="UNE26" s="6"/>
      <c r="UNF26" s="6"/>
      <c r="UNG26" s="6"/>
      <c r="UNH26" s="6"/>
      <c r="UNI26" s="6"/>
      <c r="UNJ26" s="6"/>
      <c r="UNK26" s="6"/>
      <c r="UNL26" s="6"/>
      <c r="UNM26" s="6"/>
      <c r="UNN26" s="6"/>
      <c r="UNO26" s="6"/>
      <c r="UNP26" s="6"/>
      <c r="UNQ26" s="6"/>
      <c r="UNR26" s="6"/>
      <c r="UNS26" s="6"/>
      <c r="UNT26" s="6"/>
      <c r="UNU26" s="6"/>
      <c r="UNV26" s="6"/>
      <c r="UNW26" s="6"/>
      <c r="UNX26" s="6"/>
      <c r="UNY26" s="6"/>
      <c r="UNZ26" s="6"/>
      <c r="UOA26" s="6"/>
      <c r="UOB26" s="6"/>
      <c r="UOC26" s="6"/>
      <c r="UOD26" s="6"/>
      <c r="UOE26" s="6"/>
      <c r="UOF26" s="6"/>
      <c r="UOG26" s="6"/>
      <c r="UOH26" s="6"/>
      <c r="UOI26" s="6"/>
      <c r="UOJ26" s="6"/>
      <c r="UOK26" s="6"/>
      <c r="UOL26" s="6"/>
      <c r="UOM26" s="6"/>
      <c r="UON26" s="6"/>
      <c r="UOO26" s="6"/>
      <c r="UOP26" s="6"/>
      <c r="UOQ26" s="6"/>
      <c r="UOR26" s="6"/>
      <c r="UOS26" s="6"/>
      <c r="UOT26" s="6"/>
      <c r="UOU26" s="6"/>
      <c r="UOV26" s="6"/>
      <c r="UOW26" s="6"/>
      <c r="UOX26" s="6"/>
      <c r="UOY26" s="6"/>
      <c r="UOZ26" s="6"/>
      <c r="UPA26" s="6"/>
      <c r="UPB26" s="6"/>
      <c r="UPC26" s="6"/>
      <c r="UPD26" s="6"/>
      <c r="UPE26" s="6"/>
      <c r="UPF26" s="6"/>
      <c r="UPG26" s="6"/>
      <c r="UPH26" s="6"/>
      <c r="UPI26" s="6"/>
      <c r="UPJ26" s="6"/>
      <c r="UPK26" s="6"/>
      <c r="UPL26" s="6"/>
      <c r="UPM26" s="6"/>
      <c r="UPN26" s="6"/>
      <c r="UPO26" s="6"/>
      <c r="UPP26" s="6"/>
      <c r="UPQ26" s="6"/>
      <c r="UPR26" s="6"/>
      <c r="UPS26" s="6"/>
      <c r="UPT26" s="6"/>
      <c r="UPU26" s="6"/>
      <c r="UPV26" s="6"/>
      <c r="UPW26" s="6"/>
      <c r="UPX26" s="6"/>
      <c r="UPY26" s="6"/>
      <c r="UPZ26" s="6"/>
      <c r="UQA26" s="6"/>
      <c r="UQB26" s="6"/>
      <c r="UQC26" s="6"/>
      <c r="UQD26" s="6"/>
      <c r="UQE26" s="6"/>
      <c r="UQF26" s="6"/>
      <c r="UQG26" s="6"/>
      <c r="UQH26" s="6"/>
      <c r="UQI26" s="6"/>
      <c r="UQJ26" s="6"/>
      <c r="UQK26" s="6"/>
      <c r="UQL26" s="6"/>
      <c r="UQM26" s="6"/>
      <c r="UQN26" s="6"/>
      <c r="UQO26" s="6"/>
      <c r="UQP26" s="6"/>
      <c r="UQQ26" s="6"/>
      <c r="UQR26" s="6"/>
      <c r="UQS26" s="6"/>
      <c r="UQT26" s="6"/>
      <c r="UQU26" s="6"/>
      <c r="UQV26" s="6"/>
      <c r="UQW26" s="6"/>
      <c r="UQX26" s="6"/>
      <c r="UQY26" s="6"/>
      <c r="UQZ26" s="6"/>
      <c r="URA26" s="6"/>
      <c r="URB26" s="6"/>
      <c r="URC26" s="6"/>
      <c r="URD26" s="6"/>
      <c r="URE26" s="6"/>
      <c r="URF26" s="6"/>
      <c r="URG26" s="6"/>
      <c r="URH26" s="6"/>
      <c r="URI26" s="6"/>
      <c r="URJ26" s="6"/>
      <c r="URK26" s="6"/>
      <c r="URL26" s="6"/>
      <c r="URM26" s="6"/>
      <c r="URN26" s="6"/>
      <c r="URO26" s="6"/>
      <c r="URP26" s="6"/>
      <c r="URQ26" s="6"/>
      <c r="URR26" s="6"/>
      <c r="URS26" s="6"/>
      <c r="URT26" s="6"/>
      <c r="URU26" s="6"/>
      <c r="URV26" s="6"/>
      <c r="URW26" s="6"/>
      <c r="URX26" s="6"/>
      <c r="URY26" s="6"/>
      <c r="URZ26" s="6"/>
      <c r="USA26" s="6"/>
      <c r="USB26" s="6"/>
      <c r="USC26" s="6"/>
      <c r="USD26" s="6"/>
      <c r="USE26" s="6"/>
      <c r="USF26" s="6"/>
      <c r="USG26" s="6"/>
      <c r="USH26" s="6"/>
      <c r="USI26" s="6"/>
      <c r="USJ26" s="6"/>
      <c r="USK26" s="6"/>
      <c r="USL26" s="6"/>
      <c r="USM26" s="6"/>
      <c r="USN26" s="6"/>
      <c r="USO26" s="6"/>
      <c r="USP26" s="6"/>
      <c r="USQ26" s="6"/>
      <c r="USR26" s="6"/>
      <c r="USS26" s="6"/>
      <c r="UST26" s="6"/>
      <c r="USU26" s="6"/>
      <c r="USV26" s="6"/>
      <c r="USW26" s="6"/>
      <c r="USX26" s="6"/>
      <c r="USY26" s="6"/>
      <c r="USZ26" s="6"/>
      <c r="UTA26" s="6"/>
      <c r="UTB26" s="6"/>
      <c r="UTC26" s="6"/>
      <c r="UTD26" s="6"/>
      <c r="UTE26" s="6"/>
      <c r="UTF26" s="6"/>
      <c r="UTG26" s="6"/>
      <c r="UTH26" s="6"/>
      <c r="UTI26" s="6"/>
      <c r="UTJ26" s="6"/>
      <c r="UTK26" s="6"/>
      <c r="UTL26" s="6"/>
      <c r="UTM26" s="6"/>
      <c r="UTN26" s="6"/>
      <c r="UTO26" s="6"/>
      <c r="UTP26" s="6"/>
      <c r="UTQ26" s="6"/>
      <c r="UTR26" s="6"/>
      <c r="UTS26" s="6"/>
      <c r="UTT26" s="6"/>
      <c r="UTU26" s="6"/>
      <c r="UTV26" s="6"/>
      <c r="UTW26" s="6"/>
      <c r="UTX26" s="6"/>
      <c r="UTY26" s="6"/>
      <c r="UTZ26" s="6"/>
      <c r="UUA26" s="6"/>
      <c r="UUB26" s="6"/>
      <c r="UUC26" s="6"/>
      <c r="UUD26" s="6"/>
      <c r="UUE26" s="6"/>
      <c r="UUF26" s="6"/>
      <c r="UUG26" s="6"/>
      <c r="UUH26" s="6"/>
      <c r="UUI26" s="6"/>
      <c r="UUJ26" s="6"/>
      <c r="UUK26" s="6"/>
      <c r="UUL26" s="6"/>
      <c r="UUM26" s="6"/>
      <c r="UUN26" s="6"/>
      <c r="UUO26" s="6"/>
      <c r="UUP26" s="6"/>
      <c r="UUQ26" s="6"/>
      <c r="UUR26" s="6"/>
      <c r="UUS26" s="6"/>
      <c r="UUT26" s="6"/>
      <c r="UUU26" s="6"/>
      <c r="UUV26" s="6"/>
      <c r="UUW26" s="6"/>
      <c r="UUX26" s="6"/>
      <c r="UUY26" s="6"/>
      <c r="UUZ26" s="6"/>
      <c r="UVA26" s="6"/>
      <c r="UVB26" s="6"/>
      <c r="UVC26" s="6"/>
      <c r="UVD26" s="6"/>
      <c r="UVE26" s="6"/>
      <c r="UVF26" s="6"/>
      <c r="UVG26" s="6"/>
      <c r="UVH26" s="6"/>
      <c r="UVI26" s="6"/>
      <c r="UVJ26" s="6"/>
      <c r="UVK26" s="6"/>
      <c r="UVL26" s="6"/>
      <c r="UVM26" s="6"/>
      <c r="UVN26" s="6"/>
      <c r="UVO26" s="6"/>
      <c r="UVP26" s="6"/>
      <c r="UVQ26" s="6"/>
      <c r="UVR26" s="6"/>
      <c r="UVS26" s="6"/>
      <c r="UVT26" s="6"/>
      <c r="UVU26" s="6"/>
      <c r="UVV26" s="6"/>
      <c r="UVW26" s="6"/>
      <c r="UVX26" s="6"/>
      <c r="UVY26" s="6"/>
      <c r="UVZ26" s="6"/>
      <c r="UWA26" s="6"/>
      <c r="UWB26" s="6"/>
      <c r="UWC26" s="6"/>
      <c r="UWD26" s="6"/>
      <c r="UWE26" s="6"/>
      <c r="UWF26" s="6"/>
      <c r="UWG26" s="6"/>
      <c r="UWH26" s="6"/>
      <c r="UWI26" s="6"/>
      <c r="UWJ26" s="6"/>
      <c r="UWK26" s="6"/>
      <c r="UWL26" s="6"/>
      <c r="UWM26" s="6"/>
      <c r="UWN26" s="6"/>
      <c r="UWO26" s="6"/>
      <c r="UWP26" s="6"/>
      <c r="UWQ26" s="6"/>
      <c r="UWR26" s="6"/>
      <c r="UWS26" s="6"/>
      <c r="UWT26" s="6"/>
      <c r="UWU26" s="6"/>
      <c r="UWV26" s="6"/>
      <c r="UWW26" s="6"/>
      <c r="UWX26" s="6"/>
      <c r="UWY26" s="6"/>
      <c r="UWZ26" s="6"/>
      <c r="UXA26" s="6"/>
      <c r="UXB26" s="6"/>
      <c r="UXC26" s="6"/>
      <c r="UXD26" s="6"/>
      <c r="UXE26" s="6"/>
      <c r="UXF26" s="6"/>
      <c r="UXG26" s="6"/>
      <c r="UXH26" s="6"/>
      <c r="UXI26" s="6"/>
      <c r="UXJ26" s="6"/>
      <c r="UXK26" s="6"/>
      <c r="UXL26" s="6"/>
      <c r="UXM26" s="6"/>
      <c r="UXN26" s="6"/>
      <c r="UXO26" s="6"/>
      <c r="UXP26" s="6"/>
      <c r="UXQ26" s="6"/>
      <c r="UXR26" s="6"/>
      <c r="UXS26" s="6"/>
      <c r="UXT26" s="6"/>
      <c r="UXU26" s="6"/>
      <c r="UXV26" s="6"/>
      <c r="UXW26" s="6"/>
      <c r="UXX26" s="6"/>
      <c r="UXY26" s="6"/>
      <c r="UXZ26" s="6"/>
      <c r="UYA26" s="6"/>
      <c r="UYB26" s="6"/>
      <c r="UYC26" s="6"/>
      <c r="UYD26" s="6"/>
      <c r="UYE26" s="6"/>
      <c r="UYF26" s="6"/>
      <c r="UYG26" s="6"/>
      <c r="UYH26" s="6"/>
      <c r="UYI26" s="6"/>
      <c r="UYJ26" s="6"/>
      <c r="UYK26" s="6"/>
      <c r="UYL26" s="6"/>
      <c r="UYM26" s="6"/>
      <c r="UYN26" s="6"/>
      <c r="UYO26" s="6"/>
      <c r="UYP26" s="6"/>
      <c r="UYQ26" s="6"/>
      <c r="UYR26" s="6"/>
      <c r="UYS26" s="6"/>
      <c r="UYT26" s="6"/>
      <c r="UYU26" s="6"/>
      <c r="UYV26" s="6"/>
      <c r="UYW26" s="6"/>
      <c r="UYX26" s="6"/>
      <c r="UYY26" s="6"/>
      <c r="UYZ26" s="6"/>
      <c r="UZA26" s="6"/>
      <c r="UZB26" s="6"/>
      <c r="UZC26" s="6"/>
      <c r="UZD26" s="6"/>
      <c r="UZE26" s="6"/>
      <c r="UZF26" s="6"/>
      <c r="UZG26" s="6"/>
      <c r="UZH26" s="6"/>
      <c r="UZI26" s="6"/>
      <c r="UZJ26" s="6"/>
      <c r="UZK26" s="6"/>
      <c r="UZL26" s="6"/>
      <c r="UZM26" s="6"/>
      <c r="UZN26" s="6"/>
      <c r="UZO26" s="6"/>
      <c r="UZP26" s="6"/>
      <c r="UZQ26" s="6"/>
      <c r="UZR26" s="6"/>
      <c r="UZS26" s="6"/>
      <c r="UZT26" s="6"/>
      <c r="UZU26" s="6"/>
      <c r="UZV26" s="6"/>
      <c r="UZW26" s="6"/>
      <c r="UZX26" s="6"/>
      <c r="UZY26" s="6"/>
      <c r="UZZ26" s="6"/>
      <c r="VAA26" s="6"/>
      <c r="VAB26" s="6"/>
      <c r="VAC26" s="6"/>
      <c r="VAD26" s="6"/>
      <c r="VAE26" s="6"/>
      <c r="VAF26" s="6"/>
      <c r="VAG26" s="6"/>
      <c r="VAH26" s="6"/>
      <c r="VAI26" s="6"/>
      <c r="VAJ26" s="6"/>
      <c r="VAK26" s="6"/>
      <c r="VAL26" s="6"/>
      <c r="VAM26" s="6"/>
      <c r="VAN26" s="6"/>
      <c r="VAO26" s="6"/>
      <c r="VAP26" s="6"/>
      <c r="VAQ26" s="6"/>
      <c r="VAR26" s="6"/>
      <c r="VAS26" s="6"/>
      <c r="VAT26" s="6"/>
      <c r="VAU26" s="6"/>
      <c r="VAV26" s="6"/>
      <c r="VAW26" s="6"/>
      <c r="VAX26" s="6"/>
      <c r="VAY26" s="6"/>
      <c r="VAZ26" s="6"/>
      <c r="VBA26" s="6"/>
      <c r="VBB26" s="6"/>
      <c r="VBC26" s="6"/>
      <c r="VBD26" s="6"/>
      <c r="VBE26" s="6"/>
      <c r="VBF26" s="6"/>
      <c r="VBG26" s="6"/>
      <c r="VBH26" s="6"/>
      <c r="VBI26" s="6"/>
      <c r="VBJ26" s="6"/>
      <c r="VBK26" s="6"/>
      <c r="VBL26" s="6"/>
      <c r="VBM26" s="6"/>
      <c r="VBN26" s="6"/>
      <c r="VBO26" s="6"/>
      <c r="VBP26" s="6"/>
      <c r="VBQ26" s="6"/>
      <c r="VBR26" s="6"/>
      <c r="VBS26" s="6"/>
      <c r="VBT26" s="6"/>
      <c r="VBU26" s="6"/>
      <c r="VBV26" s="6"/>
      <c r="VBW26" s="6"/>
      <c r="VBX26" s="6"/>
      <c r="VBY26" s="6"/>
      <c r="VBZ26" s="6"/>
      <c r="VCA26" s="6"/>
      <c r="VCB26" s="6"/>
      <c r="VCC26" s="6"/>
      <c r="VCD26" s="6"/>
      <c r="VCE26" s="6"/>
      <c r="VCF26" s="6"/>
      <c r="VCG26" s="6"/>
      <c r="VCH26" s="6"/>
      <c r="VCI26" s="6"/>
      <c r="VCJ26" s="6"/>
      <c r="VCK26" s="6"/>
      <c r="VCL26" s="6"/>
      <c r="VCM26" s="6"/>
      <c r="VCN26" s="6"/>
      <c r="VCO26" s="6"/>
      <c r="VCP26" s="6"/>
      <c r="VCQ26" s="6"/>
      <c r="VCR26" s="6"/>
      <c r="VCS26" s="6"/>
      <c r="VCT26" s="6"/>
      <c r="VCU26" s="6"/>
      <c r="VCV26" s="6"/>
      <c r="VCW26" s="6"/>
      <c r="VCX26" s="6"/>
      <c r="VCY26" s="6"/>
      <c r="VCZ26" s="6"/>
      <c r="VDA26" s="6"/>
      <c r="VDB26" s="6"/>
      <c r="VDC26" s="6"/>
      <c r="VDD26" s="6"/>
      <c r="VDE26" s="6"/>
      <c r="VDF26" s="6"/>
      <c r="VDG26" s="6"/>
      <c r="VDH26" s="6"/>
      <c r="VDI26" s="6"/>
      <c r="VDJ26" s="6"/>
      <c r="VDK26" s="6"/>
      <c r="VDL26" s="6"/>
      <c r="VDM26" s="6"/>
      <c r="VDN26" s="6"/>
      <c r="VDO26" s="6"/>
      <c r="VDP26" s="6"/>
      <c r="VDQ26" s="6"/>
      <c r="VDR26" s="6"/>
      <c r="VDS26" s="6"/>
      <c r="VDT26" s="6"/>
      <c r="VDU26" s="6"/>
      <c r="VDV26" s="6"/>
      <c r="VDW26" s="6"/>
      <c r="VDX26" s="6"/>
      <c r="VDY26" s="6"/>
      <c r="VDZ26" s="6"/>
      <c r="VEA26" s="6"/>
      <c r="VEB26" s="6"/>
      <c r="VEC26" s="6"/>
      <c r="VED26" s="6"/>
      <c r="VEE26" s="6"/>
      <c r="VEF26" s="6"/>
      <c r="VEG26" s="6"/>
      <c r="VEH26" s="6"/>
      <c r="VEI26" s="6"/>
      <c r="VEJ26" s="6"/>
      <c r="VEK26" s="6"/>
      <c r="VEL26" s="6"/>
      <c r="VEM26" s="6"/>
      <c r="VEN26" s="6"/>
      <c r="VEO26" s="6"/>
      <c r="VEP26" s="6"/>
      <c r="VEQ26" s="6"/>
      <c r="VER26" s="6"/>
      <c r="VES26" s="6"/>
      <c r="VET26" s="6"/>
      <c r="VEU26" s="6"/>
      <c r="VEV26" s="6"/>
      <c r="VEW26" s="6"/>
      <c r="VEX26" s="6"/>
      <c r="VEY26" s="6"/>
      <c r="VEZ26" s="6"/>
      <c r="VFA26" s="6"/>
      <c r="VFB26" s="6"/>
      <c r="VFC26" s="6"/>
      <c r="VFD26" s="6"/>
      <c r="VFE26" s="6"/>
      <c r="VFF26" s="6"/>
      <c r="VFG26" s="6"/>
      <c r="VFH26" s="6"/>
      <c r="VFI26" s="6"/>
      <c r="VFJ26" s="6"/>
      <c r="VFK26" s="6"/>
      <c r="VFL26" s="6"/>
      <c r="VFM26" s="6"/>
      <c r="VFN26" s="6"/>
      <c r="VFO26" s="6"/>
      <c r="VFP26" s="6"/>
      <c r="VFQ26" s="6"/>
      <c r="VFR26" s="6"/>
      <c r="VFS26" s="6"/>
      <c r="VFT26" s="6"/>
      <c r="VFU26" s="6"/>
      <c r="VFV26" s="6"/>
      <c r="VFW26" s="6"/>
      <c r="VFX26" s="6"/>
      <c r="VFY26" s="6"/>
      <c r="VFZ26" s="6"/>
      <c r="VGA26" s="6"/>
      <c r="VGB26" s="6"/>
      <c r="VGC26" s="6"/>
      <c r="VGD26" s="6"/>
      <c r="VGE26" s="6"/>
      <c r="VGF26" s="6"/>
      <c r="VGG26" s="6"/>
      <c r="VGH26" s="6"/>
      <c r="VGI26" s="6"/>
      <c r="VGJ26" s="6"/>
      <c r="VGK26" s="6"/>
      <c r="VGL26" s="6"/>
      <c r="VGM26" s="6"/>
      <c r="VGN26" s="6"/>
      <c r="VGO26" s="6"/>
      <c r="VGP26" s="6"/>
      <c r="VGQ26" s="6"/>
      <c r="VGR26" s="6"/>
      <c r="VGS26" s="6"/>
      <c r="VGT26" s="6"/>
      <c r="VGU26" s="6"/>
      <c r="VGV26" s="6"/>
      <c r="VGW26" s="6"/>
      <c r="VGX26" s="6"/>
      <c r="VGY26" s="6"/>
      <c r="VGZ26" s="6"/>
      <c r="VHA26" s="6"/>
      <c r="VHB26" s="6"/>
      <c r="VHC26" s="6"/>
      <c r="VHD26" s="6"/>
      <c r="VHE26" s="6"/>
      <c r="VHF26" s="6"/>
      <c r="VHG26" s="6"/>
      <c r="VHH26" s="6"/>
      <c r="VHI26" s="6"/>
      <c r="VHJ26" s="6"/>
      <c r="VHK26" s="6"/>
      <c r="VHL26" s="6"/>
      <c r="VHM26" s="6"/>
      <c r="VHN26" s="6"/>
      <c r="VHO26" s="6"/>
      <c r="VHP26" s="6"/>
      <c r="VHQ26" s="6"/>
      <c r="VHR26" s="6"/>
      <c r="VHS26" s="6"/>
      <c r="VHT26" s="6"/>
      <c r="VHU26" s="6"/>
      <c r="VHV26" s="6"/>
      <c r="VHW26" s="6"/>
      <c r="VHX26" s="6"/>
      <c r="VHY26" s="6"/>
      <c r="VHZ26" s="6"/>
      <c r="VIA26" s="6"/>
      <c r="VIB26" s="6"/>
      <c r="VIC26" s="6"/>
      <c r="VID26" s="6"/>
      <c r="VIE26" s="6"/>
      <c r="VIF26" s="6"/>
      <c r="VIG26" s="6"/>
      <c r="VIH26" s="6"/>
      <c r="VII26" s="6"/>
      <c r="VIJ26" s="6"/>
      <c r="VIK26" s="6"/>
      <c r="VIL26" s="6"/>
      <c r="VIM26" s="6"/>
      <c r="VIN26" s="6"/>
      <c r="VIO26" s="6"/>
      <c r="VIP26" s="6"/>
      <c r="VIQ26" s="6"/>
      <c r="VIR26" s="6"/>
      <c r="VIS26" s="6"/>
      <c r="VIT26" s="6"/>
      <c r="VIU26" s="6"/>
      <c r="VIV26" s="6"/>
      <c r="VIW26" s="6"/>
      <c r="VIX26" s="6"/>
      <c r="VIY26" s="6"/>
      <c r="VIZ26" s="6"/>
      <c r="VJA26" s="6"/>
      <c r="VJB26" s="6"/>
      <c r="VJC26" s="6"/>
      <c r="VJD26" s="6"/>
      <c r="VJE26" s="6"/>
      <c r="VJF26" s="6"/>
      <c r="VJG26" s="6"/>
      <c r="VJH26" s="6"/>
      <c r="VJI26" s="6"/>
      <c r="VJJ26" s="6"/>
      <c r="VJK26" s="6"/>
      <c r="VJL26" s="6"/>
      <c r="VJM26" s="6"/>
      <c r="VJN26" s="6"/>
      <c r="VJO26" s="6"/>
      <c r="VJP26" s="6"/>
      <c r="VJQ26" s="6"/>
      <c r="VJR26" s="6"/>
      <c r="VJS26" s="6"/>
      <c r="VJT26" s="6"/>
      <c r="VJU26" s="6"/>
      <c r="VJV26" s="6"/>
      <c r="VJW26" s="6"/>
      <c r="VJX26" s="6"/>
      <c r="VJY26" s="6"/>
      <c r="VJZ26" s="6"/>
      <c r="VKA26" s="6"/>
      <c r="VKB26" s="6"/>
      <c r="VKC26" s="6"/>
      <c r="VKD26" s="6"/>
      <c r="VKE26" s="6"/>
      <c r="VKF26" s="6"/>
      <c r="VKG26" s="6"/>
      <c r="VKH26" s="6"/>
      <c r="VKI26" s="6"/>
      <c r="VKJ26" s="6"/>
      <c r="VKK26" s="6"/>
      <c r="VKL26" s="6"/>
      <c r="VKM26" s="6"/>
      <c r="VKN26" s="6"/>
      <c r="VKO26" s="6"/>
      <c r="VKP26" s="6"/>
      <c r="VKQ26" s="6"/>
      <c r="VKR26" s="6"/>
      <c r="VKS26" s="6"/>
      <c r="VKT26" s="6"/>
      <c r="VKU26" s="6"/>
      <c r="VKV26" s="6"/>
      <c r="VKW26" s="6"/>
      <c r="VKX26" s="6"/>
      <c r="VKY26" s="6"/>
      <c r="VKZ26" s="6"/>
      <c r="VLA26" s="6"/>
      <c r="VLB26" s="6"/>
      <c r="VLC26" s="6"/>
      <c r="VLD26" s="6"/>
      <c r="VLE26" s="6"/>
      <c r="VLF26" s="6"/>
      <c r="VLG26" s="6"/>
      <c r="VLH26" s="6"/>
      <c r="VLI26" s="6"/>
      <c r="VLJ26" s="6"/>
      <c r="VLK26" s="6"/>
      <c r="VLL26" s="6"/>
      <c r="VLM26" s="6"/>
      <c r="VLN26" s="6"/>
      <c r="VLO26" s="6"/>
      <c r="VLP26" s="6"/>
      <c r="VLQ26" s="6"/>
      <c r="VLR26" s="6"/>
      <c r="VLS26" s="6"/>
      <c r="VLT26" s="6"/>
      <c r="VLU26" s="6"/>
      <c r="VLV26" s="6"/>
      <c r="VLW26" s="6"/>
      <c r="VLX26" s="6"/>
      <c r="VLY26" s="6"/>
      <c r="VLZ26" s="6"/>
      <c r="VMA26" s="6"/>
      <c r="VMB26" s="6"/>
      <c r="VMC26" s="6"/>
      <c r="VMD26" s="6"/>
      <c r="VME26" s="6"/>
      <c r="VMF26" s="6"/>
      <c r="VMG26" s="6"/>
      <c r="VMH26" s="6"/>
      <c r="VMI26" s="6"/>
      <c r="VMJ26" s="6"/>
      <c r="VMK26" s="6"/>
      <c r="VML26" s="6"/>
      <c r="VMM26" s="6"/>
      <c r="VMN26" s="6"/>
      <c r="VMO26" s="6"/>
      <c r="VMP26" s="6"/>
      <c r="VMQ26" s="6"/>
      <c r="VMR26" s="6"/>
      <c r="VMS26" s="6"/>
      <c r="VMT26" s="6"/>
      <c r="VMU26" s="6"/>
      <c r="VMV26" s="6"/>
      <c r="VMW26" s="6"/>
      <c r="VMX26" s="6"/>
      <c r="VMY26" s="6"/>
      <c r="VMZ26" s="6"/>
      <c r="VNA26" s="6"/>
      <c r="VNB26" s="6"/>
      <c r="VNC26" s="6"/>
      <c r="VND26" s="6"/>
      <c r="VNE26" s="6"/>
      <c r="VNF26" s="6"/>
      <c r="VNG26" s="6"/>
      <c r="VNH26" s="6"/>
      <c r="VNI26" s="6"/>
      <c r="VNJ26" s="6"/>
      <c r="VNK26" s="6"/>
      <c r="VNL26" s="6"/>
      <c r="VNM26" s="6"/>
      <c r="VNN26" s="6"/>
      <c r="VNO26" s="6"/>
      <c r="VNP26" s="6"/>
      <c r="VNQ26" s="6"/>
      <c r="VNR26" s="6"/>
      <c r="VNS26" s="6"/>
      <c r="VNT26" s="6"/>
      <c r="VNU26" s="6"/>
      <c r="VNV26" s="6"/>
      <c r="VNW26" s="6"/>
      <c r="VNX26" s="6"/>
      <c r="VNY26" s="6"/>
      <c r="VNZ26" s="6"/>
      <c r="VOA26" s="6"/>
      <c r="VOB26" s="6"/>
      <c r="VOC26" s="6"/>
      <c r="VOD26" s="6"/>
      <c r="VOE26" s="6"/>
      <c r="VOF26" s="6"/>
      <c r="VOG26" s="6"/>
      <c r="VOH26" s="6"/>
      <c r="VOI26" s="6"/>
      <c r="VOJ26" s="6"/>
      <c r="VOK26" s="6"/>
      <c r="VOL26" s="6"/>
      <c r="VOM26" s="6"/>
      <c r="VON26" s="6"/>
      <c r="VOO26" s="6"/>
      <c r="VOP26" s="6"/>
      <c r="VOQ26" s="6"/>
      <c r="VOR26" s="6"/>
      <c r="VOS26" s="6"/>
      <c r="VOT26" s="6"/>
      <c r="VOU26" s="6"/>
      <c r="VOV26" s="6"/>
      <c r="VOW26" s="6"/>
      <c r="VOX26" s="6"/>
      <c r="VOY26" s="6"/>
      <c r="VOZ26" s="6"/>
      <c r="VPA26" s="6"/>
      <c r="VPB26" s="6"/>
      <c r="VPC26" s="6"/>
      <c r="VPD26" s="6"/>
      <c r="VPE26" s="6"/>
      <c r="VPF26" s="6"/>
      <c r="VPG26" s="6"/>
      <c r="VPH26" s="6"/>
      <c r="VPI26" s="6"/>
      <c r="VPJ26" s="6"/>
      <c r="VPK26" s="6"/>
      <c r="VPL26" s="6"/>
      <c r="VPM26" s="6"/>
      <c r="VPN26" s="6"/>
      <c r="VPO26" s="6"/>
      <c r="VPP26" s="6"/>
      <c r="VPQ26" s="6"/>
      <c r="VPR26" s="6"/>
      <c r="VPS26" s="6"/>
      <c r="VPT26" s="6"/>
      <c r="VPU26" s="6"/>
      <c r="VPV26" s="6"/>
      <c r="VPW26" s="6"/>
      <c r="VPX26" s="6"/>
      <c r="VPY26" s="6"/>
      <c r="VPZ26" s="6"/>
      <c r="VQA26" s="6"/>
      <c r="VQB26" s="6"/>
      <c r="VQC26" s="6"/>
      <c r="VQD26" s="6"/>
      <c r="VQE26" s="6"/>
      <c r="VQF26" s="6"/>
      <c r="VQG26" s="6"/>
      <c r="VQH26" s="6"/>
      <c r="VQI26" s="6"/>
      <c r="VQJ26" s="6"/>
      <c r="VQK26" s="6"/>
      <c r="VQL26" s="6"/>
      <c r="VQM26" s="6"/>
      <c r="VQN26" s="6"/>
      <c r="VQO26" s="6"/>
      <c r="VQP26" s="6"/>
      <c r="VQQ26" s="6"/>
      <c r="VQR26" s="6"/>
      <c r="VQS26" s="6"/>
      <c r="VQT26" s="6"/>
      <c r="VQU26" s="6"/>
      <c r="VQV26" s="6"/>
      <c r="VQW26" s="6"/>
      <c r="VQX26" s="6"/>
      <c r="VQY26" s="6"/>
      <c r="VQZ26" s="6"/>
      <c r="VRA26" s="6"/>
      <c r="VRB26" s="6"/>
      <c r="VRC26" s="6"/>
      <c r="VRD26" s="6"/>
      <c r="VRE26" s="6"/>
      <c r="VRF26" s="6"/>
      <c r="VRG26" s="6"/>
      <c r="VRH26" s="6"/>
      <c r="VRI26" s="6"/>
      <c r="VRJ26" s="6"/>
      <c r="VRK26" s="6"/>
      <c r="VRL26" s="6"/>
      <c r="VRM26" s="6"/>
      <c r="VRN26" s="6"/>
      <c r="VRO26" s="6"/>
      <c r="VRP26" s="6"/>
      <c r="VRQ26" s="6"/>
      <c r="VRR26" s="6"/>
      <c r="VRS26" s="6"/>
      <c r="VRT26" s="6"/>
      <c r="VRU26" s="6"/>
      <c r="VRV26" s="6"/>
      <c r="VRW26" s="6"/>
      <c r="VRX26" s="6"/>
      <c r="VRY26" s="6"/>
      <c r="VRZ26" s="6"/>
      <c r="VSA26" s="6"/>
      <c r="VSB26" s="6"/>
      <c r="VSC26" s="6"/>
      <c r="VSD26" s="6"/>
      <c r="VSE26" s="6"/>
      <c r="VSF26" s="6"/>
      <c r="VSG26" s="6"/>
      <c r="VSH26" s="6"/>
      <c r="VSI26" s="6"/>
      <c r="VSJ26" s="6"/>
      <c r="VSK26" s="6"/>
      <c r="VSL26" s="6"/>
      <c r="VSM26" s="6"/>
      <c r="VSN26" s="6"/>
      <c r="VSO26" s="6"/>
      <c r="VSP26" s="6"/>
      <c r="VSQ26" s="6"/>
      <c r="VSR26" s="6"/>
      <c r="VSS26" s="6"/>
      <c r="VST26" s="6"/>
      <c r="VSU26" s="6"/>
      <c r="VSV26" s="6"/>
      <c r="VSW26" s="6"/>
      <c r="VSX26" s="6"/>
      <c r="VSY26" s="6"/>
      <c r="VSZ26" s="6"/>
      <c r="VTA26" s="6"/>
      <c r="VTB26" s="6"/>
      <c r="VTC26" s="6"/>
      <c r="VTD26" s="6"/>
      <c r="VTE26" s="6"/>
      <c r="VTF26" s="6"/>
      <c r="VTG26" s="6"/>
      <c r="VTH26" s="6"/>
      <c r="VTI26" s="6"/>
      <c r="VTJ26" s="6"/>
      <c r="VTK26" s="6"/>
      <c r="VTL26" s="6"/>
      <c r="VTM26" s="6"/>
      <c r="VTN26" s="6"/>
      <c r="VTO26" s="6"/>
      <c r="VTP26" s="6"/>
      <c r="VTQ26" s="6"/>
      <c r="VTR26" s="6"/>
      <c r="VTS26" s="6"/>
      <c r="VTT26" s="6"/>
      <c r="VTU26" s="6"/>
      <c r="VTV26" s="6"/>
      <c r="VTW26" s="6"/>
      <c r="VTX26" s="6"/>
      <c r="VTY26" s="6"/>
      <c r="VTZ26" s="6"/>
      <c r="VUA26" s="6"/>
      <c r="VUB26" s="6"/>
      <c r="VUC26" s="6"/>
      <c r="VUD26" s="6"/>
      <c r="VUE26" s="6"/>
      <c r="VUF26" s="6"/>
      <c r="VUG26" s="6"/>
      <c r="VUH26" s="6"/>
      <c r="VUI26" s="6"/>
      <c r="VUJ26" s="6"/>
      <c r="VUK26" s="6"/>
      <c r="VUL26" s="6"/>
      <c r="VUM26" s="6"/>
      <c r="VUN26" s="6"/>
      <c r="VUO26" s="6"/>
      <c r="VUP26" s="6"/>
      <c r="VUQ26" s="6"/>
      <c r="VUR26" s="6"/>
      <c r="VUS26" s="6"/>
      <c r="VUT26" s="6"/>
      <c r="VUU26" s="6"/>
      <c r="VUV26" s="6"/>
      <c r="VUW26" s="6"/>
      <c r="VUX26" s="6"/>
      <c r="VUY26" s="6"/>
      <c r="VUZ26" s="6"/>
      <c r="VVA26" s="6"/>
      <c r="VVB26" s="6"/>
      <c r="VVC26" s="6"/>
      <c r="VVD26" s="6"/>
      <c r="VVE26" s="6"/>
      <c r="VVF26" s="6"/>
      <c r="VVG26" s="6"/>
      <c r="VVH26" s="6"/>
      <c r="VVI26" s="6"/>
      <c r="VVJ26" s="6"/>
      <c r="VVK26" s="6"/>
      <c r="VVL26" s="6"/>
      <c r="VVM26" s="6"/>
      <c r="VVN26" s="6"/>
      <c r="VVO26" s="6"/>
      <c r="VVP26" s="6"/>
      <c r="VVQ26" s="6"/>
      <c r="VVR26" s="6"/>
      <c r="VVS26" s="6"/>
      <c r="VVT26" s="6"/>
      <c r="VVU26" s="6"/>
      <c r="VVV26" s="6"/>
      <c r="VVW26" s="6"/>
      <c r="VVX26" s="6"/>
      <c r="VVY26" s="6"/>
      <c r="VVZ26" s="6"/>
      <c r="VWA26" s="6"/>
      <c r="VWB26" s="6"/>
      <c r="VWC26" s="6"/>
      <c r="VWD26" s="6"/>
      <c r="VWE26" s="6"/>
      <c r="VWF26" s="6"/>
      <c r="VWG26" s="6"/>
      <c r="VWH26" s="6"/>
      <c r="VWI26" s="6"/>
      <c r="VWJ26" s="6"/>
      <c r="VWK26" s="6"/>
      <c r="VWL26" s="6"/>
      <c r="VWM26" s="6"/>
      <c r="VWN26" s="6"/>
      <c r="VWO26" s="6"/>
      <c r="VWP26" s="6"/>
      <c r="VWQ26" s="6"/>
      <c r="VWR26" s="6"/>
      <c r="VWS26" s="6"/>
      <c r="VWT26" s="6"/>
      <c r="VWU26" s="6"/>
      <c r="VWV26" s="6"/>
      <c r="VWW26" s="6"/>
      <c r="VWX26" s="6"/>
      <c r="VWY26" s="6"/>
      <c r="VWZ26" s="6"/>
      <c r="VXA26" s="6"/>
      <c r="VXB26" s="6"/>
      <c r="VXC26" s="6"/>
      <c r="VXD26" s="6"/>
      <c r="VXE26" s="6"/>
      <c r="VXF26" s="6"/>
      <c r="VXG26" s="6"/>
      <c r="VXH26" s="6"/>
      <c r="VXI26" s="6"/>
      <c r="VXJ26" s="6"/>
      <c r="VXK26" s="6"/>
      <c r="VXL26" s="6"/>
      <c r="VXM26" s="6"/>
      <c r="VXN26" s="6"/>
      <c r="VXO26" s="6"/>
      <c r="VXP26" s="6"/>
      <c r="VXQ26" s="6"/>
      <c r="VXR26" s="6"/>
      <c r="VXS26" s="6"/>
      <c r="VXT26" s="6"/>
      <c r="VXU26" s="6"/>
      <c r="VXV26" s="6"/>
      <c r="VXW26" s="6"/>
      <c r="VXX26" s="6"/>
      <c r="VXY26" s="6"/>
      <c r="VXZ26" s="6"/>
      <c r="VYA26" s="6"/>
      <c r="VYB26" s="6"/>
      <c r="VYC26" s="6"/>
      <c r="VYD26" s="6"/>
      <c r="VYE26" s="6"/>
      <c r="VYF26" s="6"/>
      <c r="VYG26" s="6"/>
      <c r="VYH26" s="6"/>
      <c r="VYI26" s="6"/>
      <c r="VYJ26" s="6"/>
      <c r="VYK26" s="6"/>
      <c r="VYL26" s="6"/>
      <c r="VYM26" s="6"/>
      <c r="VYN26" s="6"/>
      <c r="VYO26" s="6"/>
      <c r="VYP26" s="6"/>
      <c r="VYQ26" s="6"/>
      <c r="VYR26" s="6"/>
      <c r="VYS26" s="6"/>
      <c r="VYT26" s="6"/>
      <c r="VYU26" s="6"/>
      <c r="VYV26" s="6"/>
      <c r="VYW26" s="6"/>
      <c r="VYX26" s="6"/>
      <c r="VYY26" s="6"/>
      <c r="VYZ26" s="6"/>
      <c r="VZA26" s="6"/>
      <c r="VZB26" s="6"/>
      <c r="VZC26" s="6"/>
      <c r="VZD26" s="6"/>
      <c r="VZE26" s="6"/>
      <c r="VZF26" s="6"/>
      <c r="VZG26" s="6"/>
      <c r="VZH26" s="6"/>
      <c r="VZI26" s="6"/>
      <c r="VZJ26" s="6"/>
      <c r="VZK26" s="6"/>
      <c r="VZL26" s="6"/>
      <c r="VZM26" s="6"/>
      <c r="VZN26" s="6"/>
      <c r="VZO26" s="6"/>
      <c r="VZP26" s="6"/>
      <c r="VZQ26" s="6"/>
      <c r="VZR26" s="6"/>
      <c r="VZS26" s="6"/>
      <c r="VZT26" s="6"/>
      <c r="VZU26" s="6"/>
      <c r="VZV26" s="6"/>
      <c r="VZW26" s="6"/>
      <c r="VZX26" s="6"/>
      <c r="VZY26" s="6"/>
      <c r="VZZ26" s="6"/>
      <c r="WAA26" s="6"/>
      <c r="WAB26" s="6"/>
      <c r="WAC26" s="6"/>
      <c r="WAD26" s="6"/>
      <c r="WAE26" s="6"/>
      <c r="WAF26" s="6"/>
      <c r="WAG26" s="6"/>
      <c r="WAH26" s="6"/>
      <c r="WAI26" s="6"/>
      <c r="WAJ26" s="6"/>
      <c r="WAK26" s="6"/>
      <c r="WAL26" s="6"/>
      <c r="WAM26" s="6"/>
      <c r="WAN26" s="6"/>
      <c r="WAO26" s="6"/>
      <c r="WAP26" s="6"/>
      <c r="WAQ26" s="6"/>
      <c r="WAR26" s="6"/>
      <c r="WAS26" s="6"/>
      <c r="WAT26" s="6"/>
      <c r="WAU26" s="6"/>
      <c r="WAV26" s="6"/>
      <c r="WAW26" s="6"/>
      <c r="WAX26" s="6"/>
      <c r="WAY26" s="6"/>
      <c r="WAZ26" s="6"/>
      <c r="WBA26" s="6"/>
      <c r="WBB26" s="6"/>
      <c r="WBC26" s="6"/>
      <c r="WBD26" s="6"/>
      <c r="WBE26" s="6"/>
      <c r="WBF26" s="6"/>
      <c r="WBG26" s="6"/>
      <c r="WBH26" s="6"/>
      <c r="WBI26" s="6"/>
      <c r="WBJ26" s="6"/>
      <c r="WBK26" s="6"/>
      <c r="WBL26" s="6"/>
      <c r="WBM26" s="6"/>
      <c r="WBN26" s="6"/>
      <c r="WBO26" s="6"/>
      <c r="WBP26" s="6"/>
      <c r="WBQ26" s="6"/>
      <c r="WBR26" s="6"/>
      <c r="WBS26" s="6"/>
      <c r="WBT26" s="6"/>
      <c r="WBU26" s="6"/>
      <c r="WBV26" s="6"/>
      <c r="WBW26" s="6"/>
      <c r="WBX26" s="6"/>
      <c r="WBY26" s="6"/>
      <c r="WBZ26" s="6"/>
      <c r="WCA26" s="6"/>
      <c r="WCB26" s="6"/>
      <c r="WCC26" s="6"/>
      <c r="WCD26" s="6"/>
      <c r="WCE26" s="6"/>
      <c r="WCF26" s="6"/>
      <c r="WCG26" s="6"/>
      <c r="WCH26" s="6"/>
      <c r="WCI26" s="6"/>
      <c r="WCJ26" s="6"/>
      <c r="WCK26" s="6"/>
      <c r="WCL26" s="6"/>
      <c r="WCM26" s="6"/>
      <c r="WCN26" s="6"/>
      <c r="WCO26" s="6"/>
      <c r="WCP26" s="6"/>
      <c r="WCQ26" s="6"/>
      <c r="WCR26" s="6"/>
      <c r="WCS26" s="6"/>
      <c r="WCT26" s="6"/>
      <c r="WCU26" s="6"/>
      <c r="WCV26" s="6"/>
      <c r="WCW26" s="6"/>
      <c r="WCX26" s="6"/>
      <c r="WCY26" s="6"/>
      <c r="WCZ26" s="6"/>
      <c r="WDA26" s="6"/>
      <c r="WDB26" s="6"/>
      <c r="WDC26" s="6"/>
      <c r="WDD26" s="6"/>
      <c r="WDE26" s="6"/>
      <c r="WDF26" s="6"/>
      <c r="WDG26" s="6"/>
      <c r="WDH26" s="6"/>
      <c r="WDI26" s="6"/>
      <c r="WDJ26" s="6"/>
      <c r="WDK26" s="6"/>
      <c r="WDL26" s="6"/>
      <c r="WDM26" s="6"/>
      <c r="WDN26" s="6"/>
      <c r="WDO26" s="6"/>
      <c r="WDP26" s="6"/>
      <c r="WDQ26" s="6"/>
      <c r="WDR26" s="6"/>
      <c r="WDS26" s="6"/>
      <c r="WDT26" s="6"/>
      <c r="WDU26" s="6"/>
      <c r="WDV26" s="6"/>
      <c r="WDW26" s="6"/>
      <c r="WDX26" s="6"/>
      <c r="WDY26" s="6"/>
      <c r="WDZ26" s="6"/>
      <c r="WEA26" s="6"/>
      <c r="WEB26" s="6"/>
      <c r="WEC26" s="6"/>
      <c r="WED26" s="6"/>
      <c r="WEE26" s="6"/>
      <c r="WEF26" s="6"/>
      <c r="WEG26" s="6"/>
      <c r="WEH26" s="6"/>
      <c r="WEI26" s="6"/>
      <c r="WEJ26" s="6"/>
      <c r="WEK26" s="6"/>
      <c r="WEL26" s="6"/>
      <c r="WEM26" s="6"/>
      <c r="WEN26" s="6"/>
      <c r="WEO26" s="6"/>
      <c r="WEP26" s="6"/>
      <c r="WEQ26" s="6"/>
      <c r="WER26" s="6"/>
      <c r="WES26" s="6"/>
      <c r="WET26" s="6"/>
      <c r="WEU26" s="6"/>
      <c r="WEV26" s="6"/>
      <c r="WEW26" s="6"/>
      <c r="WEX26" s="6"/>
      <c r="WEY26" s="6"/>
      <c r="WEZ26" s="6"/>
      <c r="WFA26" s="6"/>
      <c r="WFB26" s="6"/>
      <c r="WFC26" s="6"/>
      <c r="WFD26" s="6"/>
      <c r="WFE26" s="6"/>
      <c r="WFF26" s="6"/>
      <c r="WFG26" s="6"/>
      <c r="WFH26" s="6"/>
      <c r="WFI26" s="6"/>
      <c r="WFJ26" s="6"/>
      <c r="WFK26" s="6"/>
      <c r="WFL26" s="6"/>
      <c r="WFM26" s="6"/>
      <c r="WFN26" s="6"/>
      <c r="WFO26" s="6"/>
      <c r="WFP26" s="6"/>
      <c r="WFQ26" s="6"/>
      <c r="WFR26" s="6"/>
      <c r="WFS26" s="6"/>
      <c r="WFT26" s="6"/>
      <c r="WFU26" s="6"/>
      <c r="WFV26" s="6"/>
      <c r="WFW26" s="6"/>
      <c r="WFX26" s="6"/>
      <c r="WFY26" s="6"/>
      <c r="WFZ26" s="6"/>
      <c r="WGA26" s="6"/>
      <c r="WGB26" s="6"/>
      <c r="WGC26" s="6"/>
      <c r="WGD26" s="6"/>
      <c r="WGE26" s="6"/>
      <c r="WGF26" s="6"/>
      <c r="WGG26" s="6"/>
      <c r="WGH26" s="6"/>
      <c r="WGI26" s="6"/>
      <c r="WGJ26" s="6"/>
      <c r="WGK26" s="6"/>
      <c r="WGL26" s="6"/>
      <c r="WGM26" s="6"/>
      <c r="WGN26" s="6"/>
      <c r="WGO26" s="6"/>
      <c r="WGP26" s="6"/>
      <c r="WGQ26" s="6"/>
      <c r="WGR26" s="6"/>
      <c r="WGS26" s="6"/>
      <c r="WGT26" s="6"/>
      <c r="WGU26" s="6"/>
      <c r="WGV26" s="6"/>
      <c r="WGW26" s="6"/>
      <c r="WGX26" s="6"/>
      <c r="WGY26" s="6"/>
      <c r="WGZ26" s="6"/>
      <c r="WHA26" s="6"/>
      <c r="WHB26" s="6"/>
      <c r="WHC26" s="6"/>
      <c r="WHD26" s="6"/>
      <c r="WHE26" s="6"/>
      <c r="WHF26" s="6"/>
      <c r="WHG26" s="6"/>
      <c r="WHH26" s="6"/>
      <c r="WHI26" s="6"/>
      <c r="WHJ26" s="6"/>
      <c r="WHK26" s="6"/>
      <c r="WHL26" s="6"/>
      <c r="WHM26" s="6"/>
      <c r="WHN26" s="6"/>
      <c r="WHO26" s="6"/>
      <c r="WHP26" s="6"/>
      <c r="WHQ26" s="6"/>
      <c r="WHR26" s="6"/>
      <c r="WHS26" s="6"/>
      <c r="WHT26" s="6"/>
      <c r="WHU26" s="6"/>
      <c r="WHV26" s="6"/>
      <c r="WHW26" s="6"/>
      <c r="WHX26" s="6"/>
      <c r="WHY26" s="6"/>
      <c r="WHZ26" s="6"/>
      <c r="WIA26" s="6"/>
      <c r="WIB26" s="6"/>
      <c r="WIC26" s="6"/>
      <c r="WID26" s="6"/>
      <c r="WIE26" s="6"/>
      <c r="WIF26" s="6"/>
      <c r="WIG26" s="6"/>
      <c r="WIH26" s="6"/>
      <c r="WII26" s="6"/>
      <c r="WIJ26" s="6"/>
      <c r="WIK26" s="6"/>
      <c r="WIL26" s="6"/>
      <c r="WIM26" s="6"/>
      <c r="WIN26" s="6"/>
      <c r="WIO26" s="6"/>
      <c r="WIP26" s="6"/>
      <c r="WIQ26" s="6"/>
      <c r="WIR26" s="6"/>
      <c r="WIS26" s="6"/>
      <c r="WIT26" s="6"/>
      <c r="WIU26" s="6"/>
      <c r="WIV26" s="6"/>
      <c r="WIW26" s="6"/>
      <c r="WIX26" s="6"/>
      <c r="WIY26" s="6"/>
      <c r="WIZ26" s="6"/>
      <c r="WJA26" s="6"/>
      <c r="WJB26" s="6"/>
      <c r="WJC26" s="6"/>
      <c r="WJD26" s="6"/>
      <c r="WJE26" s="6"/>
      <c r="WJF26" s="6"/>
      <c r="WJG26" s="6"/>
      <c r="WJH26" s="6"/>
      <c r="WJI26" s="6"/>
      <c r="WJJ26" s="6"/>
      <c r="WJK26" s="6"/>
      <c r="WJL26" s="6"/>
      <c r="WJM26" s="6"/>
      <c r="WJN26" s="6"/>
      <c r="WJO26" s="6"/>
      <c r="WJP26" s="6"/>
      <c r="WJQ26" s="6"/>
      <c r="WJR26" s="6"/>
      <c r="WJS26" s="6"/>
      <c r="WJT26" s="6"/>
      <c r="WJU26" s="6"/>
      <c r="WJV26" s="6"/>
      <c r="WJW26" s="6"/>
      <c r="WJX26" s="6"/>
      <c r="WJY26" s="6"/>
      <c r="WJZ26" s="6"/>
      <c r="WKA26" s="6"/>
      <c r="WKB26" s="6"/>
      <c r="WKC26" s="6"/>
      <c r="WKD26" s="6"/>
      <c r="WKE26" s="6"/>
      <c r="WKF26" s="6"/>
      <c r="WKG26" s="6"/>
      <c r="WKH26" s="6"/>
      <c r="WKI26" s="6"/>
      <c r="WKJ26" s="6"/>
      <c r="WKK26" s="6"/>
      <c r="WKL26" s="6"/>
      <c r="WKM26" s="6"/>
      <c r="WKN26" s="6"/>
      <c r="WKO26" s="6"/>
      <c r="WKP26" s="6"/>
      <c r="WKQ26" s="6"/>
      <c r="WKR26" s="6"/>
      <c r="WKS26" s="6"/>
      <c r="WKT26" s="6"/>
      <c r="WKU26" s="6"/>
      <c r="WKV26" s="6"/>
      <c r="WKW26" s="6"/>
      <c r="WKX26" s="6"/>
      <c r="WKY26" s="6"/>
      <c r="WKZ26" s="6"/>
      <c r="WLA26" s="6"/>
      <c r="WLB26" s="6"/>
      <c r="WLC26" s="6"/>
      <c r="WLD26" s="6"/>
      <c r="WLE26" s="6"/>
      <c r="WLF26" s="6"/>
      <c r="WLG26" s="6"/>
      <c r="WLH26" s="6"/>
      <c r="WLI26" s="6"/>
      <c r="WLJ26" s="6"/>
      <c r="WLK26" s="6"/>
      <c r="WLL26" s="6"/>
      <c r="WLM26" s="6"/>
      <c r="WLN26" s="6"/>
      <c r="WLO26" s="6"/>
      <c r="WLP26" s="6"/>
      <c r="WLQ26" s="6"/>
      <c r="WLR26" s="6"/>
      <c r="WLS26" s="6"/>
      <c r="WLT26" s="6"/>
      <c r="WLU26" s="6"/>
      <c r="WLV26" s="6"/>
      <c r="WLW26" s="6"/>
      <c r="WLX26" s="6"/>
      <c r="WLY26" s="6"/>
      <c r="WLZ26" s="6"/>
      <c r="WMA26" s="6"/>
      <c r="WMB26" s="6"/>
      <c r="WMC26" s="6"/>
      <c r="WMD26" s="6"/>
      <c r="WME26" s="6"/>
      <c r="WMF26" s="6"/>
      <c r="WMG26" s="6"/>
      <c r="WMH26" s="6"/>
      <c r="WMI26" s="6"/>
      <c r="WMJ26" s="6"/>
      <c r="WMK26" s="6"/>
      <c r="WML26" s="6"/>
      <c r="WMM26" s="6"/>
      <c r="WMN26" s="6"/>
      <c r="WMO26" s="6"/>
      <c r="WMP26" s="6"/>
      <c r="WMQ26" s="6"/>
      <c r="WMR26" s="6"/>
      <c r="WMS26" s="6"/>
      <c r="WMT26" s="6"/>
      <c r="WMU26" s="6"/>
      <c r="WMV26" s="6"/>
      <c r="WMW26" s="6"/>
      <c r="WMX26" s="6"/>
      <c r="WMY26" s="6"/>
      <c r="WMZ26" s="6"/>
      <c r="WNA26" s="6"/>
      <c r="WNB26" s="6"/>
      <c r="WNC26" s="6"/>
      <c r="WND26" s="6"/>
      <c r="WNE26" s="6"/>
      <c r="WNF26" s="6"/>
      <c r="WNG26" s="6"/>
      <c r="WNH26" s="6"/>
      <c r="WNI26" s="6"/>
      <c r="WNJ26" s="6"/>
      <c r="WNK26" s="6"/>
      <c r="WNL26" s="6"/>
      <c r="WNM26" s="6"/>
      <c r="WNN26" s="6"/>
      <c r="WNO26" s="6"/>
      <c r="WNP26" s="6"/>
      <c r="WNQ26" s="6"/>
      <c r="WNR26" s="6"/>
      <c r="WNS26" s="6"/>
      <c r="WNT26" s="6"/>
      <c r="WNU26" s="6"/>
      <c r="WNV26" s="6"/>
      <c r="WNW26" s="6"/>
      <c r="WNX26" s="6"/>
      <c r="WNY26" s="6"/>
      <c r="WNZ26" s="6"/>
      <c r="WOA26" s="6"/>
      <c r="WOB26" s="6"/>
      <c r="WOC26" s="6"/>
      <c r="WOD26" s="6"/>
      <c r="WOE26" s="6"/>
      <c r="WOF26" s="6"/>
      <c r="WOG26" s="6"/>
      <c r="WOH26" s="6"/>
      <c r="WOI26" s="6"/>
      <c r="WOJ26" s="6"/>
      <c r="WOK26" s="6"/>
      <c r="WOL26" s="6"/>
      <c r="WOM26" s="6"/>
      <c r="WON26" s="6"/>
      <c r="WOO26" s="6"/>
      <c r="WOP26" s="6"/>
      <c r="WOQ26" s="6"/>
      <c r="WOR26" s="6"/>
      <c r="WOS26" s="6"/>
      <c r="WOT26" s="6"/>
      <c r="WOU26" s="6"/>
      <c r="WOV26" s="6"/>
      <c r="WOW26" s="6"/>
      <c r="WOX26" s="6"/>
      <c r="WOY26" s="6"/>
      <c r="WOZ26" s="6"/>
      <c r="WPA26" s="6"/>
      <c r="WPB26" s="6"/>
      <c r="WPC26" s="6"/>
      <c r="WPD26" s="6"/>
      <c r="WPE26" s="6"/>
      <c r="WPF26" s="6"/>
      <c r="WPG26" s="6"/>
      <c r="WPH26" s="6"/>
      <c r="WPI26" s="6"/>
      <c r="WPJ26" s="6"/>
      <c r="WPK26" s="6"/>
      <c r="WPL26" s="6"/>
      <c r="WPM26" s="6"/>
      <c r="WPN26" s="6"/>
      <c r="WPO26" s="6"/>
      <c r="WPP26" s="6"/>
      <c r="WPQ26" s="6"/>
      <c r="WPR26" s="6"/>
      <c r="WPS26" s="6"/>
      <c r="WPT26" s="6"/>
      <c r="WPU26" s="6"/>
      <c r="WPV26" s="6"/>
      <c r="WPW26" s="6"/>
      <c r="WPX26" s="6"/>
      <c r="WPY26" s="6"/>
      <c r="WPZ26" s="6"/>
      <c r="WQA26" s="6"/>
      <c r="WQB26" s="6"/>
      <c r="WQC26" s="6"/>
      <c r="WQD26" s="6"/>
      <c r="WQE26" s="6"/>
      <c r="WQF26" s="6"/>
      <c r="WQG26" s="6"/>
      <c r="WQH26" s="6"/>
      <c r="WQI26" s="6"/>
      <c r="WQJ26" s="6"/>
      <c r="WQK26" s="6"/>
      <c r="WQL26" s="6"/>
      <c r="WQM26" s="6"/>
      <c r="WQN26" s="6"/>
      <c r="WQO26" s="6"/>
      <c r="WQP26" s="6"/>
      <c r="WQQ26" s="6"/>
      <c r="WQR26" s="6"/>
      <c r="WQS26" s="6"/>
      <c r="WQT26" s="6"/>
      <c r="WQU26" s="6"/>
      <c r="WQV26" s="6"/>
      <c r="WQW26" s="6"/>
      <c r="WQX26" s="6"/>
      <c r="WQY26" s="6"/>
      <c r="WQZ26" s="6"/>
      <c r="WRA26" s="6"/>
      <c r="WRB26" s="6"/>
      <c r="WRC26" s="6"/>
      <c r="WRD26" s="6"/>
      <c r="WRE26" s="6"/>
      <c r="WRF26" s="6"/>
      <c r="WRG26" s="6"/>
      <c r="WRH26" s="6"/>
      <c r="WRI26" s="6"/>
      <c r="WRJ26" s="6"/>
      <c r="WRK26" s="6"/>
      <c r="WRL26" s="6"/>
      <c r="WRM26" s="6"/>
      <c r="WRN26" s="6"/>
      <c r="WRO26" s="6"/>
      <c r="WRP26" s="6"/>
      <c r="WRQ26" s="6"/>
      <c r="WRR26" s="6"/>
      <c r="WRS26" s="6"/>
      <c r="WRT26" s="6"/>
      <c r="WRU26" s="6"/>
      <c r="WRV26" s="6"/>
      <c r="WRW26" s="6"/>
      <c r="WRX26" s="6"/>
      <c r="WRY26" s="6"/>
      <c r="WRZ26" s="6"/>
      <c r="WSA26" s="6"/>
      <c r="WSB26" s="6"/>
      <c r="WSC26" s="6"/>
      <c r="WSD26" s="6"/>
      <c r="WSE26" s="6"/>
      <c r="WSF26" s="6"/>
      <c r="WSG26" s="6"/>
      <c r="WSH26" s="6"/>
      <c r="WSI26" s="6"/>
      <c r="WSJ26" s="6"/>
      <c r="WSK26" s="6"/>
      <c r="WSL26" s="6"/>
      <c r="WSM26" s="6"/>
      <c r="WSN26" s="6"/>
      <c r="WSO26" s="6"/>
      <c r="WSP26" s="6"/>
      <c r="WSQ26" s="6"/>
      <c r="WSR26" s="6"/>
      <c r="WSS26" s="6"/>
      <c r="WST26" s="6"/>
      <c r="WSU26" s="6"/>
      <c r="WSV26" s="6"/>
      <c r="WSW26" s="6"/>
      <c r="WSX26" s="6"/>
      <c r="WSY26" s="6"/>
      <c r="WSZ26" s="6"/>
      <c r="WTA26" s="6"/>
      <c r="WTB26" s="6"/>
      <c r="WTC26" s="6"/>
      <c r="WTD26" s="6"/>
      <c r="WTE26" s="6"/>
      <c r="WTF26" s="6"/>
      <c r="WTG26" s="6"/>
      <c r="WTH26" s="6"/>
      <c r="WTI26" s="6"/>
      <c r="WTJ26" s="6"/>
      <c r="WTK26" s="6"/>
      <c r="WTL26" s="6"/>
      <c r="WTM26" s="6"/>
      <c r="WTN26" s="6"/>
      <c r="WTO26" s="6"/>
      <c r="WTP26" s="6"/>
      <c r="WTQ26" s="6"/>
      <c r="WTR26" s="6"/>
      <c r="WTS26" s="6"/>
      <c r="WTT26" s="6"/>
      <c r="WTU26" s="6"/>
      <c r="WTV26" s="6"/>
      <c r="WTW26" s="6"/>
      <c r="WTX26" s="6"/>
      <c r="WTY26" s="6"/>
      <c r="WTZ26" s="6"/>
      <c r="WUA26" s="6"/>
      <c r="WUB26" s="6"/>
      <c r="WUC26" s="6"/>
      <c r="WUD26" s="6"/>
      <c r="WUE26" s="6"/>
      <c r="WUF26" s="6"/>
      <c r="WUG26" s="6"/>
      <c r="WUH26" s="6"/>
      <c r="WUI26" s="6"/>
      <c r="WUJ26" s="6"/>
      <c r="WUK26" s="6"/>
      <c r="WUL26" s="6"/>
      <c r="WUM26" s="6"/>
      <c r="WUN26" s="6"/>
      <c r="WUO26" s="6"/>
      <c r="WUP26" s="6"/>
      <c r="WUQ26" s="6"/>
      <c r="WUR26" s="6"/>
      <c r="WUS26" s="6"/>
      <c r="WUT26" s="6"/>
      <c r="WUU26" s="6"/>
      <c r="WUV26" s="6"/>
      <c r="WUW26" s="6"/>
      <c r="WUX26" s="6"/>
      <c r="WUY26" s="6"/>
      <c r="WUZ26" s="6"/>
      <c r="WVA26" s="6"/>
      <c r="WVB26" s="6"/>
      <c r="WVC26" s="6"/>
      <c r="WVD26" s="6"/>
      <c r="WVE26" s="6"/>
      <c r="WVF26" s="6"/>
      <c r="WVG26" s="6"/>
      <c r="WVH26" s="6"/>
      <c r="WVI26" s="6"/>
      <c r="WVJ26" s="6"/>
      <c r="WVK26" s="6"/>
      <c r="WVL26" s="6"/>
      <c r="WVM26" s="6"/>
      <c r="WVN26" s="6"/>
      <c r="WVO26" s="6"/>
      <c r="WVP26" s="6"/>
      <c r="WVQ26" s="6"/>
      <c r="WVR26" s="6"/>
      <c r="WVS26" s="6"/>
      <c r="WVT26" s="6"/>
      <c r="WVU26" s="6"/>
      <c r="WVV26" s="6"/>
      <c r="WVW26" s="6"/>
      <c r="WVX26" s="6"/>
      <c r="WVY26" s="6"/>
      <c r="WVZ26" s="6"/>
      <c r="WWA26" s="6"/>
      <c r="WWB26" s="6"/>
      <c r="WWC26" s="6"/>
      <c r="WWD26" s="6"/>
      <c r="WWE26" s="6"/>
      <c r="WWF26" s="6"/>
      <c r="WWG26" s="6"/>
      <c r="WWH26" s="6"/>
      <c r="WWI26" s="6"/>
      <c r="WWJ26" s="6"/>
      <c r="WWK26" s="6"/>
      <c r="WWL26" s="6"/>
      <c r="WWM26" s="6"/>
      <c r="WWN26" s="6"/>
      <c r="WWO26" s="6"/>
      <c r="WWP26" s="6"/>
      <c r="WWQ26" s="6"/>
      <c r="WWR26" s="6"/>
      <c r="WWS26" s="6"/>
      <c r="WWT26" s="6"/>
      <c r="WWU26" s="6"/>
      <c r="WWV26" s="6"/>
      <c r="WWW26" s="6"/>
      <c r="WWX26" s="6"/>
      <c r="WWY26" s="6"/>
      <c r="WWZ26" s="6"/>
      <c r="WXA26" s="6"/>
      <c r="WXB26" s="6"/>
      <c r="WXC26" s="6"/>
      <c r="WXD26" s="6"/>
      <c r="WXE26" s="6"/>
      <c r="WXF26" s="6"/>
      <c r="WXG26" s="6"/>
      <c r="WXH26" s="6"/>
      <c r="WXI26" s="6"/>
      <c r="WXJ26" s="6"/>
      <c r="WXK26" s="6"/>
      <c r="WXL26" s="6"/>
      <c r="WXM26" s="6"/>
      <c r="WXN26" s="6"/>
      <c r="WXO26" s="6"/>
      <c r="WXP26" s="6"/>
      <c r="WXQ26" s="6"/>
      <c r="WXR26" s="6"/>
      <c r="WXS26" s="6"/>
      <c r="WXT26" s="6"/>
      <c r="WXU26" s="6"/>
      <c r="WXV26" s="6"/>
      <c r="WXW26" s="6"/>
      <c r="WXX26" s="6"/>
      <c r="WXY26" s="6"/>
      <c r="WXZ26" s="6"/>
      <c r="WYA26" s="6"/>
      <c r="WYB26" s="6"/>
      <c r="WYC26" s="6"/>
      <c r="WYD26" s="6"/>
      <c r="WYE26" s="6"/>
      <c r="WYF26" s="6"/>
      <c r="WYG26" s="6"/>
      <c r="WYH26" s="6"/>
      <c r="WYI26" s="6"/>
      <c r="WYJ26" s="6"/>
      <c r="WYK26" s="6"/>
      <c r="WYL26" s="6"/>
      <c r="WYM26" s="6"/>
      <c r="WYN26" s="6"/>
      <c r="WYO26" s="6"/>
      <c r="WYP26" s="6"/>
      <c r="WYQ26" s="6"/>
      <c r="WYR26" s="6"/>
      <c r="WYS26" s="6"/>
      <c r="WYT26" s="6"/>
      <c r="WYU26" s="6"/>
      <c r="WYV26" s="6"/>
      <c r="WYW26" s="6"/>
      <c r="WYX26" s="6"/>
      <c r="WYY26" s="6"/>
      <c r="WYZ26" s="6"/>
      <c r="WZA26" s="6"/>
      <c r="WZB26" s="6"/>
      <c r="WZC26" s="6"/>
      <c r="WZD26" s="6"/>
      <c r="WZE26" s="6"/>
      <c r="WZF26" s="6"/>
      <c r="WZG26" s="6"/>
      <c r="WZH26" s="6"/>
      <c r="WZI26" s="6"/>
      <c r="WZJ26" s="6"/>
      <c r="WZK26" s="6"/>
      <c r="WZL26" s="6"/>
      <c r="WZM26" s="6"/>
      <c r="WZN26" s="6"/>
      <c r="WZO26" s="6"/>
      <c r="WZP26" s="6"/>
      <c r="WZQ26" s="6"/>
      <c r="WZR26" s="6"/>
      <c r="WZS26" s="6"/>
      <c r="WZT26" s="6"/>
      <c r="WZU26" s="6"/>
      <c r="WZV26" s="6"/>
      <c r="WZW26" s="6"/>
      <c r="WZX26" s="6"/>
      <c r="WZY26" s="6"/>
      <c r="WZZ26" s="6"/>
      <c r="XAA26" s="6"/>
      <c r="XAB26" s="6"/>
      <c r="XAC26" s="6"/>
      <c r="XAD26" s="6"/>
      <c r="XAE26" s="6"/>
      <c r="XAF26" s="6"/>
      <c r="XAG26" s="6"/>
      <c r="XAH26" s="6"/>
      <c r="XAI26" s="6"/>
      <c r="XAJ26" s="6"/>
      <c r="XAK26" s="6"/>
      <c r="XAL26" s="6"/>
      <c r="XAM26" s="6"/>
      <c r="XAN26" s="6"/>
      <c r="XAO26" s="6"/>
      <c r="XAP26" s="6"/>
      <c r="XAQ26" s="6"/>
      <c r="XAR26" s="6"/>
      <c r="XAS26" s="6"/>
      <c r="XAT26" s="6"/>
      <c r="XAU26" s="6"/>
      <c r="XAV26" s="6"/>
      <c r="XAW26" s="6"/>
      <c r="XAX26" s="6"/>
      <c r="XAY26" s="6"/>
      <c r="XAZ26" s="6"/>
      <c r="XBA26" s="6"/>
      <c r="XBB26" s="6"/>
      <c r="XBC26" s="6"/>
      <c r="XBD26" s="6"/>
      <c r="XBE26" s="6"/>
      <c r="XBF26" s="6"/>
      <c r="XBG26" s="6"/>
      <c r="XBH26" s="6"/>
      <c r="XBI26" s="6"/>
      <c r="XBJ26" s="6"/>
      <c r="XBK26" s="6"/>
      <c r="XBL26" s="6"/>
      <c r="XBM26" s="6"/>
      <c r="XBN26" s="6"/>
      <c r="XBO26" s="6"/>
      <c r="XBP26" s="6"/>
      <c r="XBQ26" s="6"/>
      <c r="XBR26" s="6"/>
      <c r="XBS26" s="6"/>
      <c r="XBT26" s="6"/>
      <c r="XBU26" s="6"/>
      <c r="XBV26" s="6"/>
      <c r="XBW26" s="6"/>
      <c r="XBX26" s="6"/>
      <c r="XBY26" s="6"/>
      <c r="XBZ26" s="6"/>
      <c r="XCA26" s="6"/>
      <c r="XCB26" s="6"/>
      <c r="XCC26" s="6"/>
      <c r="XCD26" s="6"/>
      <c r="XCE26" s="6"/>
      <c r="XCF26" s="6"/>
      <c r="XCG26" s="6"/>
      <c r="XCH26" s="6"/>
      <c r="XCI26" s="6"/>
      <c r="XCJ26" s="6"/>
      <c r="XCK26" s="6"/>
      <c r="XCL26" s="6"/>
      <c r="XCM26" s="6"/>
      <c r="XCN26" s="6"/>
      <c r="XCO26" s="6"/>
      <c r="XCP26" s="6"/>
      <c r="XCQ26" s="6"/>
      <c r="XCR26" s="6"/>
      <c r="XCS26" s="6"/>
      <c r="XCT26" s="6"/>
      <c r="XCU26" s="6"/>
      <c r="XCV26" s="6"/>
      <c r="XCW26" s="6"/>
      <c r="XCX26" s="6"/>
      <c r="XCY26" s="6"/>
      <c r="XCZ26" s="6"/>
      <c r="XDA26" s="6"/>
      <c r="XDB26" s="6"/>
      <c r="XDC26" s="6"/>
      <c r="XDD26" s="6"/>
      <c r="XDE26" s="6"/>
      <c r="XDF26" s="6"/>
      <c r="XDG26" s="6"/>
      <c r="XDH26" s="6"/>
      <c r="XDI26" s="6"/>
      <c r="XDJ26" s="6"/>
      <c r="XDK26" s="6"/>
      <c r="XDL26" s="6"/>
      <c r="XDM26" s="6"/>
      <c r="XDN26" s="6"/>
      <c r="XDO26" s="6"/>
      <c r="XDP26" s="6"/>
      <c r="XDQ26" s="6"/>
      <c r="XDR26" s="6"/>
      <c r="XDS26" s="6"/>
      <c r="XDT26" s="6"/>
      <c r="XDU26" s="6"/>
      <c r="XDV26" s="6"/>
      <c r="XDW26" s="6"/>
      <c r="XDX26" s="6"/>
      <c r="XDY26" s="6"/>
      <c r="XDZ26" s="6"/>
      <c r="XEA26" s="6"/>
      <c r="XEB26" s="6"/>
      <c r="XEC26" s="6"/>
      <c r="XED26" s="6"/>
      <c r="XEE26" s="6"/>
      <c r="XEF26" s="6"/>
      <c r="XEG26" s="6"/>
      <c r="XEH26" s="6"/>
      <c r="XEI26" s="6"/>
      <c r="XEJ26" s="6"/>
      <c r="XEK26" s="6"/>
      <c r="XEL26" s="6"/>
      <c r="XEM26" s="6"/>
      <c r="XEN26" s="6"/>
      <c r="XEO26" s="6"/>
      <c r="XEP26" s="6"/>
      <c r="XEQ26" s="6"/>
      <c r="XER26" s="6"/>
      <c r="XES26" s="6"/>
      <c r="XET26" s="6"/>
      <c r="XEU26" s="6"/>
      <c r="XEV26" s="6"/>
      <c r="XEW26" s="6"/>
      <c r="XEX26" s="6"/>
      <c r="XEY26" s="6"/>
      <c r="XEZ26" s="6"/>
      <c r="XFA26" s="6"/>
      <c r="XFB26" s="6"/>
      <c r="XFC26" s="6"/>
      <c r="XFD26" s="6"/>
    </row>
    <row r="27" s="6" customFormat="1" ht="12.75" customHeight="1" spans="1:56">
      <c r="A27" s="33" t="s">
        <v>65</v>
      </c>
      <c r="B27" s="30">
        <f ca="1" t="shared" si="0"/>
        <v>44303</v>
      </c>
      <c r="C27" s="31">
        <f ca="1" t="shared" si="1"/>
        <v>44526</v>
      </c>
      <c r="D27" s="29" t="str">
        <f t="shared" si="2"/>
        <v>Project 427</v>
      </c>
      <c r="E27" s="29" t="str">
        <f t="shared" si="3"/>
        <v>Company AB 527</v>
      </c>
      <c r="F27" s="29" t="str">
        <f ca="1" t="shared" si="4"/>
        <v>Enköping</v>
      </c>
      <c r="G27" s="36">
        <f ca="1" t="shared" si="5"/>
        <v>38</v>
      </c>
      <c r="H27" s="37" t="str">
        <f ca="1" t="shared" si="6"/>
        <v/>
      </c>
      <c r="I27" s="29" t="str">
        <f ca="1" t="shared" si="7"/>
        <v>Flytt</v>
      </c>
      <c r="J27" s="29" t="str">
        <f ca="1" t="shared" si="8"/>
        <v>Produktion</v>
      </c>
      <c r="K27" s="40">
        <f ca="1" t="shared" si="9"/>
        <v>10</v>
      </c>
      <c r="L27" s="40">
        <f ca="1" t="shared" si="10"/>
        <v>4</v>
      </c>
      <c r="M27" s="43"/>
      <c r="N27" s="29" t="str">
        <f ca="1" t="shared" si="11"/>
        <v>Anders Erikson 27</v>
      </c>
      <c r="O27" s="29" t="str">
        <f ca="1" t="shared" si="12"/>
        <v>Erik Johanson 27</v>
      </c>
      <c r="P27" s="29" t="str">
        <f ca="1" t="shared" si="13"/>
        <v>Sarah Anderson 27</v>
      </c>
      <c r="Q27" s="29" t="str">
        <f ca="1" t="shared" si="14"/>
        <v>2.Reservationsavtal</v>
      </c>
      <c r="R27" s="44" t="str">
        <f ca="1" t="shared" si="15"/>
        <v/>
      </c>
      <c r="S27" s="44" t="str">
        <f ca="1" t="shared" si="16"/>
        <v>x</v>
      </c>
      <c r="T27" s="44" t="str">
        <f ca="1" t="shared" si="17"/>
        <v/>
      </c>
      <c r="U27" s="12"/>
      <c r="V27" s="33"/>
      <c r="W27" s="48" t="str">
        <f ca="1" t="shared" si="18"/>
        <v/>
      </c>
      <c r="X27" s="49" t="str">
        <f ca="1" t="shared" si="19"/>
        <v>Nej</v>
      </c>
      <c r="Y27" s="62" t="str">
        <f ca="1" t="shared" si="20"/>
        <v/>
      </c>
      <c r="Z27" s="62" t="str">
        <f ca="1" t="shared" si="21"/>
        <v/>
      </c>
      <c r="AA27" s="33"/>
      <c r="AB27" s="63" t="str">
        <f ca="1" t="shared" si="24"/>
        <v/>
      </c>
      <c r="AC27" s="72">
        <f ca="1">INDEX(Anslutningspunkt!$A$2:$A$24,RANDBETWEEN(2,24),1)</f>
        <v>3002</v>
      </c>
      <c r="AD27" s="29"/>
      <c r="AE27" s="29" t="str">
        <f ca="1" t="shared" si="22"/>
        <v>Stamnät</v>
      </c>
      <c r="AF27" s="33"/>
      <c r="AG27" s="94"/>
      <c r="AH27" s="49" t="str">
        <f ca="1" t="shared" si="23"/>
        <v>Nej</v>
      </c>
      <c r="AI27" s="95"/>
      <c r="AM27" s="6">
        <f ca="1">VLOOKUP(AC27,Anslutningspunkt!A:B,2,0)+RANDBETWEEN(-10000,10000)</f>
        <v>7671325.698</v>
      </c>
      <c r="AN27" s="6">
        <f ca="1">VLOOKUP(AC27,Anslutningspunkt!A:C,3,0)+RANDBETWEEN(-10000,10000)</f>
        <v>764319.195</v>
      </c>
      <c r="AP27" s="6" t="str">
        <f ca="1" t="shared" si="25"/>
        <v>Flytt</v>
      </c>
      <c r="AQ27" s="6" t="str">
        <f ca="1" t="shared" si="26"/>
        <v>Produktion</v>
      </c>
      <c r="AX27" s="30">
        <f ca="1" t="shared" si="27"/>
        <v>44412.1801002438</v>
      </c>
      <c r="AZ27" s="30" t="str">
        <f ca="1">IF(SUM(IF({"4.Projekteringsavtal","5.Anslutningsavtal","6.Nätavtal"}=Q27,1,0))&gt;0,EDATE(AX27,RANDBETWEEN(0,6)),"")</f>
        <v/>
      </c>
      <c r="BB27" s="20" t="str">
        <f ca="1">IF(SUM(IF({"5.Anslutningsavtal","6.Nätavtal"}=Q27,1,0))&gt;0,EDATE(AZ27,RANDBETWEEN(0,3)),"")</f>
        <v/>
      </c>
      <c r="BD27" s="20" t="str">
        <f ca="1" t="shared" si="28"/>
        <v/>
      </c>
    </row>
    <row r="28" s="6" customFormat="1" ht="12.75" customHeight="1" spans="1:56">
      <c r="A28" s="33" t="s">
        <v>65</v>
      </c>
      <c r="B28" s="30">
        <f ca="1" t="shared" si="0"/>
        <v>43215</v>
      </c>
      <c r="C28" s="31">
        <f ca="1" t="shared" si="1"/>
        <v>43691</v>
      </c>
      <c r="D28" s="29" t="str">
        <f t="shared" si="2"/>
        <v>Project 428</v>
      </c>
      <c r="E28" s="29" t="str">
        <f t="shared" si="3"/>
        <v>Company AB 528</v>
      </c>
      <c r="F28" s="29" t="str">
        <f ca="1" t="shared" si="4"/>
        <v>Gävle</v>
      </c>
      <c r="G28" s="36">
        <f ca="1" t="shared" si="5"/>
        <v>31</v>
      </c>
      <c r="H28" s="37" t="str">
        <f ca="1" t="shared" si="6"/>
        <v>Nej</v>
      </c>
      <c r="I28" s="29" t="str">
        <f ca="1" t="shared" si="7"/>
        <v>Flytt</v>
      </c>
      <c r="J28" s="29" t="str">
        <f ca="1" t="shared" si="8"/>
        <v>Konsumtion</v>
      </c>
      <c r="K28" s="40">
        <f ca="1" t="shared" si="9"/>
        <v>520</v>
      </c>
      <c r="L28" s="40">
        <f ca="1" t="shared" si="10"/>
        <v>508</v>
      </c>
      <c r="M28" s="43"/>
      <c r="N28" s="29" t="str">
        <f ca="1" t="shared" si="11"/>
        <v>Erik Johanson 28</v>
      </c>
      <c r="O28" s="29" t="str">
        <f ca="1" t="shared" si="12"/>
        <v>Erik Johanson 28</v>
      </c>
      <c r="P28" s="29" t="str">
        <f ca="1" t="shared" si="13"/>
        <v>Anders Erikson 28</v>
      </c>
      <c r="Q28" s="29" t="str">
        <f ca="1" t="shared" si="14"/>
        <v>2.Reservationsavtal</v>
      </c>
      <c r="R28" s="44" t="str">
        <f ca="1" t="shared" si="15"/>
        <v>nej</v>
      </c>
      <c r="S28" s="44" t="str">
        <f ca="1" t="shared" si="16"/>
        <v/>
      </c>
      <c r="T28" s="44" t="str">
        <f ca="1" t="shared" si="17"/>
        <v/>
      </c>
      <c r="U28" s="12"/>
      <c r="V28" s="33"/>
      <c r="W28" s="48" t="str">
        <f ca="1" t="shared" si="18"/>
        <v>Reservationsavtal ska tecknas</v>
      </c>
      <c r="X28" s="49" t="str">
        <f ca="1" t="shared" si="19"/>
        <v>Ja</v>
      </c>
      <c r="Y28" s="62">
        <f ca="1" t="shared" si="20"/>
        <v>43908</v>
      </c>
      <c r="Z28" s="62">
        <f ca="1" t="shared" si="21"/>
        <v>43787</v>
      </c>
      <c r="AA28" s="33"/>
      <c r="AB28" s="63" t="str">
        <f ca="1" t="shared" si="24"/>
        <v/>
      </c>
      <c r="AC28" s="72">
        <f ca="1">INDEX(Anslutningspunkt!$A$2:$A$24,RANDBETWEEN(2,24),1)</f>
        <v>211</v>
      </c>
      <c r="AD28" s="29"/>
      <c r="AE28" s="29" t="str">
        <f ca="1" t="shared" si="22"/>
        <v>Regionnät</v>
      </c>
      <c r="AF28" s="33"/>
      <c r="AG28" s="94"/>
      <c r="AH28" s="49" t="str">
        <f ca="1" t="shared" si="23"/>
        <v>Nej</v>
      </c>
      <c r="AI28" s="95"/>
      <c r="AM28" s="6">
        <f ca="1">VLOOKUP(AC28,Anslutningspunkt!A:B,2,0)+RANDBETWEEN(-10000,10000)</f>
        <v>7480743.174</v>
      </c>
      <c r="AN28" s="6">
        <f ca="1">VLOOKUP(AC28,Anslutningspunkt!A:C,3,0)+RANDBETWEEN(-10000,10000)</f>
        <v>590499.458</v>
      </c>
      <c r="AP28" s="6" t="str">
        <f ca="1" t="shared" si="25"/>
        <v>Flytt</v>
      </c>
      <c r="AQ28" s="6" t="str">
        <f ca="1" t="shared" si="26"/>
        <v>Konsumtion</v>
      </c>
      <c r="AX28" s="30">
        <f ca="1" t="shared" si="27"/>
        <v>43582.315878487</v>
      </c>
      <c r="AZ28" s="30" t="str">
        <f ca="1">IF(SUM(IF({"4.Projekteringsavtal","5.Anslutningsavtal","6.Nätavtal"}=Q28,1,0))&gt;0,EDATE(AX28,RANDBETWEEN(0,6)),"")</f>
        <v/>
      </c>
      <c r="BB28" s="20" t="str">
        <f ca="1">IF(SUM(IF({"5.Anslutningsavtal","6.Nätavtal"}=Q28,1,0))&gt;0,EDATE(AZ28,RANDBETWEEN(0,3)),"")</f>
        <v/>
      </c>
      <c r="BD28" s="20" t="str">
        <f ca="1" t="shared" si="28"/>
        <v/>
      </c>
    </row>
    <row r="29" s="6" customFormat="1" ht="12.75" customHeight="1" spans="1:56">
      <c r="A29" s="33" t="s">
        <v>65</v>
      </c>
      <c r="B29" s="30">
        <f ca="1" t="shared" si="0"/>
        <v>43269</v>
      </c>
      <c r="C29" s="31">
        <f ca="1" t="shared" si="1"/>
        <v>45106</v>
      </c>
      <c r="D29" s="29" t="str">
        <f t="shared" si="2"/>
        <v>Project 429</v>
      </c>
      <c r="E29" s="29" t="str">
        <f t="shared" si="3"/>
        <v>Company AB 529</v>
      </c>
      <c r="F29" s="29" t="str">
        <f ca="1" t="shared" si="4"/>
        <v>Norrtälje</v>
      </c>
      <c r="G29" s="36">
        <f ca="1" t="shared" si="5"/>
        <v>37</v>
      </c>
      <c r="H29" s="37" t="str">
        <f ca="1" t="shared" si="6"/>
        <v>Nej</v>
      </c>
      <c r="I29" s="29" t="str">
        <f ca="1" t="shared" si="7"/>
        <v>Nyanslutning</v>
      </c>
      <c r="J29" s="29" t="str">
        <f ca="1" t="shared" si="8"/>
        <v>Produktion</v>
      </c>
      <c r="K29" s="40">
        <f ca="1" t="shared" si="9"/>
        <v>540</v>
      </c>
      <c r="L29" s="40">
        <f ca="1" t="shared" si="10"/>
        <v>479</v>
      </c>
      <c r="M29" s="43"/>
      <c r="N29" s="29" t="str">
        <f ca="1" t="shared" si="11"/>
        <v>Erik Johanson 29</v>
      </c>
      <c r="O29" s="29" t="str">
        <f ca="1" t="shared" si="12"/>
        <v>Sarah Anderson 29</v>
      </c>
      <c r="P29" s="29" t="str">
        <f ca="1" t="shared" si="13"/>
        <v>Lars Johnson 29</v>
      </c>
      <c r="Q29" s="29" t="str">
        <f ca="1" t="shared" si="14"/>
        <v>4.Projekteringsavtal</v>
      </c>
      <c r="R29" s="44" t="str">
        <f ca="1" t="shared" si="15"/>
        <v/>
      </c>
      <c r="S29" s="44" t="str">
        <f ca="1" t="shared" si="16"/>
        <v/>
      </c>
      <c r="T29" s="44" t="str">
        <f ca="1" t="shared" si="17"/>
        <v/>
      </c>
      <c r="U29" s="12"/>
      <c r="V29" s="33"/>
      <c r="W29" s="48" t="str">
        <f ca="1" t="shared" si="18"/>
        <v/>
      </c>
      <c r="X29" s="49" t="str">
        <f ca="1" t="shared" si="19"/>
        <v>Nej</v>
      </c>
      <c r="Y29" s="62" t="str">
        <f ca="1" t="shared" si="20"/>
        <v/>
      </c>
      <c r="Z29" s="62" t="str">
        <f ca="1" t="shared" si="21"/>
        <v/>
      </c>
      <c r="AA29" s="33"/>
      <c r="AB29" s="63" t="str">
        <f ca="1" t="shared" si="24"/>
        <v/>
      </c>
      <c r="AC29" s="72">
        <f ca="1">INDEX(Anslutningspunkt!$A$2:$A$24,RANDBETWEEN(2,24),1)</f>
        <v>3018</v>
      </c>
      <c r="AD29" s="29"/>
      <c r="AE29" s="29" t="str">
        <f ca="1" t="shared" si="22"/>
        <v>Stamnät Regionnät</v>
      </c>
      <c r="AF29" s="33"/>
      <c r="AG29" s="94"/>
      <c r="AH29" s="49" t="str">
        <f ca="1" t="shared" si="23"/>
        <v>Ja</v>
      </c>
      <c r="AI29" s="95"/>
      <c r="AM29" s="6">
        <f ca="1">VLOOKUP(AC29,Anslutningspunkt!A:B,2,0)+RANDBETWEEN(-10000,10000)</f>
        <v>7736837.698</v>
      </c>
      <c r="AN29" s="6">
        <f ca="1">VLOOKUP(AC29,Anslutningspunkt!A:C,3,0)+RANDBETWEEN(-10000,10000)</f>
        <v>770566.195</v>
      </c>
      <c r="AP29" s="6" t="str">
        <f ca="1" t="shared" si="25"/>
        <v>Nyanslutning</v>
      </c>
      <c r="AQ29" s="6" t="str">
        <f ca="1" t="shared" si="26"/>
        <v>Produktion</v>
      </c>
      <c r="AX29" s="30">
        <f ca="1" t="shared" si="27"/>
        <v>44017.411128668</v>
      </c>
      <c r="AZ29" s="30">
        <f ca="1">IF(SUM(IF({"4.Projekteringsavtal","5.Anslutningsavtal","6.Nätavtal"}=Q29,1,0))&gt;0,EDATE(AX29,RANDBETWEEN(0,6)),"")</f>
        <v>44109</v>
      </c>
      <c r="BB29" s="20" t="str">
        <f ca="1">IF(SUM(IF({"5.Anslutningsavtal","6.Nätavtal"}=Q29,1,0))&gt;0,EDATE(AZ29,RANDBETWEEN(0,3)),"")</f>
        <v/>
      </c>
      <c r="BD29" s="20" t="str">
        <f ca="1" t="shared" si="28"/>
        <v/>
      </c>
    </row>
    <row r="30" s="6" customFormat="1" ht="12.75" customHeight="1" spans="1:56">
      <c r="A30" s="33" t="s">
        <v>65</v>
      </c>
      <c r="B30" s="30">
        <f ca="1" t="shared" si="0"/>
        <v>44642</v>
      </c>
      <c r="C30" s="31">
        <f ca="1" t="shared" si="1"/>
        <v>44663</v>
      </c>
      <c r="D30" s="29" t="str">
        <f t="shared" si="2"/>
        <v>Project 430</v>
      </c>
      <c r="E30" s="29" t="str">
        <f t="shared" si="3"/>
        <v>Company AB 530</v>
      </c>
      <c r="F30" s="29" t="str">
        <f ca="1" t="shared" si="4"/>
        <v>Nacka</v>
      </c>
      <c r="G30" s="36">
        <f ca="1" t="shared" si="5"/>
        <v>38</v>
      </c>
      <c r="H30" s="37" t="str">
        <f ca="1" t="shared" si="6"/>
        <v/>
      </c>
      <c r="I30" s="29" t="str">
        <f ca="1" t="shared" si="7"/>
        <v>Nyanslutning</v>
      </c>
      <c r="J30" s="29" t="str">
        <f ca="1" t="shared" si="8"/>
        <v>Produktion</v>
      </c>
      <c r="K30" s="40">
        <f ca="1" t="shared" si="9"/>
        <v>220</v>
      </c>
      <c r="L30" s="40">
        <f ca="1" t="shared" si="10"/>
        <v>106</v>
      </c>
      <c r="M30" s="43"/>
      <c r="N30" s="29" t="str">
        <f ca="1" t="shared" si="11"/>
        <v>Sarah Anderson 30</v>
      </c>
      <c r="O30" s="29" t="str">
        <f ca="1" t="shared" si="12"/>
        <v>Lars Johnson 30</v>
      </c>
      <c r="P30" s="29" t="str">
        <f ca="1" t="shared" si="13"/>
        <v>Sarah Anderson 30</v>
      </c>
      <c r="Q30" s="29" t="str">
        <f ca="1" t="shared" si="14"/>
        <v>1.Anslutningsmöjlighet</v>
      </c>
      <c r="R30" s="44" t="str">
        <f ca="1" t="shared" si="15"/>
        <v/>
      </c>
      <c r="S30" s="44" t="str">
        <f ca="1" t="shared" si="16"/>
        <v/>
      </c>
      <c r="T30" s="44" t="str">
        <f ca="1" t="shared" si="17"/>
        <v>x</v>
      </c>
      <c r="U30" s="12"/>
      <c r="V30" s="33"/>
      <c r="W30" s="48" t="str">
        <f ca="1" t="shared" si="18"/>
        <v/>
      </c>
      <c r="X30" s="49" t="str">
        <f ca="1" t="shared" si="19"/>
        <v>Nej</v>
      </c>
      <c r="Y30" s="62" t="str">
        <f ca="1" t="shared" si="20"/>
        <v/>
      </c>
      <c r="Z30" s="62" t="str">
        <f ca="1" t="shared" si="21"/>
        <v/>
      </c>
      <c r="AA30" s="33"/>
      <c r="AB30" s="63" t="str">
        <f ca="1" t="shared" si="24"/>
        <v/>
      </c>
      <c r="AC30" s="72">
        <f ca="1">INDEX(Anslutningspunkt!$A$2:$A$24,RANDBETWEEN(2,24),1)</f>
        <v>3002</v>
      </c>
      <c r="AD30" s="29"/>
      <c r="AE30" s="29" t="str">
        <f ca="1" t="shared" si="22"/>
        <v>Stamnät</v>
      </c>
      <c r="AF30" s="33"/>
      <c r="AG30" s="94"/>
      <c r="AH30" s="49" t="str">
        <f ca="1" t="shared" si="23"/>
        <v/>
      </c>
      <c r="AI30" s="95"/>
      <c r="AM30" s="6">
        <f ca="1">VLOOKUP(AC30,Anslutningspunkt!A:B,2,0)+RANDBETWEEN(-10000,10000)</f>
        <v>7676262.698</v>
      </c>
      <c r="AN30" s="6">
        <f ca="1">VLOOKUP(AC30,Anslutningspunkt!A:C,3,0)+RANDBETWEEN(-10000,10000)</f>
        <v>758653.195</v>
      </c>
      <c r="AP30" s="6" t="str">
        <f ca="1" t="shared" si="25"/>
        <v>Nyanslutning</v>
      </c>
      <c r="AQ30" s="6" t="str">
        <f ca="1" t="shared" si="26"/>
        <v>Produktion</v>
      </c>
      <c r="AX30" s="30" t="str">
        <f ca="1" t="shared" si="27"/>
        <v/>
      </c>
      <c r="AZ30" s="30" t="str">
        <f ca="1">IF(SUM(IF({"4.Projekteringsavtal","5.Anslutningsavtal","6.Nätavtal"}=Q30,1,0))&gt;0,EDATE(AX30,RANDBETWEEN(0,6)),"")</f>
        <v/>
      </c>
      <c r="BB30" s="20" t="str">
        <f ca="1">IF(SUM(IF({"5.Anslutningsavtal","6.Nätavtal"}=Q30,1,0))&gt;0,EDATE(AZ30,RANDBETWEEN(0,3)),"")</f>
        <v/>
      </c>
      <c r="BD30" s="20" t="str">
        <f ca="1" t="shared" si="28"/>
        <v/>
      </c>
    </row>
    <row r="31" s="6" customFormat="1" ht="12.75" customHeight="1" spans="1:56">
      <c r="A31" s="33" t="s">
        <v>65</v>
      </c>
      <c r="B31" s="30">
        <f ca="1" t="shared" si="0"/>
        <v>43960</v>
      </c>
      <c r="C31" s="31">
        <f ca="1" t="shared" si="1"/>
        <v>44239</v>
      </c>
      <c r="D31" s="29" t="str">
        <f t="shared" si="2"/>
        <v>Project 431</v>
      </c>
      <c r="E31" s="29" t="str">
        <f t="shared" si="3"/>
        <v>Company AB 531</v>
      </c>
      <c r="F31" s="29" t="str">
        <f ca="1" t="shared" si="4"/>
        <v>Upplands Väsby</v>
      </c>
      <c r="G31" s="36">
        <f ca="1" t="shared" si="5"/>
        <v>33</v>
      </c>
      <c r="H31" s="37" t="str">
        <f ca="1" t="shared" si="6"/>
        <v>Ja</v>
      </c>
      <c r="I31" s="29" t="str">
        <f ca="1" t="shared" si="7"/>
        <v>Utökning</v>
      </c>
      <c r="J31" s="29" t="str">
        <f ca="1" t="shared" si="8"/>
        <v>Produktion</v>
      </c>
      <c r="K31" s="40">
        <f ca="1" t="shared" si="9"/>
        <v>530</v>
      </c>
      <c r="L31" s="40">
        <f ca="1" t="shared" si="10"/>
        <v>401</v>
      </c>
      <c r="M31" s="43"/>
      <c r="N31" s="29" t="str">
        <f ca="1" t="shared" si="11"/>
        <v>Anders Erikson 31</v>
      </c>
      <c r="O31" s="29" t="str">
        <f ca="1" t="shared" si="12"/>
        <v>Erik Johanson 31</v>
      </c>
      <c r="P31" s="29" t="str">
        <f ca="1" t="shared" si="13"/>
        <v>Erik Johanson 31</v>
      </c>
      <c r="Q31" s="29" t="str">
        <f ca="1" t="shared" si="14"/>
        <v>4.Projekteringsavtal</v>
      </c>
      <c r="R31" s="44" t="str">
        <f ca="1" t="shared" si="15"/>
        <v>?</v>
      </c>
      <c r="S31" s="44" t="str">
        <f ca="1" t="shared" si="16"/>
        <v/>
      </c>
      <c r="T31" s="44" t="str">
        <f ca="1" t="shared" si="17"/>
        <v>x</v>
      </c>
      <c r="U31" s="12"/>
      <c r="V31" s="33"/>
      <c r="W31" s="48" t="str">
        <f ca="1" t="shared" si="18"/>
        <v/>
      </c>
      <c r="X31" s="49" t="str">
        <f ca="1" t="shared" si="19"/>
        <v>Nej</v>
      </c>
      <c r="Y31" s="62" t="str">
        <f ca="1" t="shared" si="20"/>
        <v/>
      </c>
      <c r="Z31" s="62" t="str">
        <f ca="1" t="shared" si="21"/>
        <v/>
      </c>
      <c r="AA31" s="33"/>
      <c r="AB31" s="63" t="str">
        <f ca="1" t="shared" si="24"/>
        <v/>
      </c>
      <c r="AC31" s="72">
        <f ca="1">INDEX(Anslutningspunkt!$A$2:$A$24,RANDBETWEEN(2,24),1)</f>
        <v>203</v>
      </c>
      <c r="AD31" s="29"/>
      <c r="AE31" s="29" t="str">
        <f ca="1" t="shared" si="22"/>
        <v>Stamnät Regionnät</v>
      </c>
      <c r="AF31" s="33"/>
      <c r="AG31" s="94"/>
      <c r="AH31" s="49" t="str">
        <f ca="1" t="shared" si="23"/>
        <v>Ja</v>
      </c>
      <c r="AI31" s="95"/>
      <c r="AM31" s="6">
        <f ca="1">VLOOKUP(AC31,Anslutningspunkt!A:B,2,0)+RANDBETWEEN(-10000,10000)</f>
        <v>7077820.048</v>
      </c>
      <c r="AN31" s="6">
        <f ca="1">VLOOKUP(AC31,Anslutningspunkt!A:C,3,0)+RANDBETWEEN(-10000,10000)</f>
        <v>338787.148</v>
      </c>
      <c r="AP31" s="6" t="str">
        <f ca="1" t="shared" si="25"/>
        <v>Utökning</v>
      </c>
      <c r="AQ31" s="6" t="str">
        <f ca="1" t="shared" si="26"/>
        <v>Produktion</v>
      </c>
      <c r="AX31" s="30">
        <f ca="1" t="shared" si="27"/>
        <v>44072.855180254</v>
      </c>
      <c r="AZ31" s="30">
        <f ca="1">IF(SUM(IF({"4.Projekteringsavtal","5.Anslutningsavtal","6.Nätavtal"}=Q31,1,0))&gt;0,EDATE(AX31,RANDBETWEEN(0,6)),"")</f>
        <v>44194</v>
      </c>
      <c r="BB31" s="20" t="str">
        <f ca="1">IF(SUM(IF({"5.Anslutningsavtal","6.Nätavtal"}=Q31,1,0))&gt;0,EDATE(AZ31,RANDBETWEEN(0,3)),"")</f>
        <v/>
      </c>
      <c r="BD31" s="20" t="str">
        <f ca="1" t="shared" si="28"/>
        <v/>
      </c>
    </row>
    <row r="32" s="6" customFormat="1" ht="12.75" customHeight="1" spans="1:56">
      <c r="A32" s="33" t="s">
        <v>65</v>
      </c>
      <c r="B32" s="30">
        <f ca="1" t="shared" si="0"/>
        <v>43271</v>
      </c>
      <c r="C32" s="31">
        <f ca="1" t="shared" si="1"/>
        <v>45169</v>
      </c>
      <c r="D32" s="29" t="str">
        <f t="shared" si="2"/>
        <v>Project 432</v>
      </c>
      <c r="E32" s="29" t="str">
        <f t="shared" si="3"/>
        <v>Company AB 532</v>
      </c>
      <c r="F32" s="29" t="str">
        <f ca="1" t="shared" si="4"/>
        <v>Solna</v>
      </c>
      <c r="G32" s="36">
        <f ca="1" t="shared" si="5"/>
        <v>30</v>
      </c>
      <c r="H32" s="37" t="str">
        <f ca="1" t="shared" si="6"/>
        <v/>
      </c>
      <c r="I32" s="29" t="str">
        <f ca="1" t="shared" si="7"/>
        <v>Nyanslutning</v>
      </c>
      <c r="J32" s="29" t="str">
        <f ca="1" t="shared" si="8"/>
        <v>Produktion</v>
      </c>
      <c r="K32" s="40">
        <f ca="1" t="shared" si="9"/>
        <v>220</v>
      </c>
      <c r="L32" s="40">
        <f ca="1" t="shared" si="10"/>
        <v>56</v>
      </c>
      <c r="M32" s="43"/>
      <c r="N32" s="29" t="str">
        <f ca="1" t="shared" si="11"/>
        <v>Sarah Anderson 32</v>
      </c>
      <c r="O32" s="29" t="str">
        <f ca="1" t="shared" si="12"/>
        <v>Lars Johnson 32</v>
      </c>
      <c r="P32" s="29" t="str">
        <f ca="1" t="shared" si="13"/>
        <v>Sarah Anderson 32</v>
      </c>
      <c r="Q32" s="29" t="str">
        <f ca="1" t="shared" si="14"/>
        <v>4.Projekteringsavtal</v>
      </c>
      <c r="R32" s="44" t="str">
        <f ca="1" t="shared" si="15"/>
        <v/>
      </c>
      <c r="S32" s="44" t="str">
        <f ca="1" t="shared" si="16"/>
        <v>x</v>
      </c>
      <c r="T32" s="44" t="str">
        <f ca="1" t="shared" si="17"/>
        <v/>
      </c>
      <c r="U32" s="12"/>
      <c r="V32" s="33"/>
      <c r="W32" s="48" t="str">
        <f ca="1" t="shared" si="18"/>
        <v>Länk</v>
      </c>
      <c r="X32" s="49" t="str">
        <f ca="1" t="shared" si="19"/>
        <v>Ja</v>
      </c>
      <c r="Y32" s="62">
        <f ca="1" t="shared" si="20"/>
        <v>45565</v>
      </c>
      <c r="Z32" s="62">
        <f ca="1" t="shared" si="21"/>
        <v>45465</v>
      </c>
      <c r="AA32" s="33"/>
      <c r="AB32" s="63" t="str">
        <f ca="1" t="shared" si="24"/>
        <v/>
      </c>
      <c r="AC32" s="72" t="e">
        <f ca="1">INDEX(Anslutningspunkt!$A$2:$A$24,RANDBETWEEN(2,24),1)</f>
        <v>#REF!</v>
      </c>
      <c r="AD32" s="29"/>
      <c r="AE32" s="29" t="str">
        <f ca="1" t="shared" si="22"/>
        <v>Regionnät</v>
      </c>
      <c r="AF32" s="33"/>
      <c r="AG32" s="94"/>
      <c r="AH32" s="49" t="str">
        <f ca="1" t="shared" si="23"/>
        <v>Ja</v>
      </c>
      <c r="AI32" s="95"/>
      <c r="AM32" s="6" t="e">
        <f ca="1">VLOOKUP(AC32,Anslutningspunkt!A:B,2,0)+RANDBETWEEN(-10000,10000)</f>
        <v>#REF!</v>
      </c>
      <c r="AN32" s="6" t="e">
        <f ca="1">VLOOKUP(AC32,Anslutningspunkt!A:C,3,0)+RANDBETWEEN(-10000,10000)</f>
        <v>#REF!</v>
      </c>
      <c r="AP32" s="6" t="str">
        <f ca="1" t="shared" si="25"/>
        <v>Nyanslutning</v>
      </c>
      <c r="AQ32" s="6" t="str">
        <f ca="1" t="shared" si="26"/>
        <v>Produktion</v>
      </c>
      <c r="AX32" s="30">
        <f ca="1" t="shared" si="27"/>
        <v>45107.1931063321</v>
      </c>
      <c r="AZ32" s="30">
        <f ca="1">IF(SUM(IF({"4.Projekteringsavtal","5.Anslutningsavtal","6.Nätavtal"}=Q32,1,0))&gt;0,EDATE(AX32,RANDBETWEEN(0,6)),"")</f>
        <v>45168</v>
      </c>
      <c r="BB32" s="20" t="str">
        <f ca="1">IF(SUM(IF({"5.Anslutningsavtal","6.Nätavtal"}=Q32,1,0))&gt;0,EDATE(AZ32,RANDBETWEEN(0,3)),"")</f>
        <v/>
      </c>
      <c r="BD32" s="20" t="str">
        <f ca="1" t="shared" si="28"/>
        <v/>
      </c>
    </row>
    <row r="33" s="6" customFormat="1" ht="12.75" customHeight="1" spans="1:56">
      <c r="A33" s="33" t="s">
        <v>65</v>
      </c>
      <c r="B33" s="30">
        <f ca="1" t="shared" si="0"/>
        <v>43820</v>
      </c>
      <c r="C33" s="31">
        <f ca="1" t="shared" si="1"/>
        <v>45149</v>
      </c>
      <c r="D33" s="29" t="str">
        <f t="shared" si="2"/>
        <v>Project 433</v>
      </c>
      <c r="E33" s="29" t="str">
        <f t="shared" si="3"/>
        <v>Company AB 533</v>
      </c>
      <c r="F33" s="29" t="str">
        <f ca="1" t="shared" si="4"/>
        <v>Upplans Bro</v>
      </c>
      <c r="G33" s="36">
        <f ca="1" t="shared" si="5"/>
        <v>31</v>
      </c>
      <c r="H33" s="37" t="str">
        <f ca="1" t="shared" si="6"/>
        <v>Ja</v>
      </c>
      <c r="I33" s="29" t="str">
        <f ca="1" t="shared" si="7"/>
        <v>Utökning</v>
      </c>
      <c r="J33" s="29" t="str">
        <f ca="1" t="shared" si="8"/>
        <v>Konsumtion</v>
      </c>
      <c r="K33" s="40">
        <f ca="1" t="shared" si="9"/>
        <v>450</v>
      </c>
      <c r="L33" s="40">
        <f ca="1" t="shared" si="10"/>
        <v>302</v>
      </c>
      <c r="M33" s="43"/>
      <c r="N33" s="29" t="str">
        <f ca="1" t="shared" si="11"/>
        <v>Anders Erikson 33</v>
      </c>
      <c r="O33" s="29" t="str">
        <f ca="1" t="shared" si="12"/>
        <v>Anders Erikson 33</v>
      </c>
      <c r="P33" s="29" t="str">
        <f ca="1" t="shared" si="13"/>
        <v>Erik Johanson 33</v>
      </c>
      <c r="Q33" s="29" t="str">
        <f ca="1" t="shared" si="14"/>
        <v>4.Projekteringsavtal</v>
      </c>
      <c r="R33" s="44" t="str">
        <f ca="1" t="shared" si="15"/>
        <v/>
      </c>
      <c r="S33" s="44" t="str">
        <f ca="1" t="shared" si="16"/>
        <v/>
      </c>
      <c r="T33" s="44" t="str">
        <f ca="1" t="shared" si="17"/>
        <v/>
      </c>
      <c r="U33" s="12"/>
      <c r="V33" s="33"/>
      <c r="W33" s="48" t="str">
        <f ca="1" t="shared" si="18"/>
        <v>Ansluts till LN 20 kV</v>
      </c>
      <c r="X33" s="49" t="str">
        <f ca="1" t="shared" si="19"/>
        <v>Ja</v>
      </c>
      <c r="Y33" s="62">
        <f ca="1" t="shared" si="20"/>
        <v>45465</v>
      </c>
      <c r="Z33" s="62">
        <f ca="1" t="shared" si="21"/>
        <v>45236</v>
      </c>
      <c r="AA33" s="33"/>
      <c r="AB33" s="63" t="str">
        <f ca="1" t="shared" si="24"/>
        <v/>
      </c>
      <c r="AC33" s="72">
        <f ca="1">INDEX(Anslutningspunkt!$A$2:$A$24,RANDBETWEEN(2,24),1)</f>
        <v>151</v>
      </c>
      <c r="AD33" s="29"/>
      <c r="AE33" s="29" t="str">
        <f ca="1" t="shared" si="22"/>
        <v>Regionnät</v>
      </c>
      <c r="AF33" s="33"/>
      <c r="AG33" s="94"/>
      <c r="AH33" s="49" t="str">
        <f ca="1" t="shared" si="23"/>
        <v>Ja</v>
      </c>
      <c r="AI33" s="95"/>
      <c r="AM33" s="6">
        <f ca="1">VLOOKUP(AC33,Anslutningspunkt!A:B,2,0)+RANDBETWEEN(-10000,10000)</f>
        <v>6331304.937</v>
      </c>
      <c r="AN33" s="6">
        <f ca="1">VLOOKUP(AC33,Anslutningspunkt!A:C,3,0)+RANDBETWEEN(-10000,10000)</f>
        <v>423545.554</v>
      </c>
      <c r="AP33" s="6" t="str">
        <f ca="1" t="shared" si="25"/>
        <v>Utökning</v>
      </c>
      <c r="AQ33" s="6" t="str">
        <f ca="1" t="shared" si="26"/>
        <v>Konsumtion</v>
      </c>
      <c r="AX33" s="30">
        <f ca="1" t="shared" si="27"/>
        <v>44059.4488872237</v>
      </c>
      <c r="AZ33" s="30">
        <f ca="1">IF(SUM(IF({"4.Projekteringsavtal","5.Anslutningsavtal","6.Nätavtal"}=Q33,1,0))&gt;0,EDATE(AX33,RANDBETWEEN(0,6)),"")</f>
        <v>44090</v>
      </c>
      <c r="BB33" s="20" t="str">
        <f ca="1">IF(SUM(IF({"5.Anslutningsavtal","6.Nätavtal"}=Q33,1,0))&gt;0,EDATE(AZ33,RANDBETWEEN(0,3)),"")</f>
        <v/>
      </c>
      <c r="BD33" s="20" t="str">
        <f ca="1" t="shared" si="28"/>
        <v/>
      </c>
    </row>
    <row r="34" s="6" customFormat="1" ht="12.75" customHeight="1" spans="1:56">
      <c r="A34" s="33" t="s">
        <v>65</v>
      </c>
      <c r="B34" s="30">
        <f ca="1" t="shared" si="0"/>
        <v>44091</v>
      </c>
      <c r="C34" s="31">
        <f ca="1" t="shared" si="1"/>
        <v>44748</v>
      </c>
      <c r="D34" s="29" t="str">
        <f t="shared" si="2"/>
        <v>Project 434</v>
      </c>
      <c r="E34" s="29" t="str">
        <f t="shared" si="3"/>
        <v>Company AB 534</v>
      </c>
      <c r="F34" s="29" t="str">
        <f ca="1" t="shared" si="4"/>
        <v>Gnesta</v>
      </c>
      <c r="G34" s="36">
        <f ca="1" t="shared" si="5"/>
        <v>35</v>
      </c>
      <c r="H34" s="37" t="str">
        <f ca="1" t="shared" si="6"/>
        <v/>
      </c>
      <c r="I34" s="29" t="str">
        <f ca="1" t="shared" si="7"/>
        <v>Utökning</v>
      </c>
      <c r="J34" s="29" t="str">
        <f ca="1" t="shared" si="8"/>
        <v>Produktion</v>
      </c>
      <c r="K34" s="40">
        <f ca="1" t="shared" si="9"/>
        <v>520</v>
      </c>
      <c r="L34" s="40">
        <f ca="1" t="shared" si="10"/>
        <v>105</v>
      </c>
      <c r="M34" s="43"/>
      <c r="N34" s="29" t="str">
        <f ca="1" t="shared" si="11"/>
        <v>Erik Johanson 34</v>
      </c>
      <c r="O34" s="29" t="str">
        <f ca="1" t="shared" si="12"/>
        <v>Erik Johanson 34</v>
      </c>
      <c r="P34" s="29" t="str">
        <f ca="1" t="shared" si="13"/>
        <v>Lars Johnson 34</v>
      </c>
      <c r="Q34" s="29" t="str">
        <f ca="1" t="shared" si="14"/>
        <v>6.Nätavtal</v>
      </c>
      <c r="R34" s="44" t="str">
        <f ca="1" t="shared" si="15"/>
        <v>N/A</v>
      </c>
      <c r="S34" s="44" t="str">
        <f ca="1" t="shared" si="16"/>
        <v>x</v>
      </c>
      <c r="T34" s="44" t="str">
        <f ca="1" t="shared" si="17"/>
        <v/>
      </c>
      <c r="U34" s="12"/>
      <c r="V34" s="33"/>
      <c r="W34" s="48" t="str">
        <f ca="1" t="shared" si="18"/>
        <v>Ansluts till LN 20 kV</v>
      </c>
      <c r="X34" s="49" t="str">
        <f ca="1" t="shared" si="19"/>
        <v/>
      </c>
      <c r="Y34" s="62" t="str">
        <f ca="1" t="shared" si="20"/>
        <v/>
      </c>
      <c r="Z34" s="62" t="str">
        <f ca="1" t="shared" si="21"/>
        <v/>
      </c>
      <c r="AA34" s="33"/>
      <c r="AB34" s="63" t="str">
        <f ca="1" t="shared" si="24"/>
        <v/>
      </c>
      <c r="AC34" s="72">
        <f ca="1">INDEX(Anslutningspunkt!$A$2:$A$24,RANDBETWEEN(2,24),1)</f>
        <v>211</v>
      </c>
      <c r="AD34" s="29"/>
      <c r="AE34" s="29" t="str">
        <f ca="1" t="shared" si="22"/>
        <v>Regionnät</v>
      </c>
      <c r="AF34" s="33"/>
      <c r="AG34" s="94"/>
      <c r="AH34" s="49" t="str">
        <f ca="1" t="shared" si="23"/>
        <v>Nej</v>
      </c>
      <c r="AI34" s="95"/>
      <c r="AM34" s="6">
        <f ca="1">VLOOKUP(AC34,Anslutningspunkt!A:B,2,0)+RANDBETWEEN(-10000,10000)</f>
        <v>7474243.174</v>
      </c>
      <c r="AN34" s="6">
        <f ca="1">VLOOKUP(AC34,Anslutningspunkt!A:C,3,0)+RANDBETWEEN(-10000,10000)</f>
        <v>572817.458</v>
      </c>
      <c r="AP34" s="6" t="str">
        <f ca="1" t="shared" si="25"/>
        <v>Utökning</v>
      </c>
      <c r="AQ34" s="6" t="str">
        <f ca="1" t="shared" si="26"/>
        <v>Produktion</v>
      </c>
      <c r="AX34" s="30">
        <f ca="1" t="shared" si="27"/>
        <v>44200.3134119605</v>
      </c>
      <c r="AZ34" s="30">
        <f ca="1">IF(SUM(IF({"4.Projekteringsavtal","5.Anslutningsavtal","6.Nätavtal"}=Q34,1,0))&gt;0,EDATE(AX34,RANDBETWEEN(0,6)),"")</f>
        <v>44381</v>
      </c>
      <c r="BB34" s="20">
        <f ca="1">IF(SUM(IF({"5.Anslutningsavtal","6.Nätavtal"}=Q34,1,0))&gt;0,EDATE(AZ34,RANDBETWEEN(0,3)),"")</f>
        <v>44473</v>
      </c>
      <c r="BD34" s="20">
        <f ca="1" t="shared" si="28"/>
        <v>44534</v>
      </c>
    </row>
    <row r="35" s="7" customFormat="1" ht="12.75" customHeight="1" spans="1:16384">
      <c r="A35" s="33" t="s">
        <v>65</v>
      </c>
      <c r="B35" s="30">
        <f ca="1" t="shared" si="0"/>
        <v>43926</v>
      </c>
      <c r="C35" s="31">
        <f ca="1" t="shared" si="1"/>
        <v>45272</v>
      </c>
      <c r="D35" s="29" t="str">
        <f t="shared" si="2"/>
        <v>Project 435</v>
      </c>
      <c r="E35" s="29" t="str">
        <f t="shared" si="3"/>
        <v>Company AB 535</v>
      </c>
      <c r="F35" s="29" t="str">
        <f ca="1" t="shared" si="4"/>
        <v>Järfälla</v>
      </c>
      <c r="G35" s="36">
        <f ca="1" t="shared" si="5"/>
        <v>30</v>
      </c>
      <c r="H35" s="37" t="str">
        <f ca="1" t="shared" si="6"/>
        <v>Ja</v>
      </c>
      <c r="I35" s="29" t="str">
        <f ca="1" t="shared" si="7"/>
        <v>Utökning</v>
      </c>
      <c r="J35" s="29" t="str">
        <f ca="1" t="shared" si="8"/>
        <v>Produktion</v>
      </c>
      <c r="K35" s="40">
        <f ca="1" t="shared" si="9"/>
        <v>260</v>
      </c>
      <c r="L35" s="40">
        <f ca="1" t="shared" si="10"/>
        <v>46</v>
      </c>
      <c r="M35" s="43"/>
      <c r="N35" s="29" t="str">
        <f ca="1" t="shared" si="11"/>
        <v>Anders Erikson 35</v>
      </c>
      <c r="O35" s="29" t="str">
        <f ca="1" t="shared" si="12"/>
        <v>Anders Erikson 35</v>
      </c>
      <c r="P35" s="29" t="str">
        <f ca="1" t="shared" si="13"/>
        <v>Anders Erikson 35</v>
      </c>
      <c r="Q35" s="29" t="str">
        <f ca="1" t="shared" si="14"/>
        <v>2.Reservationsavtal</v>
      </c>
      <c r="R35" s="44" t="str">
        <f ca="1" t="shared" si="15"/>
        <v>nej</v>
      </c>
      <c r="S35" s="44" t="str">
        <f ca="1" t="shared" si="16"/>
        <v/>
      </c>
      <c r="T35" s="44" t="str">
        <f ca="1" t="shared" si="17"/>
        <v/>
      </c>
      <c r="U35" s="12"/>
      <c r="V35" s="33"/>
      <c r="W35" s="48" t="str">
        <f ca="1" t="shared" si="18"/>
        <v>Ansluts till LN 20 kV</v>
      </c>
      <c r="X35" s="49" t="str">
        <f ca="1" t="shared" si="19"/>
        <v>Ja</v>
      </c>
      <c r="Y35" s="62">
        <f ca="1" t="shared" si="20"/>
        <v>45565</v>
      </c>
      <c r="Z35" s="62">
        <f ca="1" t="shared" si="21"/>
        <v>45385</v>
      </c>
      <c r="AA35" s="33"/>
      <c r="AB35" s="63" t="str">
        <f ca="1" t="shared" si="24"/>
        <v/>
      </c>
      <c r="AC35" s="72" t="e">
        <f ca="1">INDEX(Anslutningspunkt!$A$2:$A$24,RANDBETWEEN(2,24),1)</f>
        <v>#REF!</v>
      </c>
      <c r="AD35" s="29"/>
      <c r="AE35" s="29" t="str">
        <f ca="1" t="shared" si="22"/>
        <v>Regionnät</v>
      </c>
      <c r="AF35" s="33"/>
      <c r="AG35" s="94"/>
      <c r="AH35" s="49" t="str">
        <f ca="1" t="shared" si="23"/>
        <v/>
      </c>
      <c r="AI35" s="95"/>
      <c r="AM35" s="6" t="e">
        <f ca="1">VLOOKUP(AC35,Anslutningspunkt!A:B,2,0)+RANDBETWEEN(-10000,10000)</f>
        <v>#REF!</v>
      </c>
      <c r="AN35" s="6" t="e">
        <f ca="1">VLOOKUP(AC35,Anslutningspunkt!A:C,3,0)+RANDBETWEEN(-10000,10000)</f>
        <v>#REF!</v>
      </c>
      <c r="AO35" s="6"/>
      <c r="AP35" s="6" t="str">
        <f ca="1" t="shared" si="25"/>
        <v>Utökning</v>
      </c>
      <c r="AQ35" s="6" t="str">
        <f ca="1" t="shared" si="26"/>
        <v>Produktion</v>
      </c>
      <c r="AR35" s="6"/>
      <c r="AS35" s="6"/>
      <c r="AT35" s="6"/>
      <c r="AU35" s="6"/>
      <c r="AV35" s="6"/>
      <c r="AW35" s="6"/>
      <c r="AX35" s="30">
        <f ca="1" t="shared" si="27"/>
        <v>44094.2611327425</v>
      </c>
      <c r="AY35" s="6"/>
      <c r="AZ35" s="30" t="str">
        <f ca="1">IF(SUM(IF({"4.Projekteringsavtal","5.Anslutningsavtal","6.Nätavtal"}=Q35,1,0))&gt;0,EDATE(AX35,RANDBETWEEN(0,6)),"")</f>
        <v/>
      </c>
      <c r="BA35" s="6"/>
      <c r="BB35" s="20" t="str">
        <f ca="1">IF(SUM(IF({"5.Anslutningsavtal","6.Nätavtal"}=Q35,1,0))&gt;0,EDATE(AZ35,RANDBETWEEN(0,3)),"")</f>
        <v/>
      </c>
      <c r="BC35" s="6"/>
      <c r="BD35" s="20" t="str">
        <f ca="1" t="shared" si="28"/>
        <v/>
      </c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/>
      <c r="IR35" s="6"/>
      <c r="IS35" s="6"/>
      <c r="IT35" s="6"/>
      <c r="IU35" s="6"/>
      <c r="IV35" s="6"/>
      <c r="IW35" s="6"/>
      <c r="IX35" s="6"/>
      <c r="IY35" s="6"/>
      <c r="IZ35" s="6"/>
      <c r="JA35" s="6"/>
      <c r="JB35" s="6"/>
      <c r="JC35" s="6"/>
      <c r="JD35" s="6"/>
      <c r="JE35" s="6"/>
      <c r="JF35" s="6"/>
      <c r="JG35" s="6"/>
      <c r="JH35" s="6"/>
      <c r="JI35" s="6"/>
      <c r="JJ35" s="6"/>
      <c r="JK35" s="6"/>
      <c r="JL35" s="6"/>
      <c r="JM35" s="6"/>
      <c r="JN35" s="6"/>
      <c r="JO35" s="6"/>
      <c r="JP35" s="6"/>
      <c r="JQ35" s="6"/>
      <c r="JR35" s="6"/>
      <c r="JS35" s="6"/>
      <c r="JT35" s="6"/>
      <c r="JU35" s="6"/>
      <c r="JV35" s="6"/>
      <c r="JW35" s="6"/>
      <c r="JX35" s="6"/>
      <c r="JY35" s="6"/>
      <c r="JZ35" s="6"/>
      <c r="KA35" s="6"/>
      <c r="KB35" s="6"/>
      <c r="KC35" s="6"/>
      <c r="KD35" s="6"/>
      <c r="KE35" s="6"/>
      <c r="KF35" s="6"/>
      <c r="KG35" s="6"/>
      <c r="KH35" s="6"/>
      <c r="KI35" s="6"/>
      <c r="KJ35" s="6"/>
      <c r="KK35" s="6"/>
      <c r="KL35" s="6"/>
      <c r="KM35" s="6"/>
      <c r="KN35" s="6"/>
      <c r="KO35" s="6"/>
      <c r="KP35" s="6"/>
      <c r="KQ35" s="6"/>
      <c r="KR35" s="6"/>
      <c r="KS35" s="6"/>
      <c r="KT35" s="6"/>
      <c r="KU35" s="6"/>
      <c r="KV35" s="6"/>
      <c r="KW35" s="6"/>
      <c r="KX35" s="6"/>
      <c r="KY35" s="6"/>
      <c r="KZ35" s="6"/>
      <c r="NRF35" s="6"/>
      <c r="NRG35" s="6"/>
      <c r="NRH35" s="6"/>
      <c r="NRI35" s="6"/>
      <c r="NRJ35" s="6"/>
      <c r="NRK35" s="6"/>
      <c r="NRL35" s="6"/>
      <c r="NRM35" s="6"/>
      <c r="NRN35" s="6"/>
      <c r="NRO35" s="6"/>
      <c r="NRP35" s="6"/>
      <c r="NRQ35" s="6"/>
      <c r="NRR35" s="6"/>
      <c r="NRS35" s="6"/>
      <c r="NRT35" s="6"/>
      <c r="NRU35" s="6"/>
      <c r="NRV35" s="6"/>
      <c r="NRW35" s="6"/>
      <c r="NRX35" s="6"/>
      <c r="NRY35" s="6"/>
      <c r="NRZ35" s="6"/>
      <c r="NSA35" s="6"/>
      <c r="NSB35" s="6"/>
      <c r="NSC35" s="6"/>
      <c r="NSD35" s="6"/>
      <c r="NSE35" s="6"/>
      <c r="NSF35" s="6"/>
      <c r="NSG35" s="6"/>
      <c r="NSH35" s="6"/>
      <c r="NSI35" s="6"/>
      <c r="NSJ35" s="6"/>
      <c r="NSK35" s="6"/>
      <c r="NSL35" s="6"/>
      <c r="NSM35" s="6"/>
      <c r="NSN35" s="6"/>
      <c r="NSO35" s="6"/>
      <c r="NSP35" s="6"/>
      <c r="NSQ35" s="6"/>
      <c r="NSR35" s="6"/>
      <c r="NSS35" s="6"/>
      <c r="NST35" s="6"/>
      <c r="NSU35" s="6"/>
      <c r="NSV35" s="6"/>
      <c r="NSW35" s="6"/>
      <c r="NSX35" s="6"/>
      <c r="NSY35" s="6"/>
      <c r="NSZ35" s="6"/>
      <c r="NTA35" s="6"/>
      <c r="NTB35" s="6"/>
      <c r="NTC35" s="6"/>
      <c r="NTD35" s="6"/>
      <c r="NTE35" s="6"/>
      <c r="NTF35" s="6"/>
      <c r="NTG35" s="6"/>
      <c r="NTH35" s="6"/>
      <c r="NTI35" s="6"/>
      <c r="NTJ35" s="6"/>
      <c r="NTK35" s="6"/>
      <c r="NTL35" s="6"/>
      <c r="NTM35" s="6"/>
      <c r="NTN35" s="6"/>
      <c r="NTO35" s="6"/>
      <c r="NTP35" s="6"/>
      <c r="NTQ35" s="6"/>
      <c r="NTR35" s="6"/>
      <c r="NTS35" s="6"/>
      <c r="NTT35" s="6"/>
      <c r="NTU35" s="6"/>
      <c r="NTV35" s="6"/>
      <c r="NTW35" s="6"/>
      <c r="NTX35" s="6"/>
      <c r="NTY35" s="6"/>
      <c r="NTZ35" s="6"/>
      <c r="NUA35" s="6"/>
      <c r="NUB35" s="6"/>
      <c r="NUC35" s="6"/>
      <c r="NUD35" s="6"/>
      <c r="NUE35" s="6"/>
      <c r="NUF35" s="6"/>
      <c r="NUG35" s="6"/>
      <c r="NUH35" s="6"/>
      <c r="NUI35" s="6"/>
      <c r="NUJ35" s="6"/>
      <c r="NUK35" s="6"/>
      <c r="NUL35" s="6"/>
      <c r="NUM35" s="6"/>
      <c r="NUN35" s="6"/>
      <c r="NUO35" s="6"/>
      <c r="NUP35" s="6"/>
      <c r="NUQ35" s="6"/>
      <c r="NUR35" s="6"/>
      <c r="NUS35" s="6"/>
      <c r="NUT35" s="6"/>
      <c r="NUU35" s="6"/>
      <c r="NUV35" s="6"/>
      <c r="NUW35" s="6"/>
      <c r="NUX35" s="6"/>
      <c r="NUY35" s="6"/>
      <c r="NUZ35" s="6"/>
      <c r="NVA35" s="6"/>
      <c r="NVB35" s="6"/>
      <c r="NVC35" s="6"/>
      <c r="NVD35" s="6"/>
      <c r="NVE35" s="6"/>
      <c r="NVF35" s="6"/>
      <c r="NVG35" s="6"/>
      <c r="NVH35" s="6"/>
      <c r="NVI35" s="6"/>
      <c r="NVJ35" s="6"/>
      <c r="NVK35" s="6"/>
      <c r="NVL35" s="6"/>
      <c r="NVM35" s="6"/>
      <c r="NVN35" s="6"/>
      <c r="NVO35" s="6"/>
      <c r="NVP35" s="6"/>
      <c r="NVQ35" s="6"/>
      <c r="NVR35" s="6"/>
      <c r="NVS35" s="6"/>
      <c r="NVT35" s="6"/>
      <c r="NVU35" s="6"/>
      <c r="NVV35" s="6"/>
      <c r="NVW35" s="6"/>
      <c r="NVX35" s="6"/>
      <c r="NVY35" s="6"/>
      <c r="NVZ35" s="6"/>
      <c r="NWA35" s="6"/>
      <c r="NWB35" s="6"/>
      <c r="NWC35" s="6"/>
      <c r="NWD35" s="6"/>
      <c r="NWE35" s="6"/>
      <c r="NWF35" s="6"/>
      <c r="NWG35" s="6"/>
      <c r="NWH35" s="6"/>
      <c r="NWI35" s="6"/>
      <c r="NWJ35" s="6"/>
      <c r="NWK35" s="6"/>
      <c r="NWL35" s="6"/>
      <c r="NWM35" s="6"/>
      <c r="NWN35" s="6"/>
      <c r="NWO35" s="6"/>
      <c r="NWP35" s="6"/>
      <c r="NWQ35" s="6"/>
      <c r="NWR35" s="6"/>
      <c r="NWS35" s="6"/>
      <c r="NWT35" s="6"/>
      <c r="NWU35" s="6"/>
      <c r="NWV35" s="6"/>
      <c r="NWW35" s="6"/>
      <c r="NWX35" s="6"/>
      <c r="NWY35" s="6"/>
      <c r="NWZ35" s="6"/>
      <c r="NXA35" s="6"/>
      <c r="NXB35" s="6"/>
      <c r="NXC35" s="6"/>
      <c r="NXD35" s="6"/>
      <c r="NXE35" s="6"/>
      <c r="NXF35" s="6"/>
      <c r="NXG35" s="6"/>
      <c r="NXH35" s="6"/>
      <c r="NXI35" s="6"/>
      <c r="NXJ35" s="6"/>
      <c r="NXK35" s="6"/>
      <c r="NXL35" s="6"/>
      <c r="NXM35" s="6"/>
      <c r="NXN35" s="6"/>
      <c r="NXO35" s="6"/>
      <c r="NXP35" s="6"/>
      <c r="NXQ35" s="6"/>
      <c r="NXR35" s="6"/>
      <c r="NXS35" s="6"/>
      <c r="NXT35" s="6"/>
      <c r="NXU35" s="6"/>
      <c r="NXV35" s="6"/>
      <c r="NXW35" s="6"/>
      <c r="NXX35" s="6"/>
      <c r="NXY35" s="6"/>
      <c r="NXZ35" s="6"/>
      <c r="NYA35" s="6"/>
      <c r="NYB35" s="6"/>
      <c r="NYC35" s="6"/>
      <c r="NYD35" s="6"/>
      <c r="NYE35" s="6"/>
      <c r="NYF35" s="6"/>
      <c r="NYG35" s="6"/>
      <c r="NYH35" s="6"/>
      <c r="NYI35" s="6"/>
      <c r="NYJ35" s="6"/>
      <c r="NYK35" s="6"/>
      <c r="NYL35" s="6"/>
      <c r="NYM35" s="6"/>
      <c r="NYN35" s="6"/>
      <c r="NYO35" s="6"/>
      <c r="NYP35" s="6"/>
      <c r="NYQ35" s="6"/>
      <c r="NYR35" s="6"/>
      <c r="NYS35" s="6"/>
      <c r="NYT35" s="6"/>
      <c r="NYU35" s="6"/>
      <c r="NYV35" s="6"/>
      <c r="NYW35" s="6"/>
      <c r="NYX35" s="6"/>
      <c r="NYY35" s="6"/>
      <c r="NYZ35" s="6"/>
      <c r="NZA35" s="6"/>
      <c r="NZB35" s="6"/>
      <c r="NZC35" s="6"/>
      <c r="NZD35" s="6"/>
      <c r="NZE35" s="6"/>
      <c r="NZF35" s="6"/>
      <c r="NZG35" s="6"/>
      <c r="NZH35" s="6"/>
      <c r="NZI35" s="6"/>
      <c r="NZJ35" s="6"/>
      <c r="NZK35" s="6"/>
      <c r="NZL35" s="6"/>
      <c r="NZM35" s="6"/>
      <c r="NZN35" s="6"/>
      <c r="NZO35" s="6"/>
      <c r="NZP35" s="6"/>
      <c r="NZQ35" s="6"/>
      <c r="NZR35" s="6"/>
      <c r="NZS35" s="6"/>
      <c r="NZT35" s="6"/>
      <c r="NZU35" s="6"/>
      <c r="NZV35" s="6"/>
      <c r="NZW35" s="6"/>
      <c r="NZX35" s="6"/>
      <c r="NZY35" s="6"/>
      <c r="NZZ35" s="6"/>
      <c r="OAA35" s="6"/>
      <c r="OAB35" s="6"/>
      <c r="OAC35" s="6"/>
      <c r="OAD35" s="6"/>
      <c r="OAE35" s="6"/>
      <c r="OAF35" s="6"/>
      <c r="OAG35" s="6"/>
      <c r="OAH35" s="6"/>
      <c r="OAI35" s="6"/>
      <c r="OAJ35" s="6"/>
      <c r="OAK35" s="6"/>
      <c r="OAL35" s="6"/>
      <c r="OAM35" s="6"/>
      <c r="OAN35" s="6"/>
      <c r="OAO35" s="6"/>
      <c r="OAP35" s="6"/>
      <c r="OAQ35" s="6"/>
      <c r="OAR35" s="6"/>
      <c r="OAS35" s="6"/>
      <c r="OAT35" s="6"/>
      <c r="OAU35" s="6"/>
      <c r="OAV35" s="6"/>
      <c r="OAW35" s="6"/>
      <c r="OAX35" s="6"/>
      <c r="OAY35" s="6"/>
      <c r="OAZ35" s="6"/>
      <c r="OBA35" s="6"/>
      <c r="OBB35" s="6"/>
      <c r="OBC35" s="6"/>
      <c r="OBD35" s="6"/>
      <c r="OBE35" s="6"/>
      <c r="OBF35" s="6"/>
      <c r="OBG35" s="6"/>
      <c r="OBH35" s="6"/>
      <c r="OBI35" s="6"/>
      <c r="OBJ35" s="6"/>
      <c r="OBK35" s="6"/>
      <c r="OBL35" s="6"/>
      <c r="OBM35" s="6"/>
      <c r="OBN35" s="6"/>
      <c r="OBO35" s="6"/>
      <c r="OBP35" s="6"/>
      <c r="OBQ35" s="6"/>
      <c r="OBR35" s="6"/>
      <c r="OBS35" s="6"/>
      <c r="OBT35" s="6"/>
      <c r="OBU35" s="6"/>
      <c r="OBV35" s="6"/>
      <c r="OBW35" s="6"/>
      <c r="OBX35" s="6"/>
      <c r="OBY35" s="6"/>
      <c r="OBZ35" s="6"/>
      <c r="OCA35" s="6"/>
      <c r="OCB35" s="6"/>
      <c r="OCC35" s="6"/>
      <c r="OCD35" s="6"/>
      <c r="OCE35" s="6"/>
      <c r="OCF35" s="6"/>
      <c r="OCG35" s="6"/>
      <c r="OCH35" s="6"/>
      <c r="OCI35" s="6"/>
      <c r="OCJ35" s="6"/>
      <c r="OCK35" s="6"/>
      <c r="OCL35" s="6"/>
      <c r="OCM35" s="6"/>
      <c r="OCN35" s="6"/>
      <c r="OCO35" s="6"/>
      <c r="OCP35" s="6"/>
      <c r="OCQ35" s="6"/>
      <c r="OCR35" s="6"/>
      <c r="OCS35" s="6"/>
      <c r="OCT35" s="6"/>
      <c r="OCU35" s="6"/>
      <c r="OCV35" s="6"/>
      <c r="OCW35" s="6"/>
      <c r="OCX35" s="6"/>
      <c r="OCY35" s="6"/>
      <c r="OCZ35" s="6"/>
      <c r="ODA35" s="6"/>
      <c r="ODB35" s="6"/>
      <c r="ODC35" s="6"/>
      <c r="ODD35" s="6"/>
      <c r="ODE35" s="6"/>
      <c r="ODF35" s="6"/>
      <c r="ODG35" s="6"/>
      <c r="ODH35" s="6"/>
      <c r="ODI35" s="6"/>
      <c r="ODJ35" s="6"/>
      <c r="ODK35" s="6"/>
      <c r="ODL35" s="6"/>
      <c r="ODM35" s="6"/>
      <c r="ODN35" s="6"/>
      <c r="ODO35" s="6"/>
      <c r="ODP35" s="6"/>
      <c r="ODQ35" s="6"/>
      <c r="ODR35" s="6"/>
      <c r="ODS35" s="6"/>
      <c r="ODT35" s="6"/>
      <c r="ODU35" s="6"/>
      <c r="ODV35" s="6"/>
      <c r="ODW35" s="6"/>
      <c r="ODX35" s="6"/>
      <c r="ODY35" s="6"/>
      <c r="ODZ35" s="6"/>
      <c r="OEA35" s="6"/>
      <c r="OEB35" s="6"/>
      <c r="OEC35" s="6"/>
      <c r="OED35" s="6"/>
      <c r="OEE35" s="6"/>
      <c r="OEF35" s="6"/>
      <c r="OEG35" s="6"/>
      <c r="OEH35" s="6"/>
      <c r="OEI35" s="6"/>
      <c r="OEJ35" s="6"/>
      <c r="OEK35" s="6"/>
      <c r="OEL35" s="6"/>
      <c r="OEM35" s="6"/>
      <c r="OEN35" s="6"/>
      <c r="OEO35" s="6"/>
      <c r="OEP35" s="6"/>
      <c r="OEQ35" s="6"/>
      <c r="OER35" s="6"/>
      <c r="OES35" s="6"/>
      <c r="OET35" s="6"/>
      <c r="OEU35" s="6"/>
      <c r="OEV35" s="6"/>
      <c r="OEW35" s="6"/>
      <c r="OEX35" s="6"/>
      <c r="OEY35" s="6"/>
      <c r="OEZ35" s="6"/>
      <c r="OFA35" s="6"/>
      <c r="OFB35" s="6"/>
      <c r="OFC35" s="6"/>
      <c r="OFD35" s="6"/>
      <c r="OFE35" s="6"/>
      <c r="OFF35" s="6"/>
      <c r="OFG35" s="6"/>
      <c r="OFH35" s="6"/>
      <c r="OFI35" s="6"/>
      <c r="OFJ35" s="6"/>
      <c r="OFK35" s="6"/>
      <c r="OFL35" s="6"/>
      <c r="OFM35" s="6"/>
      <c r="OFN35" s="6"/>
      <c r="OFO35" s="6"/>
      <c r="OFP35" s="6"/>
      <c r="OFQ35" s="6"/>
      <c r="OFR35" s="6"/>
      <c r="OFS35" s="6"/>
      <c r="OFT35" s="6"/>
      <c r="OFU35" s="6"/>
      <c r="OFV35" s="6"/>
      <c r="OFW35" s="6"/>
      <c r="OFX35" s="6"/>
      <c r="OFY35" s="6"/>
      <c r="OFZ35" s="6"/>
      <c r="OGA35" s="6"/>
      <c r="OGB35" s="6"/>
      <c r="OGC35" s="6"/>
      <c r="OGD35" s="6"/>
      <c r="OGE35" s="6"/>
      <c r="OGF35" s="6"/>
      <c r="OGG35" s="6"/>
      <c r="OGH35" s="6"/>
      <c r="OGI35" s="6"/>
      <c r="OGJ35" s="6"/>
      <c r="OGK35" s="6"/>
      <c r="OGL35" s="6"/>
      <c r="OGM35" s="6"/>
      <c r="OGN35" s="6"/>
      <c r="OGO35" s="6"/>
      <c r="OGP35" s="6"/>
      <c r="OGQ35" s="6"/>
      <c r="OGR35" s="6"/>
      <c r="OGS35" s="6"/>
      <c r="OGT35" s="6"/>
      <c r="OGU35" s="6"/>
      <c r="OGV35" s="6"/>
      <c r="OGW35" s="6"/>
      <c r="OGX35" s="6"/>
      <c r="OGY35" s="6"/>
      <c r="OGZ35" s="6"/>
      <c r="OHA35" s="6"/>
      <c r="OHB35" s="6"/>
      <c r="OHC35" s="6"/>
      <c r="OHD35" s="6"/>
      <c r="OHE35" s="6"/>
      <c r="OHF35" s="6"/>
      <c r="OHG35" s="6"/>
      <c r="OHH35" s="6"/>
      <c r="OHI35" s="6"/>
      <c r="OHJ35" s="6"/>
      <c r="OHK35" s="6"/>
      <c r="OHL35" s="6"/>
      <c r="OHM35" s="6"/>
      <c r="OHN35" s="6"/>
      <c r="OHO35" s="6"/>
      <c r="OHP35" s="6"/>
      <c r="OHQ35" s="6"/>
      <c r="OHR35" s="6"/>
      <c r="OHS35" s="6"/>
      <c r="OHT35" s="6"/>
      <c r="OHU35" s="6"/>
      <c r="OHV35" s="6"/>
      <c r="OHW35" s="6"/>
      <c r="OHX35" s="6"/>
      <c r="OHY35" s="6"/>
      <c r="OHZ35" s="6"/>
      <c r="OIA35" s="6"/>
      <c r="OIB35" s="6"/>
      <c r="OIC35" s="6"/>
      <c r="OID35" s="6"/>
      <c r="OIE35" s="6"/>
      <c r="OIF35" s="6"/>
      <c r="OIG35" s="6"/>
      <c r="OIH35" s="6"/>
      <c r="OII35" s="6"/>
      <c r="OIJ35" s="6"/>
      <c r="OIK35" s="6"/>
      <c r="OIL35" s="6"/>
      <c r="OIM35" s="6"/>
      <c r="OIN35" s="6"/>
      <c r="OIO35" s="6"/>
      <c r="OIP35" s="6"/>
      <c r="OIQ35" s="6"/>
      <c r="OIR35" s="6"/>
      <c r="OIS35" s="6"/>
      <c r="OIT35" s="6"/>
      <c r="OIU35" s="6"/>
      <c r="OIV35" s="6"/>
      <c r="OIW35" s="6"/>
      <c r="OIX35" s="6"/>
      <c r="OIY35" s="6"/>
      <c r="OIZ35" s="6"/>
      <c r="OJA35" s="6"/>
      <c r="OJB35" s="6"/>
      <c r="OJC35" s="6"/>
      <c r="OJD35" s="6"/>
      <c r="OJE35" s="6"/>
      <c r="OJF35" s="6"/>
      <c r="OJG35" s="6"/>
      <c r="OJH35" s="6"/>
      <c r="OJI35" s="6"/>
      <c r="OJJ35" s="6"/>
      <c r="OJK35" s="6"/>
      <c r="OJL35" s="6"/>
      <c r="OJM35" s="6"/>
      <c r="OJN35" s="6"/>
      <c r="OJO35" s="6"/>
      <c r="OJP35" s="6"/>
      <c r="OJQ35" s="6"/>
      <c r="OJR35" s="6"/>
      <c r="OJS35" s="6"/>
      <c r="OJT35" s="6"/>
      <c r="OJU35" s="6"/>
      <c r="OJV35" s="6"/>
      <c r="OJW35" s="6"/>
      <c r="OJX35" s="6"/>
      <c r="OJY35" s="6"/>
      <c r="OJZ35" s="6"/>
      <c r="OKA35" s="6"/>
      <c r="OKB35" s="6"/>
      <c r="OKC35" s="6"/>
      <c r="OKD35" s="6"/>
      <c r="OKE35" s="6"/>
      <c r="OKF35" s="6"/>
      <c r="OKG35" s="6"/>
      <c r="OKH35" s="6"/>
      <c r="OKI35" s="6"/>
      <c r="OKJ35" s="6"/>
      <c r="OKK35" s="6"/>
      <c r="OKL35" s="6"/>
      <c r="OKM35" s="6"/>
      <c r="OKN35" s="6"/>
      <c r="OKO35" s="6"/>
      <c r="OKP35" s="6"/>
      <c r="OKQ35" s="6"/>
      <c r="OKR35" s="6"/>
      <c r="OKS35" s="6"/>
      <c r="OKT35" s="6"/>
      <c r="OKU35" s="6"/>
      <c r="OKV35" s="6"/>
      <c r="OKW35" s="6"/>
      <c r="OKX35" s="6"/>
      <c r="OKY35" s="6"/>
      <c r="OKZ35" s="6"/>
      <c r="OLA35" s="6"/>
      <c r="OLB35" s="6"/>
      <c r="OLC35" s="6"/>
      <c r="OLD35" s="6"/>
      <c r="OLE35" s="6"/>
      <c r="OLF35" s="6"/>
      <c r="OLG35" s="6"/>
      <c r="OLH35" s="6"/>
      <c r="OLI35" s="6"/>
      <c r="OLJ35" s="6"/>
      <c r="OLK35" s="6"/>
      <c r="OLL35" s="6"/>
      <c r="OLM35" s="6"/>
      <c r="OLN35" s="6"/>
      <c r="OLO35" s="6"/>
      <c r="OLP35" s="6"/>
      <c r="OLQ35" s="6"/>
      <c r="OLR35" s="6"/>
      <c r="OLS35" s="6"/>
      <c r="OLT35" s="6"/>
      <c r="OLU35" s="6"/>
      <c r="OLV35" s="6"/>
      <c r="OLW35" s="6"/>
      <c r="OLX35" s="6"/>
      <c r="OLY35" s="6"/>
      <c r="OLZ35" s="6"/>
      <c r="OMA35" s="6"/>
      <c r="OMB35" s="6"/>
      <c r="OMC35" s="6"/>
      <c r="OMD35" s="6"/>
      <c r="OME35" s="6"/>
      <c r="OMF35" s="6"/>
      <c r="OMG35" s="6"/>
      <c r="OMH35" s="6"/>
      <c r="OMI35" s="6"/>
      <c r="OMJ35" s="6"/>
      <c r="OMK35" s="6"/>
      <c r="OML35" s="6"/>
      <c r="OMM35" s="6"/>
      <c r="OMN35" s="6"/>
      <c r="OMO35" s="6"/>
      <c r="OMP35" s="6"/>
      <c r="OMQ35" s="6"/>
      <c r="OMR35" s="6"/>
      <c r="OMS35" s="6"/>
      <c r="OMT35" s="6"/>
      <c r="OMU35" s="6"/>
      <c r="OMV35" s="6"/>
      <c r="OMW35" s="6"/>
      <c r="OMX35" s="6"/>
      <c r="OMY35" s="6"/>
      <c r="OMZ35" s="6"/>
      <c r="ONA35" s="6"/>
      <c r="ONB35" s="6"/>
      <c r="ONC35" s="6"/>
      <c r="OND35" s="6"/>
      <c r="ONE35" s="6"/>
      <c r="ONF35" s="6"/>
      <c r="ONG35" s="6"/>
      <c r="ONH35" s="6"/>
      <c r="ONI35" s="6"/>
      <c r="ONJ35" s="6"/>
      <c r="ONK35" s="6"/>
      <c r="ONL35" s="6"/>
      <c r="ONM35" s="6"/>
      <c r="ONN35" s="6"/>
      <c r="ONO35" s="6"/>
      <c r="ONP35" s="6"/>
      <c r="ONQ35" s="6"/>
      <c r="ONR35" s="6"/>
      <c r="ONS35" s="6"/>
      <c r="ONT35" s="6"/>
      <c r="ONU35" s="6"/>
      <c r="ONV35" s="6"/>
      <c r="ONW35" s="6"/>
      <c r="ONX35" s="6"/>
      <c r="ONY35" s="6"/>
      <c r="ONZ35" s="6"/>
      <c r="OOA35" s="6"/>
      <c r="OOB35" s="6"/>
      <c r="OOC35" s="6"/>
      <c r="OOD35" s="6"/>
      <c r="OOE35" s="6"/>
      <c r="OOF35" s="6"/>
      <c r="OOG35" s="6"/>
      <c r="OOH35" s="6"/>
      <c r="OOI35" s="6"/>
      <c r="OOJ35" s="6"/>
      <c r="OOK35" s="6"/>
      <c r="OOL35" s="6"/>
      <c r="OOM35" s="6"/>
      <c r="OON35" s="6"/>
      <c r="OOO35" s="6"/>
      <c r="OOP35" s="6"/>
      <c r="OOQ35" s="6"/>
      <c r="OOR35" s="6"/>
      <c r="OOS35" s="6"/>
      <c r="OOT35" s="6"/>
      <c r="OOU35" s="6"/>
      <c r="OOV35" s="6"/>
      <c r="OOW35" s="6"/>
      <c r="OOX35" s="6"/>
      <c r="OOY35" s="6"/>
      <c r="OOZ35" s="6"/>
      <c r="OPA35" s="6"/>
      <c r="OPB35" s="6"/>
      <c r="OPC35" s="6"/>
      <c r="OPD35" s="6"/>
      <c r="OPE35" s="6"/>
      <c r="OPF35" s="6"/>
      <c r="OPG35" s="6"/>
      <c r="OPH35" s="6"/>
      <c r="OPI35" s="6"/>
      <c r="OPJ35" s="6"/>
      <c r="OPK35" s="6"/>
      <c r="OPL35" s="6"/>
      <c r="OPM35" s="6"/>
      <c r="OPN35" s="6"/>
      <c r="OPO35" s="6"/>
      <c r="OPP35" s="6"/>
      <c r="OPQ35" s="6"/>
      <c r="OPR35" s="6"/>
      <c r="OPS35" s="6"/>
      <c r="OPT35" s="6"/>
      <c r="OPU35" s="6"/>
      <c r="OPV35" s="6"/>
      <c r="OPW35" s="6"/>
      <c r="OPX35" s="6"/>
      <c r="OPY35" s="6"/>
      <c r="OPZ35" s="6"/>
      <c r="OQA35" s="6"/>
      <c r="OQB35" s="6"/>
      <c r="OQC35" s="6"/>
      <c r="OQD35" s="6"/>
      <c r="OQE35" s="6"/>
      <c r="OQF35" s="6"/>
      <c r="OQG35" s="6"/>
      <c r="OQH35" s="6"/>
      <c r="OQI35" s="6"/>
      <c r="OQJ35" s="6"/>
      <c r="OQK35" s="6"/>
      <c r="OQL35" s="6"/>
      <c r="OQM35" s="6"/>
      <c r="OQN35" s="6"/>
      <c r="OQO35" s="6"/>
      <c r="OQP35" s="6"/>
      <c r="OQQ35" s="6"/>
      <c r="OQR35" s="6"/>
      <c r="OQS35" s="6"/>
      <c r="OQT35" s="6"/>
      <c r="OQU35" s="6"/>
      <c r="OQV35" s="6"/>
      <c r="OQW35" s="6"/>
      <c r="OQX35" s="6"/>
      <c r="OQY35" s="6"/>
      <c r="OQZ35" s="6"/>
      <c r="ORA35" s="6"/>
      <c r="ORB35" s="6"/>
      <c r="ORC35" s="6"/>
      <c r="ORD35" s="6"/>
      <c r="ORE35" s="6"/>
      <c r="ORF35" s="6"/>
      <c r="ORG35" s="6"/>
      <c r="ORH35" s="6"/>
      <c r="ORI35" s="6"/>
      <c r="ORJ35" s="6"/>
      <c r="ORK35" s="6"/>
      <c r="ORL35" s="6"/>
      <c r="ORM35" s="6"/>
      <c r="ORN35" s="6"/>
      <c r="ORO35" s="6"/>
      <c r="ORP35" s="6"/>
      <c r="ORQ35" s="6"/>
      <c r="ORR35" s="6"/>
      <c r="ORS35" s="6"/>
      <c r="ORT35" s="6"/>
      <c r="ORU35" s="6"/>
      <c r="ORV35" s="6"/>
      <c r="ORW35" s="6"/>
      <c r="ORX35" s="6"/>
      <c r="ORY35" s="6"/>
      <c r="ORZ35" s="6"/>
      <c r="OSA35" s="6"/>
      <c r="OSB35" s="6"/>
      <c r="OSC35" s="6"/>
      <c r="OSD35" s="6"/>
      <c r="OSE35" s="6"/>
      <c r="OSF35" s="6"/>
      <c r="OSG35" s="6"/>
      <c r="OSH35" s="6"/>
      <c r="OSI35" s="6"/>
      <c r="OSJ35" s="6"/>
      <c r="OSK35" s="6"/>
      <c r="OSL35" s="6"/>
      <c r="OSM35" s="6"/>
      <c r="OSN35" s="6"/>
      <c r="OSO35" s="6"/>
      <c r="OSP35" s="6"/>
      <c r="OSQ35" s="6"/>
      <c r="OSR35" s="6"/>
      <c r="OSS35" s="6"/>
      <c r="OST35" s="6"/>
      <c r="OSU35" s="6"/>
      <c r="OSV35" s="6"/>
      <c r="OSW35" s="6"/>
      <c r="OSX35" s="6"/>
      <c r="OSY35" s="6"/>
      <c r="OSZ35" s="6"/>
      <c r="OTA35" s="6"/>
      <c r="OTB35" s="6"/>
      <c r="OTC35" s="6"/>
      <c r="OTD35" s="6"/>
      <c r="OTE35" s="6"/>
      <c r="OTF35" s="6"/>
      <c r="OTG35" s="6"/>
      <c r="OTH35" s="6"/>
      <c r="OTI35" s="6"/>
      <c r="OTJ35" s="6"/>
      <c r="OTK35" s="6"/>
      <c r="OTL35" s="6"/>
      <c r="OTM35" s="6"/>
      <c r="OTN35" s="6"/>
      <c r="OTO35" s="6"/>
      <c r="OTP35" s="6"/>
      <c r="OTQ35" s="6"/>
      <c r="OTR35" s="6"/>
      <c r="OTS35" s="6"/>
      <c r="OTT35" s="6"/>
      <c r="OTU35" s="6"/>
      <c r="OTV35" s="6"/>
      <c r="OTW35" s="6"/>
      <c r="OTX35" s="6"/>
      <c r="OTY35" s="6"/>
      <c r="OTZ35" s="6"/>
      <c r="OUA35" s="6"/>
      <c r="OUB35" s="6"/>
      <c r="OUC35" s="6"/>
      <c r="OUD35" s="6"/>
      <c r="OUE35" s="6"/>
      <c r="OUF35" s="6"/>
      <c r="OUG35" s="6"/>
      <c r="OUH35" s="6"/>
      <c r="OUI35" s="6"/>
      <c r="OUJ35" s="6"/>
      <c r="OUK35" s="6"/>
      <c r="OUL35" s="6"/>
      <c r="OUM35" s="6"/>
      <c r="OUN35" s="6"/>
      <c r="OUO35" s="6"/>
      <c r="OUP35" s="6"/>
      <c r="OUQ35" s="6"/>
      <c r="OUR35" s="6"/>
      <c r="OUS35" s="6"/>
      <c r="OUT35" s="6"/>
      <c r="OUU35" s="6"/>
      <c r="OUV35" s="6"/>
      <c r="OUW35" s="6"/>
      <c r="OUX35" s="6"/>
      <c r="OUY35" s="6"/>
      <c r="OUZ35" s="6"/>
      <c r="OVA35" s="6"/>
      <c r="OVB35" s="6"/>
      <c r="OVC35" s="6"/>
      <c r="OVD35" s="6"/>
      <c r="OVE35" s="6"/>
      <c r="OVF35" s="6"/>
      <c r="OVG35" s="6"/>
      <c r="OVH35" s="6"/>
      <c r="OVI35" s="6"/>
      <c r="OVJ35" s="6"/>
      <c r="OVK35" s="6"/>
      <c r="OVL35" s="6"/>
      <c r="OVM35" s="6"/>
      <c r="OVN35" s="6"/>
      <c r="OVO35" s="6"/>
      <c r="OVP35" s="6"/>
      <c r="OVQ35" s="6"/>
      <c r="OVR35" s="6"/>
      <c r="OVS35" s="6"/>
      <c r="OVT35" s="6"/>
      <c r="OVU35" s="6"/>
      <c r="OVV35" s="6"/>
      <c r="OVW35" s="6"/>
      <c r="OVX35" s="6"/>
      <c r="OVY35" s="6"/>
      <c r="OVZ35" s="6"/>
      <c r="OWA35" s="6"/>
      <c r="OWB35" s="6"/>
      <c r="OWC35" s="6"/>
      <c r="OWD35" s="6"/>
      <c r="OWE35" s="6"/>
      <c r="OWF35" s="6"/>
      <c r="OWG35" s="6"/>
      <c r="OWH35" s="6"/>
      <c r="OWI35" s="6"/>
      <c r="OWJ35" s="6"/>
      <c r="OWK35" s="6"/>
      <c r="OWL35" s="6"/>
      <c r="OWM35" s="6"/>
      <c r="OWN35" s="6"/>
      <c r="OWO35" s="6"/>
      <c r="OWP35" s="6"/>
      <c r="OWQ35" s="6"/>
      <c r="OWR35" s="6"/>
      <c r="OWS35" s="6"/>
      <c r="OWT35" s="6"/>
      <c r="OWU35" s="6"/>
      <c r="OWV35" s="6"/>
      <c r="OWW35" s="6"/>
      <c r="OWX35" s="6"/>
      <c r="OWY35" s="6"/>
      <c r="OWZ35" s="6"/>
      <c r="OXA35" s="6"/>
      <c r="OXB35" s="6"/>
      <c r="OXC35" s="6"/>
      <c r="OXD35" s="6"/>
      <c r="OXE35" s="6"/>
      <c r="OXF35" s="6"/>
      <c r="OXG35" s="6"/>
      <c r="OXH35" s="6"/>
      <c r="OXI35" s="6"/>
      <c r="OXJ35" s="6"/>
      <c r="OXK35" s="6"/>
      <c r="OXL35" s="6"/>
      <c r="OXM35" s="6"/>
      <c r="OXN35" s="6"/>
      <c r="OXO35" s="6"/>
      <c r="OXP35" s="6"/>
      <c r="OXQ35" s="6"/>
      <c r="OXR35" s="6"/>
      <c r="OXS35" s="6"/>
      <c r="OXT35" s="6"/>
      <c r="OXU35" s="6"/>
      <c r="OXV35" s="6"/>
      <c r="OXW35" s="6"/>
      <c r="OXX35" s="6"/>
      <c r="OXY35" s="6"/>
      <c r="OXZ35" s="6"/>
      <c r="OYA35" s="6"/>
      <c r="OYB35" s="6"/>
      <c r="OYC35" s="6"/>
      <c r="OYD35" s="6"/>
      <c r="OYE35" s="6"/>
      <c r="OYF35" s="6"/>
      <c r="OYG35" s="6"/>
      <c r="OYH35" s="6"/>
      <c r="OYI35" s="6"/>
      <c r="OYJ35" s="6"/>
      <c r="OYK35" s="6"/>
      <c r="OYL35" s="6"/>
      <c r="OYM35" s="6"/>
      <c r="OYN35" s="6"/>
      <c r="OYO35" s="6"/>
      <c r="OYP35" s="6"/>
      <c r="OYQ35" s="6"/>
      <c r="OYR35" s="6"/>
      <c r="OYS35" s="6"/>
      <c r="OYT35" s="6"/>
      <c r="OYU35" s="6"/>
      <c r="OYV35" s="6"/>
      <c r="OYW35" s="6"/>
      <c r="OYX35" s="6"/>
      <c r="OYY35" s="6"/>
      <c r="OYZ35" s="6"/>
      <c r="OZA35" s="6"/>
      <c r="OZB35" s="6"/>
      <c r="OZC35" s="6"/>
      <c r="OZD35" s="6"/>
      <c r="OZE35" s="6"/>
      <c r="OZF35" s="6"/>
      <c r="OZG35" s="6"/>
      <c r="OZH35" s="6"/>
      <c r="OZI35" s="6"/>
      <c r="OZJ35" s="6"/>
      <c r="OZK35" s="6"/>
      <c r="OZL35" s="6"/>
      <c r="OZM35" s="6"/>
      <c r="OZN35" s="6"/>
      <c r="OZO35" s="6"/>
      <c r="OZP35" s="6"/>
      <c r="OZQ35" s="6"/>
      <c r="OZR35" s="6"/>
      <c r="OZS35" s="6"/>
      <c r="OZT35" s="6"/>
      <c r="OZU35" s="6"/>
      <c r="OZV35" s="6"/>
      <c r="OZW35" s="6"/>
      <c r="OZX35" s="6"/>
      <c r="OZY35" s="6"/>
      <c r="OZZ35" s="6"/>
      <c r="PAA35" s="6"/>
      <c r="PAB35" s="6"/>
      <c r="PAC35" s="6"/>
      <c r="PAD35" s="6"/>
      <c r="PAE35" s="6"/>
      <c r="PAF35" s="6"/>
      <c r="PAG35" s="6"/>
      <c r="PAH35" s="6"/>
      <c r="PAI35" s="6"/>
      <c r="PAJ35" s="6"/>
      <c r="PAK35" s="6"/>
      <c r="PAL35" s="6"/>
      <c r="PAM35" s="6"/>
      <c r="PAN35" s="6"/>
      <c r="PAO35" s="6"/>
      <c r="PAP35" s="6"/>
      <c r="PAQ35" s="6"/>
      <c r="PAR35" s="6"/>
      <c r="PAS35" s="6"/>
      <c r="PAT35" s="6"/>
      <c r="PAU35" s="6"/>
      <c r="PAV35" s="6"/>
      <c r="PAW35" s="6"/>
      <c r="PAX35" s="6"/>
      <c r="PAY35" s="6"/>
      <c r="PAZ35" s="6"/>
      <c r="PBA35" s="6"/>
      <c r="PBB35" s="6"/>
      <c r="PBC35" s="6"/>
      <c r="PBD35" s="6"/>
      <c r="PBE35" s="6"/>
      <c r="PBF35" s="6"/>
      <c r="PBG35" s="6"/>
      <c r="PBH35" s="6"/>
      <c r="PBI35" s="6"/>
      <c r="PBJ35" s="6"/>
      <c r="PBK35" s="6"/>
      <c r="PBL35" s="6"/>
      <c r="PBM35" s="6"/>
      <c r="PBN35" s="6"/>
      <c r="PBO35" s="6"/>
      <c r="PBP35" s="6"/>
      <c r="PBQ35" s="6"/>
      <c r="PBR35" s="6"/>
      <c r="PBS35" s="6"/>
      <c r="PBT35" s="6"/>
      <c r="PBU35" s="6"/>
      <c r="PBV35" s="6"/>
      <c r="PBW35" s="6"/>
      <c r="PBX35" s="6"/>
      <c r="PBY35" s="6"/>
      <c r="PBZ35" s="6"/>
      <c r="PCA35" s="6"/>
      <c r="PCB35" s="6"/>
      <c r="PCC35" s="6"/>
      <c r="PCD35" s="6"/>
      <c r="PCE35" s="6"/>
      <c r="PCF35" s="6"/>
      <c r="PCG35" s="6"/>
      <c r="PCH35" s="6"/>
      <c r="PCI35" s="6"/>
      <c r="PCJ35" s="6"/>
      <c r="PCK35" s="6"/>
      <c r="PCL35" s="6"/>
      <c r="PCM35" s="6"/>
      <c r="PCN35" s="6"/>
      <c r="PCO35" s="6"/>
      <c r="PCP35" s="6"/>
      <c r="PCQ35" s="6"/>
      <c r="PCR35" s="6"/>
      <c r="PCS35" s="6"/>
      <c r="PCT35" s="6"/>
      <c r="PCU35" s="6"/>
      <c r="PCV35" s="6"/>
      <c r="PCW35" s="6"/>
      <c r="PCX35" s="6"/>
      <c r="PCY35" s="6"/>
      <c r="PCZ35" s="6"/>
      <c r="PDA35" s="6"/>
      <c r="PDB35" s="6"/>
      <c r="PDC35" s="6"/>
      <c r="PDD35" s="6"/>
      <c r="PDE35" s="6"/>
      <c r="PDF35" s="6"/>
      <c r="PDG35" s="6"/>
      <c r="PDH35" s="6"/>
      <c r="PDI35" s="6"/>
      <c r="PDJ35" s="6"/>
      <c r="PDK35" s="6"/>
      <c r="PDL35" s="6"/>
      <c r="PDM35" s="6"/>
      <c r="PDN35" s="6"/>
      <c r="PDO35" s="6"/>
      <c r="PDP35" s="6"/>
      <c r="PDQ35" s="6"/>
      <c r="PDR35" s="6"/>
      <c r="PDS35" s="6"/>
      <c r="PDT35" s="6"/>
      <c r="PDU35" s="6"/>
      <c r="PDV35" s="6"/>
      <c r="PDW35" s="6"/>
      <c r="PDX35" s="6"/>
      <c r="PDY35" s="6"/>
      <c r="PDZ35" s="6"/>
      <c r="PEA35" s="6"/>
      <c r="PEB35" s="6"/>
      <c r="PEC35" s="6"/>
      <c r="PED35" s="6"/>
      <c r="PEE35" s="6"/>
      <c r="PEF35" s="6"/>
      <c r="PEG35" s="6"/>
      <c r="PEH35" s="6"/>
      <c r="PEI35" s="6"/>
      <c r="PEJ35" s="6"/>
      <c r="PEK35" s="6"/>
      <c r="PEL35" s="6"/>
      <c r="PEM35" s="6"/>
      <c r="PEN35" s="6"/>
      <c r="PEO35" s="6"/>
      <c r="PEP35" s="6"/>
      <c r="PEQ35" s="6"/>
      <c r="PER35" s="6"/>
      <c r="PES35" s="6"/>
      <c r="PET35" s="6"/>
      <c r="PEU35" s="6"/>
      <c r="PEV35" s="6"/>
      <c r="PEW35" s="6"/>
      <c r="PEX35" s="6"/>
      <c r="PEY35" s="6"/>
      <c r="PEZ35" s="6"/>
      <c r="PFA35" s="6"/>
      <c r="PFB35" s="6"/>
      <c r="PFC35" s="6"/>
      <c r="PFD35" s="6"/>
      <c r="PFE35" s="6"/>
      <c r="PFF35" s="6"/>
      <c r="PFG35" s="6"/>
      <c r="PFH35" s="6"/>
      <c r="PFI35" s="6"/>
      <c r="PFJ35" s="6"/>
      <c r="PFK35" s="6"/>
      <c r="PFL35" s="6"/>
      <c r="PFM35" s="6"/>
      <c r="PFN35" s="6"/>
      <c r="PFO35" s="6"/>
      <c r="PFP35" s="6"/>
      <c r="PFQ35" s="6"/>
      <c r="PFR35" s="6"/>
      <c r="PFS35" s="6"/>
      <c r="PFT35" s="6"/>
      <c r="PFU35" s="6"/>
      <c r="PFV35" s="6"/>
      <c r="PFW35" s="6"/>
      <c r="PFX35" s="6"/>
      <c r="PFY35" s="6"/>
      <c r="PFZ35" s="6"/>
      <c r="PGA35" s="6"/>
      <c r="PGB35" s="6"/>
      <c r="PGC35" s="6"/>
      <c r="PGD35" s="6"/>
      <c r="PGE35" s="6"/>
      <c r="PGF35" s="6"/>
      <c r="PGG35" s="6"/>
      <c r="PGH35" s="6"/>
      <c r="PGI35" s="6"/>
      <c r="PGJ35" s="6"/>
      <c r="PGK35" s="6"/>
      <c r="PGL35" s="6"/>
      <c r="PGM35" s="6"/>
      <c r="PGN35" s="6"/>
      <c r="PGO35" s="6"/>
      <c r="PGP35" s="6"/>
      <c r="PGQ35" s="6"/>
      <c r="PGR35" s="6"/>
      <c r="PGS35" s="6"/>
      <c r="PGT35" s="6"/>
      <c r="PGU35" s="6"/>
      <c r="PGV35" s="6"/>
      <c r="PGW35" s="6"/>
      <c r="PGX35" s="6"/>
      <c r="PGY35" s="6"/>
      <c r="PGZ35" s="6"/>
      <c r="PHA35" s="6"/>
      <c r="PHB35" s="6"/>
      <c r="PHC35" s="6"/>
      <c r="PHD35" s="6"/>
      <c r="PHE35" s="6"/>
      <c r="PHF35" s="6"/>
      <c r="PHG35" s="6"/>
      <c r="PHH35" s="6"/>
      <c r="PHI35" s="6"/>
      <c r="PHJ35" s="6"/>
      <c r="PHK35" s="6"/>
      <c r="PHL35" s="6"/>
      <c r="PHM35" s="6"/>
      <c r="PHN35" s="6"/>
      <c r="PHO35" s="6"/>
      <c r="PHP35" s="6"/>
      <c r="PHQ35" s="6"/>
      <c r="PHR35" s="6"/>
      <c r="PHS35" s="6"/>
      <c r="PHT35" s="6"/>
      <c r="PHU35" s="6"/>
      <c r="PHV35" s="6"/>
      <c r="PHW35" s="6"/>
      <c r="PHX35" s="6"/>
      <c r="PHY35" s="6"/>
      <c r="PHZ35" s="6"/>
      <c r="PIA35" s="6"/>
      <c r="PIB35" s="6"/>
      <c r="PIC35" s="6"/>
      <c r="PID35" s="6"/>
      <c r="PIE35" s="6"/>
      <c r="PIF35" s="6"/>
      <c r="PIG35" s="6"/>
      <c r="PIH35" s="6"/>
      <c r="PII35" s="6"/>
      <c r="PIJ35" s="6"/>
      <c r="PIK35" s="6"/>
      <c r="PIL35" s="6"/>
      <c r="PIM35" s="6"/>
      <c r="PIN35" s="6"/>
      <c r="PIO35" s="6"/>
      <c r="PIP35" s="6"/>
      <c r="PIQ35" s="6"/>
      <c r="PIR35" s="6"/>
      <c r="PIS35" s="6"/>
      <c r="PIT35" s="6"/>
      <c r="PIU35" s="6"/>
      <c r="PIV35" s="6"/>
      <c r="PIW35" s="6"/>
      <c r="PIX35" s="6"/>
      <c r="PIY35" s="6"/>
      <c r="PIZ35" s="6"/>
      <c r="PJA35" s="6"/>
      <c r="PJB35" s="6"/>
      <c r="PJC35" s="6"/>
      <c r="PJD35" s="6"/>
      <c r="PJE35" s="6"/>
      <c r="PJF35" s="6"/>
      <c r="PJG35" s="6"/>
      <c r="PJH35" s="6"/>
      <c r="PJI35" s="6"/>
      <c r="PJJ35" s="6"/>
      <c r="PJK35" s="6"/>
      <c r="PJL35" s="6"/>
      <c r="PJM35" s="6"/>
      <c r="PJN35" s="6"/>
      <c r="PJO35" s="6"/>
      <c r="PJP35" s="6"/>
      <c r="PJQ35" s="6"/>
      <c r="PJR35" s="6"/>
      <c r="PJS35" s="6"/>
      <c r="PJT35" s="6"/>
      <c r="PJU35" s="6"/>
      <c r="PJV35" s="6"/>
      <c r="PJW35" s="6"/>
      <c r="PJX35" s="6"/>
      <c r="PJY35" s="6"/>
      <c r="PJZ35" s="6"/>
      <c r="PKA35" s="6"/>
      <c r="PKB35" s="6"/>
      <c r="PKC35" s="6"/>
      <c r="PKD35" s="6"/>
      <c r="PKE35" s="6"/>
      <c r="PKF35" s="6"/>
      <c r="PKG35" s="6"/>
      <c r="PKH35" s="6"/>
      <c r="PKI35" s="6"/>
      <c r="PKJ35" s="6"/>
      <c r="PKK35" s="6"/>
      <c r="PKL35" s="6"/>
      <c r="PKM35" s="6"/>
      <c r="PKN35" s="6"/>
      <c r="PKO35" s="6"/>
      <c r="PKP35" s="6"/>
      <c r="PKQ35" s="6"/>
      <c r="PKR35" s="6"/>
      <c r="PKS35" s="6"/>
      <c r="PKT35" s="6"/>
      <c r="PKU35" s="6"/>
      <c r="PKV35" s="6"/>
      <c r="PKW35" s="6"/>
      <c r="PKX35" s="6"/>
      <c r="PKY35" s="6"/>
      <c r="PKZ35" s="6"/>
      <c r="PLA35" s="6"/>
      <c r="PLB35" s="6"/>
      <c r="PLC35" s="6"/>
      <c r="PLD35" s="6"/>
      <c r="PLE35" s="6"/>
      <c r="PLF35" s="6"/>
      <c r="PLG35" s="6"/>
      <c r="PLH35" s="6"/>
      <c r="PLI35" s="6"/>
      <c r="PLJ35" s="6"/>
      <c r="PLK35" s="6"/>
      <c r="PLL35" s="6"/>
      <c r="PLM35" s="6"/>
      <c r="PLN35" s="6"/>
      <c r="PLO35" s="6"/>
      <c r="PLP35" s="6"/>
      <c r="PLQ35" s="6"/>
      <c r="PLR35" s="6"/>
      <c r="PLS35" s="6"/>
      <c r="PLT35" s="6"/>
      <c r="PLU35" s="6"/>
      <c r="PLV35" s="6"/>
      <c r="PLW35" s="6"/>
      <c r="PLX35" s="6"/>
      <c r="PLY35" s="6"/>
      <c r="PLZ35" s="6"/>
      <c r="PMA35" s="6"/>
      <c r="PMB35" s="6"/>
      <c r="PMC35" s="6"/>
      <c r="PMD35" s="6"/>
      <c r="PME35" s="6"/>
      <c r="PMF35" s="6"/>
      <c r="PMG35" s="6"/>
      <c r="PMH35" s="6"/>
      <c r="PMI35" s="6"/>
      <c r="PMJ35" s="6"/>
      <c r="PMK35" s="6"/>
      <c r="PML35" s="6"/>
      <c r="PMM35" s="6"/>
      <c r="PMN35" s="6"/>
      <c r="PMO35" s="6"/>
      <c r="PMP35" s="6"/>
      <c r="PMQ35" s="6"/>
      <c r="PMR35" s="6"/>
      <c r="PMS35" s="6"/>
      <c r="PMT35" s="6"/>
      <c r="PMU35" s="6"/>
      <c r="PMV35" s="6"/>
      <c r="PMW35" s="6"/>
      <c r="PMX35" s="6"/>
      <c r="PMY35" s="6"/>
      <c r="PMZ35" s="6"/>
      <c r="PNA35" s="6"/>
      <c r="PNB35" s="6"/>
      <c r="PNC35" s="6"/>
      <c r="PND35" s="6"/>
      <c r="PNE35" s="6"/>
      <c r="PNF35" s="6"/>
      <c r="PNG35" s="6"/>
      <c r="PNH35" s="6"/>
      <c r="PNI35" s="6"/>
      <c r="PNJ35" s="6"/>
      <c r="PNK35" s="6"/>
      <c r="PNL35" s="6"/>
      <c r="PNM35" s="6"/>
      <c r="PNN35" s="6"/>
      <c r="PNO35" s="6"/>
      <c r="PNP35" s="6"/>
      <c r="PNQ35" s="6"/>
      <c r="PNR35" s="6"/>
      <c r="PNS35" s="6"/>
      <c r="PNT35" s="6"/>
      <c r="PNU35" s="6"/>
      <c r="PNV35" s="6"/>
      <c r="PNW35" s="6"/>
      <c r="PNX35" s="6"/>
      <c r="PNY35" s="6"/>
      <c r="PNZ35" s="6"/>
      <c r="POA35" s="6"/>
      <c r="POB35" s="6"/>
      <c r="POC35" s="6"/>
      <c r="POD35" s="6"/>
      <c r="POE35" s="6"/>
      <c r="POF35" s="6"/>
      <c r="POG35" s="6"/>
      <c r="POH35" s="6"/>
      <c r="POI35" s="6"/>
      <c r="POJ35" s="6"/>
      <c r="POK35" s="6"/>
      <c r="POL35" s="6"/>
      <c r="POM35" s="6"/>
      <c r="PON35" s="6"/>
      <c r="POO35" s="6"/>
      <c r="POP35" s="6"/>
      <c r="POQ35" s="6"/>
      <c r="POR35" s="6"/>
      <c r="POS35" s="6"/>
      <c r="POT35" s="6"/>
      <c r="POU35" s="6"/>
      <c r="POV35" s="6"/>
      <c r="POW35" s="6"/>
      <c r="POX35" s="6"/>
      <c r="POY35" s="6"/>
      <c r="POZ35" s="6"/>
      <c r="PPA35" s="6"/>
      <c r="PPB35" s="6"/>
      <c r="PPC35" s="6"/>
      <c r="PPD35" s="6"/>
      <c r="PPE35" s="6"/>
      <c r="PPF35" s="6"/>
      <c r="PPG35" s="6"/>
      <c r="PPH35" s="6"/>
      <c r="PPI35" s="6"/>
      <c r="PPJ35" s="6"/>
      <c r="PPK35" s="6"/>
      <c r="PPL35" s="6"/>
      <c r="PPM35" s="6"/>
      <c r="PPN35" s="6"/>
      <c r="PPO35" s="6"/>
      <c r="PPP35" s="6"/>
      <c r="PPQ35" s="6"/>
      <c r="PPR35" s="6"/>
      <c r="PPS35" s="6"/>
      <c r="PPT35" s="6"/>
      <c r="PPU35" s="6"/>
      <c r="PPV35" s="6"/>
      <c r="PPW35" s="6"/>
      <c r="PPX35" s="6"/>
      <c r="PPY35" s="6"/>
      <c r="PPZ35" s="6"/>
      <c r="PQA35" s="6"/>
      <c r="PQB35" s="6"/>
      <c r="PQC35" s="6"/>
      <c r="PQD35" s="6"/>
      <c r="PQE35" s="6"/>
      <c r="PQF35" s="6"/>
      <c r="PQG35" s="6"/>
      <c r="PQH35" s="6"/>
      <c r="PQI35" s="6"/>
      <c r="PQJ35" s="6"/>
      <c r="PQK35" s="6"/>
      <c r="PQL35" s="6"/>
      <c r="PQM35" s="6"/>
      <c r="PQN35" s="6"/>
      <c r="PQO35" s="6"/>
      <c r="PQP35" s="6"/>
      <c r="PQQ35" s="6"/>
      <c r="PQR35" s="6"/>
      <c r="PQS35" s="6"/>
      <c r="PQT35" s="6"/>
      <c r="PQU35" s="6"/>
      <c r="PQV35" s="6"/>
      <c r="PQW35" s="6"/>
      <c r="PQX35" s="6"/>
      <c r="PQY35" s="6"/>
      <c r="PQZ35" s="6"/>
      <c r="PRA35" s="6"/>
      <c r="PRB35" s="6"/>
      <c r="PRC35" s="6"/>
      <c r="PRD35" s="6"/>
      <c r="PRE35" s="6"/>
      <c r="PRF35" s="6"/>
      <c r="PRG35" s="6"/>
      <c r="PRH35" s="6"/>
      <c r="PRI35" s="6"/>
      <c r="PRJ35" s="6"/>
      <c r="PRK35" s="6"/>
      <c r="PRL35" s="6"/>
      <c r="PRM35" s="6"/>
      <c r="PRN35" s="6"/>
      <c r="PRO35" s="6"/>
      <c r="PRP35" s="6"/>
      <c r="PRQ35" s="6"/>
      <c r="PRR35" s="6"/>
      <c r="PRS35" s="6"/>
      <c r="PRT35" s="6"/>
      <c r="PRU35" s="6"/>
      <c r="PRV35" s="6"/>
      <c r="PRW35" s="6"/>
      <c r="PRX35" s="6"/>
      <c r="PRY35" s="6"/>
      <c r="PRZ35" s="6"/>
      <c r="PSA35" s="6"/>
      <c r="PSB35" s="6"/>
      <c r="PSC35" s="6"/>
      <c r="PSD35" s="6"/>
      <c r="PSE35" s="6"/>
      <c r="PSF35" s="6"/>
      <c r="PSG35" s="6"/>
      <c r="PSH35" s="6"/>
      <c r="PSI35" s="6"/>
      <c r="PSJ35" s="6"/>
      <c r="PSK35" s="6"/>
      <c r="PSL35" s="6"/>
      <c r="PSM35" s="6"/>
      <c r="PSN35" s="6"/>
      <c r="PSO35" s="6"/>
      <c r="PSP35" s="6"/>
      <c r="PSQ35" s="6"/>
      <c r="PSR35" s="6"/>
      <c r="PSS35" s="6"/>
      <c r="PST35" s="6"/>
      <c r="PSU35" s="6"/>
      <c r="PSV35" s="6"/>
      <c r="PSW35" s="6"/>
      <c r="PSX35" s="6"/>
      <c r="PSY35" s="6"/>
      <c r="PSZ35" s="6"/>
      <c r="PTA35" s="6"/>
      <c r="PTB35" s="6"/>
      <c r="PTC35" s="6"/>
      <c r="PTD35" s="6"/>
      <c r="PTE35" s="6"/>
      <c r="PTF35" s="6"/>
      <c r="PTG35" s="6"/>
      <c r="PTH35" s="6"/>
      <c r="PTI35" s="6"/>
      <c r="PTJ35" s="6"/>
      <c r="PTK35" s="6"/>
      <c r="PTL35" s="6"/>
      <c r="PTM35" s="6"/>
      <c r="PTN35" s="6"/>
      <c r="PTO35" s="6"/>
      <c r="PTP35" s="6"/>
      <c r="PTQ35" s="6"/>
      <c r="PTR35" s="6"/>
      <c r="PTS35" s="6"/>
      <c r="PTT35" s="6"/>
      <c r="PTU35" s="6"/>
      <c r="PTV35" s="6"/>
      <c r="PTW35" s="6"/>
      <c r="PTX35" s="6"/>
      <c r="PTY35" s="6"/>
      <c r="PTZ35" s="6"/>
      <c r="PUA35" s="6"/>
      <c r="PUB35" s="6"/>
      <c r="PUC35" s="6"/>
      <c r="PUD35" s="6"/>
      <c r="PUE35" s="6"/>
      <c r="PUF35" s="6"/>
      <c r="PUG35" s="6"/>
      <c r="PUH35" s="6"/>
      <c r="PUI35" s="6"/>
      <c r="PUJ35" s="6"/>
      <c r="PUK35" s="6"/>
      <c r="PUL35" s="6"/>
      <c r="PUM35" s="6"/>
      <c r="PUN35" s="6"/>
      <c r="PUO35" s="6"/>
      <c r="PUP35" s="6"/>
      <c r="PUQ35" s="6"/>
      <c r="PUR35" s="6"/>
      <c r="PUS35" s="6"/>
      <c r="PUT35" s="6"/>
      <c r="PUU35" s="6"/>
      <c r="PUV35" s="6"/>
      <c r="PUW35" s="6"/>
      <c r="PUX35" s="6"/>
      <c r="PUY35" s="6"/>
      <c r="PUZ35" s="6"/>
      <c r="PVA35" s="6"/>
      <c r="PVB35" s="6"/>
      <c r="PVC35" s="6"/>
      <c r="PVD35" s="6"/>
      <c r="PVE35" s="6"/>
      <c r="PVF35" s="6"/>
      <c r="PVG35" s="6"/>
      <c r="PVH35" s="6"/>
      <c r="PVI35" s="6"/>
      <c r="PVJ35" s="6"/>
      <c r="PVK35" s="6"/>
      <c r="PVL35" s="6"/>
      <c r="PVM35" s="6"/>
      <c r="PVN35" s="6"/>
      <c r="PVO35" s="6"/>
      <c r="PVP35" s="6"/>
      <c r="PVQ35" s="6"/>
      <c r="PVR35" s="6"/>
      <c r="PVS35" s="6"/>
      <c r="PVT35" s="6"/>
      <c r="PVU35" s="6"/>
      <c r="PVV35" s="6"/>
      <c r="PVW35" s="6"/>
      <c r="PVX35" s="6"/>
      <c r="PVY35" s="6"/>
      <c r="PVZ35" s="6"/>
      <c r="PWA35" s="6"/>
      <c r="PWB35" s="6"/>
      <c r="PWC35" s="6"/>
      <c r="PWD35" s="6"/>
      <c r="PWE35" s="6"/>
      <c r="PWF35" s="6"/>
      <c r="PWG35" s="6"/>
      <c r="PWH35" s="6"/>
      <c r="PWI35" s="6"/>
      <c r="PWJ35" s="6"/>
      <c r="PWK35" s="6"/>
      <c r="PWL35" s="6"/>
      <c r="PWM35" s="6"/>
      <c r="PWN35" s="6"/>
      <c r="PWO35" s="6"/>
      <c r="PWP35" s="6"/>
      <c r="PWQ35" s="6"/>
      <c r="PWR35" s="6"/>
      <c r="PWS35" s="6"/>
      <c r="PWT35" s="6"/>
      <c r="PWU35" s="6"/>
      <c r="PWV35" s="6"/>
      <c r="PWW35" s="6"/>
      <c r="PWX35" s="6"/>
      <c r="PWY35" s="6"/>
      <c r="PWZ35" s="6"/>
      <c r="PXA35" s="6"/>
      <c r="PXB35" s="6"/>
      <c r="PXC35" s="6"/>
      <c r="PXD35" s="6"/>
      <c r="PXE35" s="6"/>
      <c r="PXF35" s="6"/>
      <c r="PXG35" s="6"/>
      <c r="PXH35" s="6"/>
      <c r="PXI35" s="6"/>
      <c r="PXJ35" s="6"/>
      <c r="PXK35" s="6"/>
      <c r="PXL35" s="6"/>
      <c r="PXM35" s="6"/>
      <c r="PXN35" s="6"/>
      <c r="PXO35" s="6"/>
      <c r="PXP35" s="6"/>
      <c r="PXQ35" s="6"/>
      <c r="PXR35" s="6"/>
      <c r="PXS35" s="6"/>
      <c r="PXT35" s="6"/>
      <c r="PXU35" s="6"/>
      <c r="PXV35" s="6"/>
      <c r="PXW35" s="6"/>
      <c r="PXX35" s="6"/>
      <c r="PXY35" s="6"/>
      <c r="PXZ35" s="6"/>
      <c r="PYA35" s="6"/>
      <c r="PYB35" s="6"/>
      <c r="PYC35" s="6"/>
      <c r="PYD35" s="6"/>
      <c r="PYE35" s="6"/>
      <c r="PYF35" s="6"/>
      <c r="PYG35" s="6"/>
      <c r="PYH35" s="6"/>
      <c r="PYI35" s="6"/>
      <c r="PYJ35" s="6"/>
      <c r="PYK35" s="6"/>
      <c r="PYL35" s="6"/>
      <c r="PYM35" s="6"/>
      <c r="PYN35" s="6"/>
      <c r="PYO35" s="6"/>
      <c r="PYP35" s="6"/>
      <c r="PYQ35" s="6"/>
      <c r="PYR35" s="6"/>
      <c r="PYS35" s="6"/>
      <c r="PYT35" s="6"/>
      <c r="PYU35" s="6"/>
      <c r="PYV35" s="6"/>
      <c r="PYW35" s="6"/>
      <c r="PYX35" s="6"/>
      <c r="PYY35" s="6"/>
      <c r="PYZ35" s="6"/>
      <c r="PZA35" s="6"/>
      <c r="PZB35" s="6"/>
      <c r="PZC35" s="6"/>
      <c r="PZD35" s="6"/>
      <c r="PZE35" s="6"/>
      <c r="PZF35" s="6"/>
      <c r="PZG35" s="6"/>
      <c r="PZH35" s="6"/>
      <c r="PZI35" s="6"/>
      <c r="PZJ35" s="6"/>
      <c r="PZK35" s="6"/>
      <c r="PZL35" s="6"/>
      <c r="PZM35" s="6"/>
      <c r="PZN35" s="6"/>
      <c r="PZO35" s="6"/>
      <c r="PZP35" s="6"/>
      <c r="PZQ35" s="6"/>
      <c r="PZR35" s="6"/>
      <c r="PZS35" s="6"/>
      <c r="PZT35" s="6"/>
      <c r="PZU35" s="6"/>
      <c r="PZV35" s="6"/>
      <c r="PZW35" s="6"/>
      <c r="PZX35" s="6"/>
      <c r="PZY35" s="6"/>
      <c r="PZZ35" s="6"/>
      <c r="QAA35" s="6"/>
      <c r="QAB35" s="6"/>
      <c r="QAC35" s="6"/>
      <c r="QAD35" s="6"/>
      <c r="QAE35" s="6"/>
      <c r="QAF35" s="6"/>
      <c r="QAG35" s="6"/>
      <c r="QAH35" s="6"/>
      <c r="QAI35" s="6"/>
      <c r="QAJ35" s="6"/>
      <c r="QAK35" s="6"/>
      <c r="QAL35" s="6"/>
      <c r="QAM35" s="6"/>
      <c r="QAN35" s="6"/>
      <c r="QAO35" s="6"/>
      <c r="QAP35" s="6"/>
      <c r="QAQ35" s="6"/>
      <c r="QAR35" s="6"/>
      <c r="QAS35" s="6"/>
      <c r="QAT35" s="6"/>
      <c r="QAU35" s="6"/>
      <c r="QAV35" s="6"/>
      <c r="QAW35" s="6"/>
      <c r="QAX35" s="6"/>
      <c r="QAY35" s="6"/>
      <c r="QAZ35" s="6"/>
      <c r="QBA35" s="6"/>
      <c r="QBB35" s="6"/>
      <c r="QBC35" s="6"/>
      <c r="QBD35" s="6"/>
      <c r="QBE35" s="6"/>
      <c r="QBF35" s="6"/>
      <c r="QBG35" s="6"/>
      <c r="QBH35" s="6"/>
      <c r="QBI35" s="6"/>
      <c r="QBJ35" s="6"/>
      <c r="QBK35" s="6"/>
      <c r="QBL35" s="6"/>
      <c r="QBM35" s="6"/>
      <c r="QBN35" s="6"/>
      <c r="QBO35" s="6"/>
      <c r="QBP35" s="6"/>
      <c r="QBQ35" s="6"/>
      <c r="QBR35" s="6"/>
      <c r="QBS35" s="6"/>
      <c r="QBT35" s="6"/>
      <c r="QBU35" s="6"/>
      <c r="QBV35" s="6"/>
      <c r="QBW35" s="6"/>
      <c r="QBX35" s="6"/>
      <c r="QBY35" s="6"/>
      <c r="QBZ35" s="6"/>
      <c r="QCA35" s="6"/>
      <c r="QCB35" s="6"/>
      <c r="QCC35" s="6"/>
      <c r="QCD35" s="6"/>
      <c r="QCE35" s="6"/>
      <c r="QCF35" s="6"/>
      <c r="QCG35" s="6"/>
      <c r="QCH35" s="6"/>
      <c r="QCI35" s="6"/>
      <c r="QCJ35" s="6"/>
      <c r="QCK35" s="6"/>
      <c r="QCL35" s="6"/>
      <c r="QCM35" s="6"/>
      <c r="QCN35" s="6"/>
      <c r="QCO35" s="6"/>
      <c r="QCP35" s="6"/>
      <c r="QCQ35" s="6"/>
      <c r="QCR35" s="6"/>
      <c r="QCS35" s="6"/>
      <c r="QCT35" s="6"/>
      <c r="QCU35" s="6"/>
      <c r="QCV35" s="6"/>
      <c r="QCW35" s="6"/>
      <c r="QCX35" s="6"/>
      <c r="QCY35" s="6"/>
      <c r="QCZ35" s="6"/>
      <c r="QDA35" s="6"/>
      <c r="QDB35" s="6"/>
      <c r="QDC35" s="6"/>
      <c r="QDD35" s="6"/>
      <c r="QDE35" s="6"/>
      <c r="QDF35" s="6"/>
      <c r="QDG35" s="6"/>
      <c r="QDH35" s="6"/>
      <c r="QDI35" s="6"/>
      <c r="QDJ35" s="6"/>
      <c r="QDK35" s="6"/>
      <c r="QDL35" s="6"/>
      <c r="QDM35" s="6"/>
      <c r="QDN35" s="6"/>
      <c r="QDO35" s="6"/>
      <c r="QDP35" s="6"/>
      <c r="QDQ35" s="6"/>
      <c r="QDR35" s="6"/>
      <c r="QDS35" s="6"/>
      <c r="QDT35" s="6"/>
      <c r="QDU35" s="6"/>
      <c r="QDV35" s="6"/>
      <c r="QDW35" s="6"/>
      <c r="QDX35" s="6"/>
      <c r="QDY35" s="6"/>
      <c r="QDZ35" s="6"/>
      <c r="QEA35" s="6"/>
      <c r="QEB35" s="6"/>
      <c r="QEC35" s="6"/>
      <c r="QED35" s="6"/>
      <c r="QEE35" s="6"/>
      <c r="QEF35" s="6"/>
      <c r="QEG35" s="6"/>
      <c r="QEH35" s="6"/>
      <c r="QEI35" s="6"/>
      <c r="QEJ35" s="6"/>
      <c r="QEK35" s="6"/>
      <c r="QEL35" s="6"/>
      <c r="QEM35" s="6"/>
      <c r="QEN35" s="6"/>
      <c r="QEO35" s="6"/>
      <c r="QEP35" s="6"/>
      <c r="QEQ35" s="6"/>
      <c r="QER35" s="6"/>
      <c r="QES35" s="6"/>
      <c r="QET35" s="6"/>
      <c r="QEU35" s="6"/>
      <c r="QEV35" s="6"/>
      <c r="QEW35" s="6"/>
      <c r="QEX35" s="6"/>
      <c r="QEY35" s="6"/>
      <c r="QEZ35" s="6"/>
      <c r="QFA35" s="6"/>
      <c r="QFB35" s="6"/>
      <c r="QFC35" s="6"/>
      <c r="QFD35" s="6"/>
      <c r="QFE35" s="6"/>
      <c r="QFF35" s="6"/>
      <c r="QFG35" s="6"/>
      <c r="QFH35" s="6"/>
      <c r="QFI35" s="6"/>
      <c r="QFJ35" s="6"/>
      <c r="QFK35" s="6"/>
      <c r="QFL35" s="6"/>
      <c r="QFM35" s="6"/>
      <c r="QFN35" s="6"/>
      <c r="QFO35" s="6"/>
      <c r="QFP35" s="6"/>
      <c r="QFQ35" s="6"/>
      <c r="QFR35" s="6"/>
      <c r="QFS35" s="6"/>
      <c r="QFT35" s="6"/>
      <c r="QFU35" s="6"/>
      <c r="QFV35" s="6"/>
      <c r="QFW35" s="6"/>
      <c r="QFX35" s="6"/>
      <c r="QFY35" s="6"/>
      <c r="QFZ35" s="6"/>
      <c r="QGA35" s="6"/>
      <c r="QGB35" s="6"/>
      <c r="QGC35" s="6"/>
      <c r="QGD35" s="6"/>
      <c r="QGE35" s="6"/>
      <c r="QGF35" s="6"/>
      <c r="QGG35" s="6"/>
      <c r="QGH35" s="6"/>
      <c r="QGI35" s="6"/>
      <c r="QGJ35" s="6"/>
      <c r="QGK35" s="6"/>
      <c r="QGL35" s="6"/>
      <c r="QGM35" s="6"/>
      <c r="QGN35" s="6"/>
      <c r="QGO35" s="6"/>
      <c r="QGP35" s="6"/>
      <c r="QGQ35" s="6"/>
      <c r="QGR35" s="6"/>
      <c r="QGS35" s="6"/>
      <c r="QGT35" s="6"/>
      <c r="QGU35" s="6"/>
      <c r="QGV35" s="6"/>
      <c r="QGW35" s="6"/>
      <c r="QGX35" s="6"/>
      <c r="QGY35" s="6"/>
      <c r="QGZ35" s="6"/>
      <c r="QHA35" s="6"/>
      <c r="QHB35" s="6"/>
      <c r="QHC35" s="6"/>
      <c r="QHD35" s="6"/>
      <c r="QHE35" s="6"/>
      <c r="QHF35" s="6"/>
      <c r="QHG35" s="6"/>
      <c r="QHH35" s="6"/>
      <c r="QHI35" s="6"/>
      <c r="QHJ35" s="6"/>
      <c r="QHK35" s="6"/>
      <c r="QHL35" s="6"/>
      <c r="QHM35" s="6"/>
      <c r="QHN35" s="6"/>
      <c r="QHO35" s="6"/>
      <c r="QHP35" s="6"/>
      <c r="QHQ35" s="6"/>
      <c r="QHR35" s="6"/>
      <c r="QHS35" s="6"/>
      <c r="QHT35" s="6"/>
      <c r="QHU35" s="6"/>
      <c r="QHV35" s="6"/>
      <c r="QHW35" s="6"/>
      <c r="QHX35" s="6"/>
      <c r="QHY35" s="6"/>
      <c r="QHZ35" s="6"/>
      <c r="QIA35" s="6"/>
      <c r="QIB35" s="6"/>
      <c r="QIC35" s="6"/>
      <c r="QID35" s="6"/>
      <c r="QIE35" s="6"/>
      <c r="QIF35" s="6"/>
      <c r="QIG35" s="6"/>
      <c r="QIH35" s="6"/>
      <c r="QII35" s="6"/>
      <c r="QIJ35" s="6"/>
      <c r="QIK35" s="6"/>
      <c r="QIL35" s="6"/>
      <c r="QIM35" s="6"/>
      <c r="QIN35" s="6"/>
      <c r="QIO35" s="6"/>
      <c r="QIP35" s="6"/>
      <c r="QIQ35" s="6"/>
      <c r="QIR35" s="6"/>
      <c r="QIS35" s="6"/>
      <c r="QIT35" s="6"/>
      <c r="QIU35" s="6"/>
      <c r="QIV35" s="6"/>
      <c r="QIW35" s="6"/>
      <c r="QIX35" s="6"/>
      <c r="QIY35" s="6"/>
      <c r="QIZ35" s="6"/>
      <c r="QJA35" s="6"/>
      <c r="QJB35" s="6"/>
      <c r="QJC35" s="6"/>
      <c r="QJD35" s="6"/>
      <c r="QJE35" s="6"/>
      <c r="QJF35" s="6"/>
      <c r="QJG35" s="6"/>
      <c r="QJH35" s="6"/>
      <c r="QJI35" s="6"/>
      <c r="QJJ35" s="6"/>
      <c r="QJK35" s="6"/>
      <c r="QJL35" s="6"/>
      <c r="QJM35" s="6"/>
      <c r="QJN35" s="6"/>
      <c r="QJO35" s="6"/>
      <c r="QJP35" s="6"/>
      <c r="QJQ35" s="6"/>
      <c r="QJR35" s="6"/>
      <c r="QJS35" s="6"/>
      <c r="QJT35" s="6"/>
      <c r="QJU35" s="6"/>
      <c r="QJV35" s="6"/>
      <c r="QJW35" s="6"/>
      <c r="QJX35" s="6"/>
      <c r="QJY35" s="6"/>
      <c r="QJZ35" s="6"/>
      <c r="QKA35" s="6"/>
      <c r="QKB35" s="6"/>
      <c r="QKC35" s="6"/>
      <c r="QKD35" s="6"/>
      <c r="QKE35" s="6"/>
      <c r="QKF35" s="6"/>
      <c r="QKG35" s="6"/>
      <c r="QKH35" s="6"/>
      <c r="QKI35" s="6"/>
      <c r="QKJ35" s="6"/>
      <c r="QKK35" s="6"/>
      <c r="QKL35" s="6"/>
      <c r="QKM35" s="6"/>
      <c r="QKN35" s="6"/>
      <c r="QKO35" s="6"/>
      <c r="QKP35" s="6"/>
      <c r="QKQ35" s="6"/>
      <c r="QKR35" s="6"/>
      <c r="QKS35" s="6"/>
      <c r="QKT35" s="6"/>
      <c r="QKU35" s="6"/>
      <c r="QKV35" s="6"/>
      <c r="QKW35" s="6"/>
      <c r="QKX35" s="6"/>
      <c r="QKY35" s="6"/>
      <c r="QKZ35" s="6"/>
      <c r="QLA35" s="6"/>
      <c r="QLB35" s="6"/>
      <c r="QLC35" s="6"/>
      <c r="QLD35" s="6"/>
      <c r="QLE35" s="6"/>
      <c r="QLF35" s="6"/>
      <c r="QLG35" s="6"/>
      <c r="QLH35" s="6"/>
      <c r="QLI35" s="6"/>
      <c r="QLJ35" s="6"/>
      <c r="QLK35" s="6"/>
      <c r="QLL35" s="6"/>
      <c r="QLM35" s="6"/>
      <c r="QLN35" s="6"/>
      <c r="QLO35" s="6"/>
      <c r="QLP35" s="6"/>
      <c r="QLQ35" s="6"/>
      <c r="QLR35" s="6"/>
      <c r="QLS35" s="6"/>
      <c r="QLT35" s="6"/>
      <c r="QLU35" s="6"/>
      <c r="QLV35" s="6"/>
      <c r="QLW35" s="6"/>
      <c r="QLX35" s="6"/>
      <c r="QLY35" s="6"/>
      <c r="QLZ35" s="6"/>
      <c r="QMA35" s="6"/>
      <c r="QMB35" s="6"/>
      <c r="QMC35" s="6"/>
      <c r="QMD35" s="6"/>
      <c r="QME35" s="6"/>
      <c r="QMF35" s="6"/>
      <c r="QMG35" s="6"/>
      <c r="QMH35" s="6"/>
      <c r="QMI35" s="6"/>
      <c r="QMJ35" s="6"/>
      <c r="QMK35" s="6"/>
      <c r="QML35" s="6"/>
      <c r="QMM35" s="6"/>
      <c r="QMN35" s="6"/>
      <c r="QMO35" s="6"/>
      <c r="QMP35" s="6"/>
      <c r="QMQ35" s="6"/>
      <c r="QMR35" s="6"/>
      <c r="QMS35" s="6"/>
      <c r="QMT35" s="6"/>
      <c r="QMU35" s="6"/>
      <c r="QMV35" s="6"/>
      <c r="QMW35" s="6"/>
      <c r="QMX35" s="6"/>
      <c r="QMY35" s="6"/>
      <c r="QMZ35" s="6"/>
      <c r="QNA35" s="6"/>
      <c r="QNB35" s="6"/>
      <c r="QNC35" s="6"/>
      <c r="QND35" s="6"/>
      <c r="QNE35" s="6"/>
      <c r="QNF35" s="6"/>
      <c r="QNG35" s="6"/>
      <c r="QNH35" s="6"/>
      <c r="QNI35" s="6"/>
      <c r="QNJ35" s="6"/>
      <c r="QNK35" s="6"/>
      <c r="QNL35" s="6"/>
      <c r="QNM35" s="6"/>
      <c r="QNN35" s="6"/>
      <c r="QNO35" s="6"/>
      <c r="QNP35" s="6"/>
      <c r="QNQ35" s="6"/>
      <c r="QNR35" s="6"/>
      <c r="QNS35" s="6"/>
      <c r="QNT35" s="6"/>
      <c r="QNU35" s="6"/>
      <c r="QNV35" s="6"/>
      <c r="QNW35" s="6"/>
      <c r="QNX35" s="6"/>
      <c r="QNY35" s="6"/>
      <c r="QNZ35" s="6"/>
      <c r="QOA35" s="6"/>
      <c r="QOB35" s="6"/>
      <c r="QOC35" s="6"/>
      <c r="QOD35" s="6"/>
      <c r="QOE35" s="6"/>
      <c r="QOF35" s="6"/>
      <c r="QOG35" s="6"/>
      <c r="QOH35" s="6"/>
      <c r="QOI35" s="6"/>
      <c r="QOJ35" s="6"/>
      <c r="QOK35" s="6"/>
      <c r="QOL35" s="6"/>
      <c r="QOM35" s="6"/>
      <c r="QON35" s="6"/>
      <c r="QOO35" s="6"/>
      <c r="QOP35" s="6"/>
      <c r="QOQ35" s="6"/>
      <c r="QOR35" s="6"/>
      <c r="QOS35" s="6"/>
      <c r="QOT35" s="6"/>
      <c r="QOU35" s="6"/>
      <c r="QOV35" s="6"/>
      <c r="QOW35" s="6"/>
      <c r="QOX35" s="6"/>
      <c r="QOY35" s="6"/>
      <c r="QOZ35" s="6"/>
      <c r="QPA35" s="6"/>
      <c r="QPB35" s="6"/>
      <c r="QPC35" s="6"/>
      <c r="QPD35" s="6"/>
      <c r="QPE35" s="6"/>
      <c r="QPF35" s="6"/>
      <c r="QPG35" s="6"/>
      <c r="QPH35" s="6"/>
      <c r="QPI35" s="6"/>
      <c r="QPJ35" s="6"/>
      <c r="QPK35" s="6"/>
      <c r="QPL35" s="6"/>
      <c r="QPM35" s="6"/>
      <c r="QPN35" s="6"/>
      <c r="QPO35" s="6"/>
      <c r="QPP35" s="6"/>
      <c r="QPQ35" s="6"/>
      <c r="QPR35" s="6"/>
      <c r="QPS35" s="6"/>
      <c r="QPT35" s="6"/>
      <c r="QPU35" s="6"/>
      <c r="QPV35" s="6"/>
      <c r="QPW35" s="6"/>
      <c r="QPX35" s="6"/>
      <c r="QPY35" s="6"/>
      <c r="QPZ35" s="6"/>
      <c r="QQA35" s="6"/>
      <c r="QQB35" s="6"/>
      <c r="QQC35" s="6"/>
      <c r="QQD35" s="6"/>
      <c r="QQE35" s="6"/>
      <c r="QQF35" s="6"/>
      <c r="QQG35" s="6"/>
      <c r="QQH35" s="6"/>
      <c r="QQI35" s="6"/>
      <c r="QQJ35" s="6"/>
      <c r="QQK35" s="6"/>
      <c r="QQL35" s="6"/>
      <c r="QQM35" s="6"/>
      <c r="QQN35" s="6"/>
      <c r="QQO35" s="6"/>
      <c r="QQP35" s="6"/>
      <c r="QQQ35" s="6"/>
      <c r="QQR35" s="6"/>
      <c r="QQS35" s="6"/>
      <c r="QQT35" s="6"/>
      <c r="QQU35" s="6"/>
      <c r="QQV35" s="6"/>
      <c r="QQW35" s="6"/>
      <c r="QQX35" s="6"/>
      <c r="QQY35" s="6"/>
      <c r="QQZ35" s="6"/>
      <c r="QRA35" s="6"/>
      <c r="QRB35" s="6"/>
      <c r="QRC35" s="6"/>
      <c r="QRD35" s="6"/>
      <c r="QRE35" s="6"/>
      <c r="QRF35" s="6"/>
      <c r="QRG35" s="6"/>
      <c r="QRH35" s="6"/>
      <c r="QRI35" s="6"/>
      <c r="QRJ35" s="6"/>
      <c r="QRK35" s="6"/>
      <c r="QRL35" s="6"/>
      <c r="QRM35" s="6"/>
      <c r="QRN35" s="6"/>
      <c r="QRO35" s="6"/>
      <c r="QRP35" s="6"/>
      <c r="QRQ35" s="6"/>
      <c r="QRR35" s="6"/>
      <c r="QRS35" s="6"/>
      <c r="QRT35" s="6"/>
      <c r="QRU35" s="6"/>
      <c r="QRV35" s="6"/>
      <c r="QRW35" s="6"/>
      <c r="QRX35" s="6"/>
      <c r="QRY35" s="6"/>
      <c r="QRZ35" s="6"/>
      <c r="QSA35" s="6"/>
      <c r="QSB35" s="6"/>
      <c r="QSC35" s="6"/>
      <c r="QSD35" s="6"/>
      <c r="QSE35" s="6"/>
      <c r="QSF35" s="6"/>
      <c r="QSG35" s="6"/>
      <c r="QSH35" s="6"/>
      <c r="QSI35" s="6"/>
      <c r="QSJ35" s="6"/>
      <c r="QSK35" s="6"/>
      <c r="QSL35" s="6"/>
      <c r="QSM35" s="6"/>
      <c r="QSN35" s="6"/>
      <c r="QSO35" s="6"/>
      <c r="QSP35" s="6"/>
      <c r="QSQ35" s="6"/>
      <c r="QSR35" s="6"/>
      <c r="QSS35" s="6"/>
      <c r="QST35" s="6"/>
      <c r="QSU35" s="6"/>
      <c r="QSV35" s="6"/>
      <c r="QSW35" s="6"/>
      <c r="QSX35" s="6"/>
      <c r="QSY35" s="6"/>
      <c r="QSZ35" s="6"/>
      <c r="QTA35" s="6"/>
      <c r="QTB35" s="6"/>
      <c r="QTC35" s="6"/>
      <c r="QTD35" s="6"/>
      <c r="QTE35" s="6"/>
      <c r="QTF35" s="6"/>
      <c r="QTG35" s="6"/>
      <c r="QTH35" s="6"/>
      <c r="QTI35" s="6"/>
      <c r="QTJ35" s="6"/>
      <c r="QTK35" s="6"/>
      <c r="QTL35" s="6"/>
      <c r="QTM35" s="6"/>
      <c r="QTN35" s="6"/>
      <c r="QTO35" s="6"/>
      <c r="QTP35" s="6"/>
      <c r="QTQ35" s="6"/>
      <c r="QTR35" s="6"/>
      <c r="QTS35" s="6"/>
      <c r="QTT35" s="6"/>
      <c r="QTU35" s="6"/>
      <c r="QTV35" s="6"/>
      <c r="QTW35" s="6"/>
      <c r="QTX35" s="6"/>
      <c r="QTY35" s="6"/>
      <c r="QTZ35" s="6"/>
      <c r="QUA35" s="6"/>
      <c r="QUB35" s="6"/>
      <c r="QUC35" s="6"/>
      <c r="QUD35" s="6"/>
      <c r="QUE35" s="6"/>
      <c r="QUF35" s="6"/>
      <c r="QUG35" s="6"/>
      <c r="QUH35" s="6"/>
      <c r="QUI35" s="6"/>
      <c r="QUJ35" s="6"/>
      <c r="QUK35" s="6"/>
      <c r="QUL35" s="6"/>
      <c r="QUM35" s="6"/>
      <c r="QUN35" s="6"/>
      <c r="QUO35" s="6"/>
      <c r="QUP35" s="6"/>
      <c r="QUQ35" s="6"/>
      <c r="QUR35" s="6"/>
      <c r="QUS35" s="6"/>
      <c r="QUT35" s="6"/>
      <c r="QUU35" s="6"/>
      <c r="QUV35" s="6"/>
      <c r="QUW35" s="6"/>
      <c r="QUX35" s="6"/>
      <c r="QUY35" s="6"/>
      <c r="QUZ35" s="6"/>
      <c r="QVA35" s="6"/>
      <c r="QVB35" s="6"/>
      <c r="QVC35" s="6"/>
      <c r="QVD35" s="6"/>
      <c r="QVE35" s="6"/>
      <c r="QVF35" s="6"/>
      <c r="QVG35" s="6"/>
      <c r="QVH35" s="6"/>
      <c r="QVI35" s="6"/>
      <c r="QVJ35" s="6"/>
      <c r="QVK35" s="6"/>
      <c r="QVL35" s="6"/>
      <c r="QVM35" s="6"/>
      <c r="QVN35" s="6"/>
      <c r="QVO35" s="6"/>
      <c r="QVP35" s="6"/>
      <c r="QVQ35" s="6"/>
      <c r="QVR35" s="6"/>
      <c r="QVS35" s="6"/>
      <c r="QVT35" s="6"/>
      <c r="QVU35" s="6"/>
      <c r="QVV35" s="6"/>
      <c r="QVW35" s="6"/>
      <c r="QVX35" s="6"/>
      <c r="QVY35" s="6"/>
      <c r="QVZ35" s="6"/>
      <c r="QWA35" s="6"/>
      <c r="QWB35" s="6"/>
      <c r="QWC35" s="6"/>
      <c r="QWD35" s="6"/>
      <c r="QWE35" s="6"/>
      <c r="QWF35" s="6"/>
      <c r="QWG35" s="6"/>
      <c r="QWH35" s="6"/>
      <c r="QWI35" s="6"/>
      <c r="QWJ35" s="6"/>
      <c r="QWK35" s="6"/>
      <c r="QWL35" s="6"/>
      <c r="QWM35" s="6"/>
      <c r="QWN35" s="6"/>
      <c r="QWO35" s="6"/>
      <c r="QWP35" s="6"/>
      <c r="QWQ35" s="6"/>
      <c r="QWR35" s="6"/>
      <c r="QWS35" s="6"/>
      <c r="QWT35" s="6"/>
      <c r="QWU35" s="6"/>
      <c r="QWV35" s="6"/>
      <c r="QWW35" s="6"/>
      <c r="QWX35" s="6"/>
      <c r="QWY35" s="6"/>
      <c r="QWZ35" s="6"/>
      <c r="QXA35" s="6"/>
      <c r="QXB35" s="6"/>
      <c r="QXC35" s="6"/>
      <c r="QXD35" s="6"/>
      <c r="QXE35" s="6"/>
      <c r="QXF35" s="6"/>
      <c r="QXG35" s="6"/>
      <c r="QXH35" s="6"/>
      <c r="QXI35" s="6"/>
      <c r="QXJ35" s="6"/>
      <c r="QXK35" s="6"/>
      <c r="QXL35" s="6"/>
      <c r="QXM35" s="6"/>
      <c r="QXN35" s="6"/>
      <c r="QXO35" s="6"/>
      <c r="QXP35" s="6"/>
      <c r="QXQ35" s="6"/>
      <c r="QXR35" s="6"/>
      <c r="QXS35" s="6"/>
      <c r="QXT35" s="6"/>
      <c r="QXU35" s="6"/>
      <c r="QXV35" s="6"/>
      <c r="QXW35" s="6"/>
      <c r="QXX35" s="6"/>
      <c r="QXY35" s="6"/>
      <c r="QXZ35" s="6"/>
      <c r="QYA35" s="6"/>
      <c r="QYB35" s="6"/>
      <c r="QYC35" s="6"/>
      <c r="QYD35" s="6"/>
      <c r="QYE35" s="6"/>
      <c r="QYF35" s="6"/>
      <c r="QYG35" s="6"/>
      <c r="QYH35" s="6"/>
      <c r="QYI35" s="6"/>
      <c r="QYJ35" s="6"/>
      <c r="QYK35" s="6"/>
      <c r="QYL35" s="6"/>
      <c r="QYM35" s="6"/>
      <c r="QYN35" s="6"/>
      <c r="QYO35" s="6"/>
      <c r="QYP35" s="6"/>
      <c r="QYQ35" s="6"/>
      <c r="QYR35" s="6"/>
      <c r="QYS35" s="6"/>
      <c r="QYT35" s="6"/>
      <c r="QYU35" s="6"/>
      <c r="QYV35" s="6"/>
      <c r="QYW35" s="6"/>
      <c r="QYX35" s="6"/>
      <c r="QYY35" s="6"/>
      <c r="QYZ35" s="6"/>
      <c r="QZA35" s="6"/>
      <c r="QZB35" s="6"/>
      <c r="QZC35" s="6"/>
      <c r="QZD35" s="6"/>
      <c r="QZE35" s="6"/>
      <c r="QZF35" s="6"/>
      <c r="QZG35" s="6"/>
      <c r="QZH35" s="6"/>
      <c r="QZI35" s="6"/>
      <c r="QZJ35" s="6"/>
      <c r="QZK35" s="6"/>
      <c r="QZL35" s="6"/>
      <c r="QZM35" s="6"/>
      <c r="QZN35" s="6"/>
      <c r="QZO35" s="6"/>
      <c r="QZP35" s="6"/>
      <c r="QZQ35" s="6"/>
      <c r="QZR35" s="6"/>
      <c r="QZS35" s="6"/>
      <c r="QZT35" s="6"/>
      <c r="QZU35" s="6"/>
      <c r="QZV35" s="6"/>
      <c r="QZW35" s="6"/>
      <c r="QZX35" s="6"/>
      <c r="QZY35" s="6"/>
      <c r="QZZ35" s="6"/>
      <c r="RAA35" s="6"/>
      <c r="RAB35" s="6"/>
      <c r="RAC35" s="6"/>
      <c r="RAD35" s="6"/>
      <c r="RAE35" s="6"/>
      <c r="RAF35" s="6"/>
      <c r="RAG35" s="6"/>
      <c r="RAH35" s="6"/>
      <c r="RAI35" s="6"/>
      <c r="RAJ35" s="6"/>
      <c r="RAK35" s="6"/>
      <c r="RAL35" s="6"/>
      <c r="RAM35" s="6"/>
      <c r="RAN35" s="6"/>
      <c r="RAO35" s="6"/>
      <c r="RAP35" s="6"/>
      <c r="RAQ35" s="6"/>
      <c r="RAR35" s="6"/>
      <c r="RAS35" s="6"/>
      <c r="RAT35" s="6"/>
      <c r="RAU35" s="6"/>
      <c r="RAV35" s="6"/>
      <c r="RAW35" s="6"/>
      <c r="RAX35" s="6"/>
      <c r="RAY35" s="6"/>
      <c r="RAZ35" s="6"/>
      <c r="RBA35" s="6"/>
      <c r="RBB35" s="6"/>
      <c r="RBC35" s="6"/>
      <c r="RBD35" s="6"/>
      <c r="RBE35" s="6"/>
      <c r="RBF35" s="6"/>
      <c r="RBG35" s="6"/>
      <c r="RBH35" s="6"/>
      <c r="RBI35" s="6"/>
      <c r="RBJ35" s="6"/>
      <c r="RBK35" s="6"/>
      <c r="RBL35" s="6"/>
      <c r="RBM35" s="6"/>
      <c r="RBN35" s="6"/>
      <c r="RBO35" s="6"/>
      <c r="RBP35" s="6"/>
      <c r="RBQ35" s="6"/>
      <c r="RBR35" s="6"/>
      <c r="RBS35" s="6"/>
      <c r="RBT35" s="6"/>
      <c r="RBU35" s="6"/>
      <c r="RBV35" s="6"/>
      <c r="RBW35" s="6"/>
      <c r="RBX35" s="6"/>
      <c r="RBY35" s="6"/>
      <c r="RBZ35" s="6"/>
      <c r="RCA35" s="6"/>
      <c r="RCB35" s="6"/>
      <c r="RCC35" s="6"/>
      <c r="RCD35" s="6"/>
      <c r="RCE35" s="6"/>
      <c r="RCF35" s="6"/>
      <c r="RCG35" s="6"/>
      <c r="RCH35" s="6"/>
      <c r="RCI35" s="6"/>
      <c r="RCJ35" s="6"/>
      <c r="RCK35" s="6"/>
      <c r="RCL35" s="6"/>
      <c r="RCM35" s="6"/>
      <c r="RCN35" s="6"/>
      <c r="RCO35" s="6"/>
      <c r="RCP35" s="6"/>
      <c r="RCQ35" s="6"/>
      <c r="RCR35" s="6"/>
      <c r="RCS35" s="6"/>
      <c r="RCT35" s="6"/>
      <c r="RCU35" s="6"/>
      <c r="RCV35" s="6"/>
      <c r="RCW35" s="6"/>
      <c r="RCX35" s="6"/>
      <c r="RCY35" s="6"/>
      <c r="RCZ35" s="6"/>
      <c r="RDA35" s="6"/>
      <c r="RDB35" s="6"/>
      <c r="RDC35" s="6"/>
      <c r="RDD35" s="6"/>
      <c r="RDE35" s="6"/>
      <c r="RDF35" s="6"/>
      <c r="RDG35" s="6"/>
      <c r="RDH35" s="6"/>
      <c r="RDI35" s="6"/>
      <c r="RDJ35" s="6"/>
      <c r="RDK35" s="6"/>
      <c r="RDL35" s="6"/>
      <c r="RDM35" s="6"/>
      <c r="RDN35" s="6"/>
      <c r="RDO35" s="6"/>
      <c r="RDP35" s="6"/>
      <c r="RDQ35" s="6"/>
      <c r="RDR35" s="6"/>
      <c r="RDS35" s="6"/>
      <c r="RDT35" s="6"/>
      <c r="RDU35" s="6"/>
      <c r="RDV35" s="6"/>
      <c r="RDW35" s="6"/>
      <c r="RDX35" s="6"/>
      <c r="RDY35" s="6"/>
      <c r="RDZ35" s="6"/>
      <c r="REA35" s="6"/>
      <c r="REB35" s="6"/>
      <c r="REC35" s="6"/>
      <c r="RED35" s="6"/>
      <c r="REE35" s="6"/>
      <c r="REF35" s="6"/>
      <c r="REG35" s="6"/>
      <c r="REH35" s="6"/>
      <c r="REI35" s="6"/>
      <c r="REJ35" s="6"/>
      <c r="REK35" s="6"/>
      <c r="REL35" s="6"/>
      <c r="REM35" s="6"/>
      <c r="REN35" s="6"/>
      <c r="REO35" s="6"/>
      <c r="REP35" s="6"/>
      <c r="REQ35" s="6"/>
      <c r="RER35" s="6"/>
      <c r="RES35" s="6"/>
      <c r="RET35" s="6"/>
      <c r="REU35" s="6"/>
      <c r="REV35" s="6"/>
      <c r="REW35" s="6"/>
      <c r="REX35" s="6"/>
      <c r="REY35" s="6"/>
      <c r="REZ35" s="6"/>
      <c r="RFA35" s="6"/>
      <c r="RFB35" s="6"/>
      <c r="RFC35" s="6"/>
      <c r="RFD35" s="6"/>
      <c r="RFE35" s="6"/>
      <c r="RFF35" s="6"/>
      <c r="RFG35" s="6"/>
      <c r="RFH35" s="6"/>
      <c r="RFI35" s="6"/>
      <c r="RFJ35" s="6"/>
      <c r="RFK35" s="6"/>
      <c r="RFL35" s="6"/>
      <c r="RFM35" s="6"/>
      <c r="RFN35" s="6"/>
      <c r="RFO35" s="6"/>
      <c r="RFP35" s="6"/>
      <c r="RFQ35" s="6"/>
      <c r="RFR35" s="6"/>
      <c r="RFS35" s="6"/>
      <c r="RFT35" s="6"/>
      <c r="RFU35" s="6"/>
      <c r="RFV35" s="6"/>
      <c r="RFW35" s="6"/>
      <c r="RFX35" s="6"/>
      <c r="RFY35" s="6"/>
      <c r="RFZ35" s="6"/>
      <c r="RGA35" s="6"/>
      <c r="RGB35" s="6"/>
      <c r="RGC35" s="6"/>
      <c r="RGD35" s="6"/>
      <c r="RGE35" s="6"/>
      <c r="RGF35" s="6"/>
      <c r="RGG35" s="6"/>
      <c r="RGH35" s="6"/>
      <c r="RGI35" s="6"/>
      <c r="RGJ35" s="6"/>
      <c r="RGK35" s="6"/>
      <c r="RGL35" s="6"/>
      <c r="RGM35" s="6"/>
      <c r="RGN35" s="6"/>
      <c r="RGO35" s="6"/>
      <c r="RGP35" s="6"/>
      <c r="RGQ35" s="6"/>
      <c r="RGR35" s="6"/>
      <c r="RGS35" s="6"/>
      <c r="RGT35" s="6"/>
      <c r="RGU35" s="6"/>
      <c r="RGV35" s="6"/>
      <c r="RGW35" s="6"/>
      <c r="RGX35" s="6"/>
      <c r="RGY35" s="6"/>
      <c r="RGZ35" s="6"/>
      <c r="RHA35" s="6"/>
      <c r="RHB35" s="6"/>
      <c r="RHC35" s="6"/>
      <c r="RHD35" s="6"/>
      <c r="RHE35" s="6"/>
      <c r="RHF35" s="6"/>
      <c r="RHG35" s="6"/>
      <c r="RHH35" s="6"/>
      <c r="RHI35" s="6"/>
      <c r="RHJ35" s="6"/>
      <c r="RHK35" s="6"/>
      <c r="RHL35" s="6"/>
      <c r="RHM35" s="6"/>
      <c r="RHN35" s="6"/>
      <c r="RHO35" s="6"/>
      <c r="RHP35" s="6"/>
      <c r="RHQ35" s="6"/>
      <c r="RHR35" s="6"/>
      <c r="RHS35" s="6"/>
      <c r="RHT35" s="6"/>
      <c r="RHU35" s="6"/>
      <c r="RHV35" s="6"/>
      <c r="RHW35" s="6"/>
      <c r="RHX35" s="6"/>
      <c r="RHY35" s="6"/>
      <c r="RHZ35" s="6"/>
      <c r="RIA35" s="6"/>
      <c r="RIB35" s="6"/>
      <c r="RIC35" s="6"/>
      <c r="RID35" s="6"/>
      <c r="RIE35" s="6"/>
      <c r="RIF35" s="6"/>
      <c r="RIG35" s="6"/>
      <c r="RIH35" s="6"/>
      <c r="RII35" s="6"/>
      <c r="RIJ35" s="6"/>
      <c r="RIK35" s="6"/>
      <c r="RIL35" s="6"/>
      <c r="RIM35" s="6"/>
      <c r="RIN35" s="6"/>
      <c r="RIO35" s="6"/>
      <c r="RIP35" s="6"/>
      <c r="RIQ35" s="6"/>
      <c r="RIR35" s="6"/>
      <c r="RIS35" s="6"/>
      <c r="RIT35" s="6"/>
      <c r="RIU35" s="6"/>
      <c r="RIV35" s="6"/>
      <c r="RIW35" s="6"/>
      <c r="RIX35" s="6"/>
      <c r="RIY35" s="6"/>
      <c r="RIZ35" s="6"/>
      <c r="RJA35" s="6"/>
      <c r="RJB35" s="6"/>
      <c r="RJC35" s="6"/>
      <c r="RJD35" s="6"/>
      <c r="RJE35" s="6"/>
      <c r="RJF35" s="6"/>
      <c r="RJG35" s="6"/>
      <c r="RJH35" s="6"/>
      <c r="RJI35" s="6"/>
      <c r="RJJ35" s="6"/>
      <c r="RJK35" s="6"/>
      <c r="RJL35" s="6"/>
      <c r="RJM35" s="6"/>
      <c r="RJN35" s="6"/>
      <c r="RJO35" s="6"/>
      <c r="RJP35" s="6"/>
      <c r="RJQ35" s="6"/>
      <c r="RJR35" s="6"/>
      <c r="RJS35" s="6"/>
      <c r="RJT35" s="6"/>
      <c r="RJU35" s="6"/>
      <c r="RJV35" s="6"/>
      <c r="RJW35" s="6"/>
      <c r="RJX35" s="6"/>
      <c r="RJY35" s="6"/>
      <c r="RJZ35" s="6"/>
      <c r="RKA35" s="6"/>
      <c r="RKB35" s="6"/>
      <c r="RKC35" s="6"/>
      <c r="RKD35" s="6"/>
      <c r="RKE35" s="6"/>
      <c r="RKF35" s="6"/>
      <c r="RKG35" s="6"/>
      <c r="RKH35" s="6"/>
      <c r="RKI35" s="6"/>
      <c r="RKJ35" s="6"/>
      <c r="RKK35" s="6"/>
      <c r="RKL35" s="6"/>
      <c r="RKM35" s="6"/>
      <c r="RKN35" s="6"/>
      <c r="RKO35" s="6"/>
      <c r="RKP35" s="6"/>
      <c r="RKQ35" s="6"/>
      <c r="RKR35" s="6"/>
      <c r="RKS35" s="6"/>
      <c r="RKT35" s="6"/>
      <c r="RKU35" s="6"/>
      <c r="RKV35" s="6"/>
      <c r="RKW35" s="6"/>
      <c r="RKX35" s="6"/>
      <c r="RKY35" s="6"/>
      <c r="RKZ35" s="6"/>
      <c r="RLA35" s="6"/>
      <c r="RLB35" s="6"/>
      <c r="RLC35" s="6"/>
      <c r="RLD35" s="6"/>
      <c r="RLE35" s="6"/>
      <c r="RLF35" s="6"/>
      <c r="RLG35" s="6"/>
      <c r="RLH35" s="6"/>
      <c r="RLI35" s="6"/>
      <c r="RLJ35" s="6"/>
      <c r="RLK35" s="6"/>
      <c r="RLL35" s="6"/>
      <c r="RLM35" s="6"/>
      <c r="RLN35" s="6"/>
      <c r="RLO35" s="6"/>
      <c r="RLP35" s="6"/>
      <c r="RLQ35" s="6"/>
      <c r="RLR35" s="6"/>
      <c r="RLS35" s="6"/>
      <c r="RLT35" s="6"/>
      <c r="RLU35" s="6"/>
      <c r="RLV35" s="6"/>
      <c r="RLW35" s="6"/>
      <c r="RLX35" s="6"/>
      <c r="RLY35" s="6"/>
      <c r="RLZ35" s="6"/>
      <c r="RMA35" s="6"/>
      <c r="RMB35" s="6"/>
      <c r="RMC35" s="6"/>
      <c r="RMD35" s="6"/>
      <c r="RME35" s="6"/>
      <c r="RMF35" s="6"/>
      <c r="RMG35" s="6"/>
      <c r="RMH35" s="6"/>
      <c r="RMI35" s="6"/>
      <c r="RMJ35" s="6"/>
      <c r="RMK35" s="6"/>
      <c r="RML35" s="6"/>
      <c r="RMM35" s="6"/>
      <c r="RMN35" s="6"/>
      <c r="RMO35" s="6"/>
      <c r="RMP35" s="6"/>
      <c r="RMQ35" s="6"/>
      <c r="RMR35" s="6"/>
      <c r="RMS35" s="6"/>
      <c r="RMT35" s="6"/>
      <c r="RMU35" s="6"/>
      <c r="RMV35" s="6"/>
      <c r="RMW35" s="6"/>
      <c r="RMX35" s="6"/>
      <c r="RMY35" s="6"/>
      <c r="RMZ35" s="6"/>
      <c r="RNA35" s="6"/>
      <c r="RNB35" s="6"/>
      <c r="RNC35" s="6"/>
      <c r="RND35" s="6"/>
      <c r="RNE35" s="6"/>
      <c r="RNF35" s="6"/>
      <c r="RNG35" s="6"/>
      <c r="RNH35" s="6"/>
      <c r="RNI35" s="6"/>
      <c r="RNJ35" s="6"/>
      <c r="RNK35" s="6"/>
      <c r="RNL35" s="6"/>
      <c r="RNM35" s="6"/>
      <c r="RNN35" s="6"/>
      <c r="RNO35" s="6"/>
      <c r="RNP35" s="6"/>
      <c r="RNQ35" s="6"/>
      <c r="RNR35" s="6"/>
      <c r="RNS35" s="6"/>
      <c r="RNT35" s="6"/>
      <c r="RNU35" s="6"/>
      <c r="RNV35" s="6"/>
      <c r="RNW35" s="6"/>
      <c r="RNX35" s="6"/>
      <c r="RNY35" s="6"/>
      <c r="RNZ35" s="6"/>
      <c r="ROA35" s="6"/>
      <c r="ROB35" s="6"/>
      <c r="ROC35" s="6"/>
      <c r="ROD35" s="6"/>
      <c r="ROE35" s="6"/>
      <c r="ROF35" s="6"/>
      <c r="ROG35" s="6"/>
      <c r="ROH35" s="6"/>
      <c r="ROI35" s="6"/>
      <c r="ROJ35" s="6"/>
      <c r="ROK35" s="6"/>
      <c r="ROL35" s="6"/>
      <c r="ROM35" s="6"/>
      <c r="RON35" s="6"/>
      <c r="ROO35" s="6"/>
      <c r="ROP35" s="6"/>
      <c r="ROQ35" s="6"/>
      <c r="ROR35" s="6"/>
      <c r="ROS35" s="6"/>
      <c r="ROT35" s="6"/>
      <c r="ROU35" s="6"/>
      <c r="ROV35" s="6"/>
      <c r="ROW35" s="6"/>
      <c r="ROX35" s="6"/>
      <c r="ROY35" s="6"/>
      <c r="ROZ35" s="6"/>
      <c r="RPA35" s="6"/>
      <c r="RPB35" s="6"/>
      <c r="RPC35" s="6"/>
      <c r="RPD35" s="6"/>
      <c r="RPE35" s="6"/>
      <c r="RPF35" s="6"/>
      <c r="RPG35" s="6"/>
      <c r="RPH35" s="6"/>
      <c r="RPI35" s="6"/>
      <c r="RPJ35" s="6"/>
      <c r="RPK35" s="6"/>
      <c r="RPL35" s="6"/>
      <c r="RPM35" s="6"/>
      <c r="RPN35" s="6"/>
      <c r="RPO35" s="6"/>
      <c r="RPP35" s="6"/>
      <c r="RPQ35" s="6"/>
      <c r="RPR35" s="6"/>
      <c r="RPS35" s="6"/>
      <c r="RPT35" s="6"/>
      <c r="RPU35" s="6"/>
      <c r="RPV35" s="6"/>
      <c r="RPW35" s="6"/>
      <c r="RPX35" s="6"/>
      <c r="RPY35" s="6"/>
      <c r="RPZ35" s="6"/>
      <c r="RQA35" s="6"/>
      <c r="RQB35" s="6"/>
      <c r="RQC35" s="6"/>
      <c r="RQD35" s="6"/>
      <c r="RQE35" s="6"/>
      <c r="RQF35" s="6"/>
      <c r="RQG35" s="6"/>
      <c r="RQH35" s="6"/>
      <c r="RQI35" s="6"/>
      <c r="RQJ35" s="6"/>
      <c r="RQK35" s="6"/>
      <c r="RQL35" s="6"/>
      <c r="RQM35" s="6"/>
      <c r="RQN35" s="6"/>
      <c r="RQO35" s="6"/>
      <c r="RQP35" s="6"/>
      <c r="RQQ35" s="6"/>
      <c r="RQR35" s="6"/>
      <c r="RQS35" s="6"/>
      <c r="RQT35" s="6"/>
      <c r="RQU35" s="6"/>
      <c r="RQV35" s="6"/>
      <c r="RQW35" s="6"/>
      <c r="RQX35" s="6"/>
      <c r="RQY35" s="6"/>
      <c r="RQZ35" s="6"/>
      <c r="RRA35" s="6"/>
      <c r="RRB35" s="6"/>
      <c r="RRC35" s="6"/>
      <c r="RRD35" s="6"/>
      <c r="RRE35" s="6"/>
      <c r="RRF35" s="6"/>
      <c r="RRG35" s="6"/>
      <c r="RRH35" s="6"/>
      <c r="RRI35" s="6"/>
      <c r="RRJ35" s="6"/>
      <c r="RRK35" s="6"/>
      <c r="RRL35" s="6"/>
      <c r="RRM35" s="6"/>
      <c r="RRN35" s="6"/>
      <c r="RRO35" s="6"/>
      <c r="RRP35" s="6"/>
      <c r="RRQ35" s="6"/>
      <c r="RRR35" s="6"/>
      <c r="RRS35" s="6"/>
      <c r="RRT35" s="6"/>
      <c r="RRU35" s="6"/>
      <c r="RRV35" s="6"/>
      <c r="RRW35" s="6"/>
      <c r="RRX35" s="6"/>
      <c r="RRY35" s="6"/>
      <c r="RRZ35" s="6"/>
      <c r="RSA35" s="6"/>
      <c r="RSB35" s="6"/>
      <c r="RSC35" s="6"/>
      <c r="RSD35" s="6"/>
      <c r="RSE35" s="6"/>
      <c r="RSF35" s="6"/>
      <c r="RSG35" s="6"/>
      <c r="RSH35" s="6"/>
      <c r="RSI35" s="6"/>
      <c r="RSJ35" s="6"/>
      <c r="RSK35" s="6"/>
      <c r="RSL35" s="6"/>
      <c r="RSM35" s="6"/>
      <c r="RSN35" s="6"/>
      <c r="RSO35" s="6"/>
      <c r="RSP35" s="6"/>
      <c r="RSQ35" s="6"/>
      <c r="RSR35" s="6"/>
      <c r="RSS35" s="6"/>
      <c r="RST35" s="6"/>
      <c r="RSU35" s="6"/>
      <c r="RSV35" s="6"/>
      <c r="RSW35" s="6"/>
      <c r="RSX35" s="6"/>
      <c r="RSY35" s="6"/>
      <c r="RSZ35" s="6"/>
      <c r="RTA35" s="6"/>
      <c r="RTB35" s="6"/>
      <c r="RTC35" s="6"/>
      <c r="RTD35" s="6"/>
      <c r="RTE35" s="6"/>
      <c r="RTF35" s="6"/>
      <c r="RTG35" s="6"/>
      <c r="RTH35" s="6"/>
      <c r="RTI35" s="6"/>
      <c r="RTJ35" s="6"/>
      <c r="RTK35" s="6"/>
      <c r="RTL35" s="6"/>
      <c r="RTM35" s="6"/>
      <c r="RTN35" s="6"/>
      <c r="RTO35" s="6"/>
      <c r="RTP35" s="6"/>
      <c r="RTQ35" s="6"/>
      <c r="RTR35" s="6"/>
      <c r="RTS35" s="6"/>
      <c r="RTT35" s="6"/>
      <c r="RTU35" s="6"/>
      <c r="RTV35" s="6"/>
      <c r="RTW35" s="6"/>
      <c r="RTX35" s="6"/>
      <c r="RTY35" s="6"/>
      <c r="RTZ35" s="6"/>
      <c r="RUA35" s="6"/>
      <c r="RUB35" s="6"/>
      <c r="RUC35" s="6"/>
      <c r="RUD35" s="6"/>
      <c r="RUE35" s="6"/>
      <c r="RUF35" s="6"/>
      <c r="RUG35" s="6"/>
      <c r="RUH35" s="6"/>
      <c r="RUI35" s="6"/>
      <c r="RUJ35" s="6"/>
      <c r="RUK35" s="6"/>
      <c r="RUL35" s="6"/>
      <c r="RUM35" s="6"/>
      <c r="RUN35" s="6"/>
      <c r="RUO35" s="6"/>
      <c r="RUP35" s="6"/>
      <c r="RUQ35" s="6"/>
      <c r="RUR35" s="6"/>
      <c r="RUS35" s="6"/>
      <c r="RUT35" s="6"/>
      <c r="RUU35" s="6"/>
      <c r="RUV35" s="6"/>
      <c r="RUW35" s="6"/>
      <c r="RUX35" s="6"/>
      <c r="RUY35" s="6"/>
      <c r="RUZ35" s="6"/>
      <c r="RVA35" s="6"/>
      <c r="RVB35" s="6"/>
      <c r="RVC35" s="6"/>
      <c r="RVD35" s="6"/>
      <c r="RVE35" s="6"/>
      <c r="RVF35" s="6"/>
      <c r="RVG35" s="6"/>
      <c r="RVH35" s="6"/>
      <c r="RVI35" s="6"/>
      <c r="RVJ35" s="6"/>
      <c r="RVK35" s="6"/>
      <c r="RVL35" s="6"/>
      <c r="RVM35" s="6"/>
      <c r="RVN35" s="6"/>
      <c r="RVO35" s="6"/>
      <c r="RVP35" s="6"/>
      <c r="RVQ35" s="6"/>
      <c r="RVR35" s="6"/>
      <c r="RVS35" s="6"/>
      <c r="RVT35" s="6"/>
      <c r="RVU35" s="6"/>
      <c r="RVV35" s="6"/>
      <c r="RVW35" s="6"/>
      <c r="RVX35" s="6"/>
      <c r="RVY35" s="6"/>
      <c r="RVZ35" s="6"/>
      <c r="RWA35" s="6"/>
      <c r="RWB35" s="6"/>
      <c r="RWC35" s="6"/>
      <c r="RWD35" s="6"/>
      <c r="RWE35" s="6"/>
      <c r="RWF35" s="6"/>
      <c r="RWG35" s="6"/>
      <c r="RWH35" s="6"/>
      <c r="RWI35" s="6"/>
      <c r="RWJ35" s="6"/>
      <c r="RWK35" s="6"/>
      <c r="RWL35" s="6"/>
      <c r="RWM35" s="6"/>
      <c r="RWN35" s="6"/>
      <c r="RWO35" s="6"/>
      <c r="RWP35" s="6"/>
      <c r="RWQ35" s="6"/>
      <c r="RWR35" s="6"/>
      <c r="RWS35" s="6"/>
      <c r="RWT35" s="6"/>
      <c r="RWU35" s="6"/>
      <c r="RWV35" s="6"/>
      <c r="RWW35" s="6"/>
      <c r="RWX35" s="6"/>
      <c r="RWY35" s="6"/>
      <c r="RWZ35" s="6"/>
      <c r="RXA35" s="6"/>
      <c r="RXB35" s="6"/>
      <c r="RXC35" s="6"/>
      <c r="RXD35" s="6"/>
      <c r="RXE35" s="6"/>
      <c r="RXF35" s="6"/>
      <c r="RXG35" s="6"/>
      <c r="RXH35" s="6"/>
      <c r="RXI35" s="6"/>
      <c r="RXJ35" s="6"/>
      <c r="RXK35" s="6"/>
      <c r="RXL35" s="6"/>
      <c r="RXM35" s="6"/>
      <c r="RXN35" s="6"/>
      <c r="RXO35" s="6"/>
      <c r="RXP35" s="6"/>
      <c r="RXQ35" s="6"/>
      <c r="RXR35" s="6"/>
      <c r="RXS35" s="6"/>
      <c r="RXT35" s="6"/>
      <c r="RXU35" s="6"/>
      <c r="RXV35" s="6"/>
      <c r="RXW35" s="6"/>
      <c r="RXX35" s="6"/>
      <c r="RXY35" s="6"/>
      <c r="RXZ35" s="6"/>
      <c r="RYA35" s="6"/>
      <c r="RYB35" s="6"/>
      <c r="RYC35" s="6"/>
      <c r="RYD35" s="6"/>
      <c r="RYE35" s="6"/>
      <c r="RYF35" s="6"/>
      <c r="RYG35" s="6"/>
      <c r="RYH35" s="6"/>
      <c r="RYI35" s="6"/>
      <c r="RYJ35" s="6"/>
      <c r="RYK35" s="6"/>
      <c r="RYL35" s="6"/>
      <c r="RYM35" s="6"/>
      <c r="RYN35" s="6"/>
      <c r="RYO35" s="6"/>
      <c r="RYP35" s="6"/>
      <c r="RYQ35" s="6"/>
      <c r="RYR35" s="6"/>
      <c r="RYS35" s="6"/>
      <c r="RYT35" s="6"/>
      <c r="RYU35" s="6"/>
      <c r="RYV35" s="6"/>
      <c r="RYW35" s="6"/>
      <c r="RYX35" s="6"/>
      <c r="RYY35" s="6"/>
      <c r="RYZ35" s="6"/>
      <c r="RZA35" s="6"/>
      <c r="RZB35" s="6"/>
      <c r="RZC35" s="6"/>
      <c r="RZD35" s="6"/>
      <c r="RZE35" s="6"/>
      <c r="RZF35" s="6"/>
      <c r="RZG35" s="6"/>
      <c r="RZH35" s="6"/>
      <c r="RZI35" s="6"/>
      <c r="RZJ35" s="6"/>
      <c r="RZK35" s="6"/>
      <c r="RZL35" s="6"/>
      <c r="RZM35" s="6"/>
      <c r="RZN35" s="6"/>
      <c r="RZO35" s="6"/>
      <c r="RZP35" s="6"/>
      <c r="RZQ35" s="6"/>
      <c r="RZR35" s="6"/>
      <c r="RZS35" s="6"/>
      <c r="RZT35" s="6"/>
      <c r="RZU35" s="6"/>
      <c r="RZV35" s="6"/>
      <c r="RZW35" s="6"/>
      <c r="RZX35" s="6"/>
      <c r="RZY35" s="6"/>
      <c r="RZZ35" s="6"/>
      <c r="SAA35" s="6"/>
      <c r="SAB35" s="6"/>
      <c r="SAC35" s="6"/>
      <c r="SAD35" s="6"/>
      <c r="SAE35" s="6"/>
      <c r="SAF35" s="6"/>
      <c r="SAG35" s="6"/>
      <c r="SAH35" s="6"/>
      <c r="SAI35" s="6"/>
      <c r="SAJ35" s="6"/>
      <c r="SAK35" s="6"/>
      <c r="SAL35" s="6"/>
      <c r="SAM35" s="6"/>
      <c r="SAN35" s="6"/>
      <c r="SAO35" s="6"/>
      <c r="SAP35" s="6"/>
      <c r="SAQ35" s="6"/>
      <c r="SAR35" s="6"/>
      <c r="SAS35" s="6"/>
      <c r="SAT35" s="6"/>
      <c r="SAU35" s="6"/>
      <c r="SAV35" s="6"/>
      <c r="SAW35" s="6"/>
      <c r="SAX35" s="6"/>
      <c r="SAY35" s="6"/>
      <c r="SAZ35" s="6"/>
      <c r="SBA35" s="6"/>
      <c r="SBB35" s="6"/>
      <c r="SBC35" s="6"/>
      <c r="SBD35" s="6"/>
      <c r="SBE35" s="6"/>
      <c r="SBF35" s="6"/>
      <c r="SBG35" s="6"/>
      <c r="SBH35" s="6"/>
      <c r="SBI35" s="6"/>
      <c r="SBJ35" s="6"/>
      <c r="SBK35" s="6"/>
      <c r="SBL35" s="6"/>
      <c r="SBM35" s="6"/>
      <c r="SBN35" s="6"/>
      <c r="SBO35" s="6"/>
      <c r="SBP35" s="6"/>
      <c r="SBQ35" s="6"/>
      <c r="SBR35" s="6"/>
      <c r="SBS35" s="6"/>
      <c r="SBT35" s="6"/>
      <c r="SBU35" s="6"/>
      <c r="SBV35" s="6"/>
      <c r="SBW35" s="6"/>
      <c r="SBX35" s="6"/>
      <c r="SBY35" s="6"/>
      <c r="SBZ35" s="6"/>
      <c r="SCA35" s="6"/>
      <c r="SCB35" s="6"/>
      <c r="SCC35" s="6"/>
      <c r="SCD35" s="6"/>
      <c r="SCE35" s="6"/>
      <c r="SCF35" s="6"/>
      <c r="SCG35" s="6"/>
      <c r="SCH35" s="6"/>
      <c r="SCI35" s="6"/>
      <c r="SCJ35" s="6"/>
      <c r="SCK35" s="6"/>
      <c r="SCL35" s="6"/>
      <c r="SCM35" s="6"/>
      <c r="SCN35" s="6"/>
      <c r="SCO35" s="6"/>
      <c r="SCP35" s="6"/>
      <c r="SCQ35" s="6"/>
      <c r="SCR35" s="6"/>
      <c r="SCS35" s="6"/>
      <c r="SCT35" s="6"/>
      <c r="SCU35" s="6"/>
      <c r="SCV35" s="6"/>
      <c r="SCW35" s="6"/>
      <c r="SCX35" s="6"/>
      <c r="SCY35" s="6"/>
      <c r="SCZ35" s="6"/>
      <c r="SDA35" s="6"/>
      <c r="SDB35" s="6"/>
      <c r="SDC35" s="6"/>
      <c r="SDD35" s="6"/>
      <c r="SDE35" s="6"/>
      <c r="SDF35" s="6"/>
      <c r="SDG35" s="6"/>
      <c r="SDH35" s="6"/>
      <c r="SDI35" s="6"/>
      <c r="SDJ35" s="6"/>
      <c r="SDK35" s="6"/>
      <c r="SDL35" s="6"/>
      <c r="SDM35" s="6"/>
      <c r="SDN35" s="6"/>
      <c r="SDO35" s="6"/>
      <c r="SDP35" s="6"/>
      <c r="SDQ35" s="6"/>
      <c r="SDR35" s="6"/>
      <c r="SDS35" s="6"/>
      <c r="SDT35" s="6"/>
      <c r="SDU35" s="6"/>
      <c r="SDV35" s="6"/>
      <c r="SDW35" s="6"/>
      <c r="SDX35" s="6"/>
      <c r="SDY35" s="6"/>
      <c r="SDZ35" s="6"/>
      <c r="SEA35" s="6"/>
      <c r="SEB35" s="6"/>
      <c r="SEC35" s="6"/>
      <c r="SED35" s="6"/>
      <c r="SEE35" s="6"/>
      <c r="SEF35" s="6"/>
      <c r="SEG35" s="6"/>
      <c r="SEH35" s="6"/>
      <c r="SEI35" s="6"/>
      <c r="SEJ35" s="6"/>
      <c r="SEK35" s="6"/>
      <c r="SEL35" s="6"/>
      <c r="SEM35" s="6"/>
      <c r="SEN35" s="6"/>
      <c r="SEO35" s="6"/>
      <c r="SEP35" s="6"/>
      <c r="SEQ35" s="6"/>
      <c r="SER35" s="6"/>
      <c r="SES35" s="6"/>
      <c r="SET35" s="6"/>
      <c r="SEU35" s="6"/>
      <c r="SEV35" s="6"/>
      <c r="SEW35" s="6"/>
      <c r="SEX35" s="6"/>
      <c r="SEY35" s="6"/>
      <c r="SEZ35" s="6"/>
      <c r="SFA35" s="6"/>
      <c r="SFB35" s="6"/>
      <c r="SFC35" s="6"/>
      <c r="SFD35" s="6"/>
      <c r="SFE35" s="6"/>
      <c r="SFF35" s="6"/>
      <c r="SFG35" s="6"/>
      <c r="SFH35" s="6"/>
      <c r="SFI35" s="6"/>
      <c r="SFJ35" s="6"/>
      <c r="SFK35" s="6"/>
      <c r="SFL35" s="6"/>
      <c r="SFM35" s="6"/>
      <c r="SFN35" s="6"/>
      <c r="SFO35" s="6"/>
      <c r="SFP35" s="6"/>
      <c r="SFQ35" s="6"/>
      <c r="SFR35" s="6"/>
      <c r="SFS35" s="6"/>
      <c r="SFT35" s="6"/>
      <c r="SFU35" s="6"/>
      <c r="SFV35" s="6"/>
      <c r="SFW35" s="6"/>
      <c r="SFX35" s="6"/>
      <c r="SFY35" s="6"/>
      <c r="SFZ35" s="6"/>
      <c r="SGA35" s="6"/>
      <c r="SGB35" s="6"/>
      <c r="SGC35" s="6"/>
      <c r="SGD35" s="6"/>
      <c r="SGE35" s="6"/>
      <c r="SGF35" s="6"/>
      <c r="SGG35" s="6"/>
      <c r="SGH35" s="6"/>
      <c r="SGI35" s="6"/>
      <c r="SGJ35" s="6"/>
      <c r="SGK35" s="6"/>
      <c r="SGL35" s="6"/>
      <c r="SGM35" s="6"/>
      <c r="SGN35" s="6"/>
      <c r="SGO35" s="6"/>
      <c r="SGP35" s="6"/>
      <c r="SGQ35" s="6"/>
      <c r="SGR35" s="6"/>
      <c r="SGS35" s="6"/>
      <c r="SGT35" s="6"/>
      <c r="SGU35" s="6"/>
      <c r="SGV35" s="6"/>
      <c r="SGW35" s="6"/>
      <c r="SGX35" s="6"/>
      <c r="SGY35" s="6"/>
      <c r="SGZ35" s="6"/>
      <c r="SHA35" s="6"/>
      <c r="SHB35" s="6"/>
      <c r="SHC35" s="6"/>
      <c r="SHD35" s="6"/>
      <c r="SHE35" s="6"/>
      <c r="SHF35" s="6"/>
      <c r="SHG35" s="6"/>
      <c r="SHH35" s="6"/>
      <c r="SHI35" s="6"/>
      <c r="SHJ35" s="6"/>
      <c r="SHK35" s="6"/>
      <c r="SHL35" s="6"/>
      <c r="SHM35" s="6"/>
      <c r="SHN35" s="6"/>
      <c r="SHO35" s="6"/>
      <c r="SHP35" s="6"/>
      <c r="SHQ35" s="6"/>
      <c r="SHR35" s="6"/>
      <c r="SHS35" s="6"/>
      <c r="SHT35" s="6"/>
      <c r="SHU35" s="6"/>
      <c r="SHV35" s="6"/>
      <c r="SHW35" s="6"/>
      <c r="SHX35" s="6"/>
      <c r="SHY35" s="6"/>
      <c r="SHZ35" s="6"/>
      <c r="SIA35" s="6"/>
      <c r="SIB35" s="6"/>
      <c r="SIC35" s="6"/>
      <c r="SID35" s="6"/>
      <c r="SIE35" s="6"/>
      <c r="SIF35" s="6"/>
      <c r="SIG35" s="6"/>
      <c r="SIH35" s="6"/>
      <c r="SII35" s="6"/>
      <c r="SIJ35" s="6"/>
      <c r="SIK35" s="6"/>
      <c r="SIL35" s="6"/>
      <c r="SIM35" s="6"/>
      <c r="SIN35" s="6"/>
      <c r="SIO35" s="6"/>
      <c r="SIP35" s="6"/>
      <c r="SIQ35" s="6"/>
      <c r="SIR35" s="6"/>
      <c r="SIS35" s="6"/>
      <c r="SIT35" s="6"/>
      <c r="SIU35" s="6"/>
      <c r="SIV35" s="6"/>
      <c r="SIW35" s="6"/>
      <c r="SIX35" s="6"/>
      <c r="SIY35" s="6"/>
      <c r="SIZ35" s="6"/>
      <c r="SJA35" s="6"/>
      <c r="SJB35" s="6"/>
      <c r="SJC35" s="6"/>
      <c r="SJD35" s="6"/>
      <c r="SJE35" s="6"/>
      <c r="SJF35" s="6"/>
      <c r="SJG35" s="6"/>
      <c r="SJH35" s="6"/>
      <c r="SJI35" s="6"/>
      <c r="SJJ35" s="6"/>
      <c r="SJK35" s="6"/>
      <c r="SJL35" s="6"/>
      <c r="SJM35" s="6"/>
      <c r="SJN35" s="6"/>
      <c r="SJO35" s="6"/>
      <c r="SJP35" s="6"/>
      <c r="SJQ35" s="6"/>
      <c r="SJR35" s="6"/>
      <c r="SJS35" s="6"/>
      <c r="SJT35" s="6"/>
      <c r="SJU35" s="6"/>
      <c r="SJV35" s="6"/>
      <c r="SJW35" s="6"/>
      <c r="SJX35" s="6"/>
      <c r="SJY35" s="6"/>
      <c r="SJZ35" s="6"/>
      <c r="SKA35" s="6"/>
      <c r="SKB35" s="6"/>
      <c r="SKC35" s="6"/>
      <c r="SKD35" s="6"/>
      <c r="SKE35" s="6"/>
      <c r="SKF35" s="6"/>
      <c r="SKG35" s="6"/>
      <c r="SKH35" s="6"/>
      <c r="SKI35" s="6"/>
      <c r="SKJ35" s="6"/>
      <c r="SKK35" s="6"/>
      <c r="SKL35" s="6"/>
      <c r="SKM35" s="6"/>
      <c r="SKN35" s="6"/>
      <c r="SKO35" s="6"/>
      <c r="SKP35" s="6"/>
      <c r="SKQ35" s="6"/>
      <c r="SKR35" s="6"/>
      <c r="SKS35" s="6"/>
      <c r="SKT35" s="6"/>
      <c r="SKU35" s="6"/>
      <c r="SKV35" s="6"/>
      <c r="SKW35" s="6"/>
      <c r="SKX35" s="6"/>
      <c r="SKY35" s="6"/>
      <c r="SKZ35" s="6"/>
      <c r="SLA35" s="6"/>
      <c r="SLB35" s="6"/>
      <c r="SLC35" s="6"/>
      <c r="SLD35" s="6"/>
      <c r="SLE35" s="6"/>
      <c r="SLF35" s="6"/>
      <c r="SLG35" s="6"/>
      <c r="SLH35" s="6"/>
      <c r="SLI35" s="6"/>
      <c r="SLJ35" s="6"/>
      <c r="SLK35" s="6"/>
      <c r="SLL35" s="6"/>
      <c r="SLM35" s="6"/>
      <c r="SLN35" s="6"/>
      <c r="SLO35" s="6"/>
      <c r="SLP35" s="6"/>
      <c r="SLQ35" s="6"/>
      <c r="SLR35" s="6"/>
      <c r="SLS35" s="6"/>
      <c r="SLT35" s="6"/>
      <c r="SLU35" s="6"/>
      <c r="SLV35" s="6"/>
      <c r="SLW35" s="6"/>
      <c r="SLX35" s="6"/>
      <c r="SLY35" s="6"/>
      <c r="SLZ35" s="6"/>
      <c r="SMA35" s="6"/>
      <c r="SMB35" s="6"/>
      <c r="SMC35" s="6"/>
      <c r="SMD35" s="6"/>
      <c r="SME35" s="6"/>
      <c r="SMF35" s="6"/>
      <c r="SMG35" s="6"/>
      <c r="SMH35" s="6"/>
      <c r="SMI35" s="6"/>
      <c r="SMJ35" s="6"/>
      <c r="SMK35" s="6"/>
      <c r="SML35" s="6"/>
      <c r="SMM35" s="6"/>
      <c r="SMN35" s="6"/>
      <c r="SMO35" s="6"/>
      <c r="SMP35" s="6"/>
      <c r="SMQ35" s="6"/>
      <c r="SMR35" s="6"/>
      <c r="SMS35" s="6"/>
      <c r="SMT35" s="6"/>
      <c r="SMU35" s="6"/>
      <c r="SMV35" s="6"/>
      <c r="SMW35" s="6"/>
      <c r="SMX35" s="6"/>
      <c r="SMY35" s="6"/>
      <c r="SMZ35" s="6"/>
      <c r="SNA35" s="6"/>
      <c r="SNB35" s="6"/>
      <c r="SNC35" s="6"/>
      <c r="SND35" s="6"/>
      <c r="SNE35" s="6"/>
      <c r="SNF35" s="6"/>
      <c r="SNG35" s="6"/>
      <c r="SNH35" s="6"/>
      <c r="SNI35" s="6"/>
      <c r="SNJ35" s="6"/>
      <c r="SNK35" s="6"/>
      <c r="SNL35" s="6"/>
      <c r="SNM35" s="6"/>
      <c r="SNN35" s="6"/>
      <c r="SNO35" s="6"/>
      <c r="SNP35" s="6"/>
      <c r="SNQ35" s="6"/>
      <c r="SNR35" s="6"/>
      <c r="SNS35" s="6"/>
      <c r="SNT35" s="6"/>
      <c r="SNU35" s="6"/>
      <c r="SNV35" s="6"/>
      <c r="SNW35" s="6"/>
      <c r="SNX35" s="6"/>
      <c r="SNY35" s="6"/>
      <c r="SNZ35" s="6"/>
      <c r="SOA35" s="6"/>
      <c r="SOB35" s="6"/>
      <c r="SOC35" s="6"/>
      <c r="SOD35" s="6"/>
      <c r="SOE35" s="6"/>
      <c r="SOF35" s="6"/>
      <c r="SOG35" s="6"/>
      <c r="SOH35" s="6"/>
      <c r="SOI35" s="6"/>
      <c r="SOJ35" s="6"/>
      <c r="SOK35" s="6"/>
      <c r="SOL35" s="6"/>
      <c r="SOM35" s="6"/>
      <c r="SON35" s="6"/>
      <c r="SOO35" s="6"/>
      <c r="SOP35" s="6"/>
      <c r="SOQ35" s="6"/>
      <c r="SOR35" s="6"/>
      <c r="SOS35" s="6"/>
      <c r="SOT35" s="6"/>
      <c r="SOU35" s="6"/>
      <c r="SOV35" s="6"/>
      <c r="SOW35" s="6"/>
      <c r="SOX35" s="6"/>
      <c r="SOY35" s="6"/>
      <c r="SOZ35" s="6"/>
      <c r="SPA35" s="6"/>
      <c r="SPB35" s="6"/>
      <c r="SPC35" s="6"/>
      <c r="SPD35" s="6"/>
      <c r="SPE35" s="6"/>
      <c r="SPF35" s="6"/>
      <c r="SPG35" s="6"/>
      <c r="SPH35" s="6"/>
      <c r="SPI35" s="6"/>
      <c r="SPJ35" s="6"/>
      <c r="SPK35" s="6"/>
      <c r="SPL35" s="6"/>
      <c r="SPM35" s="6"/>
      <c r="SPN35" s="6"/>
      <c r="SPO35" s="6"/>
      <c r="SPP35" s="6"/>
      <c r="SPQ35" s="6"/>
      <c r="SPR35" s="6"/>
      <c r="SPS35" s="6"/>
      <c r="SPT35" s="6"/>
      <c r="SPU35" s="6"/>
      <c r="SPV35" s="6"/>
      <c r="SPW35" s="6"/>
      <c r="SPX35" s="6"/>
      <c r="SPY35" s="6"/>
      <c r="SPZ35" s="6"/>
      <c r="SQA35" s="6"/>
      <c r="SQB35" s="6"/>
      <c r="SQC35" s="6"/>
      <c r="SQD35" s="6"/>
      <c r="SQE35" s="6"/>
      <c r="SQF35" s="6"/>
      <c r="SQG35" s="6"/>
      <c r="SQH35" s="6"/>
      <c r="SQI35" s="6"/>
      <c r="SQJ35" s="6"/>
      <c r="SQK35" s="6"/>
      <c r="SQL35" s="6"/>
      <c r="SQM35" s="6"/>
      <c r="SQN35" s="6"/>
      <c r="SQO35" s="6"/>
      <c r="SQP35" s="6"/>
      <c r="SQQ35" s="6"/>
      <c r="SQR35" s="6"/>
      <c r="SQS35" s="6"/>
      <c r="SQT35" s="6"/>
      <c r="SQU35" s="6"/>
      <c r="SQV35" s="6"/>
      <c r="SQW35" s="6"/>
      <c r="SQX35" s="6"/>
      <c r="SQY35" s="6"/>
      <c r="SQZ35" s="6"/>
      <c r="SRA35" s="6"/>
      <c r="SRB35" s="6"/>
      <c r="SRC35" s="6"/>
      <c r="SRD35" s="6"/>
      <c r="SRE35" s="6"/>
      <c r="SRF35" s="6"/>
      <c r="SRG35" s="6"/>
      <c r="SRH35" s="6"/>
      <c r="SRI35" s="6"/>
      <c r="SRJ35" s="6"/>
      <c r="SRK35" s="6"/>
      <c r="SRL35" s="6"/>
      <c r="SRM35" s="6"/>
      <c r="SRN35" s="6"/>
      <c r="SRO35" s="6"/>
      <c r="SRP35" s="6"/>
      <c r="SRQ35" s="6"/>
      <c r="SRR35" s="6"/>
      <c r="SRS35" s="6"/>
      <c r="SRT35" s="6"/>
      <c r="SRU35" s="6"/>
      <c r="SRV35" s="6"/>
      <c r="SRW35" s="6"/>
      <c r="SRX35" s="6"/>
      <c r="SRY35" s="6"/>
      <c r="SRZ35" s="6"/>
      <c r="SSA35" s="6"/>
      <c r="SSB35" s="6"/>
      <c r="SSC35" s="6"/>
      <c r="SSD35" s="6"/>
      <c r="SSE35" s="6"/>
      <c r="SSF35" s="6"/>
      <c r="SSG35" s="6"/>
      <c r="SSH35" s="6"/>
      <c r="SSI35" s="6"/>
      <c r="SSJ35" s="6"/>
      <c r="SSK35" s="6"/>
      <c r="SSL35" s="6"/>
      <c r="SSM35" s="6"/>
      <c r="SSN35" s="6"/>
      <c r="SSO35" s="6"/>
      <c r="SSP35" s="6"/>
      <c r="SSQ35" s="6"/>
      <c r="SSR35" s="6"/>
      <c r="SSS35" s="6"/>
      <c r="SST35" s="6"/>
      <c r="SSU35" s="6"/>
      <c r="SSV35" s="6"/>
      <c r="SSW35" s="6"/>
      <c r="SSX35" s="6"/>
      <c r="SSY35" s="6"/>
      <c r="SSZ35" s="6"/>
      <c r="STA35" s="6"/>
      <c r="STB35" s="6"/>
      <c r="STC35" s="6"/>
      <c r="STD35" s="6"/>
      <c r="STE35" s="6"/>
      <c r="STF35" s="6"/>
      <c r="STG35" s="6"/>
      <c r="STH35" s="6"/>
      <c r="STI35" s="6"/>
      <c r="STJ35" s="6"/>
      <c r="STK35" s="6"/>
      <c r="STL35" s="6"/>
      <c r="STM35" s="6"/>
      <c r="STN35" s="6"/>
      <c r="STO35" s="6"/>
      <c r="STP35" s="6"/>
      <c r="STQ35" s="6"/>
      <c r="STR35" s="6"/>
      <c r="STS35" s="6"/>
      <c r="STT35" s="6"/>
      <c r="STU35" s="6"/>
      <c r="STV35" s="6"/>
      <c r="STW35" s="6"/>
      <c r="STX35" s="6"/>
      <c r="STY35" s="6"/>
      <c r="STZ35" s="6"/>
      <c r="SUA35" s="6"/>
      <c r="SUB35" s="6"/>
      <c r="SUC35" s="6"/>
      <c r="SUD35" s="6"/>
      <c r="SUE35" s="6"/>
      <c r="SUF35" s="6"/>
      <c r="SUG35" s="6"/>
      <c r="SUH35" s="6"/>
      <c r="SUI35" s="6"/>
      <c r="SUJ35" s="6"/>
      <c r="SUK35" s="6"/>
      <c r="SUL35" s="6"/>
      <c r="SUM35" s="6"/>
      <c r="SUN35" s="6"/>
      <c r="SUO35" s="6"/>
      <c r="SUP35" s="6"/>
      <c r="SUQ35" s="6"/>
      <c r="SUR35" s="6"/>
      <c r="SUS35" s="6"/>
      <c r="SUT35" s="6"/>
      <c r="SUU35" s="6"/>
      <c r="SUV35" s="6"/>
      <c r="SUW35" s="6"/>
      <c r="SUX35" s="6"/>
      <c r="SUY35" s="6"/>
      <c r="SUZ35" s="6"/>
      <c r="SVA35" s="6"/>
      <c r="SVB35" s="6"/>
      <c r="SVC35" s="6"/>
      <c r="SVD35" s="6"/>
      <c r="SVE35" s="6"/>
      <c r="SVF35" s="6"/>
      <c r="SVG35" s="6"/>
      <c r="SVH35" s="6"/>
      <c r="SVI35" s="6"/>
      <c r="SVJ35" s="6"/>
      <c r="SVK35" s="6"/>
      <c r="SVL35" s="6"/>
      <c r="SVM35" s="6"/>
      <c r="SVN35" s="6"/>
      <c r="SVO35" s="6"/>
      <c r="SVP35" s="6"/>
      <c r="SVQ35" s="6"/>
      <c r="SVR35" s="6"/>
      <c r="SVS35" s="6"/>
      <c r="SVT35" s="6"/>
      <c r="SVU35" s="6"/>
      <c r="SVV35" s="6"/>
      <c r="SVW35" s="6"/>
      <c r="SVX35" s="6"/>
      <c r="SVY35" s="6"/>
      <c r="SVZ35" s="6"/>
      <c r="SWA35" s="6"/>
      <c r="SWB35" s="6"/>
      <c r="SWC35" s="6"/>
      <c r="SWD35" s="6"/>
      <c r="SWE35" s="6"/>
      <c r="SWF35" s="6"/>
      <c r="SWG35" s="6"/>
      <c r="SWH35" s="6"/>
      <c r="SWI35" s="6"/>
      <c r="SWJ35" s="6"/>
      <c r="SWK35" s="6"/>
      <c r="SWL35" s="6"/>
      <c r="SWM35" s="6"/>
      <c r="SWN35" s="6"/>
      <c r="SWO35" s="6"/>
      <c r="SWP35" s="6"/>
      <c r="SWQ35" s="6"/>
      <c r="SWR35" s="6"/>
      <c r="SWS35" s="6"/>
      <c r="SWT35" s="6"/>
      <c r="SWU35" s="6"/>
      <c r="SWV35" s="6"/>
      <c r="SWW35" s="6"/>
      <c r="SWX35" s="6"/>
      <c r="SWY35" s="6"/>
      <c r="SWZ35" s="6"/>
      <c r="SXA35" s="6"/>
      <c r="SXB35" s="6"/>
      <c r="SXC35" s="6"/>
      <c r="SXD35" s="6"/>
      <c r="SXE35" s="6"/>
      <c r="SXF35" s="6"/>
      <c r="SXG35" s="6"/>
      <c r="SXH35" s="6"/>
      <c r="SXI35" s="6"/>
      <c r="SXJ35" s="6"/>
      <c r="SXK35" s="6"/>
      <c r="SXL35" s="6"/>
      <c r="SXM35" s="6"/>
      <c r="SXN35" s="6"/>
      <c r="SXO35" s="6"/>
      <c r="SXP35" s="6"/>
      <c r="SXQ35" s="6"/>
      <c r="SXR35" s="6"/>
      <c r="SXS35" s="6"/>
      <c r="SXT35" s="6"/>
      <c r="SXU35" s="6"/>
      <c r="SXV35" s="6"/>
      <c r="SXW35" s="6"/>
      <c r="SXX35" s="6"/>
      <c r="SXY35" s="6"/>
      <c r="SXZ35" s="6"/>
      <c r="SYA35" s="6"/>
      <c r="SYB35" s="6"/>
      <c r="SYC35" s="6"/>
      <c r="SYD35" s="6"/>
      <c r="SYE35" s="6"/>
      <c r="SYF35" s="6"/>
      <c r="SYG35" s="6"/>
      <c r="SYH35" s="6"/>
      <c r="SYI35" s="6"/>
      <c r="SYJ35" s="6"/>
      <c r="SYK35" s="6"/>
      <c r="SYL35" s="6"/>
      <c r="SYM35" s="6"/>
      <c r="SYN35" s="6"/>
      <c r="SYO35" s="6"/>
      <c r="SYP35" s="6"/>
      <c r="SYQ35" s="6"/>
      <c r="SYR35" s="6"/>
      <c r="SYS35" s="6"/>
      <c r="SYT35" s="6"/>
      <c r="SYU35" s="6"/>
      <c r="SYV35" s="6"/>
      <c r="SYW35" s="6"/>
      <c r="SYX35" s="6"/>
      <c r="SYY35" s="6"/>
      <c r="SYZ35" s="6"/>
      <c r="SZA35" s="6"/>
      <c r="SZB35" s="6"/>
      <c r="SZC35" s="6"/>
      <c r="SZD35" s="6"/>
      <c r="SZE35" s="6"/>
      <c r="SZF35" s="6"/>
      <c r="SZG35" s="6"/>
      <c r="SZH35" s="6"/>
      <c r="SZI35" s="6"/>
      <c r="SZJ35" s="6"/>
      <c r="SZK35" s="6"/>
      <c r="SZL35" s="6"/>
      <c r="SZM35" s="6"/>
      <c r="SZN35" s="6"/>
      <c r="SZO35" s="6"/>
      <c r="SZP35" s="6"/>
      <c r="SZQ35" s="6"/>
      <c r="SZR35" s="6"/>
      <c r="SZS35" s="6"/>
      <c r="SZT35" s="6"/>
      <c r="SZU35" s="6"/>
      <c r="SZV35" s="6"/>
      <c r="SZW35" s="6"/>
      <c r="SZX35" s="6"/>
      <c r="SZY35" s="6"/>
      <c r="SZZ35" s="6"/>
      <c r="TAA35" s="6"/>
      <c r="TAB35" s="6"/>
      <c r="TAC35" s="6"/>
      <c r="TAD35" s="6"/>
      <c r="TAE35" s="6"/>
      <c r="TAF35" s="6"/>
      <c r="TAG35" s="6"/>
      <c r="TAH35" s="6"/>
      <c r="TAI35" s="6"/>
      <c r="TAJ35" s="6"/>
      <c r="TAK35" s="6"/>
      <c r="TAL35" s="6"/>
      <c r="TAM35" s="6"/>
      <c r="TAN35" s="6"/>
      <c r="TAO35" s="6"/>
      <c r="TAP35" s="6"/>
      <c r="TAQ35" s="6"/>
      <c r="TAR35" s="6"/>
      <c r="TAS35" s="6"/>
      <c r="TAT35" s="6"/>
      <c r="TAU35" s="6"/>
      <c r="TAV35" s="6"/>
      <c r="TAW35" s="6"/>
      <c r="TAX35" s="6"/>
      <c r="TAY35" s="6"/>
      <c r="TAZ35" s="6"/>
      <c r="TBA35" s="6"/>
      <c r="TBB35" s="6"/>
      <c r="TBC35" s="6"/>
      <c r="TBD35" s="6"/>
      <c r="TBE35" s="6"/>
      <c r="TBF35" s="6"/>
      <c r="TBG35" s="6"/>
      <c r="TBH35" s="6"/>
      <c r="TBI35" s="6"/>
      <c r="TBJ35" s="6"/>
      <c r="TBK35" s="6"/>
      <c r="TBL35" s="6"/>
      <c r="TBM35" s="6"/>
      <c r="TBN35" s="6"/>
      <c r="TBO35" s="6"/>
      <c r="TBP35" s="6"/>
      <c r="TBQ35" s="6"/>
      <c r="TBR35" s="6"/>
      <c r="TBS35" s="6"/>
      <c r="TBT35" s="6"/>
      <c r="TBU35" s="6"/>
      <c r="TBV35" s="6"/>
      <c r="TBW35" s="6"/>
      <c r="TBX35" s="6"/>
      <c r="TBY35" s="6"/>
      <c r="TBZ35" s="6"/>
      <c r="TCA35" s="6"/>
      <c r="TCB35" s="6"/>
      <c r="TCC35" s="6"/>
      <c r="TCD35" s="6"/>
      <c r="TCE35" s="6"/>
      <c r="TCF35" s="6"/>
      <c r="TCG35" s="6"/>
      <c r="TCH35" s="6"/>
      <c r="TCI35" s="6"/>
      <c r="TCJ35" s="6"/>
      <c r="TCK35" s="6"/>
      <c r="TCL35" s="6"/>
      <c r="TCM35" s="6"/>
      <c r="TCN35" s="6"/>
      <c r="TCO35" s="6"/>
      <c r="TCP35" s="6"/>
      <c r="TCQ35" s="6"/>
      <c r="TCR35" s="6"/>
      <c r="TCS35" s="6"/>
      <c r="TCT35" s="6"/>
      <c r="TCU35" s="6"/>
      <c r="TCV35" s="6"/>
      <c r="TCW35" s="6"/>
      <c r="TCX35" s="6"/>
      <c r="TCY35" s="6"/>
      <c r="TCZ35" s="6"/>
      <c r="TDA35" s="6"/>
      <c r="TDB35" s="6"/>
      <c r="TDC35" s="6"/>
      <c r="TDD35" s="6"/>
      <c r="TDE35" s="6"/>
      <c r="TDF35" s="6"/>
      <c r="TDG35" s="6"/>
      <c r="TDH35" s="6"/>
      <c r="TDI35" s="6"/>
      <c r="TDJ35" s="6"/>
      <c r="TDK35" s="6"/>
      <c r="TDL35" s="6"/>
      <c r="TDM35" s="6"/>
      <c r="TDN35" s="6"/>
      <c r="TDO35" s="6"/>
      <c r="TDP35" s="6"/>
      <c r="TDQ35" s="6"/>
      <c r="TDR35" s="6"/>
      <c r="TDS35" s="6"/>
      <c r="TDT35" s="6"/>
      <c r="TDU35" s="6"/>
      <c r="TDV35" s="6"/>
      <c r="TDW35" s="6"/>
      <c r="TDX35" s="6"/>
      <c r="TDY35" s="6"/>
      <c r="TDZ35" s="6"/>
      <c r="TEA35" s="6"/>
      <c r="TEB35" s="6"/>
      <c r="TEC35" s="6"/>
      <c r="TED35" s="6"/>
      <c r="TEE35" s="6"/>
      <c r="TEF35" s="6"/>
      <c r="TEG35" s="6"/>
      <c r="TEH35" s="6"/>
      <c r="TEI35" s="6"/>
      <c r="TEJ35" s="6"/>
      <c r="TEK35" s="6"/>
      <c r="TEL35" s="6"/>
      <c r="TEM35" s="6"/>
      <c r="TEN35" s="6"/>
      <c r="TEO35" s="6"/>
      <c r="TEP35" s="6"/>
      <c r="TEQ35" s="6"/>
      <c r="TER35" s="6"/>
      <c r="TES35" s="6"/>
      <c r="TET35" s="6"/>
      <c r="TEU35" s="6"/>
      <c r="TEV35" s="6"/>
      <c r="TEW35" s="6"/>
      <c r="TEX35" s="6"/>
      <c r="TEY35" s="6"/>
      <c r="TEZ35" s="6"/>
      <c r="TFA35" s="6"/>
      <c r="TFB35" s="6"/>
      <c r="TFC35" s="6"/>
      <c r="TFD35" s="6"/>
      <c r="TFE35" s="6"/>
      <c r="TFF35" s="6"/>
      <c r="TFG35" s="6"/>
      <c r="TFH35" s="6"/>
      <c r="TFI35" s="6"/>
      <c r="TFJ35" s="6"/>
      <c r="TFK35" s="6"/>
      <c r="TFL35" s="6"/>
      <c r="TFM35" s="6"/>
      <c r="TFN35" s="6"/>
      <c r="TFO35" s="6"/>
      <c r="TFP35" s="6"/>
      <c r="TFQ35" s="6"/>
      <c r="TFR35" s="6"/>
      <c r="TFS35" s="6"/>
      <c r="TFT35" s="6"/>
      <c r="TFU35" s="6"/>
      <c r="TFV35" s="6"/>
      <c r="TFW35" s="6"/>
      <c r="TFX35" s="6"/>
      <c r="TFY35" s="6"/>
      <c r="TFZ35" s="6"/>
      <c r="TGA35" s="6"/>
      <c r="TGB35" s="6"/>
      <c r="TGC35" s="6"/>
      <c r="TGD35" s="6"/>
      <c r="TGE35" s="6"/>
      <c r="TGF35" s="6"/>
      <c r="TGG35" s="6"/>
      <c r="TGH35" s="6"/>
      <c r="TGI35" s="6"/>
      <c r="TGJ35" s="6"/>
      <c r="TGK35" s="6"/>
      <c r="TGL35" s="6"/>
      <c r="TGM35" s="6"/>
      <c r="TGN35" s="6"/>
      <c r="TGO35" s="6"/>
      <c r="TGP35" s="6"/>
      <c r="TGQ35" s="6"/>
      <c r="TGR35" s="6"/>
      <c r="TGS35" s="6"/>
      <c r="TGT35" s="6"/>
      <c r="TGU35" s="6"/>
      <c r="TGV35" s="6"/>
      <c r="TGW35" s="6"/>
      <c r="TGX35" s="6"/>
      <c r="TGY35" s="6"/>
      <c r="TGZ35" s="6"/>
      <c r="THA35" s="6"/>
      <c r="THB35" s="6"/>
      <c r="THC35" s="6"/>
      <c r="THD35" s="6"/>
      <c r="THE35" s="6"/>
      <c r="THF35" s="6"/>
      <c r="THG35" s="6"/>
      <c r="THH35" s="6"/>
      <c r="THI35" s="6"/>
      <c r="THJ35" s="6"/>
      <c r="THK35" s="6"/>
      <c r="THL35" s="6"/>
      <c r="THM35" s="6"/>
      <c r="THN35" s="6"/>
      <c r="THO35" s="6"/>
      <c r="THP35" s="6"/>
      <c r="THQ35" s="6"/>
      <c r="THR35" s="6"/>
      <c r="THS35" s="6"/>
      <c r="THT35" s="6"/>
      <c r="THU35" s="6"/>
      <c r="THV35" s="6"/>
      <c r="THW35" s="6"/>
      <c r="THX35" s="6"/>
      <c r="THY35" s="6"/>
      <c r="THZ35" s="6"/>
      <c r="TIA35" s="6"/>
      <c r="TIB35" s="6"/>
      <c r="TIC35" s="6"/>
      <c r="TID35" s="6"/>
      <c r="TIE35" s="6"/>
      <c r="TIF35" s="6"/>
      <c r="TIG35" s="6"/>
      <c r="TIH35" s="6"/>
      <c r="TII35" s="6"/>
      <c r="TIJ35" s="6"/>
      <c r="TIK35" s="6"/>
      <c r="TIL35" s="6"/>
      <c r="TIM35" s="6"/>
      <c r="TIN35" s="6"/>
      <c r="TIO35" s="6"/>
      <c r="TIP35" s="6"/>
      <c r="TIQ35" s="6"/>
      <c r="TIR35" s="6"/>
      <c r="TIS35" s="6"/>
      <c r="TIT35" s="6"/>
      <c r="TIU35" s="6"/>
      <c r="TIV35" s="6"/>
      <c r="TIW35" s="6"/>
      <c r="TIX35" s="6"/>
      <c r="TIY35" s="6"/>
      <c r="TIZ35" s="6"/>
      <c r="TJA35" s="6"/>
      <c r="TJB35" s="6"/>
      <c r="TJC35" s="6"/>
      <c r="TJD35" s="6"/>
      <c r="TJE35" s="6"/>
      <c r="TJF35" s="6"/>
      <c r="TJG35" s="6"/>
      <c r="TJH35" s="6"/>
      <c r="TJI35" s="6"/>
      <c r="TJJ35" s="6"/>
      <c r="TJK35" s="6"/>
      <c r="TJL35" s="6"/>
      <c r="TJM35" s="6"/>
      <c r="TJN35" s="6"/>
      <c r="TJO35" s="6"/>
      <c r="TJP35" s="6"/>
      <c r="TJQ35" s="6"/>
      <c r="TJR35" s="6"/>
      <c r="TJS35" s="6"/>
      <c r="TJT35" s="6"/>
      <c r="TJU35" s="6"/>
      <c r="TJV35" s="6"/>
      <c r="TJW35" s="6"/>
      <c r="TJX35" s="6"/>
      <c r="TJY35" s="6"/>
      <c r="TJZ35" s="6"/>
      <c r="TKA35" s="6"/>
      <c r="TKB35" s="6"/>
      <c r="TKC35" s="6"/>
      <c r="TKD35" s="6"/>
      <c r="TKE35" s="6"/>
      <c r="TKF35" s="6"/>
      <c r="TKG35" s="6"/>
      <c r="TKH35" s="6"/>
      <c r="TKI35" s="6"/>
      <c r="TKJ35" s="6"/>
      <c r="TKK35" s="6"/>
      <c r="TKL35" s="6"/>
      <c r="TKM35" s="6"/>
      <c r="TKN35" s="6"/>
      <c r="TKO35" s="6"/>
      <c r="TKP35" s="6"/>
      <c r="TKQ35" s="6"/>
      <c r="TKR35" s="6"/>
      <c r="TKS35" s="6"/>
      <c r="TKT35" s="6"/>
      <c r="TKU35" s="6"/>
      <c r="TKV35" s="6"/>
      <c r="TKW35" s="6"/>
      <c r="TKX35" s="6"/>
      <c r="TKY35" s="6"/>
      <c r="TKZ35" s="6"/>
      <c r="TLA35" s="6"/>
      <c r="TLB35" s="6"/>
      <c r="TLC35" s="6"/>
      <c r="TLD35" s="6"/>
      <c r="TLE35" s="6"/>
      <c r="TLF35" s="6"/>
      <c r="TLG35" s="6"/>
      <c r="TLH35" s="6"/>
      <c r="TLI35" s="6"/>
      <c r="TLJ35" s="6"/>
      <c r="TLK35" s="6"/>
      <c r="TLL35" s="6"/>
      <c r="TLM35" s="6"/>
      <c r="TLN35" s="6"/>
      <c r="TLO35" s="6"/>
      <c r="TLP35" s="6"/>
      <c r="TLQ35" s="6"/>
      <c r="TLR35" s="6"/>
      <c r="TLS35" s="6"/>
      <c r="TLT35" s="6"/>
      <c r="TLU35" s="6"/>
      <c r="TLV35" s="6"/>
      <c r="TLW35" s="6"/>
      <c r="TLX35" s="6"/>
      <c r="TLY35" s="6"/>
      <c r="TLZ35" s="6"/>
      <c r="TMA35" s="6"/>
      <c r="TMB35" s="6"/>
      <c r="TMC35" s="6"/>
      <c r="TMD35" s="6"/>
      <c r="TME35" s="6"/>
      <c r="TMF35" s="6"/>
      <c r="TMG35" s="6"/>
      <c r="TMH35" s="6"/>
      <c r="TMI35" s="6"/>
      <c r="TMJ35" s="6"/>
      <c r="TMK35" s="6"/>
      <c r="TML35" s="6"/>
      <c r="TMM35" s="6"/>
      <c r="TMN35" s="6"/>
      <c r="TMO35" s="6"/>
      <c r="TMP35" s="6"/>
      <c r="TMQ35" s="6"/>
      <c r="TMR35" s="6"/>
      <c r="TMS35" s="6"/>
      <c r="TMT35" s="6"/>
      <c r="TMU35" s="6"/>
      <c r="TMV35" s="6"/>
      <c r="TMW35" s="6"/>
      <c r="TMX35" s="6"/>
      <c r="TMY35" s="6"/>
      <c r="TMZ35" s="6"/>
      <c r="TNA35" s="6"/>
      <c r="TNB35" s="6"/>
      <c r="TNC35" s="6"/>
      <c r="TND35" s="6"/>
      <c r="TNE35" s="6"/>
      <c r="TNF35" s="6"/>
      <c r="TNG35" s="6"/>
      <c r="TNH35" s="6"/>
      <c r="TNI35" s="6"/>
      <c r="TNJ35" s="6"/>
      <c r="TNK35" s="6"/>
      <c r="TNL35" s="6"/>
      <c r="TNM35" s="6"/>
      <c r="TNN35" s="6"/>
      <c r="TNO35" s="6"/>
      <c r="TNP35" s="6"/>
      <c r="TNQ35" s="6"/>
      <c r="TNR35" s="6"/>
      <c r="TNS35" s="6"/>
      <c r="TNT35" s="6"/>
      <c r="TNU35" s="6"/>
      <c r="TNV35" s="6"/>
      <c r="TNW35" s="6"/>
      <c r="TNX35" s="6"/>
      <c r="TNY35" s="6"/>
      <c r="TNZ35" s="6"/>
      <c r="TOA35" s="6"/>
      <c r="TOB35" s="6"/>
      <c r="TOC35" s="6"/>
      <c r="TOD35" s="6"/>
      <c r="TOE35" s="6"/>
      <c r="TOF35" s="6"/>
      <c r="TOG35" s="6"/>
      <c r="TOH35" s="6"/>
      <c r="TOI35" s="6"/>
      <c r="TOJ35" s="6"/>
      <c r="TOK35" s="6"/>
      <c r="TOL35" s="6"/>
      <c r="TOM35" s="6"/>
      <c r="TON35" s="6"/>
      <c r="TOO35" s="6"/>
      <c r="TOP35" s="6"/>
      <c r="TOQ35" s="6"/>
      <c r="TOR35" s="6"/>
      <c r="TOS35" s="6"/>
      <c r="TOT35" s="6"/>
      <c r="TOU35" s="6"/>
      <c r="TOV35" s="6"/>
      <c r="TOW35" s="6"/>
      <c r="TOX35" s="6"/>
      <c r="TOY35" s="6"/>
      <c r="TOZ35" s="6"/>
      <c r="TPA35" s="6"/>
      <c r="TPB35" s="6"/>
      <c r="TPC35" s="6"/>
      <c r="TPD35" s="6"/>
      <c r="TPE35" s="6"/>
      <c r="TPF35" s="6"/>
      <c r="TPG35" s="6"/>
      <c r="TPH35" s="6"/>
      <c r="TPI35" s="6"/>
      <c r="TPJ35" s="6"/>
      <c r="TPK35" s="6"/>
      <c r="TPL35" s="6"/>
      <c r="TPM35" s="6"/>
      <c r="TPN35" s="6"/>
      <c r="TPO35" s="6"/>
      <c r="TPP35" s="6"/>
      <c r="TPQ35" s="6"/>
      <c r="TPR35" s="6"/>
      <c r="TPS35" s="6"/>
      <c r="TPT35" s="6"/>
      <c r="TPU35" s="6"/>
      <c r="TPV35" s="6"/>
      <c r="TPW35" s="6"/>
      <c r="TPX35" s="6"/>
      <c r="TPY35" s="6"/>
      <c r="TPZ35" s="6"/>
      <c r="TQA35" s="6"/>
      <c r="TQB35" s="6"/>
      <c r="TQC35" s="6"/>
      <c r="TQD35" s="6"/>
      <c r="TQE35" s="6"/>
      <c r="TQF35" s="6"/>
      <c r="TQG35" s="6"/>
      <c r="TQH35" s="6"/>
      <c r="TQI35" s="6"/>
      <c r="TQJ35" s="6"/>
      <c r="TQK35" s="6"/>
      <c r="TQL35" s="6"/>
      <c r="TQM35" s="6"/>
      <c r="TQN35" s="6"/>
      <c r="TQO35" s="6"/>
      <c r="TQP35" s="6"/>
      <c r="TQQ35" s="6"/>
      <c r="TQR35" s="6"/>
      <c r="TQS35" s="6"/>
      <c r="TQT35" s="6"/>
      <c r="TQU35" s="6"/>
      <c r="TQV35" s="6"/>
      <c r="TQW35" s="6"/>
      <c r="TQX35" s="6"/>
      <c r="TQY35" s="6"/>
      <c r="TQZ35" s="6"/>
      <c r="TRA35" s="6"/>
      <c r="TRB35" s="6"/>
      <c r="TRC35" s="6"/>
      <c r="TRD35" s="6"/>
      <c r="TRE35" s="6"/>
      <c r="TRF35" s="6"/>
      <c r="TRG35" s="6"/>
      <c r="TRH35" s="6"/>
      <c r="TRI35" s="6"/>
      <c r="TRJ35" s="6"/>
      <c r="TRK35" s="6"/>
      <c r="TRL35" s="6"/>
      <c r="TRM35" s="6"/>
      <c r="TRN35" s="6"/>
      <c r="TRO35" s="6"/>
      <c r="TRP35" s="6"/>
      <c r="TRQ35" s="6"/>
      <c r="TRR35" s="6"/>
      <c r="TRS35" s="6"/>
      <c r="TRT35" s="6"/>
      <c r="TRU35" s="6"/>
      <c r="TRV35" s="6"/>
      <c r="TRW35" s="6"/>
      <c r="TRX35" s="6"/>
      <c r="TRY35" s="6"/>
      <c r="TRZ35" s="6"/>
      <c r="TSA35" s="6"/>
      <c r="TSB35" s="6"/>
      <c r="TSC35" s="6"/>
      <c r="TSD35" s="6"/>
      <c r="TSE35" s="6"/>
      <c r="TSF35" s="6"/>
      <c r="TSG35" s="6"/>
      <c r="TSH35" s="6"/>
      <c r="TSI35" s="6"/>
      <c r="TSJ35" s="6"/>
      <c r="TSK35" s="6"/>
      <c r="TSL35" s="6"/>
      <c r="TSM35" s="6"/>
      <c r="TSN35" s="6"/>
      <c r="TSO35" s="6"/>
      <c r="TSP35" s="6"/>
      <c r="TSQ35" s="6"/>
      <c r="TSR35" s="6"/>
      <c r="TSS35" s="6"/>
      <c r="TST35" s="6"/>
      <c r="TSU35" s="6"/>
      <c r="TSV35" s="6"/>
      <c r="TSW35" s="6"/>
      <c r="TSX35" s="6"/>
      <c r="TSY35" s="6"/>
      <c r="TSZ35" s="6"/>
      <c r="TTA35" s="6"/>
      <c r="TTB35" s="6"/>
      <c r="TTC35" s="6"/>
      <c r="TTD35" s="6"/>
      <c r="TTE35" s="6"/>
      <c r="TTF35" s="6"/>
      <c r="TTG35" s="6"/>
      <c r="TTH35" s="6"/>
      <c r="TTI35" s="6"/>
      <c r="TTJ35" s="6"/>
      <c r="TTK35" s="6"/>
      <c r="TTL35" s="6"/>
      <c r="TTM35" s="6"/>
      <c r="TTN35" s="6"/>
      <c r="TTO35" s="6"/>
      <c r="TTP35" s="6"/>
      <c r="TTQ35" s="6"/>
      <c r="TTR35" s="6"/>
      <c r="TTS35" s="6"/>
      <c r="TTT35" s="6"/>
      <c r="TTU35" s="6"/>
      <c r="TTV35" s="6"/>
      <c r="TTW35" s="6"/>
      <c r="TTX35" s="6"/>
      <c r="TTY35" s="6"/>
      <c r="TTZ35" s="6"/>
      <c r="TUA35" s="6"/>
      <c r="TUB35" s="6"/>
      <c r="TUC35" s="6"/>
      <c r="TUD35" s="6"/>
      <c r="TUE35" s="6"/>
      <c r="TUF35" s="6"/>
      <c r="TUG35" s="6"/>
      <c r="TUH35" s="6"/>
      <c r="TUI35" s="6"/>
      <c r="TUJ35" s="6"/>
      <c r="TUK35" s="6"/>
      <c r="TUL35" s="6"/>
      <c r="TUM35" s="6"/>
      <c r="TUN35" s="6"/>
      <c r="TUO35" s="6"/>
      <c r="TUP35" s="6"/>
      <c r="TUQ35" s="6"/>
      <c r="TUR35" s="6"/>
      <c r="TUS35" s="6"/>
      <c r="TUT35" s="6"/>
      <c r="TUU35" s="6"/>
      <c r="TUV35" s="6"/>
      <c r="TUW35" s="6"/>
      <c r="TUX35" s="6"/>
      <c r="TUY35" s="6"/>
      <c r="TUZ35" s="6"/>
      <c r="TVA35" s="6"/>
      <c r="TVB35" s="6"/>
      <c r="TVC35" s="6"/>
      <c r="TVD35" s="6"/>
      <c r="TVE35" s="6"/>
      <c r="TVF35" s="6"/>
      <c r="TVG35" s="6"/>
      <c r="TVH35" s="6"/>
      <c r="TVI35" s="6"/>
      <c r="TVJ35" s="6"/>
      <c r="TVK35" s="6"/>
      <c r="TVL35" s="6"/>
      <c r="TVM35" s="6"/>
      <c r="TVN35" s="6"/>
      <c r="TVO35" s="6"/>
      <c r="TVP35" s="6"/>
      <c r="TVQ35" s="6"/>
      <c r="TVR35" s="6"/>
      <c r="TVS35" s="6"/>
      <c r="TVT35" s="6"/>
      <c r="TVU35" s="6"/>
      <c r="TVV35" s="6"/>
      <c r="TVW35" s="6"/>
      <c r="TVX35" s="6"/>
      <c r="TVY35" s="6"/>
      <c r="TVZ35" s="6"/>
      <c r="TWA35" s="6"/>
      <c r="TWB35" s="6"/>
      <c r="TWC35" s="6"/>
      <c r="TWD35" s="6"/>
      <c r="TWE35" s="6"/>
      <c r="TWF35" s="6"/>
      <c r="TWG35" s="6"/>
      <c r="TWH35" s="6"/>
      <c r="TWI35" s="6"/>
      <c r="TWJ35" s="6"/>
      <c r="TWK35" s="6"/>
      <c r="TWL35" s="6"/>
      <c r="TWM35" s="6"/>
      <c r="TWN35" s="6"/>
      <c r="TWO35" s="6"/>
      <c r="TWP35" s="6"/>
      <c r="TWQ35" s="6"/>
      <c r="TWR35" s="6"/>
      <c r="TWS35" s="6"/>
      <c r="TWT35" s="6"/>
      <c r="TWU35" s="6"/>
      <c r="TWV35" s="6"/>
      <c r="TWW35" s="6"/>
      <c r="TWX35" s="6"/>
      <c r="TWY35" s="6"/>
      <c r="TWZ35" s="6"/>
      <c r="TXA35" s="6"/>
      <c r="TXB35" s="6"/>
      <c r="TXC35" s="6"/>
      <c r="TXD35" s="6"/>
      <c r="TXE35" s="6"/>
      <c r="TXF35" s="6"/>
      <c r="TXG35" s="6"/>
      <c r="TXH35" s="6"/>
      <c r="TXI35" s="6"/>
      <c r="TXJ35" s="6"/>
      <c r="TXK35" s="6"/>
      <c r="TXL35" s="6"/>
      <c r="TXM35" s="6"/>
      <c r="TXN35" s="6"/>
      <c r="TXO35" s="6"/>
      <c r="TXP35" s="6"/>
      <c r="TXQ35" s="6"/>
      <c r="TXR35" s="6"/>
      <c r="TXS35" s="6"/>
      <c r="TXT35" s="6"/>
      <c r="TXU35" s="6"/>
      <c r="TXV35" s="6"/>
      <c r="TXW35" s="6"/>
      <c r="TXX35" s="6"/>
      <c r="TXY35" s="6"/>
      <c r="TXZ35" s="6"/>
      <c r="TYA35" s="6"/>
      <c r="TYB35" s="6"/>
      <c r="TYC35" s="6"/>
      <c r="TYD35" s="6"/>
      <c r="TYE35" s="6"/>
      <c r="TYF35" s="6"/>
      <c r="TYG35" s="6"/>
      <c r="TYH35" s="6"/>
      <c r="TYI35" s="6"/>
      <c r="TYJ35" s="6"/>
      <c r="TYK35" s="6"/>
      <c r="TYL35" s="6"/>
      <c r="TYM35" s="6"/>
      <c r="TYN35" s="6"/>
      <c r="TYO35" s="6"/>
      <c r="TYP35" s="6"/>
      <c r="TYQ35" s="6"/>
      <c r="TYR35" s="6"/>
      <c r="TYS35" s="6"/>
      <c r="TYT35" s="6"/>
      <c r="TYU35" s="6"/>
      <c r="TYV35" s="6"/>
      <c r="TYW35" s="6"/>
      <c r="TYX35" s="6"/>
      <c r="TYY35" s="6"/>
      <c r="TYZ35" s="6"/>
      <c r="TZA35" s="6"/>
      <c r="TZB35" s="6"/>
      <c r="TZC35" s="6"/>
      <c r="TZD35" s="6"/>
      <c r="TZE35" s="6"/>
      <c r="TZF35" s="6"/>
      <c r="TZG35" s="6"/>
      <c r="TZH35" s="6"/>
      <c r="TZI35" s="6"/>
      <c r="TZJ35" s="6"/>
      <c r="TZK35" s="6"/>
      <c r="TZL35" s="6"/>
      <c r="TZM35" s="6"/>
      <c r="TZN35" s="6"/>
      <c r="TZO35" s="6"/>
      <c r="TZP35" s="6"/>
      <c r="TZQ35" s="6"/>
      <c r="TZR35" s="6"/>
      <c r="TZS35" s="6"/>
      <c r="TZT35" s="6"/>
      <c r="TZU35" s="6"/>
      <c r="TZV35" s="6"/>
      <c r="TZW35" s="6"/>
      <c r="TZX35" s="6"/>
      <c r="TZY35" s="6"/>
      <c r="TZZ35" s="6"/>
      <c r="UAA35" s="6"/>
      <c r="UAB35" s="6"/>
      <c r="UAC35" s="6"/>
      <c r="UAD35" s="6"/>
      <c r="UAE35" s="6"/>
      <c r="UAF35" s="6"/>
      <c r="UAG35" s="6"/>
      <c r="UAH35" s="6"/>
      <c r="UAI35" s="6"/>
      <c r="UAJ35" s="6"/>
      <c r="UAK35" s="6"/>
      <c r="UAL35" s="6"/>
      <c r="UAM35" s="6"/>
      <c r="UAN35" s="6"/>
      <c r="UAO35" s="6"/>
      <c r="UAP35" s="6"/>
      <c r="UAQ35" s="6"/>
      <c r="UAR35" s="6"/>
      <c r="UAS35" s="6"/>
      <c r="UAT35" s="6"/>
      <c r="UAU35" s="6"/>
      <c r="UAV35" s="6"/>
      <c r="UAW35" s="6"/>
      <c r="UAX35" s="6"/>
      <c r="UAY35" s="6"/>
      <c r="UAZ35" s="6"/>
      <c r="UBA35" s="6"/>
      <c r="UBB35" s="6"/>
      <c r="UBC35" s="6"/>
      <c r="UBD35" s="6"/>
      <c r="UBE35" s="6"/>
      <c r="UBF35" s="6"/>
      <c r="UBG35" s="6"/>
      <c r="UBH35" s="6"/>
      <c r="UBI35" s="6"/>
      <c r="UBJ35" s="6"/>
      <c r="UBK35" s="6"/>
      <c r="UBL35" s="6"/>
      <c r="UBM35" s="6"/>
      <c r="UBN35" s="6"/>
      <c r="UBO35" s="6"/>
      <c r="UBP35" s="6"/>
      <c r="UBQ35" s="6"/>
      <c r="UBR35" s="6"/>
      <c r="UBS35" s="6"/>
      <c r="UBT35" s="6"/>
      <c r="UBU35" s="6"/>
      <c r="UBV35" s="6"/>
      <c r="UBW35" s="6"/>
      <c r="UBX35" s="6"/>
      <c r="UBY35" s="6"/>
      <c r="UBZ35" s="6"/>
      <c r="UCA35" s="6"/>
      <c r="UCB35" s="6"/>
      <c r="UCC35" s="6"/>
      <c r="UCD35" s="6"/>
      <c r="UCE35" s="6"/>
      <c r="UCF35" s="6"/>
      <c r="UCG35" s="6"/>
      <c r="UCH35" s="6"/>
      <c r="UCI35" s="6"/>
      <c r="UCJ35" s="6"/>
      <c r="UCK35" s="6"/>
      <c r="UCL35" s="6"/>
      <c r="UCM35" s="6"/>
      <c r="UCN35" s="6"/>
      <c r="UCO35" s="6"/>
      <c r="UCP35" s="6"/>
      <c r="UCQ35" s="6"/>
      <c r="UCR35" s="6"/>
      <c r="UCS35" s="6"/>
      <c r="UCT35" s="6"/>
      <c r="UCU35" s="6"/>
      <c r="UCV35" s="6"/>
      <c r="UCW35" s="6"/>
      <c r="UCX35" s="6"/>
      <c r="UCY35" s="6"/>
      <c r="UCZ35" s="6"/>
      <c r="UDA35" s="6"/>
      <c r="UDB35" s="6"/>
      <c r="UDC35" s="6"/>
      <c r="UDD35" s="6"/>
      <c r="UDE35" s="6"/>
      <c r="UDF35" s="6"/>
      <c r="UDG35" s="6"/>
      <c r="UDH35" s="6"/>
      <c r="UDI35" s="6"/>
      <c r="UDJ35" s="6"/>
      <c r="UDK35" s="6"/>
      <c r="UDL35" s="6"/>
      <c r="UDM35" s="6"/>
      <c r="UDN35" s="6"/>
      <c r="UDO35" s="6"/>
      <c r="UDP35" s="6"/>
      <c r="UDQ35" s="6"/>
      <c r="UDR35" s="6"/>
      <c r="UDS35" s="6"/>
      <c r="UDT35" s="6"/>
      <c r="UDU35" s="6"/>
      <c r="UDV35" s="6"/>
      <c r="UDW35" s="6"/>
      <c r="UDX35" s="6"/>
      <c r="UDY35" s="6"/>
      <c r="UDZ35" s="6"/>
      <c r="UEA35" s="6"/>
      <c r="UEB35" s="6"/>
      <c r="UEC35" s="6"/>
      <c r="UED35" s="6"/>
      <c r="UEE35" s="6"/>
      <c r="UEF35" s="6"/>
      <c r="UEG35" s="6"/>
      <c r="UEH35" s="6"/>
      <c r="UEI35" s="6"/>
      <c r="UEJ35" s="6"/>
      <c r="UEK35" s="6"/>
      <c r="UEL35" s="6"/>
      <c r="UEM35" s="6"/>
      <c r="UEN35" s="6"/>
      <c r="UEO35" s="6"/>
      <c r="UEP35" s="6"/>
      <c r="UEQ35" s="6"/>
      <c r="UER35" s="6"/>
      <c r="UES35" s="6"/>
      <c r="UET35" s="6"/>
      <c r="UEU35" s="6"/>
      <c r="UEV35" s="6"/>
      <c r="UEW35" s="6"/>
      <c r="UEX35" s="6"/>
      <c r="UEY35" s="6"/>
      <c r="UEZ35" s="6"/>
      <c r="UFA35" s="6"/>
      <c r="UFB35" s="6"/>
      <c r="UFC35" s="6"/>
      <c r="UFD35" s="6"/>
      <c r="UFE35" s="6"/>
      <c r="UFF35" s="6"/>
      <c r="UFG35" s="6"/>
      <c r="UFH35" s="6"/>
      <c r="UFI35" s="6"/>
      <c r="UFJ35" s="6"/>
      <c r="UFK35" s="6"/>
      <c r="UFL35" s="6"/>
      <c r="UFM35" s="6"/>
      <c r="UFN35" s="6"/>
      <c r="UFO35" s="6"/>
      <c r="UFP35" s="6"/>
      <c r="UFQ35" s="6"/>
      <c r="UFR35" s="6"/>
      <c r="UFS35" s="6"/>
      <c r="UFT35" s="6"/>
      <c r="UFU35" s="6"/>
      <c r="UFV35" s="6"/>
      <c r="UFW35" s="6"/>
      <c r="UFX35" s="6"/>
      <c r="UFY35" s="6"/>
      <c r="UFZ35" s="6"/>
      <c r="UGA35" s="6"/>
      <c r="UGB35" s="6"/>
      <c r="UGC35" s="6"/>
      <c r="UGD35" s="6"/>
      <c r="UGE35" s="6"/>
      <c r="UGF35" s="6"/>
      <c r="UGG35" s="6"/>
      <c r="UGH35" s="6"/>
      <c r="UGI35" s="6"/>
      <c r="UGJ35" s="6"/>
      <c r="UGK35" s="6"/>
      <c r="UGL35" s="6"/>
      <c r="UGM35" s="6"/>
      <c r="UGN35" s="6"/>
      <c r="UGO35" s="6"/>
      <c r="UGP35" s="6"/>
      <c r="UGQ35" s="6"/>
      <c r="UGR35" s="6"/>
      <c r="UGS35" s="6"/>
      <c r="UGT35" s="6"/>
      <c r="UGU35" s="6"/>
      <c r="UGV35" s="6"/>
      <c r="UGW35" s="6"/>
      <c r="UGX35" s="6"/>
      <c r="UGY35" s="6"/>
      <c r="UGZ35" s="6"/>
      <c r="UHA35" s="6"/>
      <c r="UHB35" s="6"/>
      <c r="UHC35" s="6"/>
      <c r="UHD35" s="6"/>
      <c r="UHE35" s="6"/>
      <c r="UHF35" s="6"/>
      <c r="UHG35" s="6"/>
      <c r="UHH35" s="6"/>
      <c r="UHI35" s="6"/>
      <c r="UHJ35" s="6"/>
      <c r="UHK35" s="6"/>
      <c r="UHL35" s="6"/>
      <c r="UHM35" s="6"/>
      <c r="UHN35" s="6"/>
      <c r="UHO35" s="6"/>
      <c r="UHP35" s="6"/>
      <c r="UHQ35" s="6"/>
      <c r="UHR35" s="6"/>
      <c r="UHS35" s="6"/>
      <c r="UHT35" s="6"/>
      <c r="UHU35" s="6"/>
      <c r="UHV35" s="6"/>
      <c r="UHW35" s="6"/>
      <c r="UHX35" s="6"/>
      <c r="UHY35" s="6"/>
      <c r="UHZ35" s="6"/>
      <c r="UIA35" s="6"/>
      <c r="UIB35" s="6"/>
      <c r="UIC35" s="6"/>
      <c r="UID35" s="6"/>
      <c r="UIE35" s="6"/>
      <c r="UIF35" s="6"/>
      <c r="UIG35" s="6"/>
      <c r="UIH35" s="6"/>
      <c r="UII35" s="6"/>
      <c r="UIJ35" s="6"/>
      <c r="UIK35" s="6"/>
      <c r="UIL35" s="6"/>
      <c r="UIM35" s="6"/>
      <c r="UIN35" s="6"/>
      <c r="UIO35" s="6"/>
      <c r="UIP35" s="6"/>
      <c r="UIQ35" s="6"/>
      <c r="UIR35" s="6"/>
      <c r="UIS35" s="6"/>
      <c r="UIT35" s="6"/>
      <c r="UIU35" s="6"/>
      <c r="UIV35" s="6"/>
      <c r="UIW35" s="6"/>
      <c r="UIX35" s="6"/>
      <c r="UIY35" s="6"/>
      <c r="UIZ35" s="6"/>
      <c r="UJA35" s="6"/>
      <c r="UJB35" s="6"/>
      <c r="UJC35" s="6"/>
      <c r="UJD35" s="6"/>
      <c r="UJE35" s="6"/>
      <c r="UJF35" s="6"/>
      <c r="UJG35" s="6"/>
      <c r="UJH35" s="6"/>
      <c r="UJI35" s="6"/>
      <c r="UJJ35" s="6"/>
      <c r="UJK35" s="6"/>
      <c r="UJL35" s="6"/>
      <c r="UJM35" s="6"/>
      <c r="UJN35" s="6"/>
      <c r="UJO35" s="6"/>
      <c r="UJP35" s="6"/>
      <c r="UJQ35" s="6"/>
      <c r="UJR35" s="6"/>
      <c r="UJS35" s="6"/>
      <c r="UJT35" s="6"/>
      <c r="UJU35" s="6"/>
      <c r="UJV35" s="6"/>
      <c r="UJW35" s="6"/>
      <c r="UJX35" s="6"/>
      <c r="UJY35" s="6"/>
      <c r="UJZ35" s="6"/>
      <c r="UKA35" s="6"/>
      <c r="UKB35" s="6"/>
      <c r="UKC35" s="6"/>
      <c r="UKD35" s="6"/>
      <c r="UKE35" s="6"/>
      <c r="UKF35" s="6"/>
      <c r="UKG35" s="6"/>
      <c r="UKH35" s="6"/>
      <c r="UKI35" s="6"/>
      <c r="UKJ35" s="6"/>
      <c r="UKK35" s="6"/>
      <c r="UKL35" s="6"/>
      <c r="UKM35" s="6"/>
      <c r="UKN35" s="6"/>
      <c r="UKO35" s="6"/>
      <c r="UKP35" s="6"/>
      <c r="UKQ35" s="6"/>
      <c r="UKR35" s="6"/>
      <c r="UKS35" s="6"/>
      <c r="UKT35" s="6"/>
      <c r="UKU35" s="6"/>
      <c r="UKV35" s="6"/>
      <c r="UKW35" s="6"/>
      <c r="UKX35" s="6"/>
      <c r="UKY35" s="6"/>
      <c r="UKZ35" s="6"/>
      <c r="ULA35" s="6"/>
      <c r="ULB35" s="6"/>
      <c r="ULC35" s="6"/>
      <c r="ULD35" s="6"/>
      <c r="ULE35" s="6"/>
      <c r="ULF35" s="6"/>
      <c r="ULG35" s="6"/>
      <c r="ULH35" s="6"/>
      <c r="ULI35" s="6"/>
      <c r="ULJ35" s="6"/>
      <c r="ULK35" s="6"/>
      <c r="ULL35" s="6"/>
      <c r="ULM35" s="6"/>
      <c r="ULN35" s="6"/>
      <c r="ULO35" s="6"/>
      <c r="ULP35" s="6"/>
      <c r="ULQ35" s="6"/>
      <c r="ULR35" s="6"/>
      <c r="ULS35" s="6"/>
      <c r="ULT35" s="6"/>
      <c r="ULU35" s="6"/>
      <c r="ULV35" s="6"/>
      <c r="ULW35" s="6"/>
      <c r="ULX35" s="6"/>
      <c r="ULY35" s="6"/>
      <c r="ULZ35" s="6"/>
      <c r="UMA35" s="6"/>
      <c r="UMB35" s="6"/>
      <c r="UMC35" s="6"/>
      <c r="UMD35" s="6"/>
      <c r="UME35" s="6"/>
      <c r="UMF35" s="6"/>
      <c r="UMG35" s="6"/>
      <c r="UMH35" s="6"/>
      <c r="UMI35" s="6"/>
      <c r="UMJ35" s="6"/>
      <c r="UMK35" s="6"/>
      <c r="UML35" s="6"/>
      <c r="UMM35" s="6"/>
      <c r="UMN35" s="6"/>
      <c r="UMO35" s="6"/>
      <c r="UMP35" s="6"/>
      <c r="UMQ35" s="6"/>
      <c r="UMR35" s="6"/>
      <c r="UMS35" s="6"/>
      <c r="UMT35" s="6"/>
      <c r="UMU35" s="6"/>
      <c r="UMV35" s="6"/>
      <c r="UMW35" s="6"/>
      <c r="UMX35" s="6"/>
      <c r="UMY35" s="6"/>
      <c r="UMZ35" s="6"/>
      <c r="UNA35" s="6"/>
      <c r="UNB35" s="6"/>
      <c r="UNC35" s="6"/>
      <c r="UND35" s="6"/>
      <c r="UNE35" s="6"/>
      <c r="UNF35" s="6"/>
      <c r="UNG35" s="6"/>
      <c r="UNH35" s="6"/>
      <c r="UNI35" s="6"/>
      <c r="UNJ35" s="6"/>
      <c r="UNK35" s="6"/>
      <c r="UNL35" s="6"/>
      <c r="UNM35" s="6"/>
      <c r="UNN35" s="6"/>
      <c r="UNO35" s="6"/>
      <c r="UNP35" s="6"/>
      <c r="UNQ35" s="6"/>
      <c r="UNR35" s="6"/>
      <c r="UNS35" s="6"/>
      <c r="UNT35" s="6"/>
      <c r="UNU35" s="6"/>
      <c r="UNV35" s="6"/>
      <c r="UNW35" s="6"/>
      <c r="UNX35" s="6"/>
      <c r="UNY35" s="6"/>
      <c r="UNZ35" s="6"/>
      <c r="UOA35" s="6"/>
      <c r="UOB35" s="6"/>
      <c r="UOC35" s="6"/>
      <c r="UOD35" s="6"/>
      <c r="UOE35" s="6"/>
      <c r="UOF35" s="6"/>
      <c r="UOG35" s="6"/>
      <c r="UOH35" s="6"/>
      <c r="UOI35" s="6"/>
      <c r="UOJ35" s="6"/>
      <c r="UOK35" s="6"/>
      <c r="UOL35" s="6"/>
      <c r="UOM35" s="6"/>
      <c r="UON35" s="6"/>
      <c r="UOO35" s="6"/>
      <c r="UOP35" s="6"/>
      <c r="UOQ35" s="6"/>
      <c r="UOR35" s="6"/>
      <c r="UOS35" s="6"/>
      <c r="UOT35" s="6"/>
      <c r="UOU35" s="6"/>
      <c r="UOV35" s="6"/>
      <c r="UOW35" s="6"/>
      <c r="UOX35" s="6"/>
      <c r="UOY35" s="6"/>
      <c r="UOZ35" s="6"/>
      <c r="UPA35" s="6"/>
      <c r="UPB35" s="6"/>
      <c r="UPC35" s="6"/>
      <c r="UPD35" s="6"/>
      <c r="UPE35" s="6"/>
      <c r="UPF35" s="6"/>
      <c r="UPG35" s="6"/>
      <c r="UPH35" s="6"/>
      <c r="UPI35" s="6"/>
      <c r="UPJ35" s="6"/>
      <c r="UPK35" s="6"/>
      <c r="UPL35" s="6"/>
      <c r="UPM35" s="6"/>
      <c r="UPN35" s="6"/>
      <c r="UPO35" s="6"/>
      <c r="UPP35" s="6"/>
      <c r="UPQ35" s="6"/>
      <c r="UPR35" s="6"/>
      <c r="UPS35" s="6"/>
      <c r="UPT35" s="6"/>
      <c r="UPU35" s="6"/>
      <c r="UPV35" s="6"/>
      <c r="UPW35" s="6"/>
      <c r="UPX35" s="6"/>
      <c r="UPY35" s="6"/>
      <c r="UPZ35" s="6"/>
      <c r="UQA35" s="6"/>
      <c r="UQB35" s="6"/>
      <c r="UQC35" s="6"/>
      <c r="UQD35" s="6"/>
      <c r="UQE35" s="6"/>
      <c r="UQF35" s="6"/>
      <c r="UQG35" s="6"/>
      <c r="UQH35" s="6"/>
      <c r="UQI35" s="6"/>
      <c r="UQJ35" s="6"/>
      <c r="UQK35" s="6"/>
      <c r="UQL35" s="6"/>
      <c r="UQM35" s="6"/>
      <c r="UQN35" s="6"/>
      <c r="UQO35" s="6"/>
      <c r="UQP35" s="6"/>
      <c r="UQQ35" s="6"/>
      <c r="UQR35" s="6"/>
      <c r="UQS35" s="6"/>
      <c r="UQT35" s="6"/>
      <c r="UQU35" s="6"/>
      <c r="UQV35" s="6"/>
      <c r="UQW35" s="6"/>
      <c r="UQX35" s="6"/>
      <c r="UQY35" s="6"/>
      <c r="UQZ35" s="6"/>
      <c r="URA35" s="6"/>
      <c r="URB35" s="6"/>
      <c r="URC35" s="6"/>
      <c r="URD35" s="6"/>
      <c r="URE35" s="6"/>
      <c r="URF35" s="6"/>
      <c r="URG35" s="6"/>
      <c r="URH35" s="6"/>
      <c r="URI35" s="6"/>
      <c r="URJ35" s="6"/>
      <c r="URK35" s="6"/>
      <c r="URL35" s="6"/>
      <c r="URM35" s="6"/>
      <c r="URN35" s="6"/>
      <c r="URO35" s="6"/>
      <c r="URP35" s="6"/>
      <c r="URQ35" s="6"/>
      <c r="URR35" s="6"/>
      <c r="URS35" s="6"/>
      <c r="URT35" s="6"/>
      <c r="URU35" s="6"/>
      <c r="URV35" s="6"/>
      <c r="URW35" s="6"/>
      <c r="URX35" s="6"/>
      <c r="URY35" s="6"/>
      <c r="URZ35" s="6"/>
      <c r="USA35" s="6"/>
      <c r="USB35" s="6"/>
      <c r="USC35" s="6"/>
      <c r="USD35" s="6"/>
      <c r="USE35" s="6"/>
      <c r="USF35" s="6"/>
      <c r="USG35" s="6"/>
      <c r="USH35" s="6"/>
      <c r="USI35" s="6"/>
      <c r="USJ35" s="6"/>
      <c r="USK35" s="6"/>
      <c r="USL35" s="6"/>
      <c r="USM35" s="6"/>
      <c r="USN35" s="6"/>
      <c r="USO35" s="6"/>
      <c r="USP35" s="6"/>
      <c r="USQ35" s="6"/>
      <c r="USR35" s="6"/>
      <c r="USS35" s="6"/>
      <c r="UST35" s="6"/>
      <c r="USU35" s="6"/>
      <c r="USV35" s="6"/>
      <c r="USW35" s="6"/>
      <c r="USX35" s="6"/>
      <c r="USY35" s="6"/>
      <c r="USZ35" s="6"/>
      <c r="UTA35" s="6"/>
      <c r="UTB35" s="6"/>
      <c r="UTC35" s="6"/>
      <c r="UTD35" s="6"/>
      <c r="UTE35" s="6"/>
      <c r="UTF35" s="6"/>
      <c r="UTG35" s="6"/>
      <c r="UTH35" s="6"/>
      <c r="UTI35" s="6"/>
      <c r="UTJ35" s="6"/>
      <c r="UTK35" s="6"/>
      <c r="UTL35" s="6"/>
      <c r="UTM35" s="6"/>
      <c r="UTN35" s="6"/>
      <c r="UTO35" s="6"/>
      <c r="UTP35" s="6"/>
      <c r="UTQ35" s="6"/>
      <c r="UTR35" s="6"/>
      <c r="UTS35" s="6"/>
      <c r="UTT35" s="6"/>
      <c r="UTU35" s="6"/>
      <c r="UTV35" s="6"/>
      <c r="UTW35" s="6"/>
      <c r="UTX35" s="6"/>
      <c r="UTY35" s="6"/>
      <c r="UTZ35" s="6"/>
      <c r="UUA35" s="6"/>
      <c r="UUB35" s="6"/>
      <c r="UUC35" s="6"/>
      <c r="UUD35" s="6"/>
      <c r="UUE35" s="6"/>
      <c r="UUF35" s="6"/>
      <c r="UUG35" s="6"/>
      <c r="UUH35" s="6"/>
      <c r="UUI35" s="6"/>
      <c r="UUJ35" s="6"/>
      <c r="UUK35" s="6"/>
      <c r="UUL35" s="6"/>
      <c r="UUM35" s="6"/>
      <c r="UUN35" s="6"/>
      <c r="UUO35" s="6"/>
      <c r="UUP35" s="6"/>
      <c r="UUQ35" s="6"/>
      <c r="UUR35" s="6"/>
      <c r="UUS35" s="6"/>
      <c r="UUT35" s="6"/>
      <c r="UUU35" s="6"/>
      <c r="UUV35" s="6"/>
      <c r="UUW35" s="6"/>
      <c r="UUX35" s="6"/>
      <c r="UUY35" s="6"/>
      <c r="UUZ35" s="6"/>
      <c r="UVA35" s="6"/>
      <c r="UVB35" s="6"/>
      <c r="UVC35" s="6"/>
      <c r="UVD35" s="6"/>
      <c r="UVE35" s="6"/>
      <c r="UVF35" s="6"/>
      <c r="UVG35" s="6"/>
      <c r="UVH35" s="6"/>
      <c r="UVI35" s="6"/>
      <c r="UVJ35" s="6"/>
      <c r="UVK35" s="6"/>
      <c r="UVL35" s="6"/>
      <c r="UVM35" s="6"/>
      <c r="UVN35" s="6"/>
      <c r="UVO35" s="6"/>
      <c r="UVP35" s="6"/>
      <c r="UVQ35" s="6"/>
      <c r="UVR35" s="6"/>
      <c r="UVS35" s="6"/>
      <c r="UVT35" s="6"/>
      <c r="UVU35" s="6"/>
      <c r="UVV35" s="6"/>
      <c r="UVW35" s="6"/>
      <c r="UVX35" s="6"/>
      <c r="UVY35" s="6"/>
      <c r="UVZ35" s="6"/>
      <c r="UWA35" s="6"/>
      <c r="UWB35" s="6"/>
      <c r="UWC35" s="6"/>
      <c r="UWD35" s="6"/>
      <c r="UWE35" s="6"/>
      <c r="UWF35" s="6"/>
      <c r="UWG35" s="6"/>
      <c r="UWH35" s="6"/>
      <c r="UWI35" s="6"/>
      <c r="UWJ35" s="6"/>
      <c r="UWK35" s="6"/>
      <c r="UWL35" s="6"/>
      <c r="UWM35" s="6"/>
      <c r="UWN35" s="6"/>
      <c r="UWO35" s="6"/>
      <c r="UWP35" s="6"/>
      <c r="UWQ35" s="6"/>
      <c r="UWR35" s="6"/>
      <c r="UWS35" s="6"/>
      <c r="UWT35" s="6"/>
      <c r="UWU35" s="6"/>
      <c r="UWV35" s="6"/>
      <c r="UWW35" s="6"/>
      <c r="UWX35" s="6"/>
      <c r="UWY35" s="6"/>
      <c r="UWZ35" s="6"/>
      <c r="UXA35" s="6"/>
      <c r="UXB35" s="6"/>
      <c r="UXC35" s="6"/>
      <c r="UXD35" s="6"/>
      <c r="UXE35" s="6"/>
      <c r="UXF35" s="6"/>
      <c r="UXG35" s="6"/>
      <c r="UXH35" s="6"/>
      <c r="UXI35" s="6"/>
      <c r="UXJ35" s="6"/>
      <c r="UXK35" s="6"/>
      <c r="UXL35" s="6"/>
      <c r="UXM35" s="6"/>
      <c r="UXN35" s="6"/>
      <c r="UXO35" s="6"/>
      <c r="UXP35" s="6"/>
      <c r="UXQ35" s="6"/>
      <c r="UXR35" s="6"/>
      <c r="UXS35" s="6"/>
      <c r="UXT35" s="6"/>
      <c r="UXU35" s="6"/>
      <c r="UXV35" s="6"/>
      <c r="UXW35" s="6"/>
      <c r="UXX35" s="6"/>
      <c r="UXY35" s="6"/>
      <c r="UXZ35" s="6"/>
      <c r="UYA35" s="6"/>
      <c r="UYB35" s="6"/>
      <c r="UYC35" s="6"/>
      <c r="UYD35" s="6"/>
      <c r="UYE35" s="6"/>
      <c r="UYF35" s="6"/>
      <c r="UYG35" s="6"/>
      <c r="UYH35" s="6"/>
      <c r="UYI35" s="6"/>
      <c r="UYJ35" s="6"/>
      <c r="UYK35" s="6"/>
      <c r="UYL35" s="6"/>
      <c r="UYM35" s="6"/>
      <c r="UYN35" s="6"/>
      <c r="UYO35" s="6"/>
      <c r="UYP35" s="6"/>
      <c r="UYQ35" s="6"/>
      <c r="UYR35" s="6"/>
      <c r="UYS35" s="6"/>
      <c r="UYT35" s="6"/>
      <c r="UYU35" s="6"/>
      <c r="UYV35" s="6"/>
      <c r="UYW35" s="6"/>
      <c r="UYX35" s="6"/>
      <c r="UYY35" s="6"/>
      <c r="UYZ35" s="6"/>
      <c r="UZA35" s="6"/>
      <c r="UZB35" s="6"/>
      <c r="UZC35" s="6"/>
      <c r="UZD35" s="6"/>
      <c r="UZE35" s="6"/>
      <c r="UZF35" s="6"/>
      <c r="UZG35" s="6"/>
      <c r="UZH35" s="6"/>
      <c r="UZI35" s="6"/>
      <c r="UZJ35" s="6"/>
      <c r="UZK35" s="6"/>
      <c r="UZL35" s="6"/>
      <c r="UZM35" s="6"/>
      <c r="UZN35" s="6"/>
      <c r="UZO35" s="6"/>
      <c r="UZP35" s="6"/>
      <c r="UZQ35" s="6"/>
      <c r="UZR35" s="6"/>
      <c r="UZS35" s="6"/>
      <c r="UZT35" s="6"/>
      <c r="UZU35" s="6"/>
      <c r="UZV35" s="6"/>
      <c r="UZW35" s="6"/>
      <c r="UZX35" s="6"/>
      <c r="UZY35" s="6"/>
      <c r="UZZ35" s="6"/>
      <c r="VAA35" s="6"/>
      <c r="VAB35" s="6"/>
      <c r="VAC35" s="6"/>
      <c r="VAD35" s="6"/>
      <c r="VAE35" s="6"/>
      <c r="VAF35" s="6"/>
      <c r="VAG35" s="6"/>
      <c r="VAH35" s="6"/>
      <c r="VAI35" s="6"/>
      <c r="VAJ35" s="6"/>
      <c r="VAK35" s="6"/>
      <c r="VAL35" s="6"/>
      <c r="VAM35" s="6"/>
      <c r="VAN35" s="6"/>
      <c r="VAO35" s="6"/>
      <c r="VAP35" s="6"/>
      <c r="VAQ35" s="6"/>
      <c r="VAR35" s="6"/>
      <c r="VAS35" s="6"/>
      <c r="VAT35" s="6"/>
      <c r="VAU35" s="6"/>
      <c r="VAV35" s="6"/>
      <c r="VAW35" s="6"/>
      <c r="VAX35" s="6"/>
      <c r="VAY35" s="6"/>
      <c r="VAZ35" s="6"/>
      <c r="VBA35" s="6"/>
      <c r="VBB35" s="6"/>
      <c r="VBC35" s="6"/>
      <c r="VBD35" s="6"/>
      <c r="VBE35" s="6"/>
      <c r="VBF35" s="6"/>
      <c r="VBG35" s="6"/>
      <c r="VBH35" s="6"/>
      <c r="VBI35" s="6"/>
      <c r="VBJ35" s="6"/>
      <c r="VBK35" s="6"/>
      <c r="VBL35" s="6"/>
      <c r="VBM35" s="6"/>
      <c r="VBN35" s="6"/>
      <c r="VBO35" s="6"/>
      <c r="VBP35" s="6"/>
      <c r="VBQ35" s="6"/>
      <c r="VBR35" s="6"/>
      <c r="VBS35" s="6"/>
      <c r="VBT35" s="6"/>
      <c r="VBU35" s="6"/>
      <c r="VBV35" s="6"/>
      <c r="VBW35" s="6"/>
      <c r="VBX35" s="6"/>
      <c r="VBY35" s="6"/>
      <c r="VBZ35" s="6"/>
      <c r="VCA35" s="6"/>
      <c r="VCB35" s="6"/>
      <c r="VCC35" s="6"/>
      <c r="VCD35" s="6"/>
      <c r="VCE35" s="6"/>
      <c r="VCF35" s="6"/>
      <c r="VCG35" s="6"/>
      <c r="VCH35" s="6"/>
      <c r="VCI35" s="6"/>
      <c r="VCJ35" s="6"/>
      <c r="VCK35" s="6"/>
      <c r="VCL35" s="6"/>
      <c r="VCM35" s="6"/>
      <c r="VCN35" s="6"/>
      <c r="VCO35" s="6"/>
      <c r="VCP35" s="6"/>
      <c r="VCQ35" s="6"/>
      <c r="VCR35" s="6"/>
      <c r="VCS35" s="6"/>
      <c r="VCT35" s="6"/>
      <c r="VCU35" s="6"/>
      <c r="VCV35" s="6"/>
      <c r="VCW35" s="6"/>
      <c r="VCX35" s="6"/>
      <c r="VCY35" s="6"/>
      <c r="VCZ35" s="6"/>
      <c r="VDA35" s="6"/>
      <c r="VDB35" s="6"/>
      <c r="VDC35" s="6"/>
      <c r="VDD35" s="6"/>
      <c r="VDE35" s="6"/>
      <c r="VDF35" s="6"/>
      <c r="VDG35" s="6"/>
      <c r="VDH35" s="6"/>
      <c r="VDI35" s="6"/>
      <c r="VDJ35" s="6"/>
      <c r="VDK35" s="6"/>
      <c r="VDL35" s="6"/>
      <c r="VDM35" s="6"/>
      <c r="VDN35" s="6"/>
      <c r="VDO35" s="6"/>
      <c r="VDP35" s="6"/>
      <c r="VDQ35" s="6"/>
      <c r="VDR35" s="6"/>
      <c r="VDS35" s="6"/>
      <c r="VDT35" s="6"/>
      <c r="VDU35" s="6"/>
      <c r="VDV35" s="6"/>
      <c r="VDW35" s="6"/>
      <c r="VDX35" s="6"/>
      <c r="VDY35" s="6"/>
      <c r="VDZ35" s="6"/>
      <c r="VEA35" s="6"/>
      <c r="VEB35" s="6"/>
      <c r="VEC35" s="6"/>
      <c r="VED35" s="6"/>
      <c r="VEE35" s="6"/>
      <c r="VEF35" s="6"/>
      <c r="VEG35" s="6"/>
      <c r="VEH35" s="6"/>
      <c r="VEI35" s="6"/>
      <c r="VEJ35" s="6"/>
      <c r="VEK35" s="6"/>
      <c r="VEL35" s="6"/>
      <c r="VEM35" s="6"/>
      <c r="VEN35" s="6"/>
      <c r="VEO35" s="6"/>
      <c r="VEP35" s="6"/>
      <c r="VEQ35" s="6"/>
      <c r="VER35" s="6"/>
      <c r="VES35" s="6"/>
      <c r="VET35" s="6"/>
      <c r="VEU35" s="6"/>
      <c r="VEV35" s="6"/>
      <c r="VEW35" s="6"/>
      <c r="VEX35" s="6"/>
      <c r="VEY35" s="6"/>
      <c r="VEZ35" s="6"/>
      <c r="VFA35" s="6"/>
      <c r="VFB35" s="6"/>
      <c r="VFC35" s="6"/>
      <c r="VFD35" s="6"/>
      <c r="VFE35" s="6"/>
      <c r="VFF35" s="6"/>
      <c r="VFG35" s="6"/>
      <c r="VFH35" s="6"/>
      <c r="VFI35" s="6"/>
      <c r="VFJ35" s="6"/>
      <c r="VFK35" s="6"/>
      <c r="VFL35" s="6"/>
      <c r="VFM35" s="6"/>
      <c r="VFN35" s="6"/>
      <c r="VFO35" s="6"/>
      <c r="VFP35" s="6"/>
      <c r="VFQ35" s="6"/>
      <c r="VFR35" s="6"/>
      <c r="VFS35" s="6"/>
      <c r="VFT35" s="6"/>
      <c r="VFU35" s="6"/>
      <c r="VFV35" s="6"/>
      <c r="VFW35" s="6"/>
      <c r="VFX35" s="6"/>
      <c r="VFY35" s="6"/>
      <c r="VFZ35" s="6"/>
      <c r="VGA35" s="6"/>
      <c r="VGB35" s="6"/>
      <c r="VGC35" s="6"/>
      <c r="VGD35" s="6"/>
      <c r="VGE35" s="6"/>
      <c r="VGF35" s="6"/>
      <c r="VGG35" s="6"/>
      <c r="VGH35" s="6"/>
      <c r="VGI35" s="6"/>
      <c r="VGJ35" s="6"/>
      <c r="VGK35" s="6"/>
      <c r="VGL35" s="6"/>
      <c r="VGM35" s="6"/>
      <c r="VGN35" s="6"/>
      <c r="VGO35" s="6"/>
      <c r="VGP35" s="6"/>
      <c r="VGQ35" s="6"/>
      <c r="VGR35" s="6"/>
      <c r="VGS35" s="6"/>
      <c r="VGT35" s="6"/>
      <c r="VGU35" s="6"/>
      <c r="VGV35" s="6"/>
      <c r="VGW35" s="6"/>
      <c r="VGX35" s="6"/>
      <c r="VGY35" s="6"/>
      <c r="VGZ35" s="6"/>
      <c r="VHA35" s="6"/>
      <c r="VHB35" s="6"/>
      <c r="VHC35" s="6"/>
      <c r="VHD35" s="6"/>
      <c r="VHE35" s="6"/>
      <c r="VHF35" s="6"/>
      <c r="VHG35" s="6"/>
      <c r="VHH35" s="6"/>
      <c r="VHI35" s="6"/>
      <c r="VHJ35" s="6"/>
      <c r="VHK35" s="6"/>
      <c r="VHL35" s="6"/>
      <c r="VHM35" s="6"/>
      <c r="VHN35" s="6"/>
      <c r="VHO35" s="6"/>
      <c r="VHP35" s="6"/>
      <c r="VHQ35" s="6"/>
      <c r="VHR35" s="6"/>
      <c r="VHS35" s="6"/>
      <c r="VHT35" s="6"/>
      <c r="VHU35" s="6"/>
      <c r="VHV35" s="6"/>
      <c r="VHW35" s="6"/>
      <c r="VHX35" s="6"/>
      <c r="VHY35" s="6"/>
      <c r="VHZ35" s="6"/>
      <c r="VIA35" s="6"/>
      <c r="VIB35" s="6"/>
      <c r="VIC35" s="6"/>
      <c r="VID35" s="6"/>
      <c r="VIE35" s="6"/>
      <c r="VIF35" s="6"/>
      <c r="VIG35" s="6"/>
      <c r="VIH35" s="6"/>
      <c r="VII35" s="6"/>
      <c r="VIJ35" s="6"/>
      <c r="VIK35" s="6"/>
      <c r="VIL35" s="6"/>
      <c r="VIM35" s="6"/>
      <c r="VIN35" s="6"/>
      <c r="VIO35" s="6"/>
      <c r="VIP35" s="6"/>
      <c r="VIQ35" s="6"/>
      <c r="VIR35" s="6"/>
      <c r="VIS35" s="6"/>
      <c r="VIT35" s="6"/>
      <c r="VIU35" s="6"/>
      <c r="VIV35" s="6"/>
      <c r="VIW35" s="6"/>
      <c r="VIX35" s="6"/>
      <c r="VIY35" s="6"/>
      <c r="VIZ35" s="6"/>
      <c r="VJA35" s="6"/>
      <c r="VJB35" s="6"/>
      <c r="VJC35" s="6"/>
      <c r="VJD35" s="6"/>
      <c r="VJE35" s="6"/>
      <c r="VJF35" s="6"/>
      <c r="VJG35" s="6"/>
      <c r="VJH35" s="6"/>
      <c r="VJI35" s="6"/>
      <c r="VJJ35" s="6"/>
      <c r="VJK35" s="6"/>
      <c r="VJL35" s="6"/>
      <c r="VJM35" s="6"/>
      <c r="VJN35" s="6"/>
      <c r="VJO35" s="6"/>
      <c r="VJP35" s="6"/>
      <c r="VJQ35" s="6"/>
      <c r="VJR35" s="6"/>
      <c r="VJS35" s="6"/>
      <c r="VJT35" s="6"/>
      <c r="VJU35" s="6"/>
      <c r="VJV35" s="6"/>
      <c r="VJW35" s="6"/>
      <c r="VJX35" s="6"/>
      <c r="VJY35" s="6"/>
      <c r="VJZ35" s="6"/>
      <c r="VKA35" s="6"/>
      <c r="VKB35" s="6"/>
      <c r="VKC35" s="6"/>
      <c r="VKD35" s="6"/>
      <c r="VKE35" s="6"/>
      <c r="VKF35" s="6"/>
      <c r="VKG35" s="6"/>
      <c r="VKH35" s="6"/>
      <c r="VKI35" s="6"/>
      <c r="VKJ35" s="6"/>
      <c r="VKK35" s="6"/>
      <c r="VKL35" s="6"/>
      <c r="VKM35" s="6"/>
      <c r="VKN35" s="6"/>
      <c r="VKO35" s="6"/>
      <c r="VKP35" s="6"/>
      <c r="VKQ35" s="6"/>
      <c r="VKR35" s="6"/>
      <c r="VKS35" s="6"/>
      <c r="VKT35" s="6"/>
      <c r="VKU35" s="6"/>
      <c r="VKV35" s="6"/>
      <c r="VKW35" s="6"/>
      <c r="VKX35" s="6"/>
      <c r="VKY35" s="6"/>
      <c r="VKZ35" s="6"/>
      <c r="VLA35" s="6"/>
      <c r="VLB35" s="6"/>
      <c r="VLC35" s="6"/>
      <c r="VLD35" s="6"/>
      <c r="VLE35" s="6"/>
      <c r="VLF35" s="6"/>
      <c r="VLG35" s="6"/>
      <c r="VLH35" s="6"/>
      <c r="VLI35" s="6"/>
      <c r="VLJ35" s="6"/>
      <c r="VLK35" s="6"/>
      <c r="VLL35" s="6"/>
      <c r="VLM35" s="6"/>
      <c r="VLN35" s="6"/>
      <c r="VLO35" s="6"/>
      <c r="VLP35" s="6"/>
      <c r="VLQ35" s="6"/>
      <c r="VLR35" s="6"/>
      <c r="VLS35" s="6"/>
      <c r="VLT35" s="6"/>
      <c r="VLU35" s="6"/>
      <c r="VLV35" s="6"/>
      <c r="VLW35" s="6"/>
      <c r="VLX35" s="6"/>
      <c r="VLY35" s="6"/>
      <c r="VLZ35" s="6"/>
      <c r="VMA35" s="6"/>
      <c r="VMB35" s="6"/>
      <c r="VMC35" s="6"/>
      <c r="VMD35" s="6"/>
      <c r="VME35" s="6"/>
      <c r="VMF35" s="6"/>
      <c r="VMG35" s="6"/>
      <c r="VMH35" s="6"/>
      <c r="VMI35" s="6"/>
      <c r="VMJ35" s="6"/>
      <c r="VMK35" s="6"/>
      <c r="VML35" s="6"/>
      <c r="VMM35" s="6"/>
      <c r="VMN35" s="6"/>
      <c r="VMO35" s="6"/>
      <c r="VMP35" s="6"/>
      <c r="VMQ35" s="6"/>
      <c r="VMR35" s="6"/>
      <c r="VMS35" s="6"/>
      <c r="VMT35" s="6"/>
      <c r="VMU35" s="6"/>
      <c r="VMV35" s="6"/>
      <c r="VMW35" s="6"/>
      <c r="VMX35" s="6"/>
      <c r="VMY35" s="6"/>
      <c r="VMZ35" s="6"/>
      <c r="VNA35" s="6"/>
      <c r="VNB35" s="6"/>
      <c r="VNC35" s="6"/>
      <c r="VND35" s="6"/>
      <c r="VNE35" s="6"/>
      <c r="VNF35" s="6"/>
      <c r="VNG35" s="6"/>
      <c r="VNH35" s="6"/>
      <c r="VNI35" s="6"/>
      <c r="VNJ35" s="6"/>
      <c r="VNK35" s="6"/>
      <c r="VNL35" s="6"/>
      <c r="VNM35" s="6"/>
      <c r="VNN35" s="6"/>
      <c r="VNO35" s="6"/>
      <c r="VNP35" s="6"/>
      <c r="VNQ35" s="6"/>
      <c r="VNR35" s="6"/>
      <c r="VNS35" s="6"/>
      <c r="VNT35" s="6"/>
      <c r="VNU35" s="6"/>
      <c r="VNV35" s="6"/>
      <c r="VNW35" s="6"/>
      <c r="VNX35" s="6"/>
      <c r="VNY35" s="6"/>
      <c r="VNZ35" s="6"/>
      <c r="VOA35" s="6"/>
      <c r="VOB35" s="6"/>
      <c r="VOC35" s="6"/>
      <c r="VOD35" s="6"/>
      <c r="VOE35" s="6"/>
      <c r="VOF35" s="6"/>
      <c r="VOG35" s="6"/>
      <c r="VOH35" s="6"/>
      <c r="VOI35" s="6"/>
      <c r="VOJ35" s="6"/>
      <c r="VOK35" s="6"/>
      <c r="VOL35" s="6"/>
      <c r="VOM35" s="6"/>
      <c r="VON35" s="6"/>
      <c r="VOO35" s="6"/>
      <c r="VOP35" s="6"/>
      <c r="VOQ35" s="6"/>
      <c r="VOR35" s="6"/>
      <c r="VOS35" s="6"/>
      <c r="VOT35" s="6"/>
      <c r="VOU35" s="6"/>
      <c r="VOV35" s="6"/>
      <c r="VOW35" s="6"/>
      <c r="VOX35" s="6"/>
      <c r="VOY35" s="6"/>
      <c r="VOZ35" s="6"/>
      <c r="VPA35" s="6"/>
      <c r="VPB35" s="6"/>
      <c r="VPC35" s="6"/>
      <c r="VPD35" s="6"/>
      <c r="VPE35" s="6"/>
      <c r="VPF35" s="6"/>
      <c r="VPG35" s="6"/>
      <c r="VPH35" s="6"/>
      <c r="VPI35" s="6"/>
      <c r="VPJ35" s="6"/>
      <c r="VPK35" s="6"/>
      <c r="VPL35" s="6"/>
      <c r="VPM35" s="6"/>
      <c r="VPN35" s="6"/>
      <c r="VPO35" s="6"/>
      <c r="VPP35" s="6"/>
      <c r="VPQ35" s="6"/>
      <c r="VPR35" s="6"/>
      <c r="VPS35" s="6"/>
      <c r="VPT35" s="6"/>
      <c r="VPU35" s="6"/>
      <c r="VPV35" s="6"/>
      <c r="VPW35" s="6"/>
      <c r="VPX35" s="6"/>
      <c r="VPY35" s="6"/>
      <c r="VPZ35" s="6"/>
      <c r="VQA35" s="6"/>
      <c r="VQB35" s="6"/>
      <c r="VQC35" s="6"/>
      <c r="VQD35" s="6"/>
      <c r="VQE35" s="6"/>
      <c r="VQF35" s="6"/>
      <c r="VQG35" s="6"/>
      <c r="VQH35" s="6"/>
      <c r="VQI35" s="6"/>
      <c r="VQJ35" s="6"/>
      <c r="VQK35" s="6"/>
      <c r="VQL35" s="6"/>
      <c r="VQM35" s="6"/>
      <c r="VQN35" s="6"/>
      <c r="VQO35" s="6"/>
      <c r="VQP35" s="6"/>
      <c r="VQQ35" s="6"/>
      <c r="VQR35" s="6"/>
      <c r="VQS35" s="6"/>
      <c r="VQT35" s="6"/>
      <c r="VQU35" s="6"/>
      <c r="VQV35" s="6"/>
      <c r="VQW35" s="6"/>
      <c r="VQX35" s="6"/>
      <c r="VQY35" s="6"/>
      <c r="VQZ35" s="6"/>
      <c r="VRA35" s="6"/>
      <c r="VRB35" s="6"/>
      <c r="VRC35" s="6"/>
      <c r="VRD35" s="6"/>
      <c r="VRE35" s="6"/>
      <c r="VRF35" s="6"/>
      <c r="VRG35" s="6"/>
      <c r="VRH35" s="6"/>
      <c r="VRI35" s="6"/>
      <c r="VRJ35" s="6"/>
      <c r="VRK35" s="6"/>
      <c r="VRL35" s="6"/>
      <c r="VRM35" s="6"/>
      <c r="VRN35" s="6"/>
      <c r="VRO35" s="6"/>
      <c r="VRP35" s="6"/>
      <c r="VRQ35" s="6"/>
      <c r="VRR35" s="6"/>
      <c r="VRS35" s="6"/>
      <c r="VRT35" s="6"/>
      <c r="VRU35" s="6"/>
      <c r="VRV35" s="6"/>
      <c r="VRW35" s="6"/>
      <c r="VRX35" s="6"/>
      <c r="VRY35" s="6"/>
      <c r="VRZ35" s="6"/>
      <c r="VSA35" s="6"/>
      <c r="VSB35" s="6"/>
      <c r="VSC35" s="6"/>
      <c r="VSD35" s="6"/>
      <c r="VSE35" s="6"/>
      <c r="VSF35" s="6"/>
      <c r="VSG35" s="6"/>
      <c r="VSH35" s="6"/>
      <c r="VSI35" s="6"/>
      <c r="VSJ35" s="6"/>
      <c r="VSK35" s="6"/>
      <c r="VSL35" s="6"/>
      <c r="VSM35" s="6"/>
      <c r="VSN35" s="6"/>
      <c r="VSO35" s="6"/>
      <c r="VSP35" s="6"/>
      <c r="VSQ35" s="6"/>
      <c r="VSR35" s="6"/>
      <c r="VSS35" s="6"/>
      <c r="VST35" s="6"/>
      <c r="VSU35" s="6"/>
      <c r="VSV35" s="6"/>
      <c r="VSW35" s="6"/>
      <c r="VSX35" s="6"/>
      <c r="VSY35" s="6"/>
      <c r="VSZ35" s="6"/>
      <c r="VTA35" s="6"/>
      <c r="VTB35" s="6"/>
      <c r="VTC35" s="6"/>
      <c r="VTD35" s="6"/>
      <c r="VTE35" s="6"/>
      <c r="VTF35" s="6"/>
      <c r="VTG35" s="6"/>
      <c r="VTH35" s="6"/>
      <c r="VTI35" s="6"/>
      <c r="VTJ35" s="6"/>
      <c r="VTK35" s="6"/>
      <c r="VTL35" s="6"/>
      <c r="VTM35" s="6"/>
      <c r="VTN35" s="6"/>
      <c r="VTO35" s="6"/>
      <c r="VTP35" s="6"/>
      <c r="VTQ35" s="6"/>
      <c r="VTR35" s="6"/>
      <c r="VTS35" s="6"/>
      <c r="VTT35" s="6"/>
      <c r="VTU35" s="6"/>
      <c r="VTV35" s="6"/>
      <c r="VTW35" s="6"/>
      <c r="VTX35" s="6"/>
      <c r="VTY35" s="6"/>
      <c r="VTZ35" s="6"/>
      <c r="VUA35" s="6"/>
      <c r="VUB35" s="6"/>
      <c r="VUC35" s="6"/>
      <c r="VUD35" s="6"/>
      <c r="VUE35" s="6"/>
      <c r="VUF35" s="6"/>
      <c r="VUG35" s="6"/>
      <c r="VUH35" s="6"/>
      <c r="VUI35" s="6"/>
      <c r="VUJ35" s="6"/>
      <c r="VUK35" s="6"/>
      <c r="VUL35" s="6"/>
      <c r="VUM35" s="6"/>
      <c r="VUN35" s="6"/>
      <c r="VUO35" s="6"/>
      <c r="VUP35" s="6"/>
      <c r="VUQ35" s="6"/>
      <c r="VUR35" s="6"/>
      <c r="VUS35" s="6"/>
      <c r="VUT35" s="6"/>
      <c r="VUU35" s="6"/>
      <c r="VUV35" s="6"/>
      <c r="VUW35" s="6"/>
      <c r="VUX35" s="6"/>
      <c r="VUY35" s="6"/>
      <c r="VUZ35" s="6"/>
      <c r="VVA35" s="6"/>
      <c r="VVB35" s="6"/>
      <c r="VVC35" s="6"/>
      <c r="VVD35" s="6"/>
      <c r="VVE35" s="6"/>
      <c r="VVF35" s="6"/>
      <c r="VVG35" s="6"/>
      <c r="VVH35" s="6"/>
      <c r="VVI35" s="6"/>
      <c r="VVJ35" s="6"/>
      <c r="VVK35" s="6"/>
      <c r="VVL35" s="6"/>
      <c r="VVM35" s="6"/>
      <c r="VVN35" s="6"/>
      <c r="VVO35" s="6"/>
      <c r="VVP35" s="6"/>
      <c r="VVQ35" s="6"/>
      <c r="VVR35" s="6"/>
      <c r="VVS35" s="6"/>
      <c r="VVT35" s="6"/>
      <c r="VVU35" s="6"/>
      <c r="VVV35" s="6"/>
      <c r="VVW35" s="6"/>
      <c r="VVX35" s="6"/>
      <c r="VVY35" s="6"/>
      <c r="VVZ35" s="6"/>
      <c r="VWA35" s="6"/>
      <c r="VWB35" s="6"/>
      <c r="VWC35" s="6"/>
      <c r="VWD35" s="6"/>
      <c r="VWE35" s="6"/>
      <c r="VWF35" s="6"/>
      <c r="VWG35" s="6"/>
      <c r="VWH35" s="6"/>
      <c r="VWI35" s="6"/>
      <c r="VWJ35" s="6"/>
      <c r="VWK35" s="6"/>
      <c r="VWL35" s="6"/>
      <c r="VWM35" s="6"/>
      <c r="VWN35" s="6"/>
      <c r="VWO35" s="6"/>
      <c r="VWP35" s="6"/>
      <c r="VWQ35" s="6"/>
      <c r="VWR35" s="6"/>
      <c r="VWS35" s="6"/>
      <c r="VWT35" s="6"/>
      <c r="VWU35" s="6"/>
      <c r="VWV35" s="6"/>
      <c r="VWW35" s="6"/>
      <c r="VWX35" s="6"/>
      <c r="VWY35" s="6"/>
      <c r="VWZ35" s="6"/>
      <c r="VXA35" s="6"/>
      <c r="VXB35" s="6"/>
      <c r="VXC35" s="6"/>
      <c r="VXD35" s="6"/>
      <c r="VXE35" s="6"/>
      <c r="VXF35" s="6"/>
      <c r="VXG35" s="6"/>
      <c r="VXH35" s="6"/>
      <c r="VXI35" s="6"/>
      <c r="VXJ35" s="6"/>
      <c r="VXK35" s="6"/>
      <c r="VXL35" s="6"/>
      <c r="VXM35" s="6"/>
      <c r="VXN35" s="6"/>
      <c r="VXO35" s="6"/>
      <c r="VXP35" s="6"/>
      <c r="VXQ35" s="6"/>
      <c r="VXR35" s="6"/>
      <c r="VXS35" s="6"/>
      <c r="VXT35" s="6"/>
      <c r="VXU35" s="6"/>
      <c r="VXV35" s="6"/>
      <c r="VXW35" s="6"/>
      <c r="VXX35" s="6"/>
      <c r="VXY35" s="6"/>
      <c r="VXZ35" s="6"/>
      <c r="VYA35" s="6"/>
      <c r="VYB35" s="6"/>
      <c r="VYC35" s="6"/>
      <c r="VYD35" s="6"/>
      <c r="VYE35" s="6"/>
      <c r="VYF35" s="6"/>
      <c r="VYG35" s="6"/>
      <c r="VYH35" s="6"/>
      <c r="VYI35" s="6"/>
      <c r="VYJ35" s="6"/>
      <c r="VYK35" s="6"/>
      <c r="VYL35" s="6"/>
      <c r="VYM35" s="6"/>
      <c r="VYN35" s="6"/>
      <c r="VYO35" s="6"/>
      <c r="VYP35" s="6"/>
      <c r="VYQ35" s="6"/>
      <c r="VYR35" s="6"/>
      <c r="VYS35" s="6"/>
      <c r="VYT35" s="6"/>
      <c r="VYU35" s="6"/>
      <c r="VYV35" s="6"/>
      <c r="VYW35" s="6"/>
      <c r="VYX35" s="6"/>
      <c r="VYY35" s="6"/>
      <c r="VYZ35" s="6"/>
      <c r="VZA35" s="6"/>
      <c r="VZB35" s="6"/>
      <c r="VZC35" s="6"/>
      <c r="VZD35" s="6"/>
      <c r="VZE35" s="6"/>
      <c r="VZF35" s="6"/>
      <c r="VZG35" s="6"/>
      <c r="VZH35" s="6"/>
      <c r="VZI35" s="6"/>
      <c r="VZJ35" s="6"/>
      <c r="VZK35" s="6"/>
      <c r="VZL35" s="6"/>
      <c r="VZM35" s="6"/>
      <c r="VZN35" s="6"/>
      <c r="VZO35" s="6"/>
      <c r="VZP35" s="6"/>
      <c r="VZQ35" s="6"/>
      <c r="VZR35" s="6"/>
      <c r="VZS35" s="6"/>
      <c r="VZT35" s="6"/>
      <c r="VZU35" s="6"/>
      <c r="VZV35" s="6"/>
      <c r="VZW35" s="6"/>
      <c r="VZX35" s="6"/>
      <c r="VZY35" s="6"/>
      <c r="VZZ35" s="6"/>
      <c r="WAA35" s="6"/>
      <c r="WAB35" s="6"/>
      <c r="WAC35" s="6"/>
      <c r="WAD35" s="6"/>
      <c r="WAE35" s="6"/>
      <c r="WAF35" s="6"/>
      <c r="WAG35" s="6"/>
      <c r="WAH35" s="6"/>
      <c r="WAI35" s="6"/>
      <c r="WAJ35" s="6"/>
      <c r="WAK35" s="6"/>
      <c r="WAL35" s="6"/>
      <c r="WAM35" s="6"/>
      <c r="WAN35" s="6"/>
      <c r="WAO35" s="6"/>
      <c r="WAP35" s="6"/>
      <c r="WAQ35" s="6"/>
      <c r="WAR35" s="6"/>
      <c r="WAS35" s="6"/>
      <c r="WAT35" s="6"/>
      <c r="WAU35" s="6"/>
      <c r="WAV35" s="6"/>
      <c r="WAW35" s="6"/>
      <c r="WAX35" s="6"/>
      <c r="WAY35" s="6"/>
      <c r="WAZ35" s="6"/>
      <c r="WBA35" s="6"/>
      <c r="WBB35" s="6"/>
      <c r="WBC35" s="6"/>
      <c r="WBD35" s="6"/>
      <c r="WBE35" s="6"/>
      <c r="WBF35" s="6"/>
      <c r="WBG35" s="6"/>
      <c r="WBH35" s="6"/>
      <c r="WBI35" s="6"/>
      <c r="WBJ35" s="6"/>
      <c r="WBK35" s="6"/>
      <c r="WBL35" s="6"/>
      <c r="WBM35" s="6"/>
      <c r="WBN35" s="6"/>
      <c r="WBO35" s="6"/>
      <c r="WBP35" s="6"/>
      <c r="WBQ35" s="6"/>
      <c r="WBR35" s="6"/>
      <c r="WBS35" s="6"/>
      <c r="WBT35" s="6"/>
      <c r="WBU35" s="6"/>
      <c r="WBV35" s="6"/>
      <c r="WBW35" s="6"/>
      <c r="WBX35" s="6"/>
      <c r="WBY35" s="6"/>
      <c r="WBZ35" s="6"/>
      <c r="WCA35" s="6"/>
      <c r="WCB35" s="6"/>
      <c r="WCC35" s="6"/>
      <c r="WCD35" s="6"/>
      <c r="WCE35" s="6"/>
      <c r="WCF35" s="6"/>
      <c r="WCG35" s="6"/>
      <c r="WCH35" s="6"/>
      <c r="WCI35" s="6"/>
      <c r="WCJ35" s="6"/>
      <c r="WCK35" s="6"/>
      <c r="WCL35" s="6"/>
      <c r="WCM35" s="6"/>
      <c r="WCN35" s="6"/>
      <c r="WCO35" s="6"/>
      <c r="WCP35" s="6"/>
      <c r="WCQ35" s="6"/>
      <c r="WCR35" s="6"/>
      <c r="WCS35" s="6"/>
      <c r="WCT35" s="6"/>
      <c r="WCU35" s="6"/>
      <c r="WCV35" s="6"/>
      <c r="WCW35" s="6"/>
      <c r="WCX35" s="6"/>
      <c r="WCY35" s="6"/>
      <c r="WCZ35" s="6"/>
      <c r="WDA35" s="6"/>
      <c r="WDB35" s="6"/>
      <c r="WDC35" s="6"/>
      <c r="WDD35" s="6"/>
      <c r="WDE35" s="6"/>
      <c r="WDF35" s="6"/>
      <c r="WDG35" s="6"/>
      <c r="WDH35" s="6"/>
      <c r="WDI35" s="6"/>
      <c r="WDJ35" s="6"/>
      <c r="WDK35" s="6"/>
      <c r="WDL35" s="6"/>
      <c r="WDM35" s="6"/>
      <c r="WDN35" s="6"/>
      <c r="WDO35" s="6"/>
      <c r="WDP35" s="6"/>
      <c r="WDQ35" s="6"/>
      <c r="WDR35" s="6"/>
      <c r="WDS35" s="6"/>
      <c r="WDT35" s="6"/>
      <c r="WDU35" s="6"/>
      <c r="WDV35" s="6"/>
      <c r="WDW35" s="6"/>
      <c r="WDX35" s="6"/>
      <c r="WDY35" s="6"/>
      <c r="WDZ35" s="6"/>
      <c r="WEA35" s="6"/>
      <c r="WEB35" s="6"/>
      <c r="WEC35" s="6"/>
      <c r="WED35" s="6"/>
      <c r="WEE35" s="6"/>
      <c r="WEF35" s="6"/>
      <c r="WEG35" s="6"/>
      <c r="WEH35" s="6"/>
      <c r="WEI35" s="6"/>
      <c r="WEJ35" s="6"/>
      <c r="WEK35" s="6"/>
      <c r="WEL35" s="6"/>
      <c r="WEM35" s="6"/>
      <c r="WEN35" s="6"/>
      <c r="WEO35" s="6"/>
      <c r="WEP35" s="6"/>
      <c r="WEQ35" s="6"/>
      <c r="WER35" s="6"/>
      <c r="WES35" s="6"/>
      <c r="WET35" s="6"/>
      <c r="WEU35" s="6"/>
      <c r="WEV35" s="6"/>
      <c r="WEW35" s="6"/>
      <c r="WEX35" s="6"/>
      <c r="WEY35" s="6"/>
      <c r="WEZ35" s="6"/>
      <c r="WFA35" s="6"/>
      <c r="WFB35" s="6"/>
      <c r="WFC35" s="6"/>
      <c r="WFD35" s="6"/>
      <c r="WFE35" s="6"/>
      <c r="WFF35" s="6"/>
      <c r="WFG35" s="6"/>
      <c r="WFH35" s="6"/>
      <c r="WFI35" s="6"/>
      <c r="WFJ35" s="6"/>
      <c r="WFK35" s="6"/>
      <c r="WFL35" s="6"/>
      <c r="WFM35" s="6"/>
      <c r="WFN35" s="6"/>
      <c r="WFO35" s="6"/>
      <c r="WFP35" s="6"/>
      <c r="WFQ35" s="6"/>
      <c r="WFR35" s="6"/>
      <c r="WFS35" s="6"/>
      <c r="WFT35" s="6"/>
      <c r="WFU35" s="6"/>
      <c r="WFV35" s="6"/>
      <c r="WFW35" s="6"/>
      <c r="WFX35" s="6"/>
      <c r="WFY35" s="6"/>
      <c r="WFZ35" s="6"/>
      <c r="WGA35" s="6"/>
      <c r="WGB35" s="6"/>
      <c r="WGC35" s="6"/>
      <c r="WGD35" s="6"/>
      <c r="WGE35" s="6"/>
      <c r="WGF35" s="6"/>
      <c r="WGG35" s="6"/>
      <c r="WGH35" s="6"/>
      <c r="WGI35" s="6"/>
      <c r="WGJ35" s="6"/>
      <c r="WGK35" s="6"/>
      <c r="WGL35" s="6"/>
      <c r="WGM35" s="6"/>
      <c r="WGN35" s="6"/>
      <c r="WGO35" s="6"/>
      <c r="WGP35" s="6"/>
      <c r="WGQ35" s="6"/>
      <c r="WGR35" s="6"/>
      <c r="WGS35" s="6"/>
      <c r="WGT35" s="6"/>
      <c r="WGU35" s="6"/>
      <c r="WGV35" s="6"/>
      <c r="WGW35" s="6"/>
      <c r="WGX35" s="6"/>
      <c r="WGY35" s="6"/>
      <c r="WGZ35" s="6"/>
      <c r="WHA35" s="6"/>
      <c r="WHB35" s="6"/>
      <c r="WHC35" s="6"/>
      <c r="WHD35" s="6"/>
      <c r="WHE35" s="6"/>
      <c r="WHF35" s="6"/>
      <c r="WHG35" s="6"/>
      <c r="WHH35" s="6"/>
      <c r="WHI35" s="6"/>
      <c r="WHJ35" s="6"/>
      <c r="WHK35" s="6"/>
      <c r="WHL35" s="6"/>
      <c r="WHM35" s="6"/>
      <c r="WHN35" s="6"/>
      <c r="WHO35" s="6"/>
      <c r="WHP35" s="6"/>
      <c r="WHQ35" s="6"/>
      <c r="WHR35" s="6"/>
      <c r="WHS35" s="6"/>
      <c r="WHT35" s="6"/>
      <c r="WHU35" s="6"/>
      <c r="WHV35" s="6"/>
      <c r="WHW35" s="6"/>
      <c r="WHX35" s="6"/>
      <c r="WHY35" s="6"/>
      <c r="WHZ35" s="6"/>
      <c r="WIA35" s="6"/>
      <c r="WIB35" s="6"/>
      <c r="WIC35" s="6"/>
      <c r="WID35" s="6"/>
      <c r="WIE35" s="6"/>
      <c r="WIF35" s="6"/>
      <c r="WIG35" s="6"/>
      <c r="WIH35" s="6"/>
      <c r="WII35" s="6"/>
      <c r="WIJ35" s="6"/>
      <c r="WIK35" s="6"/>
      <c r="WIL35" s="6"/>
      <c r="WIM35" s="6"/>
      <c r="WIN35" s="6"/>
      <c r="WIO35" s="6"/>
      <c r="WIP35" s="6"/>
      <c r="WIQ35" s="6"/>
      <c r="WIR35" s="6"/>
      <c r="WIS35" s="6"/>
      <c r="WIT35" s="6"/>
      <c r="WIU35" s="6"/>
      <c r="WIV35" s="6"/>
      <c r="WIW35" s="6"/>
      <c r="WIX35" s="6"/>
      <c r="WIY35" s="6"/>
      <c r="WIZ35" s="6"/>
      <c r="WJA35" s="6"/>
      <c r="WJB35" s="6"/>
      <c r="WJC35" s="6"/>
      <c r="WJD35" s="6"/>
      <c r="WJE35" s="6"/>
      <c r="WJF35" s="6"/>
      <c r="WJG35" s="6"/>
      <c r="WJH35" s="6"/>
      <c r="WJI35" s="6"/>
      <c r="WJJ35" s="6"/>
      <c r="WJK35" s="6"/>
      <c r="WJL35" s="6"/>
      <c r="WJM35" s="6"/>
      <c r="WJN35" s="6"/>
      <c r="WJO35" s="6"/>
      <c r="WJP35" s="6"/>
      <c r="WJQ35" s="6"/>
      <c r="WJR35" s="6"/>
      <c r="WJS35" s="6"/>
      <c r="WJT35" s="6"/>
      <c r="WJU35" s="6"/>
      <c r="WJV35" s="6"/>
      <c r="WJW35" s="6"/>
      <c r="WJX35" s="6"/>
      <c r="WJY35" s="6"/>
      <c r="WJZ35" s="6"/>
      <c r="WKA35" s="6"/>
      <c r="WKB35" s="6"/>
      <c r="WKC35" s="6"/>
      <c r="WKD35" s="6"/>
      <c r="WKE35" s="6"/>
      <c r="WKF35" s="6"/>
      <c r="WKG35" s="6"/>
      <c r="WKH35" s="6"/>
      <c r="WKI35" s="6"/>
      <c r="WKJ35" s="6"/>
      <c r="WKK35" s="6"/>
      <c r="WKL35" s="6"/>
      <c r="WKM35" s="6"/>
      <c r="WKN35" s="6"/>
      <c r="WKO35" s="6"/>
      <c r="WKP35" s="6"/>
      <c r="WKQ35" s="6"/>
      <c r="WKR35" s="6"/>
      <c r="WKS35" s="6"/>
      <c r="WKT35" s="6"/>
      <c r="WKU35" s="6"/>
      <c r="WKV35" s="6"/>
      <c r="WKW35" s="6"/>
      <c r="WKX35" s="6"/>
      <c r="WKY35" s="6"/>
      <c r="WKZ35" s="6"/>
      <c r="WLA35" s="6"/>
      <c r="WLB35" s="6"/>
      <c r="WLC35" s="6"/>
      <c r="WLD35" s="6"/>
      <c r="WLE35" s="6"/>
      <c r="WLF35" s="6"/>
      <c r="WLG35" s="6"/>
      <c r="WLH35" s="6"/>
      <c r="WLI35" s="6"/>
      <c r="WLJ35" s="6"/>
      <c r="WLK35" s="6"/>
      <c r="WLL35" s="6"/>
      <c r="WLM35" s="6"/>
      <c r="WLN35" s="6"/>
      <c r="WLO35" s="6"/>
      <c r="WLP35" s="6"/>
      <c r="WLQ35" s="6"/>
      <c r="WLR35" s="6"/>
      <c r="WLS35" s="6"/>
      <c r="WLT35" s="6"/>
      <c r="WLU35" s="6"/>
      <c r="WLV35" s="6"/>
      <c r="WLW35" s="6"/>
      <c r="WLX35" s="6"/>
      <c r="WLY35" s="6"/>
      <c r="WLZ35" s="6"/>
      <c r="WMA35" s="6"/>
      <c r="WMB35" s="6"/>
      <c r="WMC35" s="6"/>
      <c r="WMD35" s="6"/>
      <c r="WME35" s="6"/>
      <c r="WMF35" s="6"/>
      <c r="WMG35" s="6"/>
      <c r="WMH35" s="6"/>
      <c r="WMI35" s="6"/>
      <c r="WMJ35" s="6"/>
      <c r="WMK35" s="6"/>
      <c r="WML35" s="6"/>
      <c r="WMM35" s="6"/>
      <c r="WMN35" s="6"/>
      <c r="WMO35" s="6"/>
      <c r="WMP35" s="6"/>
      <c r="WMQ35" s="6"/>
      <c r="WMR35" s="6"/>
      <c r="WMS35" s="6"/>
      <c r="WMT35" s="6"/>
      <c r="WMU35" s="6"/>
      <c r="WMV35" s="6"/>
      <c r="WMW35" s="6"/>
      <c r="WMX35" s="6"/>
      <c r="WMY35" s="6"/>
      <c r="WMZ35" s="6"/>
      <c r="WNA35" s="6"/>
      <c r="WNB35" s="6"/>
      <c r="WNC35" s="6"/>
      <c r="WND35" s="6"/>
      <c r="WNE35" s="6"/>
      <c r="WNF35" s="6"/>
      <c r="WNG35" s="6"/>
      <c r="WNH35" s="6"/>
      <c r="WNI35" s="6"/>
      <c r="WNJ35" s="6"/>
      <c r="WNK35" s="6"/>
      <c r="WNL35" s="6"/>
      <c r="WNM35" s="6"/>
      <c r="WNN35" s="6"/>
      <c r="WNO35" s="6"/>
      <c r="WNP35" s="6"/>
      <c r="WNQ35" s="6"/>
      <c r="WNR35" s="6"/>
      <c r="WNS35" s="6"/>
      <c r="WNT35" s="6"/>
      <c r="WNU35" s="6"/>
      <c r="WNV35" s="6"/>
      <c r="WNW35" s="6"/>
      <c r="WNX35" s="6"/>
      <c r="WNY35" s="6"/>
      <c r="WNZ35" s="6"/>
      <c r="WOA35" s="6"/>
      <c r="WOB35" s="6"/>
      <c r="WOC35" s="6"/>
      <c r="WOD35" s="6"/>
      <c r="WOE35" s="6"/>
      <c r="WOF35" s="6"/>
      <c r="WOG35" s="6"/>
      <c r="WOH35" s="6"/>
      <c r="WOI35" s="6"/>
      <c r="WOJ35" s="6"/>
      <c r="WOK35" s="6"/>
      <c r="WOL35" s="6"/>
      <c r="WOM35" s="6"/>
      <c r="WON35" s="6"/>
      <c r="WOO35" s="6"/>
      <c r="WOP35" s="6"/>
      <c r="WOQ35" s="6"/>
      <c r="WOR35" s="6"/>
      <c r="WOS35" s="6"/>
      <c r="WOT35" s="6"/>
      <c r="WOU35" s="6"/>
      <c r="WOV35" s="6"/>
      <c r="WOW35" s="6"/>
      <c r="WOX35" s="6"/>
      <c r="WOY35" s="6"/>
      <c r="WOZ35" s="6"/>
      <c r="WPA35" s="6"/>
      <c r="WPB35" s="6"/>
      <c r="WPC35" s="6"/>
      <c r="WPD35" s="6"/>
      <c r="WPE35" s="6"/>
      <c r="WPF35" s="6"/>
      <c r="WPG35" s="6"/>
      <c r="WPH35" s="6"/>
      <c r="WPI35" s="6"/>
      <c r="WPJ35" s="6"/>
      <c r="WPK35" s="6"/>
      <c r="WPL35" s="6"/>
      <c r="WPM35" s="6"/>
      <c r="WPN35" s="6"/>
      <c r="WPO35" s="6"/>
      <c r="WPP35" s="6"/>
      <c r="WPQ35" s="6"/>
      <c r="WPR35" s="6"/>
      <c r="WPS35" s="6"/>
      <c r="WPT35" s="6"/>
      <c r="WPU35" s="6"/>
      <c r="WPV35" s="6"/>
      <c r="WPW35" s="6"/>
      <c r="WPX35" s="6"/>
      <c r="WPY35" s="6"/>
      <c r="WPZ35" s="6"/>
      <c r="WQA35" s="6"/>
      <c r="WQB35" s="6"/>
      <c r="WQC35" s="6"/>
      <c r="WQD35" s="6"/>
      <c r="WQE35" s="6"/>
      <c r="WQF35" s="6"/>
      <c r="WQG35" s="6"/>
      <c r="WQH35" s="6"/>
      <c r="WQI35" s="6"/>
      <c r="WQJ35" s="6"/>
      <c r="WQK35" s="6"/>
      <c r="WQL35" s="6"/>
      <c r="WQM35" s="6"/>
      <c r="WQN35" s="6"/>
      <c r="WQO35" s="6"/>
      <c r="WQP35" s="6"/>
      <c r="WQQ35" s="6"/>
      <c r="WQR35" s="6"/>
      <c r="WQS35" s="6"/>
      <c r="WQT35" s="6"/>
      <c r="WQU35" s="6"/>
      <c r="WQV35" s="6"/>
      <c r="WQW35" s="6"/>
      <c r="WQX35" s="6"/>
      <c r="WQY35" s="6"/>
      <c r="WQZ35" s="6"/>
      <c r="WRA35" s="6"/>
      <c r="WRB35" s="6"/>
      <c r="WRC35" s="6"/>
      <c r="WRD35" s="6"/>
      <c r="WRE35" s="6"/>
      <c r="WRF35" s="6"/>
      <c r="WRG35" s="6"/>
      <c r="WRH35" s="6"/>
      <c r="WRI35" s="6"/>
      <c r="WRJ35" s="6"/>
      <c r="WRK35" s="6"/>
      <c r="WRL35" s="6"/>
      <c r="WRM35" s="6"/>
      <c r="WRN35" s="6"/>
      <c r="WRO35" s="6"/>
      <c r="WRP35" s="6"/>
      <c r="WRQ35" s="6"/>
      <c r="WRR35" s="6"/>
      <c r="WRS35" s="6"/>
      <c r="WRT35" s="6"/>
      <c r="WRU35" s="6"/>
      <c r="WRV35" s="6"/>
      <c r="WRW35" s="6"/>
      <c r="WRX35" s="6"/>
      <c r="WRY35" s="6"/>
      <c r="WRZ35" s="6"/>
      <c r="WSA35" s="6"/>
      <c r="WSB35" s="6"/>
      <c r="WSC35" s="6"/>
      <c r="WSD35" s="6"/>
      <c r="WSE35" s="6"/>
      <c r="WSF35" s="6"/>
      <c r="WSG35" s="6"/>
      <c r="WSH35" s="6"/>
      <c r="WSI35" s="6"/>
      <c r="WSJ35" s="6"/>
      <c r="WSK35" s="6"/>
      <c r="WSL35" s="6"/>
      <c r="WSM35" s="6"/>
      <c r="WSN35" s="6"/>
      <c r="WSO35" s="6"/>
      <c r="WSP35" s="6"/>
      <c r="WSQ35" s="6"/>
      <c r="WSR35" s="6"/>
      <c r="WSS35" s="6"/>
      <c r="WST35" s="6"/>
      <c r="WSU35" s="6"/>
      <c r="WSV35" s="6"/>
      <c r="WSW35" s="6"/>
      <c r="WSX35" s="6"/>
      <c r="WSY35" s="6"/>
      <c r="WSZ35" s="6"/>
      <c r="WTA35" s="6"/>
      <c r="WTB35" s="6"/>
      <c r="WTC35" s="6"/>
      <c r="WTD35" s="6"/>
      <c r="WTE35" s="6"/>
      <c r="WTF35" s="6"/>
      <c r="WTG35" s="6"/>
      <c r="WTH35" s="6"/>
      <c r="WTI35" s="6"/>
      <c r="WTJ35" s="6"/>
      <c r="WTK35" s="6"/>
      <c r="WTL35" s="6"/>
      <c r="WTM35" s="6"/>
      <c r="WTN35" s="6"/>
      <c r="WTO35" s="6"/>
      <c r="WTP35" s="6"/>
      <c r="WTQ35" s="6"/>
      <c r="WTR35" s="6"/>
      <c r="WTS35" s="6"/>
      <c r="WTT35" s="6"/>
      <c r="WTU35" s="6"/>
      <c r="WTV35" s="6"/>
      <c r="WTW35" s="6"/>
      <c r="WTX35" s="6"/>
      <c r="WTY35" s="6"/>
      <c r="WTZ35" s="6"/>
      <c r="WUA35" s="6"/>
      <c r="WUB35" s="6"/>
      <c r="WUC35" s="6"/>
      <c r="WUD35" s="6"/>
      <c r="WUE35" s="6"/>
      <c r="WUF35" s="6"/>
      <c r="WUG35" s="6"/>
      <c r="WUH35" s="6"/>
      <c r="WUI35" s="6"/>
      <c r="WUJ35" s="6"/>
      <c r="WUK35" s="6"/>
      <c r="WUL35" s="6"/>
      <c r="WUM35" s="6"/>
      <c r="WUN35" s="6"/>
      <c r="WUO35" s="6"/>
      <c r="WUP35" s="6"/>
      <c r="WUQ35" s="6"/>
      <c r="WUR35" s="6"/>
      <c r="WUS35" s="6"/>
      <c r="WUT35" s="6"/>
      <c r="WUU35" s="6"/>
      <c r="WUV35" s="6"/>
      <c r="WUW35" s="6"/>
      <c r="WUX35" s="6"/>
      <c r="WUY35" s="6"/>
      <c r="WUZ35" s="6"/>
      <c r="WVA35" s="6"/>
      <c r="WVB35" s="6"/>
      <c r="WVC35" s="6"/>
      <c r="WVD35" s="6"/>
      <c r="WVE35" s="6"/>
      <c r="WVF35" s="6"/>
      <c r="WVG35" s="6"/>
      <c r="WVH35" s="6"/>
      <c r="WVI35" s="6"/>
      <c r="WVJ35" s="6"/>
      <c r="WVK35" s="6"/>
      <c r="WVL35" s="6"/>
      <c r="WVM35" s="6"/>
      <c r="WVN35" s="6"/>
      <c r="WVO35" s="6"/>
      <c r="WVP35" s="6"/>
      <c r="WVQ35" s="6"/>
      <c r="WVR35" s="6"/>
      <c r="WVS35" s="6"/>
      <c r="WVT35" s="6"/>
      <c r="WVU35" s="6"/>
      <c r="WVV35" s="6"/>
      <c r="WVW35" s="6"/>
      <c r="WVX35" s="6"/>
      <c r="WVY35" s="6"/>
      <c r="WVZ35" s="6"/>
      <c r="WWA35" s="6"/>
      <c r="WWB35" s="6"/>
      <c r="WWC35" s="6"/>
      <c r="WWD35" s="6"/>
      <c r="WWE35" s="6"/>
      <c r="WWF35" s="6"/>
      <c r="WWG35" s="6"/>
      <c r="WWH35" s="6"/>
      <c r="WWI35" s="6"/>
      <c r="WWJ35" s="6"/>
      <c r="WWK35" s="6"/>
      <c r="WWL35" s="6"/>
      <c r="WWM35" s="6"/>
      <c r="WWN35" s="6"/>
      <c r="WWO35" s="6"/>
      <c r="WWP35" s="6"/>
      <c r="WWQ35" s="6"/>
      <c r="WWR35" s="6"/>
      <c r="WWS35" s="6"/>
      <c r="WWT35" s="6"/>
      <c r="WWU35" s="6"/>
      <c r="WWV35" s="6"/>
      <c r="WWW35" s="6"/>
      <c r="WWX35" s="6"/>
      <c r="WWY35" s="6"/>
      <c r="WWZ35" s="6"/>
      <c r="WXA35" s="6"/>
      <c r="WXB35" s="6"/>
      <c r="WXC35" s="6"/>
      <c r="WXD35" s="6"/>
      <c r="WXE35" s="6"/>
      <c r="WXF35" s="6"/>
      <c r="WXG35" s="6"/>
      <c r="WXH35" s="6"/>
      <c r="WXI35" s="6"/>
      <c r="WXJ35" s="6"/>
      <c r="WXK35" s="6"/>
      <c r="WXL35" s="6"/>
      <c r="WXM35" s="6"/>
      <c r="WXN35" s="6"/>
      <c r="WXO35" s="6"/>
      <c r="WXP35" s="6"/>
      <c r="WXQ35" s="6"/>
      <c r="WXR35" s="6"/>
      <c r="WXS35" s="6"/>
      <c r="WXT35" s="6"/>
      <c r="WXU35" s="6"/>
      <c r="WXV35" s="6"/>
      <c r="WXW35" s="6"/>
      <c r="WXX35" s="6"/>
      <c r="WXY35" s="6"/>
      <c r="WXZ35" s="6"/>
      <c r="WYA35" s="6"/>
      <c r="WYB35" s="6"/>
      <c r="WYC35" s="6"/>
      <c r="WYD35" s="6"/>
      <c r="WYE35" s="6"/>
      <c r="WYF35" s="6"/>
      <c r="WYG35" s="6"/>
      <c r="WYH35" s="6"/>
      <c r="WYI35" s="6"/>
      <c r="WYJ35" s="6"/>
      <c r="WYK35" s="6"/>
      <c r="WYL35" s="6"/>
      <c r="WYM35" s="6"/>
      <c r="WYN35" s="6"/>
      <c r="WYO35" s="6"/>
      <c r="WYP35" s="6"/>
      <c r="WYQ35" s="6"/>
      <c r="WYR35" s="6"/>
      <c r="WYS35" s="6"/>
      <c r="WYT35" s="6"/>
      <c r="WYU35" s="6"/>
      <c r="WYV35" s="6"/>
      <c r="WYW35" s="6"/>
      <c r="WYX35" s="6"/>
      <c r="WYY35" s="6"/>
      <c r="WYZ35" s="6"/>
      <c r="WZA35" s="6"/>
      <c r="WZB35" s="6"/>
      <c r="WZC35" s="6"/>
      <c r="WZD35" s="6"/>
      <c r="WZE35" s="6"/>
      <c r="WZF35" s="6"/>
      <c r="WZG35" s="6"/>
      <c r="WZH35" s="6"/>
      <c r="WZI35" s="6"/>
      <c r="WZJ35" s="6"/>
      <c r="WZK35" s="6"/>
      <c r="WZL35" s="6"/>
      <c r="WZM35" s="6"/>
      <c r="WZN35" s="6"/>
      <c r="WZO35" s="6"/>
      <c r="WZP35" s="6"/>
      <c r="WZQ35" s="6"/>
      <c r="WZR35" s="6"/>
      <c r="WZS35" s="6"/>
      <c r="WZT35" s="6"/>
      <c r="WZU35" s="6"/>
      <c r="WZV35" s="6"/>
      <c r="WZW35" s="6"/>
      <c r="WZX35" s="6"/>
      <c r="WZY35" s="6"/>
      <c r="WZZ35" s="6"/>
      <c r="XAA35" s="6"/>
      <c r="XAB35" s="6"/>
      <c r="XAC35" s="6"/>
      <c r="XAD35" s="6"/>
      <c r="XAE35" s="6"/>
      <c r="XAF35" s="6"/>
      <c r="XAG35" s="6"/>
      <c r="XAH35" s="6"/>
      <c r="XAI35" s="6"/>
      <c r="XAJ35" s="6"/>
      <c r="XAK35" s="6"/>
      <c r="XAL35" s="6"/>
      <c r="XAM35" s="6"/>
      <c r="XAN35" s="6"/>
      <c r="XAO35" s="6"/>
      <c r="XAP35" s="6"/>
      <c r="XAQ35" s="6"/>
      <c r="XAR35" s="6"/>
      <c r="XAS35" s="6"/>
      <c r="XAT35" s="6"/>
      <c r="XAU35" s="6"/>
      <c r="XAV35" s="6"/>
      <c r="XAW35" s="6"/>
      <c r="XAX35" s="6"/>
      <c r="XAY35" s="6"/>
      <c r="XAZ35" s="6"/>
      <c r="XBA35" s="6"/>
      <c r="XBB35" s="6"/>
      <c r="XBC35" s="6"/>
      <c r="XBD35" s="6"/>
      <c r="XBE35" s="6"/>
      <c r="XBF35" s="6"/>
      <c r="XBG35" s="6"/>
      <c r="XBH35" s="6"/>
      <c r="XBI35" s="6"/>
      <c r="XBJ35" s="6"/>
      <c r="XBK35" s="6"/>
      <c r="XBL35" s="6"/>
      <c r="XBM35" s="6"/>
      <c r="XBN35" s="6"/>
      <c r="XBO35" s="6"/>
      <c r="XBP35" s="6"/>
      <c r="XBQ35" s="6"/>
      <c r="XBR35" s="6"/>
      <c r="XBS35" s="6"/>
      <c r="XBT35" s="6"/>
      <c r="XBU35" s="6"/>
      <c r="XBV35" s="6"/>
      <c r="XBW35" s="6"/>
      <c r="XBX35" s="6"/>
      <c r="XBY35" s="6"/>
      <c r="XBZ35" s="6"/>
      <c r="XCA35" s="6"/>
      <c r="XCB35" s="6"/>
      <c r="XCC35" s="6"/>
      <c r="XCD35" s="6"/>
      <c r="XCE35" s="6"/>
      <c r="XCF35" s="6"/>
      <c r="XCG35" s="6"/>
      <c r="XCH35" s="6"/>
      <c r="XCI35" s="6"/>
      <c r="XCJ35" s="6"/>
      <c r="XCK35" s="6"/>
      <c r="XCL35" s="6"/>
      <c r="XCM35" s="6"/>
      <c r="XCN35" s="6"/>
      <c r="XCO35" s="6"/>
      <c r="XCP35" s="6"/>
      <c r="XCQ35" s="6"/>
      <c r="XCR35" s="6"/>
      <c r="XCS35" s="6"/>
      <c r="XCT35" s="6"/>
      <c r="XCU35" s="6"/>
      <c r="XCV35" s="6"/>
      <c r="XCW35" s="6"/>
      <c r="XCX35" s="6"/>
      <c r="XCY35" s="6"/>
      <c r="XCZ35" s="6"/>
      <c r="XDA35" s="6"/>
      <c r="XDB35" s="6"/>
      <c r="XDC35" s="6"/>
      <c r="XDD35" s="6"/>
      <c r="XDE35" s="6"/>
      <c r="XDF35" s="6"/>
      <c r="XDG35" s="6"/>
      <c r="XDH35" s="6"/>
      <c r="XDI35" s="6"/>
      <c r="XDJ35" s="6"/>
      <c r="XDK35" s="6"/>
      <c r="XDL35" s="6"/>
      <c r="XDM35" s="6"/>
      <c r="XDN35" s="6"/>
      <c r="XDO35" s="6"/>
      <c r="XDP35" s="6"/>
      <c r="XDQ35" s="6"/>
      <c r="XDR35" s="6"/>
      <c r="XDS35" s="6"/>
      <c r="XDT35" s="6"/>
      <c r="XDU35" s="6"/>
      <c r="XDV35" s="6"/>
      <c r="XDW35" s="6"/>
      <c r="XDX35" s="6"/>
      <c r="XDY35" s="6"/>
      <c r="XDZ35" s="6"/>
      <c r="XEA35" s="6"/>
      <c r="XEB35" s="6"/>
      <c r="XEC35" s="6"/>
      <c r="XED35" s="6"/>
      <c r="XEE35" s="6"/>
      <c r="XEF35" s="6"/>
      <c r="XEG35" s="6"/>
      <c r="XEH35" s="6"/>
      <c r="XEI35" s="6"/>
      <c r="XEJ35" s="6"/>
      <c r="XEK35" s="6"/>
      <c r="XEL35" s="6"/>
      <c r="XEM35" s="6"/>
      <c r="XEN35" s="6"/>
      <c r="XEO35" s="6"/>
      <c r="XEP35" s="6"/>
      <c r="XEQ35" s="6"/>
      <c r="XER35" s="6"/>
      <c r="XES35" s="6"/>
      <c r="XET35" s="6"/>
      <c r="XEU35" s="6"/>
      <c r="XEV35" s="6"/>
      <c r="XEW35" s="6"/>
      <c r="XEX35" s="6"/>
      <c r="XEY35" s="6"/>
      <c r="XEZ35" s="6"/>
      <c r="XFA35" s="6"/>
      <c r="XFB35" s="6"/>
      <c r="XFC35" s="6"/>
      <c r="XFD35" s="6"/>
    </row>
    <row r="36" s="6" customFormat="1" ht="12.75" customHeight="1" spans="1:56">
      <c r="A36" s="33" t="s">
        <v>65</v>
      </c>
      <c r="B36" s="30">
        <f ca="1" t="shared" si="0"/>
        <v>44726</v>
      </c>
      <c r="C36" s="31">
        <f ca="1" t="shared" si="1"/>
        <v>44891</v>
      </c>
      <c r="D36" s="29" t="str">
        <f t="shared" si="2"/>
        <v>Project 436</v>
      </c>
      <c r="E36" s="29" t="str">
        <f t="shared" si="3"/>
        <v>Company AB 536</v>
      </c>
      <c r="F36" s="29" t="str">
        <f ca="1" t="shared" si="4"/>
        <v>Katrineholm</v>
      </c>
      <c r="G36" s="36">
        <f ca="1" t="shared" si="5"/>
        <v>35</v>
      </c>
      <c r="H36" s="37" t="str">
        <f ca="1" t="shared" si="6"/>
        <v/>
      </c>
      <c r="I36" s="29" t="str">
        <f ca="1" t="shared" si="7"/>
        <v>Utökning</v>
      </c>
      <c r="J36" s="29" t="str">
        <f ca="1" t="shared" si="8"/>
        <v>Produktion</v>
      </c>
      <c r="K36" s="40">
        <f ca="1" t="shared" si="9"/>
        <v>590</v>
      </c>
      <c r="L36" s="40">
        <f ca="1" t="shared" si="10"/>
        <v>64</v>
      </c>
      <c r="M36" s="43"/>
      <c r="N36" s="29" t="str">
        <f ca="1" t="shared" si="11"/>
        <v>Anders Erikson 36</v>
      </c>
      <c r="O36" s="29" t="str">
        <f ca="1" t="shared" si="12"/>
        <v>Lars Johnson 36</v>
      </c>
      <c r="P36" s="29" t="str">
        <f ca="1" t="shared" si="13"/>
        <v>Anders Erikson 36</v>
      </c>
      <c r="Q36" s="29" t="str">
        <f ca="1" t="shared" si="14"/>
        <v>4.Projekteringsavtal</v>
      </c>
      <c r="R36" s="44" t="str">
        <f ca="1" t="shared" si="15"/>
        <v/>
      </c>
      <c r="S36" s="44" t="str">
        <f ca="1" t="shared" si="16"/>
        <v/>
      </c>
      <c r="T36" s="44" t="str">
        <f ca="1" t="shared" si="17"/>
        <v/>
      </c>
      <c r="U36" s="12"/>
      <c r="V36" s="33"/>
      <c r="W36" s="48" t="str">
        <f ca="1" t="shared" si="18"/>
        <v/>
      </c>
      <c r="X36" s="49" t="str">
        <f ca="1" t="shared" si="19"/>
        <v>Nej</v>
      </c>
      <c r="Y36" s="62" t="str">
        <f ca="1" t="shared" si="20"/>
        <v/>
      </c>
      <c r="Z36" s="62" t="str">
        <f ca="1" t="shared" si="21"/>
        <v/>
      </c>
      <c r="AA36" s="33"/>
      <c r="AB36" s="63" t="str">
        <f ca="1" t="shared" si="24"/>
        <v/>
      </c>
      <c r="AC36" s="72">
        <f ca="1">INDEX(Anslutningspunkt!$A$2:$A$24,RANDBETWEEN(2,24),1)</f>
        <v>202</v>
      </c>
      <c r="AD36" s="29"/>
      <c r="AE36" s="29" t="str">
        <f ca="1" t="shared" si="22"/>
        <v>Stamnät</v>
      </c>
      <c r="AF36" s="33"/>
      <c r="AG36" s="94"/>
      <c r="AH36" s="49" t="str">
        <f ca="1" t="shared" si="23"/>
        <v>Nej</v>
      </c>
      <c r="AI36" s="95"/>
      <c r="AM36" s="6">
        <f ca="1">VLOOKUP(AC36,Anslutningspunkt!A:B,2,0)+RANDBETWEEN(-10000,10000)</f>
        <v>6837505.345</v>
      </c>
      <c r="AN36" s="6">
        <f ca="1">VLOOKUP(AC36,Anslutningspunkt!A:C,3,0)+RANDBETWEEN(-10000,10000)</f>
        <v>649857.127</v>
      </c>
      <c r="AP36" s="6" t="str">
        <f ca="1" t="shared" si="25"/>
        <v>Utökning</v>
      </c>
      <c r="AQ36" s="6" t="str">
        <f ca="1" t="shared" si="26"/>
        <v>Produktion</v>
      </c>
      <c r="AX36" s="30">
        <f ca="1" t="shared" si="27"/>
        <v>44917.0786919809</v>
      </c>
      <c r="AZ36" s="30">
        <f ca="1">IF(SUM(IF({"4.Projekteringsavtal","5.Anslutningsavtal","6.Nätavtal"}=Q36,1,0))&gt;0,EDATE(AX36,RANDBETWEEN(0,6)),"")</f>
        <v>44917</v>
      </c>
      <c r="BB36" s="20" t="str">
        <f ca="1">IF(SUM(IF({"5.Anslutningsavtal","6.Nätavtal"}=Q36,1,0))&gt;0,EDATE(AZ36,RANDBETWEEN(0,3)),"")</f>
        <v/>
      </c>
      <c r="BD36" s="20" t="str">
        <f ca="1" t="shared" si="28"/>
        <v/>
      </c>
    </row>
    <row r="37" s="6" customFormat="1" ht="12.75" customHeight="1" spans="1:56">
      <c r="A37" s="33" t="s">
        <v>65</v>
      </c>
      <c r="B37" s="30">
        <f ca="1" t="shared" si="0"/>
        <v>44696</v>
      </c>
      <c r="C37" s="31">
        <f ca="1" t="shared" si="1"/>
        <v>45220</v>
      </c>
      <c r="D37" s="29" t="str">
        <f t="shared" si="2"/>
        <v>Project 437</v>
      </c>
      <c r="E37" s="29" t="str">
        <f t="shared" si="3"/>
        <v>Company AB 537</v>
      </c>
      <c r="F37" s="29" t="str">
        <f ca="1" t="shared" si="4"/>
        <v>Gävle/Sandviken</v>
      </c>
      <c r="G37" s="36">
        <f ca="1" t="shared" si="5"/>
        <v>33</v>
      </c>
      <c r="H37" s="37" t="str">
        <f ca="1" t="shared" si="6"/>
        <v>Nej</v>
      </c>
      <c r="I37" s="29" t="str">
        <f ca="1" t="shared" si="7"/>
        <v>Nyanslutning</v>
      </c>
      <c r="J37" s="29" t="str">
        <f ca="1" t="shared" si="8"/>
        <v>Konsumtion</v>
      </c>
      <c r="K37" s="40">
        <f ca="1" t="shared" si="9"/>
        <v>450</v>
      </c>
      <c r="L37" s="40">
        <f ca="1" t="shared" si="10"/>
        <v>381</v>
      </c>
      <c r="M37" s="43"/>
      <c r="N37" s="29" t="str">
        <f ca="1" t="shared" si="11"/>
        <v>Erik Johanson 37</v>
      </c>
      <c r="O37" s="29" t="str">
        <f ca="1" t="shared" si="12"/>
        <v>Lars Johnson 37</v>
      </c>
      <c r="P37" s="29" t="str">
        <f ca="1" t="shared" si="13"/>
        <v>Sarah Anderson 37</v>
      </c>
      <c r="Q37" s="29" t="str">
        <f ca="1" t="shared" si="14"/>
        <v>6.Nätavtal</v>
      </c>
      <c r="R37" s="44" t="str">
        <f ca="1" t="shared" si="15"/>
        <v/>
      </c>
      <c r="S37" s="44" t="str">
        <f ca="1" t="shared" si="16"/>
        <v/>
      </c>
      <c r="T37" s="44" t="str">
        <f ca="1" t="shared" si="17"/>
        <v/>
      </c>
      <c r="U37" s="12"/>
      <c r="V37" s="33"/>
      <c r="W37" s="48" t="str">
        <f ca="1" t="shared" si="18"/>
        <v/>
      </c>
      <c r="X37" s="49" t="str">
        <f ca="1" t="shared" si="19"/>
        <v>Ja</v>
      </c>
      <c r="Y37" s="62">
        <f ca="1" t="shared" si="20"/>
        <v>45531</v>
      </c>
      <c r="Z37" s="62">
        <f ca="1" t="shared" si="21"/>
        <v>45484</v>
      </c>
      <c r="AA37" s="33"/>
      <c r="AB37" s="63" t="str">
        <f ca="1" t="shared" si="24"/>
        <v/>
      </c>
      <c r="AC37" s="72">
        <f ca="1">INDEX(Anslutningspunkt!$A$2:$A$24,RANDBETWEEN(2,24),1)</f>
        <v>204</v>
      </c>
      <c r="AD37" s="29"/>
      <c r="AE37" s="29" t="str">
        <f ca="1" t="shared" si="22"/>
        <v/>
      </c>
      <c r="AF37" s="33"/>
      <c r="AG37" s="94"/>
      <c r="AH37" s="49" t="str">
        <f ca="1" t="shared" si="23"/>
        <v>Nej</v>
      </c>
      <c r="AI37" s="95"/>
      <c r="AM37" s="6">
        <f ca="1">VLOOKUP(AC37,Anslutningspunkt!A:B,2,0)+RANDBETWEEN(-10000,10000)</f>
        <v>7083002.63</v>
      </c>
      <c r="AN37" s="6">
        <f ca="1">VLOOKUP(AC37,Anslutningspunkt!A:C,3,0)+RANDBETWEEN(-10000,10000)</f>
        <v>689490.671</v>
      </c>
      <c r="AP37" s="6" t="str">
        <f ca="1" t="shared" si="25"/>
        <v>Nyanslutning</v>
      </c>
      <c r="AQ37" s="6" t="str">
        <f ca="1" t="shared" si="26"/>
        <v>Konsumtion</v>
      </c>
      <c r="AX37" s="30">
        <f ca="1" t="shared" si="27"/>
        <v>45034.691933289</v>
      </c>
      <c r="AZ37" s="30">
        <f ca="1">IF(SUM(IF({"4.Projekteringsavtal","5.Anslutningsavtal","6.Nätavtal"}=Q37,1,0))&gt;0,EDATE(AX37,RANDBETWEEN(0,6)),"")</f>
        <v>45156</v>
      </c>
      <c r="BB37" s="20">
        <f ca="1">IF(SUM(IF({"5.Anslutningsavtal","6.Nätavtal"}=Q37,1,0))&gt;0,EDATE(AZ37,RANDBETWEEN(0,3)),"")</f>
        <v>45187</v>
      </c>
      <c r="BD37" s="20">
        <f ca="1" t="shared" si="28"/>
        <v>45187</v>
      </c>
    </row>
    <row r="38" s="6" customFormat="1" ht="12.75" customHeight="1" spans="1:56">
      <c r="A38" s="33" t="s">
        <v>65</v>
      </c>
      <c r="B38" s="30">
        <f ca="1" t="shared" si="0"/>
        <v>44166</v>
      </c>
      <c r="C38" s="31">
        <f ca="1" t="shared" si="1"/>
        <v>44253</v>
      </c>
      <c r="D38" s="29" t="str">
        <f t="shared" si="2"/>
        <v>Project 438</v>
      </c>
      <c r="E38" s="29" t="str">
        <f t="shared" si="3"/>
        <v>Company AB 538</v>
      </c>
      <c r="F38" s="29" t="str">
        <f ca="1" t="shared" si="4"/>
        <v>Falun</v>
      </c>
      <c r="G38" s="36">
        <f ca="1" t="shared" si="5"/>
        <v>36</v>
      </c>
      <c r="H38" s="37" t="str">
        <f ca="1" t="shared" si="6"/>
        <v>Nej</v>
      </c>
      <c r="I38" s="29" t="str">
        <f ca="1" t="shared" si="7"/>
        <v>Nyanslutning</v>
      </c>
      <c r="J38" s="29" t="str">
        <f ca="1" t="shared" si="8"/>
        <v>Konsumtion</v>
      </c>
      <c r="K38" s="40">
        <f ca="1" t="shared" si="9"/>
        <v>600</v>
      </c>
      <c r="L38" s="40">
        <f ca="1" t="shared" si="10"/>
        <v>149</v>
      </c>
      <c r="M38" s="43"/>
      <c r="N38" s="29" t="str">
        <f ca="1" t="shared" si="11"/>
        <v>Anders Erikson 38</v>
      </c>
      <c r="O38" s="29" t="str">
        <f ca="1" t="shared" si="12"/>
        <v>Anders Erikson 38</v>
      </c>
      <c r="P38" s="29" t="str">
        <f ca="1" t="shared" si="13"/>
        <v>Anders Erikson 38</v>
      </c>
      <c r="Q38" s="29" t="str">
        <f ca="1" t="shared" si="14"/>
        <v>6.Nätavtal</v>
      </c>
      <c r="R38" s="44" t="str">
        <f ca="1" t="shared" si="15"/>
        <v>N/A</v>
      </c>
      <c r="S38" s="44" t="str">
        <f ca="1" t="shared" si="16"/>
        <v/>
      </c>
      <c r="T38" s="44" t="str">
        <f ca="1" t="shared" si="17"/>
        <v/>
      </c>
      <c r="U38" s="12"/>
      <c r="V38" s="33"/>
      <c r="W38" s="48" t="str">
        <f ca="1" t="shared" si="18"/>
        <v>Reservationsavtal ska tecknas</v>
      </c>
      <c r="X38" s="49" t="str">
        <f ca="1" t="shared" si="19"/>
        <v>Nej</v>
      </c>
      <c r="Y38" s="62" t="str">
        <f ca="1" t="shared" si="20"/>
        <v/>
      </c>
      <c r="Z38" s="62" t="str">
        <f ca="1" t="shared" si="21"/>
        <v/>
      </c>
      <c r="AA38" s="33"/>
      <c r="AB38" s="63" t="str">
        <f ca="1" t="shared" si="24"/>
        <v/>
      </c>
      <c r="AC38" s="72">
        <f ca="1">INDEX(Anslutningspunkt!$A$2:$A$24,RANDBETWEEN(2,24),1)</f>
        <v>206</v>
      </c>
      <c r="AD38" s="29"/>
      <c r="AE38" s="29" t="str">
        <f ca="1" t="shared" si="22"/>
        <v>Regionnät</v>
      </c>
      <c r="AF38" s="33"/>
      <c r="AG38" s="94"/>
      <c r="AH38" s="49" t="str">
        <f ca="1" t="shared" si="23"/>
        <v>Nej</v>
      </c>
      <c r="AI38" s="95"/>
      <c r="AM38" s="6">
        <f ca="1">VLOOKUP(AC38,Anslutningspunkt!A:B,2,0)+RANDBETWEEN(-10000,10000)</f>
        <v>7306139.115</v>
      </c>
      <c r="AN38" s="6">
        <f ca="1">VLOOKUP(AC38,Anslutningspunkt!A:C,3,0)+RANDBETWEEN(-10000,10000)</f>
        <v>735030.405</v>
      </c>
      <c r="AP38" s="6" t="str">
        <f ca="1" t="shared" si="25"/>
        <v>Nyanslutning</v>
      </c>
      <c r="AQ38" s="6" t="str">
        <f ca="1" t="shared" si="26"/>
        <v>Konsumtion</v>
      </c>
      <c r="AX38" s="30">
        <f ca="1" t="shared" si="27"/>
        <v>44216.2380558889</v>
      </c>
      <c r="AZ38" s="30">
        <f ca="1">IF(SUM(IF({"4.Projekteringsavtal","5.Anslutningsavtal","6.Nätavtal"}=Q38,1,0))&gt;0,EDATE(AX38,RANDBETWEEN(0,6)),"")</f>
        <v>44397</v>
      </c>
      <c r="BB38" s="20">
        <f ca="1">IF(SUM(IF({"5.Anslutningsavtal","6.Nätavtal"}=Q38,1,0))&gt;0,EDATE(AZ38,RANDBETWEEN(0,3)),"")</f>
        <v>44397</v>
      </c>
      <c r="BD38" s="20">
        <f ca="1" t="shared" si="28"/>
        <v>44397</v>
      </c>
    </row>
    <row r="39" s="6" customFormat="1" ht="12.75" customHeight="1" spans="1:56">
      <c r="A39" s="33" t="s">
        <v>65</v>
      </c>
      <c r="B39" s="30">
        <f ca="1" t="shared" si="0"/>
        <v>44111</v>
      </c>
      <c r="C39" s="31">
        <f ca="1" t="shared" si="1"/>
        <v>45033</v>
      </c>
      <c r="D39" s="29" t="str">
        <f t="shared" si="2"/>
        <v>Project 439</v>
      </c>
      <c r="E39" s="29" t="str">
        <f t="shared" si="3"/>
        <v>Company AB 539</v>
      </c>
      <c r="F39" s="29" t="str">
        <f ca="1" t="shared" si="4"/>
        <v>Långshyttan</v>
      </c>
      <c r="G39" s="36">
        <f ca="1" t="shared" si="5"/>
        <v>31</v>
      </c>
      <c r="H39" s="37" t="str">
        <f ca="1" t="shared" si="6"/>
        <v>Nej</v>
      </c>
      <c r="I39" s="29" t="str">
        <f ca="1" t="shared" si="7"/>
        <v>Utökning</v>
      </c>
      <c r="J39" s="29" t="str">
        <f ca="1" t="shared" si="8"/>
        <v>Produktion</v>
      </c>
      <c r="K39" s="40">
        <f ca="1" t="shared" si="9"/>
        <v>60</v>
      </c>
      <c r="L39" s="40">
        <f ca="1" t="shared" si="10"/>
        <v>56</v>
      </c>
      <c r="M39" s="43"/>
      <c r="N39" s="29" t="str">
        <f ca="1" t="shared" si="11"/>
        <v>Anders Erikson 39</v>
      </c>
      <c r="O39" s="29" t="str">
        <f ca="1" t="shared" si="12"/>
        <v>Erik Johanson 39</v>
      </c>
      <c r="P39" s="29" t="str">
        <f ca="1" t="shared" si="13"/>
        <v>Anders Erikson 39</v>
      </c>
      <c r="Q39" s="29" t="str">
        <f ca="1" t="shared" si="14"/>
        <v>1.Anslutningsmöjlighet</v>
      </c>
      <c r="R39" s="44" t="str">
        <f ca="1" t="shared" si="15"/>
        <v>nej</v>
      </c>
      <c r="S39" s="44" t="str">
        <f ca="1" t="shared" si="16"/>
        <v/>
      </c>
      <c r="T39" s="44" t="str">
        <f ca="1" t="shared" si="17"/>
        <v/>
      </c>
      <c r="U39" s="12"/>
      <c r="V39" s="33"/>
      <c r="W39" s="48" t="str">
        <f ca="1" t="shared" si="18"/>
        <v/>
      </c>
      <c r="X39" s="49" t="str">
        <f ca="1" t="shared" si="19"/>
        <v>Ja</v>
      </c>
      <c r="Y39" s="62">
        <f ca="1" t="shared" si="20"/>
        <v>45172</v>
      </c>
      <c r="Z39" s="62">
        <f ca="1" t="shared" si="21"/>
        <v>45095</v>
      </c>
      <c r="AA39" s="33"/>
      <c r="AB39" s="63" t="str">
        <f ca="1" t="shared" si="24"/>
        <v/>
      </c>
      <c r="AC39" s="72">
        <f ca="1">INDEX(Anslutningspunkt!$A$2:$A$24,RANDBETWEEN(2,24),1)</f>
        <v>151</v>
      </c>
      <c r="AD39" s="29"/>
      <c r="AE39" s="29" t="str">
        <f ca="1" t="shared" si="22"/>
        <v/>
      </c>
      <c r="AF39" s="33"/>
      <c r="AG39" s="94"/>
      <c r="AH39" s="49" t="str">
        <f ca="1" t="shared" si="23"/>
        <v>Nej</v>
      </c>
      <c r="AI39" s="95"/>
      <c r="AM39" s="6">
        <f ca="1">VLOOKUP(AC39,Anslutningspunkt!A:B,2,0)+RANDBETWEEN(-10000,10000)</f>
        <v>6333994.937</v>
      </c>
      <c r="AN39" s="6">
        <f ca="1">VLOOKUP(AC39,Anslutningspunkt!A:C,3,0)+RANDBETWEEN(-10000,10000)</f>
        <v>421678.554</v>
      </c>
      <c r="AP39" s="6" t="str">
        <f ca="1" t="shared" si="25"/>
        <v>Utökning</v>
      </c>
      <c r="AQ39" s="6" t="str">
        <f ca="1" t="shared" si="26"/>
        <v>Produktion</v>
      </c>
      <c r="AX39" s="30" t="str">
        <f ca="1" t="shared" si="27"/>
        <v/>
      </c>
      <c r="AZ39" s="30" t="str">
        <f ca="1">IF(SUM(IF({"4.Projekteringsavtal","5.Anslutningsavtal","6.Nätavtal"}=Q39,1,0))&gt;0,EDATE(AX39,RANDBETWEEN(0,6)),"")</f>
        <v/>
      </c>
      <c r="BB39" s="20" t="str">
        <f ca="1">IF(SUM(IF({"5.Anslutningsavtal","6.Nätavtal"}=Q39,1,0))&gt;0,EDATE(AZ39,RANDBETWEEN(0,3)),"")</f>
        <v/>
      </c>
      <c r="BD39" s="20" t="str">
        <f ca="1" t="shared" si="28"/>
        <v/>
      </c>
    </row>
    <row r="40" s="6" customFormat="1" ht="12.75" customHeight="1" spans="1:56">
      <c r="A40" s="33" t="s">
        <v>65</v>
      </c>
      <c r="B40" s="30">
        <f ca="1" t="shared" si="0"/>
        <v>43589</v>
      </c>
      <c r="C40" s="31">
        <f ca="1" t="shared" si="1"/>
        <v>44163</v>
      </c>
      <c r="D40" s="29" t="str">
        <f t="shared" si="2"/>
        <v>Project 440</v>
      </c>
      <c r="E40" s="29" t="str">
        <f t="shared" si="3"/>
        <v>Company AB 540</v>
      </c>
      <c r="F40" s="29" t="str">
        <f ca="1" t="shared" si="4"/>
        <v>Litslunda</v>
      </c>
      <c r="G40" s="36">
        <f ca="1" t="shared" si="5"/>
        <v>30</v>
      </c>
      <c r="H40" s="37" t="str">
        <f ca="1" t="shared" si="6"/>
        <v>Ja</v>
      </c>
      <c r="I40" s="29" t="str">
        <f ca="1" t="shared" si="7"/>
        <v>Nyanslutning</v>
      </c>
      <c r="J40" s="29" t="str">
        <f ca="1" t="shared" si="8"/>
        <v>Produktion</v>
      </c>
      <c r="K40" s="40">
        <f ca="1" t="shared" si="9"/>
        <v>30</v>
      </c>
      <c r="L40" s="40">
        <f ca="1" t="shared" si="10"/>
        <v>10</v>
      </c>
      <c r="M40" s="43"/>
      <c r="N40" s="29" t="str">
        <f ca="1" t="shared" si="11"/>
        <v>Sarah Anderson 40</v>
      </c>
      <c r="O40" s="29" t="str">
        <f ca="1" t="shared" si="12"/>
        <v>Lars Johnson 40</v>
      </c>
      <c r="P40" s="29" t="str">
        <f ca="1" t="shared" si="13"/>
        <v>Sarah Anderson 40</v>
      </c>
      <c r="Q40" s="29" t="str">
        <f ca="1" t="shared" si="14"/>
        <v>6.Nätavtal</v>
      </c>
      <c r="R40" s="44" t="str">
        <f ca="1" t="shared" si="15"/>
        <v/>
      </c>
      <c r="S40" s="44" t="str">
        <f ca="1" t="shared" si="16"/>
        <v>x</v>
      </c>
      <c r="T40" s="44" t="str">
        <f ca="1" t="shared" si="17"/>
        <v/>
      </c>
      <c r="U40" s="12"/>
      <c r="V40" s="33"/>
      <c r="W40" s="48" t="str">
        <f ca="1" t="shared" si="18"/>
        <v/>
      </c>
      <c r="X40" s="49" t="str">
        <f ca="1" t="shared" si="19"/>
        <v>Nej</v>
      </c>
      <c r="Y40" s="62" t="str">
        <f ca="1" t="shared" si="20"/>
        <v/>
      </c>
      <c r="Z40" s="62" t="str">
        <f ca="1" t="shared" si="21"/>
        <v/>
      </c>
      <c r="AA40" s="33"/>
      <c r="AB40" s="63" t="str">
        <f ca="1" t="shared" si="24"/>
        <v/>
      </c>
      <c r="AC40" s="72">
        <f ca="1">INDEX(Anslutningspunkt!$A$2:$A$24,RANDBETWEEN(2,24),1)</f>
        <v>201</v>
      </c>
      <c r="AD40" s="29"/>
      <c r="AE40" s="29" t="str">
        <f ca="1" t="shared" si="22"/>
        <v>Stamnät</v>
      </c>
      <c r="AF40" s="33"/>
      <c r="AG40" s="94"/>
      <c r="AH40" s="49" t="str">
        <f ca="1" t="shared" si="23"/>
        <v/>
      </c>
      <c r="AI40" s="95"/>
      <c r="AM40" s="6">
        <f ca="1">VLOOKUP(AC40,Anslutningspunkt!A:B,2,0)+RANDBETWEEN(-10000,10000)</f>
        <v>6823797.311</v>
      </c>
      <c r="AN40" s="6">
        <f ca="1">VLOOKUP(AC40,Anslutningspunkt!A:C,3,0)+RANDBETWEEN(-10000,10000)</f>
        <v>365194.44</v>
      </c>
      <c r="AP40" s="6" t="str">
        <f ca="1" t="shared" si="25"/>
        <v>Nyanslutning</v>
      </c>
      <c r="AQ40" s="6" t="str">
        <f ca="1" t="shared" si="26"/>
        <v>Produktion</v>
      </c>
      <c r="AX40" s="30">
        <f ca="1" t="shared" si="27"/>
        <v>44176.8783326277</v>
      </c>
      <c r="AZ40" s="30">
        <f ca="1">IF(SUM(IF({"4.Projekteringsavtal","5.Anslutningsavtal","6.Nätavtal"}=Q40,1,0))&gt;0,EDATE(AX40,RANDBETWEEN(0,6)),"")</f>
        <v>44266</v>
      </c>
      <c r="BB40" s="20">
        <f ca="1">IF(SUM(IF({"5.Anslutningsavtal","6.Nätavtal"}=Q40,1,0))&gt;0,EDATE(AZ40,RANDBETWEEN(0,3)),"")</f>
        <v>44327</v>
      </c>
      <c r="BD40" s="20">
        <f ca="1" t="shared" si="28"/>
        <v>44419</v>
      </c>
    </row>
    <row r="41" s="6" customFormat="1" ht="12.75" customHeight="1" spans="1:56">
      <c r="A41" s="33" t="s">
        <v>65</v>
      </c>
      <c r="B41" s="30">
        <f ca="1" t="shared" si="0"/>
        <v>44754</v>
      </c>
      <c r="C41" s="31">
        <f ca="1" t="shared" si="1"/>
        <v>45551</v>
      </c>
      <c r="D41" s="29" t="str">
        <f t="shared" si="2"/>
        <v>Project 441</v>
      </c>
      <c r="E41" s="29" t="str">
        <f t="shared" si="3"/>
        <v>Company AB 541</v>
      </c>
      <c r="F41" s="29" t="str">
        <f ca="1" t="shared" si="4"/>
        <v>Eskiltuna</v>
      </c>
      <c r="G41" s="36">
        <f ca="1" t="shared" si="5"/>
        <v>36</v>
      </c>
      <c r="H41" s="37" t="str">
        <f ca="1" t="shared" si="6"/>
        <v/>
      </c>
      <c r="I41" s="29" t="str">
        <f ca="1" t="shared" si="7"/>
        <v>Utökning</v>
      </c>
      <c r="J41" s="29" t="str">
        <f ca="1" t="shared" si="8"/>
        <v>Konsumtion</v>
      </c>
      <c r="K41" s="40">
        <f ca="1" t="shared" si="9"/>
        <v>60</v>
      </c>
      <c r="L41" s="40">
        <f ca="1" t="shared" si="10"/>
        <v>4</v>
      </c>
      <c r="M41" s="43"/>
      <c r="N41" s="29" t="str">
        <f ca="1" t="shared" si="11"/>
        <v>Sarah Anderson 41</v>
      </c>
      <c r="O41" s="29" t="str">
        <f ca="1" t="shared" si="12"/>
        <v>Lars Johnson 41</v>
      </c>
      <c r="P41" s="29" t="str">
        <f ca="1" t="shared" si="13"/>
        <v>Erik Johanson 41</v>
      </c>
      <c r="Q41" s="29" t="str">
        <f ca="1" t="shared" si="14"/>
        <v>1.Anslutningsmöjlighet</v>
      </c>
      <c r="R41" s="44" t="str">
        <f ca="1" t="shared" si="15"/>
        <v>nej</v>
      </c>
      <c r="S41" s="44" t="str">
        <f ca="1" t="shared" si="16"/>
        <v/>
      </c>
      <c r="T41" s="44" t="str">
        <f ca="1" t="shared" si="17"/>
        <v/>
      </c>
      <c r="U41" s="12"/>
      <c r="V41" s="33"/>
      <c r="W41" s="48" t="str">
        <f ca="1" t="shared" si="18"/>
        <v>Reservationsavtal ska tecknas</v>
      </c>
      <c r="X41" s="49" t="str">
        <f ca="1" t="shared" si="19"/>
        <v>Ja</v>
      </c>
      <c r="Y41" s="62">
        <f ca="1" t="shared" si="20"/>
        <v>45580</v>
      </c>
      <c r="Z41" s="62">
        <f ca="1" t="shared" si="21"/>
        <v>45577</v>
      </c>
      <c r="AA41" s="33"/>
      <c r="AB41" s="63" t="str">
        <f ca="1" t="shared" si="24"/>
        <v/>
      </c>
      <c r="AC41" s="72">
        <f ca="1">INDEX(Anslutningspunkt!$A$2:$A$24,RANDBETWEEN(2,24),1)</f>
        <v>3004</v>
      </c>
      <c r="AD41" s="29"/>
      <c r="AE41" s="29" t="str">
        <f ca="1" t="shared" si="22"/>
        <v>Stamnät</v>
      </c>
      <c r="AF41" s="33"/>
      <c r="AG41" s="94"/>
      <c r="AH41" s="49" t="str">
        <f ca="1" t="shared" si="23"/>
        <v/>
      </c>
      <c r="AI41" s="95"/>
      <c r="AM41" s="6">
        <f ca="1">VLOOKUP(AC41,Anslutningspunkt!A:B,2,0)+RANDBETWEEN(-10000,10000)</f>
        <v>7610363.698</v>
      </c>
      <c r="AN41" s="6">
        <f ca="1">VLOOKUP(AC41,Anslutningspunkt!A:C,3,0)+RANDBETWEEN(-10000,10000)</f>
        <v>778639.195</v>
      </c>
      <c r="AP41" s="6" t="str">
        <f ca="1" t="shared" si="25"/>
        <v>Utökning</v>
      </c>
      <c r="AQ41" s="6" t="str">
        <f ca="1" t="shared" si="26"/>
        <v>Konsumtion</v>
      </c>
      <c r="AX41" s="30" t="str">
        <f ca="1" t="shared" si="27"/>
        <v/>
      </c>
      <c r="AZ41" s="30" t="str">
        <f ca="1">IF(SUM(IF({"4.Projekteringsavtal","5.Anslutningsavtal","6.Nätavtal"}=Q41,1,0))&gt;0,EDATE(AX41,RANDBETWEEN(0,6)),"")</f>
        <v/>
      </c>
      <c r="BB41" s="20" t="str">
        <f ca="1">IF(SUM(IF({"5.Anslutningsavtal","6.Nätavtal"}=Q41,1,0))&gt;0,EDATE(AZ41,RANDBETWEEN(0,3)),"")</f>
        <v/>
      </c>
      <c r="BD41" s="20" t="str">
        <f ca="1" t="shared" si="28"/>
        <v/>
      </c>
    </row>
    <row r="42" s="6" customFormat="1" ht="12.75" customHeight="1" spans="1:56">
      <c r="A42" s="33" t="s">
        <v>65</v>
      </c>
      <c r="B42" s="30">
        <f ca="1" t="shared" si="0"/>
        <v>43922</v>
      </c>
      <c r="C42" s="31">
        <f ca="1" t="shared" si="1"/>
        <v>45548</v>
      </c>
      <c r="D42" s="29" t="str">
        <f t="shared" si="2"/>
        <v>Project 442</v>
      </c>
      <c r="E42" s="29" t="str">
        <f t="shared" si="3"/>
        <v>Company AB 542</v>
      </c>
      <c r="F42" s="29" t="str">
        <f ca="1" t="shared" si="4"/>
        <v>Hallstahammar</v>
      </c>
      <c r="G42" s="36">
        <f ca="1" t="shared" si="5"/>
        <v>38</v>
      </c>
      <c r="H42" s="37" t="str">
        <f ca="1" t="shared" si="6"/>
        <v>Nej</v>
      </c>
      <c r="I42" s="29" t="str">
        <f ca="1" t="shared" si="7"/>
        <v>Flytt</v>
      </c>
      <c r="J42" s="29" t="str">
        <f ca="1" t="shared" si="8"/>
        <v>Konsumtion</v>
      </c>
      <c r="K42" s="40">
        <f ca="1" t="shared" si="9"/>
        <v>220</v>
      </c>
      <c r="L42" s="40">
        <f ca="1" t="shared" si="10"/>
        <v>175</v>
      </c>
      <c r="M42" s="43"/>
      <c r="N42" s="29" t="str">
        <f ca="1" t="shared" si="11"/>
        <v>Sarah Anderson 42</v>
      </c>
      <c r="O42" s="29" t="str">
        <f ca="1" t="shared" si="12"/>
        <v>Sarah Anderson 42</v>
      </c>
      <c r="P42" s="29" t="str">
        <f ca="1" t="shared" si="13"/>
        <v>Erik Johanson 42</v>
      </c>
      <c r="Q42" s="29" t="str">
        <f ca="1" t="shared" si="14"/>
        <v>1.Anslutningsmöjlighet</v>
      </c>
      <c r="R42" s="44" t="str">
        <f ca="1" t="shared" si="15"/>
        <v/>
      </c>
      <c r="S42" s="44" t="str">
        <f ca="1" t="shared" si="16"/>
        <v/>
      </c>
      <c r="T42" s="44" t="str">
        <f ca="1" t="shared" si="17"/>
        <v/>
      </c>
      <c r="U42" s="12"/>
      <c r="V42" s="33"/>
      <c r="W42" s="48" t="str">
        <f ca="1" t="shared" si="18"/>
        <v>Ansluts till LN 20 kV</v>
      </c>
      <c r="X42" s="49" t="str">
        <f ca="1" t="shared" si="19"/>
        <v>Nej</v>
      </c>
      <c r="Y42" s="62" t="str">
        <f ca="1" t="shared" si="20"/>
        <v/>
      </c>
      <c r="Z42" s="62" t="str">
        <f ca="1" t="shared" si="21"/>
        <v/>
      </c>
      <c r="AA42" s="33"/>
      <c r="AB42" s="63" t="str">
        <f ca="1" t="shared" si="24"/>
        <v/>
      </c>
      <c r="AC42" s="72">
        <f ca="1">INDEX(Anslutningspunkt!$A$2:$A$24,RANDBETWEEN(2,24),1)</f>
        <v>102</v>
      </c>
      <c r="AD42" s="29"/>
      <c r="AE42" s="29" t="str">
        <f ca="1" t="shared" si="22"/>
        <v>Stamnät Regionnät</v>
      </c>
      <c r="AF42" s="33"/>
      <c r="AG42" s="94"/>
      <c r="AH42" s="49" t="str">
        <f ca="1" t="shared" si="23"/>
        <v>Ja</v>
      </c>
      <c r="AI42" s="95"/>
      <c r="AM42" s="6">
        <f ca="1">VLOOKUP(AC42,Anslutningspunkt!A:B,2,0)+RANDBETWEEN(-10000,10000)</f>
        <v>6075318.642</v>
      </c>
      <c r="AN42" s="6">
        <f ca="1">VLOOKUP(AC42,Anslutningspunkt!A:C,3,0)+RANDBETWEEN(-10000,10000)</f>
        <v>483496.069</v>
      </c>
      <c r="AP42" s="6" t="str">
        <f ca="1" t="shared" si="25"/>
        <v>Flytt</v>
      </c>
      <c r="AQ42" s="6" t="str">
        <f ca="1" t="shared" si="26"/>
        <v>Konsumtion</v>
      </c>
      <c r="AX42" s="30" t="str">
        <f ca="1" t="shared" si="27"/>
        <v/>
      </c>
      <c r="AZ42" s="30" t="str">
        <f ca="1">IF(SUM(IF({"4.Projekteringsavtal","5.Anslutningsavtal","6.Nätavtal"}=Q42,1,0))&gt;0,EDATE(AX42,RANDBETWEEN(0,6)),"")</f>
        <v/>
      </c>
      <c r="BB42" s="20" t="str">
        <f ca="1">IF(SUM(IF({"5.Anslutningsavtal","6.Nätavtal"}=Q42,1,0))&gt;0,EDATE(AZ42,RANDBETWEEN(0,3)),"")</f>
        <v/>
      </c>
      <c r="BD42" s="20" t="str">
        <f ca="1" t="shared" si="28"/>
        <v/>
      </c>
    </row>
    <row r="43" s="6" customFormat="1" ht="12.75" customHeight="1" spans="1:56">
      <c r="A43" s="33" t="s">
        <v>65</v>
      </c>
      <c r="B43" s="30">
        <f ca="1" t="shared" si="0"/>
        <v>44231</v>
      </c>
      <c r="C43" s="31">
        <f ca="1" t="shared" si="1"/>
        <v>44874</v>
      </c>
      <c r="D43" s="29" t="str">
        <f t="shared" si="2"/>
        <v>Project 443</v>
      </c>
      <c r="E43" s="29" t="str">
        <f t="shared" si="3"/>
        <v>Company AB 543</v>
      </c>
      <c r="F43" s="29" t="str">
        <f ca="1" t="shared" si="4"/>
        <v>Arboga</v>
      </c>
      <c r="G43" s="36">
        <f ca="1" t="shared" si="5"/>
        <v>38</v>
      </c>
      <c r="H43" s="37" t="str">
        <f ca="1" t="shared" si="6"/>
        <v>Nej</v>
      </c>
      <c r="I43" s="29" t="str">
        <f ca="1" t="shared" si="7"/>
        <v>Nyanslutning</v>
      </c>
      <c r="J43" s="29" t="str">
        <f ca="1" t="shared" si="8"/>
        <v>Konsumtion</v>
      </c>
      <c r="K43" s="40">
        <f ca="1" t="shared" si="9"/>
        <v>250</v>
      </c>
      <c r="L43" s="40">
        <f ca="1" t="shared" si="10"/>
        <v>23</v>
      </c>
      <c r="M43" s="43"/>
      <c r="N43" s="29" t="str">
        <f ca="1" t="shared" si="11"/>
        <v>Lars Johnson 43</v>
      </c>
      <c r="O43" s="29" t="str">
        <f ca="1" t="shared" si="12"/>
        <v>Anders Erikson 43</v>
      </c>
      <c r="P43" s="29" t="str">
        <f ca="1" t="shared" si="13"/>
        <v>Lars Johnson 43</v>
      </c>
      <c r="Q43" s="29" t="str">
        <f ca="1" t="shared" si="14"/>
        <v>1.Anslutningsmöjlighet</v>
      </c>
      <c r="R43" s="44" t="str">
        <f ca="1" t="shared" si="15"/>
        <v/>
      </c>
      <c r="S43" s="44" t="str">
        <f ca="1" t="shared" si="16"/>
        <v/>
      </c>
      <c r="T43" s="44" t="str">
        <f ca="1" t="shared" si="17"/>
        <v>x</v>
      </c>
      <c r="U43" s="12"/>
      <c r="V43" s="33"/>
      <c r="W43" s="48" t="str">
        <f ca="1" t="shared" si="18"/>
        <v/>
      </c>
      <c r="X43" s="49" t="str">
        <f ca="1" t="shared" si="19"/>
        <v>Ja</v>
      </c>
      <c r="Y43" s="62">
        <f ca="1" t="shared" si="20"/>
        <v>45454</v>
      </c>
      <c r="Z43" s="62">
        <f ca="1" t="shared" si="21"/>
        <v>45015</v>
      </c>
      <c r="AA43" s="33"/>
      <c r="AB43" s="63" t="str">
        <f ca="1" t="shared" si="24"/>
        <v/>
      </c>
      <c r="AC43" s="72">
        <f ca="1">INDEX(Anslutningspunkt!$A$2:$A$24,RANDBETWEEN(2,24),1)</f>
        <v>3002</v>
      </c>
      <c r="AD43" s="29"/>
      <c r="AE43" s="29" t="str">
        <f ca="1" t="shared" si="22"/>
        <v/>
      </c>
      <c r="AF43" s="33"/>
      <c r="AG43" s="94"/>
      <c r="AH43" s="12"/>
      <c r="AI43" s="95"/>
      <c r="AM43" s="6">
        <f ca="1">VLOOKUP(AC43,Anslutningspunkt!A:B,2,0)+RANDBETWEEN(-10000,10000)</f>
        <v>7669347.698</v>
      </c>
      <c r="AN43" s="6">
        <f ca="1">VLOOKUP(AC43,Anslutningspunkt!A:C,3,0)+RANDBETWEEN(-10000,10000)</f>
        <v>762988.195</v>
      </c>
      <c r="AP43" s="6" t="str">
        <f ca="1" t="shared" si="25"/>
        <v>Nyanslutning</v>
      </c>
      <c r="AQ43" s="6" t="str">
        <f ca="1" t="shared" si="26"/>
        <v>Konsumtion</v>
      </c>
      <c r="AX43" s="30" t="str">
        <f ca="1" t="shared" si="27"/>
        <v/>
      </c>
      <c r="AZ43" s="30" t="str">
        <f ca="1">IF(SUM(IF({"4.Projekteringsavtal","5.Anslutningsavtal","6.Nätavtal"}=Q43,1,0))&gt;0,EDATE(AX43,RANDBETWEEN(0,6)),"")</f>
        <v/>
      </c>
      <c r="BB43" s="20" t="str">
        <f ca="1">IF(SUM(IF({"5.Anslutningsavtal","6.Nätavtal"}=Q43,1,0))&gt;0,EDATE(AZ43,RANDBETWEEN(0,3)),"")</f>
        <v/>
      </c>
      <c r="BD43" s="20" t="str">
        <f ca="1" t="shared" si="28"/>
        <v/>
      </c>
    </row>
    <row r="44" s="6" customFormat="1" ht="12.75" customHeight="1" spans="1:56">
      <c r="A44" s="33" t="s">
        <v>65</v>
      </c>
      <c r="B44" s="30">
        <f ca="1" t="shared" si="0"/>
        <v>44340</v>
      </c>
      <c r="C44" s="31">
        <f ca="1" t="shared" si="1"/>
        <v>44966</v>
      </c>
      <c r="D44" s="29" t="str">
        <f t="shared" si="2"/>
        <v>Project 444</v>
      </c>
      <c r="E44" s="29" t="str">
        <f t="shared" si="3"/>
        <v>Company AB 544</v>
      </c>
      <c r="F44" s="29" t="str">
        <f ca="1" t="shared" si="4"/>
        <v>Långshyttan</v>
      </c>
      <c r="G44" s="36">
        <f ca="1" t="shared" si="5"/>
        <v>37</v>
      </c>
      <c r="H44" s="37" t="str">
        <f ca="1" t="shared" si="6"/>
        <v>Ja</v>
      </c>
      <c r="I44" s="29" t="str">
        <f ca="1" t="shared" si="7"/>
        <v>Flytt</v>
      </c>
      <c r="J44" s="29" t="str">
        <f ca="1" t="shared" si="8"/>
        <v>Produktion</v>
      </c>
      <c r="K44" s="40">
        <f ca="1" t="shared" si="9"/>
        <v>10</v>
      </c>
      <c r="L44" s="40">
        <f ca="1" t="shared" si="10"/>
        <v>10</v>
      </c>
      <c r="M44" s="43"/>
      <c r="N44" s="29" t="str">
        <f ca="1" t="shared" si="11"/>
        <v>Lars Johnson 44</v>
      </c>
      <c r="O44" s="29" t="str">
        <f ca="1" t="shared" si="12"/>
        <v>Sarah Anderson 44</v>
      </c>
      <c r="P44" s="29" t="str">
        <f ca="1" t="shared" si="13"/>
        <v>Sarah Anderson 44</v>
      </c>
      <c r="Q44" s="29" t="str">
        <f ca="1" t="shared" si="14"/>
        <v>6.Nätavtal</v>
      </c>
      <c r="R44" s="44" t="str">
        <f ca="1" t="shared" si="15"/>
        <v>?</v>
      </c>
      <c r="S44" s="44" t="str">
        <f ca="1" t="shared" si="16"/>
        <v/>
      </c>
      <c r="T44" s="44" t="str">
        <f ca="1" t="shared" si="17"/>
        <v/>
      </c>
      <c r="U44" s="12"/>
      <c r="V44" s="33"/>
      <c r="W44" s="48" t="str">
        <f ca="1" t="shared" si="18"/>
        <v/>
      </c>
      <c r="X44" s="49" t="str">
        <f ca="1" t="shared" si="19"/>
        <v>Ja</v>
      </c>
      <c r="Y44" s="62">
        <f ca="1" t="shared" si="20"/>
        <v>45546</v>
      </c>
      <c r="Z44" s="62">
        <f ca="1" t="shared" si="21"/>
        <v>45271</v>
      </c>
      <c r="AA44" s="33"/>
      <c r="AB44" s="63" t="str">
        <f ca="1" t="shared" si="24"/>
        <v/>
      </c>
      <c r="AC44" s="72">
        <f ca="1">INDEX(Anslutningspunkt!$A$2:$A$24,RANDBETWEEN(2,24),1)</f>
        <v>211</v>
      </c>
      <c r="AD44" s="29"/>
      <c r="AE44" s="29" t="str">
        <f ca="1" t="shared" si="22"/>
        <v>Regionnät</v>
      </c>
      <c r="AF44" s="33"/>
      <c r="AG44" s="94"/>
      <c r="AH44" s="12"/>
      <c r="AI44" s="95"/>
      <c r="AM44" s="6">
        <f ca="1">VLOOKUP(AC44,Anslutningspunkt!A:B,2,0)+RANDBETWEEN(-10000,10000)</f>
        <v>7478216.174</v>
      </c>
      <c r="AN44" s="6">
        <f ca="1">VLOOKUP(AC44,Anslutningspunkt!A:C,3,0)+RANDBETWEEN(-10000,10000)</f>
        <v>587894.458</v>
      </c>
      <c r="AP44" s="6" t="str">
        <f ca="1" t="shared" si="25"/>
        <v>Flytt</v>
      </c>
      <c r="AQ44" s="6" t="str">
        <f ca="1" t="shared" si="26"/>
        <v>Produktion</v>
      </c>
      <c r="AX44" s="30">
        <f ca="1" t="shared" si="27"/>
        <v>44772.9864514681</v>
      </c>
      <c r="AZ44" s="30">
        <f ca="1">IF(SUM(IF({"4.Projekteringsavtal","5.Anslutningsavtal","6.Nätavtal"}=Q44,1,0))&gt;0,EDATE(AX44,RANDBETWEEN(0,6)),"")</f>
        <v>44956</v>
      </c>
      <c r="BB44" s="20">
        <f ca="1">IF(SUM(IF({"5.Anslutningsavtal","6.Nätavtal"}=Q44,1,0))&gt;0,EDATE(AZ44,RANDBETWEEN(0,3)),"")</f>
        <v>44956</v>
      </c>
      <c r="BD44" s="20">
        <f ca="1" t="shared" si="28"/>
        <v>44956</v>
      </c>
    </row>
    <row r="45" s="6" customFormat="1" ht="12.75" customHeight="1" spans="1:56">
      <c r="A45" s="33" t="s">
        <v>65</v>
      </c>
      <c r="B45" s="30">
        <f ca="1" t="shared" si="0"/>
        <v>43288</v>
      </c>
      <c r="C45" s="31">
        <f ca="1" t="shared" si="1"/>
        <v>44625</v>
      </c>
      <c r="D45" s="29" t="str">
        <f t="shared" si="2"/>
        <v>Project 445</v>
      </c>
      <c r="E45" s="29" t="str">
        <f t="shared" si="3"/>
        <v>Company AB 545</v>
      </c>
      <c r="F45" s="29" t="str">
        <f ca="1" t="shared" si="4"/>
        <v>Stockholm</v>
      </c>
      <c r="G45" s="36">
        <f ca="1" t="shared" si="5"/>
        <v>33</v>
      </c>
      <c r="H45" s="37" t="str">
        <f ca="1" t="shared" si="6"/>
        <v>Nej</v>
      </c>
      <c r="I45" s="29" t="str">
        <f ca="1" t="shared" si="7"/>
        <v>Utökning</v>
      </c>
      <c r="J45" s="29" t="str">
        <f ca="1" t="shared" si="8"/>
        <v>Produktion</v>
      </c>
      <c r="K45" s="40">
        <f ca="1" t="shared" si="9"/>
        <v>180</v>
      </c>
      <c r="L45" s="40">
        <f ca="1" t="shared" si="10"/>
        <v>100</v>
      </c>
      <c r="M45" s="43"/>
      <c r="N45" s="29" t="str">
        <f ca="1" t="shared" si="11"/>
        <v>Erik Johanson 45</v>
      </c>
      <c r="O45" s="29" t="str">
        <f ca="1" t="shared" si="12"/>
        <v>Lars Johnson 45</v>
      </c>
      <c r="P45" s="29" t="str">
        <f ca="1" t="shared" si="13"/>
        <v>Anders Erikson 45</v>
      </c>
      <c r="Q45" s="29" t="str">
        <f ca="1" t="shared" si="14"/>
        <v>5.Anslutningsavtal</v>
      </c>
      <c r="R45" s="44" t="str">
        <f ca="1" t="shared" si="15"/>
        <v/>
      </c>
      <c r="S45" s="44" t="str">
        <f ca="1" t="shared" si="16"/>
        <v/>
      </c>
      <c r="T45" s="44" t="str">
        <f ca="1" t="shared" si="17"/>
        <v/>
      </c>
      <c r="U45" s="12"/>
      <c r="V45" s="33"/>
      <c r="W45" s="48" t="str">
        <f ca="1" t="shared" si="18"/>
        <v>Ansluts till LN 20 kV</v>
      </c>
      <c r="X45" s="49" t="str">
        <f ca="1" t="shared" si="19"/>
        <v>Nej</v>
      </c>
      <c r="Y45" s="62" t="str">
        <f ca="1" t="shared" si="20"/>
        <v/>
      </c>
      <c r="Z45" s="62" t="str">
        <f ca="1" t="shared" si="21"/>
        <v/>
      </c>
      <c r="AA45" s="33"/>
      <c r="AB45" s="63" t="str">
        <f ca="1" t="shared" si="24"/>
        <v/>
      </c>
      <c r="AC45" s="72">
        <f ca="1">INDEX(Anslutningspunkt!$A$2:$A$24,RANDBETWEEN(2,24),1)</f>
        <v>202</v>
      </c>
      <c r="AD45" s="29"/>
      <c r="AE45" s="29" t="str">
        <f ca="1" t="shared" si="22"/>
        <v>Stamnät</v>
      </c>
      <c r="AF45" s="33"/>
      <c r="AG45" s="94"/>
      <c r="AH45" s="12"/>
      <c r="AI45" s="95"/>
      <c r="AM45" s="6">
        <f ca="1">VLOOKUP(AC45,Anslutningspunkt!A:B,2,0)+RANDBETWEEN(-10000,10000)</f>
        <v>6839376.345</v>
      </c>
      <c r="AN45" s="6">
        <f ca="1">VLOOKUP(AC45,Anslutningspunkt!A:C,3,0)+RANDBETWEEN(-10000,10000)</f>
        <v>650460.127</v>
      </c>
      <c r="AP45" s="6" t="str">
        <f ca="1" t="shared" si="25"/>
        <v>Utökning</v>
      </c>
      <c r="AQ45" s="6" t="str">
        <f ca="1" t="shared" si="26"/>
        <v>Produktion</v>
      </c>
      <c r="AX45" s="30">
        <f ca="1" t="shared" si="27"/>
        <v>43529.4430151497</v>
      </c>
      <c r="AZ45" s="30">
        <f ca="1">IF(SUM(IF({"4.Projekteringsavtal","5.Anslutningsavtal","6.Nätavtal"}=Q45,1,0))&gt;0,EDATE(AX45,RANDBETWEEN(0,6)),"")</f>
        <v>43713</v>
      </c>
      <c r="BB45" s="20">
        <f ca="1">IF(SUM(IF({"5.Anslutningsavtal","6.Nätavtal"}=Q45,1,0))&gt;0,EDATE(AZ45,RANDBETWEEN(0,3)),"")</f>
        <v>43743</v>
      </c>
      <c r="BD45" s="20" t="str">
        <f ca="1" t="shared" si="28"/>
        <v/>
      </c>
    </row>
    <row r="46" s="6" customFormat="1" ht="12.75" customHeight="1" spans="1:56">
      <c r="A46" s="33" t="s">
        <v>65</v>
      </c>
      <c r="B46" s="30">
        <f ca="1" t="shared" si="0"/>
        <v>44002</v>
      </c>
      <c r="C46" s="31">
        <f ca="1" t="shared" si="1"/>
        <v>45499</v>
      </c>
      <c r="D46" s="29" t="str">
        <f t="shared" si="2"/>
        <v>Project 446</v>
      </c>
      <c r="E46" s="29" t="str">
        <f t="shared" si="3"/>
        <v>Company AB 546</v>
      </c>
      <c r="F46" s="29" t="str">
        <f ca="1" t="shared" si="4"/>
        <v>Enköping</v>
      </c>
      <c r="G46" s="36">
        <f ca="1" t="shared" si="5"/>
        <v>30</v>
      </c>
      <c r="H46" s="37" t="str">
        <f ca="1" t="shared" si="6"/>
        <v>Ja</v>
      </c>
      <c r="I46" s="29" t="str">
        <f ca="1" t="shared" si="7"/>
        <v>Utökning</v>
      </c>
      <c r="J46" s="29" t="str">
        <f ca="1" t="shared" si="8"/>
        <v>Konsumtion</v>
      </c>
      <c r="K46" s="40">
        <f ca="1" t="shared" si="9"/>
        <v>470</v>
      </c>
      <c r="L46" s="40">
        <f ca="1" t="shared" si="10"/>
        <v>380</v>
      </c>
      <c r="M46" s="11"/>
      <c r="N46" s="29" t="str">
        <f ca="1" t="shared" si="11"/>
        <v>Lars Johnson 46</v>
      </c>
      <c r="O46" s="29" t="str">
        <f ca="1" t="shared" si="12"/>
        <v>Anders Erikson 46</v>
      </c>
      <c r="P46" s="29" t="str">
        <f ca="1" t="shared" si="13"/>
        <v>Erik Johanson 46</v>
      </c>
      <c r="Q46" s="29" t="str">
        <f ca="1" t="shared" si="14"/>
        <v>1.Anslutningsmöjlighet</v>
      </c>
      <c r="R46" s="44" t="str">
        <f ca="1" t="shared" si="15"/>
        <v>?</v>
      </c>
      <c r="S46" s="44" t="str">
        <f ca="1" t="shared" si="16"/>
        <v/>
      </c>
      <c r="T46" s="44" t="str">
        <f ca="1" t="shared" si="17"/>
        <v/>
      </c>
      <c r="U46" s="12"/>
      <c r="V46" s="33"/>
      <c r="W46" s="48" t="str">
        <f ca="1" t="shared" si="18"/>
        <v>Reservationsavtal ska tecknas</v>
      </c>
      <c r="X46" s="49" t="str">
        <f ca="1" t="shared" si="19"/>
        <v>Ja</v>
      </c>
      <c r="Y46" s="62">
        <f ca="1" t="shared" si="20"/>
        <v>45545</v>
      </c>
      <c r="Z46" s="62">
        <f ca="1" t="shared" si="21"/>
        <v>45534</v>
      </c>
      <c r="AA46" s="33"/>
      <c r="AB46" s="63" t="str">
        <f ca="1" t="shared" si="24"/>
        <v/>
      </c>
      <c r="AC46" s="72">
        <f ca="1">INDEX(Anslutningspunkt!$A$2:$A$24,RANDBETWEEN(2,24),1)</f>
        <v>201</v>
      </c>
      <c r="AD46" s="29"/>
      <c r="AE46" s="29" t="str">
        <f ca="1" t="shared" si="22"/>
        <v>Stamnät Regionnät</v>
      </c>
      <c r="AF46" s="33"/>
      <c r="AG46" s="94"/>
      <c r="AH46" s="12"/>
      <c r="AI46" s="95"/>
      <c r="AM46" s="6">
        <f ca="1">VLOOKUP(AC46,Anslutningspunkt!A:B,2,0)+RANDBETWEEN(-10000,10000)</f>
        <v>6824244.311</v>
      </c>
      <c r="AN46" s="6">
        <f ca="1">VLOOKUP(AC46,Anslutningspunkt!A:C,3,0)+RANDBETWEEN(-10000,10000)</f>
        <v>365721.44</v>
      </c>
      <c r="AP46" s="6" t="str">
        <f ca="1" t="shared" si="25"/>
        <v>Utökning</v>
      </c>
      <c r="AQ46" s="6" t="str">
        <f ca="1" t="shared" si="26"/>
        <v>Konsumtion</v>
      </c>
      <c r="AX46" s="30" t="str">
        <f ca="1" t="shared" si="27"/>
        <v/>
      </c>
      <c r="AZ46" s="30" t="str">
        <f ca="1">IF(SUM(IF({"4.Projekteringsavtal","5.Anslutningsavtal","6.Nätavtal"}=Q46,1,0))&gt;0,EDATE(AX46,RANDBETWEEN(0,6)),"")</f>
        <v/>
      </c>
      <c r="BB46" s="20" t="str">
        <f ca="1">IF(SUM(IF({"5.Anslutningsavtal","6.Nätavtal"}=Q46,1,0))&gt;0,EDATE(AZ46,RANDBETWEEN(0,3)),"")</f>
        <v/>
      </c>
      <c r="BD46" s="20" t="str">
        <f ca="1" t="shared" si="28"/>
        <v/>
      </c>
    </row>
    <row r="47" s="6" customFormat="1" ht="12.75" customHeight="1" spans="1:56">
      <c r="A47" s="33" t="s">
        <v>65</v>
      </c>
      <c r="B47" s="30">
        <f ca="1" t="shared" si="0"/>
        <v>43170</v>
      </c>
      <c r="C47" s="31">
        <f ca="1" t="shared" si="1"/>
        <v>45215</v>
      </c>
      <c r="D47" s="29" t="str">
        <f t="shared" si="2"/>
        <v>Project 447</v>
      </c>
      <c r="E47" s="29" t="str">
        <f t="shared" si="3"/>
        <v>Company AB 547</v>
      </c>
      <c r="F47" s="29" t="str">
        <f ca="1" t="shared" si="4"/>
        <v>Heby</v>
      </c>
      <c r="G47" s="36">
        <f ca="1" t="shared" si="5"/>
        <v>33</v>
      </c>
      <c r="H47" s="37" t="str">
        <f ca="1" t="shared" si="6"/>
        <v>Ja</v>
      </c>
      <c r="I47" s="29" t="str">
        <f ca="1" t="shared" si="7"/>
        <v>Flytt</v>
      </c>
      <c r="J47" s="29" t="str">
        <f ca="1" t="shared" si="8"/>
        <v>Konsumtion</v>
      </c>
      <c r="K47" s="40">
        <f ca="1" t="shared" si="9"/>
        <v>460</v>
      </c>
      <c r="L47" s="40">
        <f ca="1" t="shared" si="10"/>
        <v>30</v>
      </c>
      <c r="M47" s="11"/>
      <c r="N47" s="29" t="str">
        <f ca="1" t="shared" si="11"/>
        <v>Erik Johanson 47</v>
      </c>
      <c r="O47" s="29" t="str">
        <f ca="1" t="shared" si="12"/>
        <v>Erik Johanson 47</v>
      </c>
      <c r="P47" s="29" t="str">
        <f ca="1" t="shared" si="13"/>
        <v>Erik Johanson 47</v>
      </c>
      <c r="Q47" s="29" t="str">
        <f ca="1" t="shared" si="14"/>
        <v>5.Anslutningsavtal</v>
      </c>
      <c r="R47" s="44" t="str">
        <f ca="1" t="shared" si="15"/>
        <v>?</v>
      </c>
      <c r="S47" s="44" t="str">
        <f ca="1" t="shared" si="16"/>
        <v/>
      </c>
      <c r="T47" s="44" t="str">
        <f ca="1" t="shared" si="17"/>
        <v/>
      </c>
      <c r="U47" s="12"/>
      <c r="V47" s="33"/>
      <c r="W47" s="48" t="str">
        <f ca="1" t="shared" si="18"/>
        <v/>
      </c>
      <c r="X47" s="49" t="str">
        <f ca="1" t="shared" si="19"/>
        <v>Ja</v>
      </c>
      <c r="Y47" s="62">
        <f ca="1" t="shared" si="20"/>
        <v>45567</v>
      </c>
      <c r="Z47" s="62">
        <f ca="1" t="shared" si="21"/>
        <v>45543</v>
      </c>
      <c r="AA47" s="33"/>
      <c r="AB47" s="63" t="str">
        <f ca="1" t="shared" si="24"/>
        <v/>
      </c>
      <c r="AC47" s="72">
        <f ca="1">INDEX(Anslutningspunkt!$A$2:$A$24,RANDBETWEEN(2,24),1)</f>
        <v>204</v>
      </c>
      <c r="AD47" s="29"/>
      <c r="AE47" s="29" t="str">
        <f ca="1" t="shared" si="22"/>
        <v>Stamnät Regionnät</v>
      </c>
      <c r="AF47" s="33"/>
      <c r="AG47" s="94"/>
      <c r="AH47" s="12"/>
      <c r="AI47" s="95"/>
      <c r="AM47" s="6">
        <f ca="1">VLOOKUP(AC47,Anslutningspunkt!A:B,2,0)+RANDBETWEEN(-10000,10000)</f>
        <v>7087013.63</v>
      </c>
      <c r="AN47" s="6">
        <f ca="1">VLOOKUP(AC47,Anslutningspunkt!A:C,3,0)+RANDBETWEEN(-10000,10000)</f>
        <v>704020.671</v>
      </c>
      <c r="AP47" s="6" t="str">
        <f ca="1" t="shared" si="25"/>
        <v>Flytt</v>
      </c>
      <c r="AQ47" s="6" t="str">
        <f ca="1" t="shared" si="26"/>
        <v>Konsumtion</v>
      </c>
      <c r="AX47" s="30">
        <f ca="1" t="shared" si="27"/>
        <v>44775.7019720539</v>
      </c>
      <c r="AZ47" s="30">
        <f ca="1">IF(SUM(IF({"4.Projekteringsavtal","5.Anslutningsavtal","6.Nätavtal"}=Q47,1,0))&gt;0,EDATE(AX47,RANDBETWEEN(0,6)),"")</f>
        <v>44836</v>
      </c>
      <c r="BB47" s="20">
        <f ca="1">IF(SUM(IF({"5.Anslutningsavtal","6.Nätavtal"}=Q47,1,0))&gt;0,EDATE(AZ47,RANDBETWEEN(0,3)),"")</f>
        <v>44867</v>
      </c>
      <c r="BD47" s="20" t="str">
        <f ca="1" t="shared" si="28"/>
        <v/>
      </c>
    </row>
    <row r="48" s="6" customFormat="1" ht="12.75" customHeight="1" spans="1:56">
      <c r="A48" s="33" t="s">
        <v>65</v>
      </c>
      <c r="B48" s="30">
        <f ca="1" t="shared" si="0"/>
        <v>44803</v>
      </c>
      <c r="C48" s="31">
        <f ca="1" t="shared" si="1"/>
        <v>45087</v>
      </c>
      <c r="D48" s="29" t="str">
        <f t="shared" si="2"/>
        <v>Project 448</v>
      </c>
      <c r="E48" s="29" t="str">
        <f t="shared" si="3"/>
        <v>Company AB 548</v>
      </c>
      <c r="F48" s="29" t="str">
        <f ca="1" t="shared" si="4"/>
        <v>Surahammar</v>
      </c>
      <c r="G48" s="36">
        <f ca="1" t="shared" si="5"/>
        <v>37</v>
      </c>
      <c r="H48" s="37" t="str">
        <f ca="1" t="shared" si="6"/>
        <v/>
      </c>
      <c r="I48" s="29" t="str">
        <f ca="1" t="shared" si="7"/>
        <v>Utökning</v>
      </c>
      <c r="J48" s="29" t="str">
        <f ca="1" t="shared" si="8"/>
        <v>Produktion</v>
      </c>
      <c r="K48" s="40">
        <f ca="1" t="shared" si="9"/>
        <v>250</v>
      </c>
      <c r="L48" s="40">
        <f ca="1" t="shared" si="10"/>
        <v>193</v>
      </c>
      <c r="M48" s="11"/>
      <c r="N48" s="29" t="str">
        <f ca="1" t="shared" si="11"/>
        <v>Erik Johanson 48</v>
      </c>
      <c r="O48" s="29" t="str">
        <f ca="1" t="shared" si="12"/>
        <v>Anders Erikson 48</v>
      </c>
      <c r="P48" s="29" t="str">
        <f ca="1" t="shared" si="13"/>
        <v>Erik Johanson 48</v>
      </c>
      <c r="Q48" s="29" t="str">
        <f ca="1" t="shared" si="14"/>
        <v>1.Anslutningsmöjlighet</v>
      </c>
      <c r="R48" s="44" t="str">
        <f ca="1" t="shared" si="15"/>
        <v>n</v>
      </c>
      <c r="S48" s="44" t="str">
        <f ca="1" t="shared" si="16"/>
        <v/>
      </c>
      <c r="T48" s="44" t="str">
        <f ca="1" t="shared" si="17"/>
        <v/>
      </c>
      <c r="U48" s="12"/>
      <c r="V48" s="33"/>
      <c r="W48" s="48" t="str">
        <f ca="1" t="shared" si="18"/>
        <v>Ansluts till LN 20 kV</v>
      </c>
      <c r="X48" s="49" t="str">
        <f ca="1" t="shared" si="19"/>
        <v>Ja</v>
      </c>
      <c r="Y48" s="62">
        <f ca="1" t="shared" si="20"/>
        <v>45581</v>
      </c>
      <c r="Z48" s="62">
        <f ca="1" t="shared" si="21"/>
        <v>45426</v>
      </c>
      <c r="AA48" s="33"/>
      <c r="AB48" s="63" t="str">
        <f ca="1" t="shared" si="24"/>
        <v/>
      </c>
      <c r="AC48" s="72">
        <f ca="1">INDEX(Anslutningspunkt!$A$2:$A$24,RANDBETWEEN(2,24),1)</f>
        <v>152</v>
      </c>
      <c r="AD48" s="29"/>
      <c r="AE48" s="29" t="str">
        <f ca="1" t="shared" si="22"/>
        <v>Stamnät</v>
      </c>
      <c r="AF48" s="76"/>
      <c r="AG48" s="94"/>
      <c r="AH48" s="12"/>
      <c r="AI48" s="95"/>
      <c r="AM48" s="6">
        <f ca="1">VLOOKUP(AC48,Anslutningspunkt!A:B,2,0)+RANDBETWEEN(-10000,10000)</f>
        <v>6299817.707</v>
      </c>
      <c r="AN48" s="6">
        <f ca="1">VLOOKUP(AC48,Anslutningspunkt!A:C,3,0)+RANDBETWEEN(-10000,10000)</f>
        <v>783210.054</v>
      </c>
      <c r="AP48" s="6" t="str">
        <f ca="1" t="shared" si="25"/>
        <v>Utökning</v>
      </c>
      <c r="AQ48" s="6" t="str">
        <f ca="1" t="shared" si="26"/>
        <v>Produktion</v>
      </c>
      <c r="AX48" s="30" t="str">
        <f ca="1" t="shared" si="27"/>
        <v/>
      </c>
      <c r="AZ48" s="30" t="str">
        <f ca="1">IF(SUM(IF({"4.Projekteringsavtal","5.Anslutningsavtal","6.Nätavtal"}=Q48,1,0))&gt;0,EDATE(AX48,RANDBETWEEN(0,6)),"")</f>
        <v/>
      </c>
      <c r="BB48" s="20" t="str">
        <f ca="1">IF(SUM(IF({"5.Anslutningsavtal","6.Nätavtal"}=Q48,1,0))&gt;0,EDATE(AZ48,RANDBETWEEN(0,3)),"")</f>
        <v/>
      </c>
      <c r="BD48" s="20" t="str">
        <f ca="1" t="shared" si="28"/>
        <v/>
      </c>
    </row>
    <row r="49" s="6" customFormat="1" ht="12.75" customHeight="1" spans="1:56">
      <c r="A49" s="33" t="s">
        <v>65</v>
      </c>
      <c r="B49" s="30">
        <f ca="1" t="shared" si="0"/>
        <v>44654</v>
      </c>
      <c r="C49" s="31">
        <f ca="1" t="shared" si="1"/>
        <v>44734</v>
      </c>
      <c r="D49" s="29" t="str">
        <f t="shared" si="2"/>
        <v>Project 449</v>
      </c>
      <c r="E49" s="29" t="str">
        <f t="shared" si="3"/>
        <v>Company AB 549</v>
      </c>
      <c r="F49" s="29" t="str">
        <f ca="1" t="shared" si="4"/>
        <v>Katrineholm</v>
      </c>
      <c r="G49" s="36">
        <f ca="1" t="shared" si="5"/>
        <v>30</v>
      </c>
      <c r="H49" s="37" t="str">
        <f ca="1" t="shared" si="6"/>
        <v/>
      </c>
      <c r="I49" s="29" t="str">
        <f ca="1" t="shared" si="7"/>
        <v>Flytt</v>
      </c>
      <c r="J49" s="29" t="str">
        <f ca="1" t="shared" si="8"/>
        <v>Produktion</v>
      </c>
      <c r="K49" s="40">
        <f ca="1" t="shared" si="9"/>
        <v>380</v>
      </c>
      <c r="L49" s="40">
        <f ca="1" t="shared" si="10"/>
        <v>171</v>
      </c>
      <c r="M49" s="11"/>
      <c r="N49" s="29" t="str">
        <f ca="1" t="shared" si="11"/>
        <v>Lars Johnson 49</v>
      </c>
      <c r="O49" s="29" t="str">
        <f ca="1" t="shared" si="12"/>
        <v>Anders Erikson 49</v>
      </c>
      <c r="P49" s="29" t="str">
        <f ca="1" t="shared" si="13"/>
        <v>Lars Johnson 49</v>
      </c>
      <c r="Q49" s="29" t="str">
        <f ca="1" t="shared" si="14"/>
        <v>5.Anslutningsavtal</v>
      </c>
      <c r="R49" s="44" t="str">
        <f ca="1" t="shared" si="15"/>
        <v/>
      </c>
      <c r="S49" s="44" t="str">
        <f ca="1" t="shared" si="16"/>
        <v/>
      </c>
      <c r="T49" s="44" t="str">
        <f ca="1" t="shared" si="17"/>
        <v>x</v>
      </c>
      <c r="U49" s="12"/>
      <c r="V49" s="33"/>
      <c r="W49" s="48" t="str">
        <f ca="1" t="shared" si="18"/>
        <v/>
      </c>
      <c r="X49" s="49" t="str">
        <f ca="1" t="shared" si="19"/>
        <v/>
      </c>
      <c r="Y49" s="62" t="str">
        <f ca="1" t="shared" si="20"/>
        <v/>
      </c>
      <c r="Z49" s="62" t="str">
        <f ca="1" t="shared" si="21"/>
        <v/>
      </c>
      <c r="AA49" s="33"/>
      <c r="AB49" s="63" t="str">
        <f ca="1" t="shared" si="24"/>
        <v/>
      </c>
      <c r="AC49" s="72">
        <f ca="1">INDEX(Anslutningspunkt!$A$2:$A$24,RANDBETWEEN(2,24),1)</f>
        <v>3004</v>
      </c>
      <c r="AD49" s="29"/>
      <c r="AE49" s="29" t="str">
        <f ca="1" t="shared" si="22"/>
        <v/>
      </c>
      <c r="AF49" s="76"/>
      <c r="AG49" s="94"/>
      <c r="AH49" s="12"/>
      <c r="AI49" s="95"/>
      <c r="AM49" s="6">
        <f ca="1">VLOOKUP(AC49,Anslutningspunkt!A:B,2,0)+RANDBETWEEN(-10000,10000)</f>
        <v>7616378.698</v>
      </c>
      <c r="AN49" s="6">
        <f ca="1">VLOOKUP(AC49,Anslutningspunkt!A:C,3,0)+RANDBETWEEN(-10000,10000)</f>
        <v>777539.195</v>
      </c>
      <c r="AP49" s="6" t="str">
        <f ca="1" t="shared" si="25"/>
        <v>Flytt</v>
      </c>
      <c r="AQ49" s="6" t="str">
        <f ca="1" t="shared" si="26"/>
        <v>Produktion</v>
      </c>
      <c r="AX49" s="30">
        <f ca="1" t="shared" si="27"/>
        <v>44717.7014460452</v>
      </c>
      <c r="AZ49" s="30">
        <f ca="1">IF(SUM(IF({"4.Projekteringsavtal","5.Anslutningsavtal","6.Nätavtal"}=Q49,1,0))&gt;0,EDATE(AX49,RANDBETWEEN(0,6)),"")</f>
        <v>44870</v>
      </c>
      <c r="BB49" s="20">
        <f ca="1">IF(SUM(IF({"5.Anslutningsavtal","6.Nätavtal"}=Q49,1,0))&gt;0,EDATE(AZ49,RANDBETWEEN(0,3)),"")</f>
        <v>44962</v>
      </c>
      <c r="BD49" s="20" t="str">
        <f ca="1" t="shared" si="28"/>
        <v/>
      </c>
    </row>
    <row r="50" s="6" customFormat="1" ht="12.75" customHeight="1" spans="1:56">
      <c r="A50" s="33" t="s">
        <v>65</v>
      </c>
      <c r="B50" s="30">
        <f ca="1" t="shared" si="0"/>
        <v>44495</v>
      </c>
      <c r="C50" s="31">
        <f ca="1" t="shared" si="1"/>
        <v>44538</v>
      </c>
      <c r="D50" s="29" t="str">
        <f t="shared" si="2"/>
        <v>Project 450</v>
      </c>
      <c r="E50" s="29" t="str">
        <f t="shared" si="3"/>
        <v>Company AB 550</v>
      </c>
      <c r="F50" s="29" t="str">
        <f ca="1" t="shared" si="4"/>
        <v>Upplans Bro</v>
      </c>
      <c r="G50" s="36">
        <f ca="1" t="shared" si="5"/>
        <v>34</v>
      </c>
      <c r="H50" s="37" t="str">
        <f ca="1" t="shared" si="6"/>
        <v>Nej</v>
      </c>
      <c r="I50" s="29" t="str">
        <f ca="1" t="shared" si="7"/>
        <v>Flytt</v>
      </c>
      <c r="J50" s="29" t="str">
        <f ca="1" t="shared" si="8"/>
        <v>Konsumtion</v>
      </c>
      <c r="K50" s="40">
        <f ca="1" t="shared" si="9"/>
        <v>50</v>
      </c>
      <c r="L50" s="40">
        <f ca="1" t="shared" si="10"/>
        <v>44</v>
      </c>
      <c r="M50" s="11"/>
      <c r="N50" s="29" t="str">
        <f ca="1" t="shared" si="11"/>
        <v>Erik Johanson 50</v>
      </c>
      <c r="O50" s="29" t="str">
        <f ca="1" t="shared" si="12"/>
        <v>Sarah Anderson 50</v>
      </c>
      <c r="P50" s="29" t="str">
        <f ca="1" t="shared" si="13"/>
        <v>Erik Johanson 50</v>
      </c>
      <c r="Q50" s="29" t="str">
        <f ca="1" t="shared" si="14"/>
        <v>6.Nätavtal</v>
      </c>
      <c r="R50" s="44" t="str">
        <f ca="1" t="shared" si="15"/>
        <v/>
      </c>
      <c r="S50" s="44" t="str">
        <f ca="1" t="shared" si="16"/>
        <v/>
      </c>
      <c r="T50" s="44" t="str">
        <f ca="1" t="shared" si="17"/>
        <v/>
      </c>
      <c r="U50" s="12"/>
      <c r="V50" s="33"/>
      <c r="W50" s="48" t="str">
        <f ca="1" t="shared" si="18"/>
        <v/>
      </c>
      <c r="X50" s="49" t="str">
        <f ca="1" t="shared" si="19"/>
        <v>Ja</v>
      </c>
      <c r="Y50" s="62">
        <f ca="1" t="shared" si="20"/>
        <v>45584</v>
      </c>
      <c r="Z50" s="62">
        <f ca="1" t="shared" si="21"/>
        <v>45582</v>
      </c>
      <c r="AA50" s="33"/>
      <c r="AB50" s="63" t="str">
        <f ca="1" t="shared" si="24"/>
        <v/>
      </c>
      <c r="AC50" s="72">
        <f ca="1">INDEX(Anslutningspunkt!$A$2:$A$24,RANDBETWEEN(2,24),1)</f>
        <v>154</v>
      </c>
      <c r="AD50" s="29"/>
      <c r="AE50" s="29" t="str">
        <f ca="1" t="shared" si="22"/>
        <v>Stamnät</v>
      </c>
      <c r="AF50" s="33"/>
      <c r="AG50" s="94"/>
      <c r="AH50" s="12"/>
      <c r="AI50" s="95"/>
      <c r="AM50" s="6">
        <f ca="1">VLOOKUP(AC50,Anslutningspunkt!A:B,2,0)+RANDBETWEEN(-10000,10000)</f>
        <v>6546819.206</v>
      </c>
      <c r="AN50" s="6">
        <f ca="1">VLOOKUP(AC50,Anslutningspunkt!A:C,3,0)+RANDBETWEEN(-10000,10000)</f>
        <v>719766.519</v>
      </c>
      <c r="AP50" s="6" t="str">
        <f ca="1" t="shared" si="25"/>
        <v>Flytt</v>
      </c>
      <c r="AQ50" s="6" t="str">
        <f ca="1" t="shared" si="26"/>
        <v>Konsumtion</v>
      </c>
      <c r="AX50" s="30">
        <f ca="1" t="shared" si="27"/>
        <v>44562.9682155719</v>
      </c>
      <c r="AZ50" s="30">
        <f ca="1">IF(SUM(IF({"4.Projekteringsavtal","5.Anslutningsavtal","6.Nätavtal"}=Q50,1,0))&gt;0,EDATE(AX50,RANDBETWEEN(0,6)),"")</f>
        <v>44743</v>
      </c>
      <c r="BB50" s="20">
        <f ca="1">IF(SUM(IF({"5.Anslutningsavtal","6.Nätavtal"}=Q50,1,0))&gt;0,EDATE(AZ50,RANDBETWEEN(0,3)),"")</f>
        <v>44835</v>
      </c>
      <c r="BD50" s="20">
        <f ca="1" t="shared" si="28"/>
        <v>44835</v>
      </c>
    </row>
    <row r="51" s="8" customFormat="1" ht="12.75" customHeight="1" spans="1:16384">
      <c r="A51" s="33" t="s">
        <v>65</v>
      </c>
      <c r="B51" s="30">
        <f ca="1" t="shared" si="0"/>
        <v>43860</v>
      </c>
      <c r="C51" s="31">
        <f ca="1" t="shared" si="1"/>
        <v>44690</v>
      </c>
      <c r="D51" s="29" t="str">
        <f t="shared" si="2"/>
        <v>Project 451</v>
      </c>
      <c r="E51" s="29" t="str">
        <f t="shared" si="3"/>
        <v>Company AB 551</v>
      </c>
      <c r="F51" s="29" t="str">
        <f ca="1" t="shared" si="4"/>
        <v>Lindesberg</v>
      </c>
      <c r="G51" s="36">
        <f ca="1" t="shared" si="5"/>
        <v>36</v>
      </c>
      <c r="H51" s="37" t="str">
        <f ca="1" t="shared" si="6"/>
        <v>Ja</v>
      </c>
      <c r="I51" s="29" t="str">
        <f ca="1" t="shared" si="7"/>
        <v>Flytt</v>
      </c>
      <c r="J51" s="29" t="str">
        <f ca="1" t="shared" si="8"/>
        <v>Produktion</v>
      </c>
      <c r="K51" s="40">
        <f ca="1" t="shared" si="9"/>
        <v>230</v>
      </c>
      <c r="L51" s="40">
        <f ca="1" t="shared" si="10"/>
        <v>65</v>
      </c>
      <c r="M51" s="11"/>
      <c r="N51" s="29" t="str">
        <f ca="1" t="shared" si="11"/>
        <v>Lars Johnson 51</v>
      </c>
      <c r="O51" s="29" t="str">
        <f ca="1" t="shared" si="12"/>
        <v>Erik Johanson 51</v>
      </c>
      <c r="P51" s="29" t="str">
        <f ca="1" t="shared" si="13"/>
        <v>Sarah Anderson 51</v>
      </c>
      <c r="Q51" s="29" t="str">
        <f ca="1" t="shared" si="14"/>
        <v>2.Reservationsavtal</v>
      </c>
      <c r="R51" s="44" t="str">
        <f ca="1" t="shared" si="15"/>
        <v>n</v>
      </c>
      <c r="S51" s="44" t="str">
        <f ca="1" t="shared" si="16"/>
        <v/>
      </c>
      <c r="T51" s="44" t="str">
        <f ca="1" t="shared" si="17"/>
        <v/>
      </c>
      <c r="U51" s="12"/>
      <c r="V51" s="33"/>
      <c r="W51" s="48" t="str">
        <f ca="1" t="shared" si="18"/>
        <v/>
      </c>
      <c r="X51" s="49" t="str">
        <f ca="1" t="shared" si="19"/>
        <v>Ja</v>
      </c>
      <c r="Y51" s="62">
        <f ca="1" t="shared" si="20"/>
        <v>45318</v>
      </c>
      <c r="Z51" s="62">
        <f ca="1" t="shared" si="21"/>
        <v>44971</v>
      </c>
      <c r="AA51" s="33"/>
      <c r="AB51" s="63" t="str">
        <f ca="1" t="shared" si="24"/>
        <v/>
      </c>
      <c r="AC51" s="72">
        <f ca="1">INDEX(Anslutningspunkt!$A$2:$A$24,RANDBETWEEN(2,24),1)</f>
        <v>3002</v>
      </c>
      <c r="AD51" s="29"/>
      <c r="AE51" s="29" t="str">
        <f ca="1" t="shared" si="22"/>
        <v>Stamnät Regionnät</v>
      </c>
      <c r="AF51" s="33"/>
      <c r="AG51" s="94"/>
      <c r="AH51" s="12"/>
      <c r="AI51" s="95"/>
      <c r="AM51" s="6">
        <f ca="1">VLOOKUP(AC51,Anslutningspunkt!A:B,2,0)+RANDBETWEEN(-10000,10000)</f>
        <v>7675572.698</v>
      </c>
      <c r="AN51" s="6">
        <f ca="1">VLOOKUP(AC51,Anslutningspunkt!A:C,3,0)+RANDBETWEEN(-10000,10000)</f>
        <v>764392.195</v>
      </c>
      <c r="AO51" s="6"/>
      <c r="AP51" s="6" t="str">
        <f ca="1" t="shared" si="25"/>
        <v>Flytt</v>
      </c>
      <c r="AQ51" s="6" t="str">
        <f ca="1" t="shared" si="26"/>
        <v>Produktion</v>
      </c>
      <c r="AR51" s="6"/>
      <c r="AS51" s="6"/>
      <c r="AT51" s="6"/>
      <c r="AU51" s="6"/>
      <c r="AV51" s="6"/>
      <c r="AW51" s="6"/>
      <c r="AX51" s="30">
        <f ca="1" t="shared" si="27"/>
        <v>44215.2268715126</v>
      </c>
      <c r="AY51" s="6"/>
      <c r="AZ51" s="30" t="str">
        <f ca="1">IF(SUM(IF({"4.Projekteringsavtal","5.Anslutningsavtal","6.Nätavtal"}=Q51,1,0))&gt;0,EDATE(AX51,RANDBETWEEN(0,6)),"")</f>
        <v/>
      </c>
      <c r="BA51" s="6"/>
      <c r="BB51" s="20" t="str">
        <f ca="1">IF(SUM(IF({"5.Anslutningsavtal","6.Nätavtal"}=Q51,1,0))&gt;0,EDATE(AZ51,RANDBETWEEN(0,3)),"")</f>
        <v/>
      </c>
      <c r="BC51" s="6"/>
      <c r="BD51" s="20" t="str">
        <f ca="1" t="shared" si="28"/>
        <v/>
      </c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  <c r="HW51" s="6"/>
      <c r="HX51" s="6"/>
      <c r="HY51" s="6"/>
      <c r="HZ51" s="6"/>
      <c r="IA51" s="6"/>
      <c r="IB51" s="6"/>
      <c r="IC51" s="6"/>
      <c r="ID51" s="6"/>
      <c r="IE51" s="6"/>
      <c r="IF51" s="6"/>
      <c r="IG51" s="6"/>
      <c r="IH51" s="6"/>
      <c r="II51" s="6"/>
      <c r="IJ51" s="6"/>
      <c r="IK51" s="6"/>
      <c r="IL51" s="6"/>
      <c r="IM51" s="6"/>
      <c r="IN51" s="6"/>
      <c r="IO51" s="6"/>
      <c r="IP51" s="6"/>
      <c r="IQ51" s="6"/>
      <c r="IR51" s="6"/>
      <c r="IS51" s="6"/>
      <c r="IT51" s="6"/>
      <c r="IU51" s="6"/>
      <c r="IV51" s="6"/>
      <c r="IW51" s="6"/>
      <c r="IX51" s="6"/>
      <c r="IY51" s="6"/>
      <c r="IZ51" s="6"/>
      <c r="JA51" s="6"/>
      <c r="JB51" s="6"/>
      <c r="JC51" s="6"/>
      <c r="JD51" s="6"/>
      <c r="JE51" s="6"/>
      <c r="JF51" s="6"/>
      <c r="JG51" s="6"/>
      <c r="JH51" s="6"/>
      <c r="JI51" s="6"/>
      <c r="JJ51" s="6"/>
      <c r="JK51" s="6"/>
      <c r="JL51" s="6"/>
      <c r="JM51" s="6"/>
      <c r="JN51" s="6"/>
      <c r="JO51" s="6"/>
      <c r="JP51" s="6"/>
      <c r="JQ51" s="6"/>
      <c r="JR51" s="6"/>
      <c r="JS51" s="6"/>
      <c r="JT51" s="6"/>
      <c r="JU51" s="6"/>
      <c r="JV51" s="6"/>
      <c r="JW51" s="6"/>
      <c r="JX51" s="6"/>
      <c r="JY51" s="6"/>
      <c r="JZ51" s="6"/>
      <c r="KA51" s="6"/>
      <c r="KB51" s="6"/>
      <c r="KC51" s="6"/>
      <c r="KD51" s="6"/>
      <c r="KE51" s="6"/>
      <c r="KF51" s="6"/>
      <c r="KG51" s="6"/>
      <c r="KH51" s="6"/>
      <c r="KI51" s="6"/>
      <c r="KJ51" s="6"/>
      <c r="KK51" s="6"/>
      <c r="KL51" s="6"/>
      <c r="KM51" s="6"/>
      <c r="KN51" s="6"/>
      <c r="KO51" s="6"/>
      <c r="KP51" s="6"/>
      <c r="KQ51" s="6"/>
      <c r="KR51" s="6"/>
      <c r="KS51" s="6"/>
      <c r="KT51" s="6"/>
      <c r="KU51" s="6"/>
      <c r="KV51" s="6"/>
      <c r="KW51" s="6"/>
      <c r="KX51" s="6"/>
      <c r="KY51" s="6"/>
      <c r="KZ51" s="6"/>
      <c r="NRF51" s="6"/>
      <c r="NRG51" s="6"/>
      <c r="NRH51" s="6"/>
      <c r="NRI51" s="6"/>
      <c r="NRJ51" s="6"/>
      <c r="NRK51" s="6"/>
      <c r="NRL51" s="6"/>
      <c r="NRM51" s="6"/>
      <c r="NRN51" s="6"/>
      <c r="NRO51" s="6"/>
      <c r="NRP51" s="6"/>
      <c r="NRQ51" s="6"/>
      <c r="NRR51" s="6"/>
      <c r="NRS51" s="6"/>
      <c r="NRT51" s="6"/>
      <c r="NRU51" s="6"/>
      <c r="NRV51" s="6"/>
      <c r="NRW51" s="6"/>
      <c r="NRX51" s="6"/>
      <c r="NRY51" s="6"/>
      <c r="NRZ51" s="6"/>
      <c r="NSA51" s="6"/>
      <c r="NSB51" s="6"/>
      <c r="NSC51" s="6"/>
      <c r="NSD51" s="6"/>
      <c r="NSE51" s="6"/>
      <c r="NSF51" s="6"/>
      <c r="NSG51" s="6"/>
      <c r="NSH51" s="6"/>
      <c r="NSI51" s="6"/>
      <c r="NSJ51" s="6"/>
      <c r="NSK51" s="6"/>
      <c r="NSL51" s="6"/>
      <c r="NSM51" s="6"/>
      <c r="NSN51" s="6"/>
      <c r="NSO51" s="6"/>
      <c r="NSP51" s="6"/>
      <c r="NSQ51" s="6"/>
      <c r="NSR51" s="6"/>
      <c r="NSS51" s="6"/>
      <c r="NST51" s="6"/>
      <c r="NSU51" s="6"/>
      <c r="NSV51" s="6"/>
      <c r="NSW51" s="6"/>
      <c r="NSX51" s="6"/>
      <c r="NSY51" s="6"/>
      <c r="NSZ51" s="6"/>
      <c r="NTA51" s="6"/>
      <c r="NTB51" s="6"/>
      <c r="NTC51" s="6"/>
      <c r="NTD51" s="6"/>
      <c r="NTE51" s="6"/>
      <c r="NTF51" s="6"/>
      <c r="NTG51" s="6"/>
      <c r="NTH51" s="6"/>
      <c r="NTI51" s="6"/>
      <c r="NTJ51" s="6"/>
      <c r="NTK51" s="6"/>
      <c r="NTL51" s="6"/>
      <c r="NTM51" s="6"/>
      <c r="NTN51" s="6"/>
      <c r="NTO51" s="6"/>
      <c r="NTP51" s="6"/>
      <c r="NTQ51" s="6"/>
      <c r="NTR51" s="6"/>
      <c r="NTS51" s="6"/>
      <c r="NTT51" s="6"/>
      <c r="NTU51" s="6"/>
      <c r="NTV51" s="6"/>
      <c r="NTW51" s="6"/>
      <c r="NTX51" s="6"/>
      <c r="NTY51" s="6"/>
      <c r="NTZ51" s="6"/>
      <c r="NUA51" s="6"/>
      <c r="NUB51" s="6"/>
      <c r="NUC51" s="6"/>
      <c r="NUD51" s="6"/>
      <c r="NUE51" s="6"/>
      <c r="NUF51" s="6"/>
      <c r="NUG51" s="6"/>
      <c r="NUH51" s="6"/>
      <c r="NUI51" s="6"/>
      <c r="NUJ51" s="6"/>
      <c r="NUK51" s="6"/>
      <c r="NUL51" s="6"/>
      <c r="NUM51" s="6"/>
      <c r="NUN51" s="6"/>
      <c r="NUO51" s="6"/>
      <c r="NUP51" s="6"/>
      <c r="NUQ51" s="6"/>
      <c r="NUR51" s="6"/>
      <c r="NUS51" s="6"/>
      <c r="NUT51" s="6"/>
      <c r="NUU51" s="6"/>
      <c r="NUV51" s="6"/>
      <c r="NUW51" s="6"/>
      <c r="NUX51" s="6"/>
      <c r="NUY51" s="6"/>
      <c r="NUZ51" s="6"/>
      <c r="NVA51" s="6"/>
      <c r="NVB51" s="6"/>
      <c r="NVC51" s="6"/>
      <c r="NVD51" s="6"/>
      <c r="NVE51" s="6"/>
      <c r="NVF51" s="6"/>
      <c r="NVG51" s="6"/>
      <c r="NVH51" s="6"/>
      <c r="NVI51" s="6"/>
      <c r="NVJ51" s="6"/>
      <c r="NVK51" s="6"/>
      <c r="NVL51" s="6"/>
      <c r="NVM51" s="6"/>
      <c r="NVN51" s="6"/>
      <c r="NVO51" s="6"/>
      <c r="NVP51" s="6"/>
      <c r="NVQ51" s="6"/>
      <c r="NVR51" s="6"/>
      <c r="NVS51" s="6"/>
      <c r="NVT51" s="6"/>
      <c r="NVU51" s="6"/>
      <c r="NVV51" s="6"/>
      <c r="NVW51" s="6"/>
      <c r="NVX51" s="6"/>
      <c r="NVY51" s="6"/>
      <c r="NVZ51" s="6"/>
      <c r="NWA51" s="6"/>
      <c r="NWB51" s="6"/>
      <c r="NWC51" s="6"/>
      <c r="NWD51" s="6"/>
      <c r="NWE51" s="6"/>
      <c r="NWF51" s="6"/>
      <c r="NWG51" s="6"/>
      <c r="NWH51" s="6"/>
      <c r="NWI51" s="6"/>
      <c r="NWJ51" s="6"/>
      <c r="NWK51" s="6"/>
      <c r="NWL51" s="6"/>
      <c r="NWM51" s="6"/>
      <c r="NWN51" s="6"/>
      <c r="NWO51" s="6"/>
      <c r="NWP51" s="6"/>
      <c r="NWQ51" s="6"/>
      <c r="NWR51" s="6"/>
      <c r="NWS51" s="6"/>
      <c r="NWT51" s="6"/>
      <c r="NWU51" s="6"/>
      <c r="NWV51" s="6"/>
      <c r="NWW51" s="6"/>
      <c r="NWX51" s="6"/>
      <c r="NWY51" s="6"/>
      <c r="NWZ51" s="6"/>
      <c r="NXA51" s="6"/>
      <c r="NXB51" s="6"/>
      <c r="NXC51" s="6"/>
      <c r="NXD51" s="6"/>
      <c r="NXE51" s="6"/>
      <c r="NXF51" s="6"/>
      <c r="NXG51" s="6"/>
      <c r="NXH51" s="6"/>
      <c r="NXI51" s="6"/>
      <c r="NXJ51" s="6"/>
      <c r="NXK51" s="6"/>
      <c r="NXL51" s="6"/>
      <c r="NXM51" s="6"/>
      <c r="NXN51" s="6"/>
      <c r="NXO51" s="6"/>
      <c r="NXP51" s="6"/>
      <c r="NXQ51" s="6"/>
      <c r="NXR51" s="6"/>
      <c r="NXS51" s="6"/>
      <c r="NXT51" s="6"/>
      <c r="NXU51" s="6"/>
      <c r="NXV51" s="6"/>
      <c r="NXW51" s="6"/>
      <c r="NXX51" s="6"/>
      <c r="NXY51" s="6"/>
      <c r="NXZ51" s="6"/>
      <c r="NYA51" s="6"/>
      <c r="NYB51" s="6"/>
      <c r="NYC51" s="6"/>
      <c r="NYD51" s="6"/>
      <c r="NYE51" s="6"/>
      <c r="NYF51" s="6"/>
      <c r="NYG51" s="6"/>
      <c r="NYH51" s="6"/>
      <c r="NYI51" s="6"/>
      <c r="NYJ51" s="6"/>
      <c r="NYK51" s="6"/>
      <c r="NYL51" s="6"/>
      <c r="NYM51" s="6"/>
      <c r="NYN51" s="6"/>
      <c r="NYO51" s="6"/>
      <c r="NYP51" s="6"/>
      <c r="NYQ51" s="6"/>
      <c r="NYR51" s="6"/>
      <c r="NYS51" s="6"/>
      <c r="NYT51" s="6"/>
      <c r="NYU51" s="6"/>
      <c r="NYV51" s="6"/>
      <c r="NYW51" s="6"/>
      <c r="NYX51" s="6"/>
      <c r="NYY51" s="6"/>
      <c r="NYZ51" s="6"/>
      <c r="NZA51" s="6"/>
      <c r="NZB51" s="6"/>
      <c r="NZC51" s="6"/>
      <c r="NZD51" s="6"/>
      <c r="NZE51" s="6"/>
      <c r="NZF51" s="6"/>
      <c r="NZG51" s="6"/>
      <c r="NZH51" s="6"/>
      <c r="NZI51" s="6"/>
      <c r="NZJ51" s="6"/>
      <c r="NZK51" s="6"/>
      <c r="NZL51" s="6"/>
      <c r="NZM51" s="6"/>
      <c r="NZN51" s="6"/>
      <c r="NZO51" s="6"/>
      <c r="NZP51" s="6"/>
      <c r="NZQ51" s="6"/>
      <c r="NZR51" s="6"/>
      <c r="NZS51" s="6"/>
      <c r="NZT51" s="6"/>
      <c r="NZU51" s="6"/>
      <c r="NZV51" s="6"/>
      <c r="NZW51" s="6"/>
      <c r="NZX51" s="6"/>
      <c r="NZY51" s="6"/>
      <c r="NZZ51" s="6"/>
      <c r="OAA51" s="6"/>
      <c r="OAB51" s="6"/>
      <c r="OAC51" s="6"/>
      <c r="OAD51" s="6"/>
      <c r="OAE51" s="6"/>
      <c r="OAF51" s="6"/>
      <c r="OAG51" s="6"/>
      <c r="OAH51" s="6"/>
      <c r="OAI51" s="6"/>
      <c r="OAJ51" s="6"/>
      <c r="OAK51" s="6"/>
      <c r="OAL51" s="6"/>
      <c r="OAM51" s="6"/>
      <c r="OAN51" s="6"/>
      <c r="OAO51" s="6"/>
      <c r="OAP51" s="6"/>
      <c r="OAQ51" s="6"/>
      <c r="OAR51" s="6"/>
      <c r="OAS51" s="6"/>
      <c r="OAT51" s="6"/>
      <c r="OAU51" s="6"/>
      <c r="OAV51" s="6"/>
      <c r="OAW51" s="6"/>
      <c r="OAX51" s="6"/>
      <c r="OAY51" s="6"/>
      <c r="OAZ51" s="6"/>
      <c r="OBA51" s="6"/>
      <c r="OBB51" s="6"/>
      <c r="OBC51" s="6"/>
      <c r="OBD51" s="6"/>
      <c r="OBE51" s="6"/>
      <c r="OBF51" s="6"/>
      <c r="OBG51" s="6"/>
      <c r="OBH51" s="6"/>
      <c r="OBI51" s="6"/>
      <c r="OBJ51" s="6"/>
      <c r="OBK51" s="6"/>
      <c r="OBL51" s="6"/>
      <c r="OBM51" s="6"/>
      <c r="OBN51" s="6"/>
      <c r="OBO51" s="6"/>
      <c r="OBP51" s="6"/>
      <c r="OBQ51" s="6"/>
      <c r="OBR51" s="6"/>
      <c r="OBS51" s="6"/>
      <c r="OBT51" s="6"/>
      <c r="OBU51" s="6"/>
      <c r="OBV51" s="6"/>
      <c r="OBW51" s="6"/>
      <c r="OBX51" s="6"/>
      <c r="OBY51" s="6"/>
      <c r="OBZ51" s="6"/>
      <c r="OCA51" s="6"/>
      <c r="OCB51" s="6"/>
      <c r="OCC51" s="6"/>
      <c r="OCD51" s="6"/>
      <c r="OCE51" s="6"/>
      <c r="OCF51" s="6"/>
      <c r="OCG51" s="6"/>
      <c r="OCH51" s="6"/>
      <c r="OCI51" s="6"/>
      <c r="OCJ51" s="6"/>
      <c r="OCK51" s="6"/>
      <c r="OCL51" s="6"/>
      <c r="OCM51" s="6"/>
      <c r="OCN51" s="6"/>
      <c r="OCO51" s="6"/>
      <c r="OCP51" s="6"/>
      <c r="OCQ51" s="6"/>
      <c r="OCR51" s="6"/>
      <c r="OCS51" s="6"/>
      <c r="OCT51" s="6"/>
      <c r="OCU51" s="6"/>
      <c r="OCV51" s="6"/>
      <c r="OCW51" s="6"/>
      <c r="OCX51" s="6"/>
      <c r="OCY51" s="6"/>
      <c r="OCZ51" s="6"/>
      <c r="ODA51" s="6"/>
      <c r="ODB51" s="6"/>
      <c r="ODC51" s="6"/>
      <c r="ODD51" s="6"/>
      <c r="ODE51" s="6"/>
      <c r="ODF51" s="6"/>
      <c r="ODG51" s="6"/>
      <c r="ODH51" s="6"/>
      <c r="ODI51" s="6"/>
      <c r="ODJ51" s="6"/>
      <c r="ODK51" s="6"/>
      <c r="ODL51" s="6"/>
      <c r="ODM51" s="6"/>
      <c r="ODN51" s="6"/>
      <c r="ODO51" s="6"/>
      <c r="ODP51" s="6"/>
      <c r="ODQ51" s="6"/>
      <c r="ODR51" s="6"/>
      <c r="ODS51" s="6"/>
      <c r="ODT51" s="6"/>
      <c r="ODU51" s="6"/>
      <c r="ODV51" s="6"/>
      <c r="ODW51" s="6"/>
      <c r="ODX51" s="6"/>
      <c r="ODY51" s="6"/>
      <c r="ODZ51" s="6"/>
      <c r="OEA51" s="6"/>
      <c r="OEB51" s="6"/>
      <c r="OEC51" s="6"/>
      <c r="OED51" s="6"/>
      <c r="OEE51" s="6"/>
      <c r="OEF51" s="6"/>
      <c r="OEG51" s="6"/>
      <c r="OEH51" s="6"/>
      <c r="OEI51" s="6"/>
      <c r="OEJ51" s="6"/>
      <c r="OEK51" s="6"/>
      <c r="OEL51" s="6"/>
      <c r="OEM51" s="6"/>
      <c r="OEN51" s="6"/>
      <c r="OEO51" s="6"/>
      <c r="OEP51" s="6"/>
      <c r="OEQ51" s="6"/>
      <c r="OER51" s="6"/>
      <c r="OES51" s="6"/>
      <c r="OET51" s="6"/>
      <c r="OEU51" s="6"/>
      <c r="OEV51" s="6"/>
      <c r="OEW51" s="6"/>
      <c r="OEX51" s="6"/>
      <c r="OEY51" s="6"/>
      <c r="OEZ51" s="6"/>
      <c r="OFA51" s="6"/>
      <c r="OFB51" s="6"/>
      <c r="OFC51" s="6"/>
      <c r="OFD51" s="6"/>
      <c r="OFE51" s="6"/>
      <c r="OFF51" s="6"/>
      <c r="OFG51" s="6"/>
      <c r="OFH51" s="6"/>
      <c r="OFI51" s="6"/>
      <c r="OFJ51" s="6"/>
      <c r="OFK51" s="6"/>
      <c r="OFL51" s="6"/>
      <c r="OFM51" s="6"/>
      <c r="OFN51" s="6"/>
      <c r="OFO51" s="6"/>
      <c r="OFP51" s="6"/>
      <c r="OFQ51" s="6"/>
      <c r="OFR51" s="6"/>
      <c r="OFS51" s="6"/>
      <c r="OFT51" s="6"/>
      <c r="OFU51" s="6"/>
      <c r="OFV51" s="6"/>
      <c r="OFW51" s="6"/>
      <c r="OFX51" s="6"/>
      <c r="OFY51" s="6"/>
      <c r="OFZ51" s="6"/>
      <c r="OGA51" s="6"/>
      <c r="OGB51" s="6"/>
      <c r="OGC51" s="6"/>
      <c r="OGD51" s="6"/>
      <c r="OGE51" s="6"/>
      <c r="OGF51" s="6"/>
      <c r="OGG51" s="6"/>
      <c r="OGH51" s="6"/>
      <c r="OGI51" s="6"/>
      <c r="OGJ51" s="6"/>
      <c r="OGK51" s="6"/>
      <c r="OGL51" s="6"/>
      <c r="OGM51" s="6"/>
      <c r="OGN51" s="6"/>
      <c r="OGO51" s="6"/>
      <c r="OGP51" s="6"/>
      <c r="OGQ51" s="6"/>
      <c r="OGR51" s="6"/>
      <c r="OGS51" s="6"/>
      <c r="OGT51" s="6"/>
      <c r="OGU51" s="6"/>
      <c r="OGV51" s="6"/>
      <c r="OGW51" s="6"/>
      <c r="OGX51" s="6"/>
      <c r="OGY51" s="6"/>
      <c r="OGZ51" s="6"/>
      <c r="OHA51" s="6"/>
      <c r="OHB51" s="6"/>
      <c r="OHC51" s="6"/>
      <c r="OHD51" s="6"/>
      <c r="OHE51" s="6"/>
      <c r="OHF51" s="6"/>
      <c r="OHG51" s="6"/>
      <c r="OHH51" s="6"/>
      <c r="OHI51" s="6"/>
      <c r="OHJ51" s="6"/>
      <c r="OHK51" s="6"/>
      <c r="OHL51" s="6"/>
      <c r="OHM51" s="6"/>
      <c r="OHN51" s="6"/>
      <c r="OHO51" s="6"/>
      <c r="OHP51" s="6"/>
      <c r="OHQ51" s="6"/>
      <c r="OHR51" s="6"/>
      <c r="OHS51" s="6"/>
      <c r="OHT51" s="6"/>
      <c r="OHU51" s="6"/>
      <c r="OHV51" s="6"/>
      <c r="OHW51" s="6"/>
      <c r="OHX51" s="6"/>
      <c r="OHY51" s="6"/>
      <c r="OHZ51" s="6"/>
      <c r="OIA51" s="6"/>
      <c r="OIB51" s="6"/>
      <c r="OIC51" s="6"/>
      <c r="OID51" s="6"/>
      <c r="OIE51" s="6"/>
      <c r="OIF51" s="6"/>
      <c r="OIG51" s="6"/>
      <c r="OIH51" s="6"/>
      <c r="OII51" s="6"/>
      <c r="OIJ51" s="6"/>
      <c r="OIK51" s="6"/>
      <c r="OIL51" s="6"/>
      <c r="OIM51" s="6"/>
      <c r="OIN51" s="6"/>
      <c r="OIO51" s="6"/>
      <c r="OIP51" s="6"/>
      <c r="OIQ51" s="6"/>
      <c r="OIR51" s="6"/>
      <c r="OIS51" s="6"/>
      <c r="OIT51" s="6"/>
      <c r="OIU51" s="6"/>
      <c r="OIV51" s="6"/>
      <c r="OIW51" s="6"/>
      <c r="OIX51" s="6"/>
      <c r="OIY51" s="6"/>
      <c r="OIZ51" s="6"/>
      <c r="OJA51" s="6"/>
      <c r="OJB51" s="6"/>
      <c r="OJC51" s="6"/>
      <c r="OJD51" s="6"/>
      <c r="OJE51" s="6"/>
      <c r="OJF51" s="6"/>
      <c r="OJG51" s="6"/>
      <c r="OJH51" s="6"/>
      <c r="OJI51" s="6"/>
      <c r="OJJ51" s="6"/>
      <c r="OJK51" s="6"/>
      <c r="OJL51" s="6"/>
      <c r="OJM51" s="6"/>
      <c r="OJN51" s="6"/>
      <c r="OJO51" s="6"/>
      <c r="OJP51" s="6"/>
      <c r="OJQ51" s="6"/>
      <c r="OJR51" s="6"/>
      <c r="OJS51" s="6"/>
      <c r="OJT51" s="6"/>
      <c r="OJU51" s="6"/>
      <c r="OJV51" s="6"/>
      <c r="OJW51" s="6"/>
      <c r="OJX51" s="6"/>
      <c r="OJY51" s="6"/>
      <c r="OJZ51" s="6"/>
      <c r="OKA51" s="6"/>
      <c r="OKB51" s="6"/>
      <c r="OKC51" s="6"/>
      <c r="OKD51" s="6"/>
      <c r="OKE51" s="6"/>
      <c r="OKF51" s="6"/>
      <c r="OKG51" s="6"/>
      <c r="OKH51" s="6"/>
      <c r="OKI51" s="6"/>
      <c r="OKJ51" s="6"/>
      <c r="OKK51" s="6"/>
      <c r="OKL51" s="6"/>
      <c r="OKM51" s="6"/>
      <c r="OKN51" s="6"/>
      <c r="OKO51" s="6"/>
      <c r="OKP51" s="6"/>
      <c r="OKQ51" s="6"/>
      <c r="OKR51" s="6"/>
      <c r="OKS51" s="6"/>
      <c r="OKT51" s="6"/>
      <c r="OKU51" s="6"/>
      <c r="OKV51" s="6"/>
      <c r="OKW51" s="6"/>
      <c r="OKX51" s="6"/>
      <c r="OKY51" s="6"/>
      <c r="OKZ51" s="6"/>
      <c r="OLA51" s="6"/>
      <c r="OLB51" s="6"/>
      <c r="OLC51" s="6"/>
      <c r="OLD51" s="6"/>
      <c r="OLE51" s="6"/>
      <c r="OLF51" s="6"/>
      <c r="OLG51" s="6"/>
      <c r="OLH51" s="6"/>
      <c r="OLI51" s="6"/>
      <c r="OLJ51" s="6"/>
      <c r="OLK51" s="6"/>
      <c r="OLL51" s="6"/>
      <c r="OLM51" s="6"/>
      <c r="OLN51" s="6"/>
      <c r="OLO51" s="6"/>
      <c r="OLP51" s="6"/>
      <c r="OLQ51" s="6"/>
      <c r="OLR51" s="6"/>
      <c r="OLS51" s="6"/>
      <c r="OLT51" s="6"/>
      <c r="OLU51" s="6"/>
      <c r="OLV51" s="6"/>
      <c r="OLW51" s="6"/>
      <c r="OLX51" s="6"/>
      <c r="OLY51" s="6"/>
      <c r="OLZ51" s="6"/>
      <c r="OMA51" s="6"/>
      <c r="OMB51" s="6"/>
      <c r="OMC51" s="6"/>
      <c r="OMD51" s="6"/>
      <c r="OME51" s="6"/>
      <c r="OMF51" s="6"/>
      <c r="OMG51" s="6"/>
      <c r="OMH51" s="6"/>
      <c r="OMI51" s="6"/>
      <c r="OMJ51" s="6"/>
      <c r="OMK51" s="6"/>
      <c r="OML51" s="6"/>
      <c r="OMM51" s="6"/>
      <c r="OMN51" s="6"/>
      <c r="OMO51" s="6"/>
      <c r="OMP51" s="6"/>
      <c r="OMQ51" s="6"/>
      <c r="OMR51" s="6"/>
      <c r="OMS51" s="6"/>
      <c r="OMT51" s="6"/>
      <c r="OMU51" s="6"/>
      <c r="OMV51" s="6"/>
      <c r="OMW51" s="6"/>
      <c r="OMX51" s="6"/>
      <c r="OMY51" s="6"/>
      <c r="OMZ51" s="6"/>
      <c r="ONA51" s="6"/>
      <c r="ONB51" s="6"/>
      <c r="ONC51" s="6"/>
      <c r="OND51" s="6"/>
      <c r="ONE51" s="6"/>
      <c r="ONF51" s="6"/>
      <c r="ONG51" s="6"/>
      <c r="ONH51" s="6"/>
      <c r="ONI51" s="6"/>
      <c r="ONJ51" s="6"/>
      <c r="ONK51" s="6"/>
      <c r="ONL51" s="6"/>
      <c r="ONM51" s="6"/>
      <c r="ONN51" s="6"/>
      <c r="ONO51" s="6"/>
      <c r="ONP51" s="6"/>
      <c r="ONQ51" s="6"/>
      <c r="ONR51" s="6"/>
      <c r="ONS51" s="6"/>
      <c r="ONT51" s="6"/>
      <c r="ONU51" s="6"/>
      <c r="ONV51" s="6"/>
      <c r="ONW51" s="6"/>
      <c r="ONX51" s="6"/>
      <c r="ONY51" s="6"/>
      <c r="ONZ51" s="6"/>
      <c r="OOA51" s="6"/>
      <c r="OOB51" s="6"/>
      <c r="OOC51" s="6"/>
      <c r="OOD51" s="6"/>
      <c r="OOE51" s="6"/>
      <c r="OOF51" s="6"/>
      <c r="OOG51" s="6"/>
      <c r="OOH51" s="6"/>
      <c r="OOI51" s="6"/>
      <c r="OOJ51" s="6"/>
      <c r="OOK51" s="6"/>
      <c r="OOL51" s="6"/>
      <c r="OOM51" s="6"/>
      <c r="OON51" s="6"/>
      <c r="OOO51" s="6"/>
      <c r="OOP51" s="6"/>
      <c r="OOQ51" s="6"/>
      <c r="OOR51" s="6"/>
      <c r="OOS51" s="6"/>
      <c r="OOT51" s="6"/>
      <c r="OOU51" s="6"/>
      <c r="OOV51" s="6"/>
      <c r="OOW51" s="6"/>
      <c r="OOX51" s="6"/>
      <c r="OOY51" s="6"/>
      <c r="OOZ51" s="6"/>
      <c r="OPA51" s="6"/>
      <c r="OPB51" s="6"/>
      <c r="OPC51" s="6"/>
      <c r="OPD51" s="6"/>
      <c r="OPE51" s="6"/>
      <c r="OPF51" s="6"/>
      <c r="OPG51" s="6"/>
      <c r="OPH51" s="6"/>
      <c r="OPI51" s="6"/>
      <c r="OPJ51" s="6"/>
      <c r="OPK51" s="6"/>
      <c r="OPL51" s="6"/>
      <c r="OPM51" s="6"/>
      <c r="OPN51" s="6"/>
      <c r="OPO51" s="6"/>
      <c r="OPP51" s="6"/>
      <c r="OPQ51" s="6"/>
      <c r="OPR51" s="6"/>
      <c r="OPS51" s="6"/>
      <c r="OPT51" s="6"/>
      <c r="OPU51" s="6"/>
      <c r="OPV51" s="6"/>
      <c r="OPW51" s="6"/>
      <c r="OPX51" s="6"/>
      <c r="OPY51" s="6"/>
      <c r="OPZ51" s="6"/>
      <c r="OQA51" s="6"/>
      <c r="OQB51" s="6"/>
      <c r="OQC51" s="6"/>
      <c r="OQD51" s="6"/>
      <c r="OQE51" s="6"/>
      <c r="OQF51" s="6"/>
      <c r="OQG51" s="6"/>
      <c r="OQH51" s="6"/>
      <c r="OQI51" s="6"/>
      <c r="OQJ51" s="6"/>
      <c r="OQK51" s="6"/>
      <c r="OQL51" s="6"/>
      <c r="OQM51" s="6"/>
      <c r="OQN51" s="6"/>
      <c r="OQO51" s="6"/>
      <c r="OQP51" s="6"/>
      <c r="OQQ51" s="6"/>
      <c r="OQR51" s="6"/>
      <c r="OQS51" s="6"/>
      <c r="OQT51" s="6"/>
      <c r="OQU51" s="6"/>
      <c r="OQV51" s="6"/>
      <c r="OQW51" s="6"/>
      <c r="OQX51" s="6"/>
      <c r="OQY51" s="6"/>
      <c r="OQZ51" s="6"/>
      <c r="ORA51" s="6"/>
      <c r="ORB51" s="6"/>
      <c r="ORC51" s="6"/>
      <c r="ORD51" s="6"/>
      <c r="ORE51" s="6"/>
      <c r="ORF51" s="6"/>
      <c r="ORG51" s="6"/>
      <c r="ORH51" s="6"/>
      <c r="ORI51" s="6"/>
      <c r="ORJ51" s="6"/>
      <c r="ORK51" s="6"/>
      <c r="ORL51" s="6"/>
      <c r="ORM51" s="6"/>
      <c r="ORN51" s="6"/>
      <c r="ORO51" s="6"/>
      <c r="ORP51" s="6"/>
      <c r="ORQ51" s="6"/>
      <c r="ORR51" s="6"/>
      <c r="ORS51" s="6"/>
      <c r="ORT51" s="6"/>
      <c r="ORU51" s="6"/>
      <c r="ORV51" s="6"/>
      <c r="ORW51" s="6"/>
      <c r="ORX51" s="6"/>
      <c r="ORY51" s="6"/>
      <c r="ORZ51" s="6"/>
      <c r="OSA51" s="6"/>
      <c r="OSB51" s="6"/>
      <c r="OSC51" s="6"/>
      <c r="OSD51" s="6"/>
      <c r="OSE51" s="6"/>
      <c r="OSF51" s="6"/>
      <c r="OSG51" s="6"/>
      <c r="OSH51" s="6"/>
      <c r="OSI51" s="6"/>
      <c r="OSJ51" s="6"/>
      <c r="OSK51" s="6"/>
      <c r="OSL51" s="6"/>
      <c r="OSM51" s="6"/>
      <c r="OSN51" s="6"/>
      <c r="OSO51" s="6"/>
      <c r="OSP51" s="6"/>
      <c r="OSQ51" s="6"/>
      <c r="OSR51" s="6"/>
      <c r="OSS51" s="6"/>
      <c r="OST51" s="6"/>
      <c r="OSU51" s="6"/>
      <c r="OSV51" s="6"/>
      <c r="OSW51" s="6"/>
      <c r="OSX51" s="6"/>
      <c r="OSY51" s="6"/>
      <c r="OSZ51" s="6"/>
      <c r="OTA51" s="6"/>
      <c r="OTB51" s="6"/>
      <c r="OTC51" s="6"/>
      <c r="OTD51" s="6"/>
      <c r="OTE51" s="6"/>
      <c r="OTF51" s="6"/>
      <c r="OTG51" s="6"/>
      <c r="OTH51" s="6"/>
      <c r="OTI51" s="6"/>
      <c r="OTJ51" s="6"/>
      <c r="OTK51" s="6"/>
      <c r="OTL51" s="6"/>
      <c r="OTM51" s="6"/>
      <c r="OTN51" s="6"/>
      <c r="OTO51" s="6"/>
      <c r="OTP51" s="6"/>
      <c r="OTQ51" s="6"/>
      <c r="OTR51" s="6"/>
      <c r="OTS51" s="6"/>
      <c r="OTT51" s="6"/>
      <c r="OTU51" s="6"/>
      <c r="OTV51" s="6"/>
      <c r="OTW51" s="6"/>
      <c r="OTX51" s="6"/>
      <c r="OTY51" s="6"/>
      <c r="OTZ51" s="6"/>
      <c r="OUA51" s="6"/>
      <c r="OUB51" s="6"/>
      <c r="OUC51" s="6"/>
      <c r="OUD51" s="6"/>
      <c r="OUE51" s="6"/>
      <c r="OUF51" s="6"/>
      <c r="OUG51" s="6"/>
      <c r="OUH51" s="6"/>
      <c r="OUI51" s="6"/>
      <c r="OUJ51" s="6"/>
      <c r="OUK51" s="6"/>
      <c r="OUL51" s="6"/>
      <c r="OUM51" s="6"/>
      <c r="OUN51" s="6"/>
      <c r="OUO51" s="6"/>
      <c r="OUP51" s="6"/>
      <c r="OUQ51" s="6"/>
      <c r="OUR51" s="6"/>
      <c r="OUS51" s="6"/>
      <c r="OUT51" s="6"/>
      <c r="OUU51" s="6"/>
      <c r="OUV51" s="6"/>
      <c r="OUW51" s="6"/>
      <c r="OUX51" s="6"/>
      <c r="OUY51" s="6"/>
      <c r="OUZ51" s="6"/>
      <c r="OVA51" s="6"/>
      <c r="OVB51" s="6"/>
      <c r="OVC51" s="6"/>
      <c r="OVD51" s="6"/>
      <c r="OVE51" s="6"/>
      <c r="OVF51" s="6"/>
      <c r="OVG51" s="6"/>
      <c r="OVH51" s="6"/>
      <c r="OVI51" s="6"/>
      <c r="OVJ51" s="6"/>
      <c r="OVK51" s="6"/>
      <c r="OVL51" s="6"/>
      <c r="OVM51" s="6"/>
      <c r="OVN51" s="6"/>
      <c r="OVO51" s="6"/>
      <c r="OVP51" s="6"/>
      <c r="OVQ51" s="6"/>
      <c r="OVR51" s="6"/>
      <c r="OVS51" s="6"/>
      <c r="OVT51" s="6"/>
      <c r="OVU51" s="6"/>
      <c r="OVV51" s="6"/>
      <c r="OVW51" s="6"/>
      <c r="OVX51" s="6"/>
      <c r="OVY51" s="6"/>
      <c r="OVZ51" s="6"/>
      <c r="OWA51" s="6"/>
      <c r="OWB51" s="6"/>
      <c r="OWC51" s="6"/>
      <c r="OWD51" s="6"/>
      <c r="OWE51" s="6"/>
      <c r="OWF51" s="6"/>
      <c r="OWG51" s="6"/>
      <c r="OWH51" s="6"/>
      <c r="OWI51" s="6"/>
      <c r="OWJ51" s="6"/>
      <c r="OWK51" s="6"/>
      <c r="OWL51" s="6"/>
      <c r="OWM51" s="6"/>
      <c r="OWN51" s="6"/>
      <c r="OWO51" s="6"/>
      <c r="OWP51" s="6"/>
      <c r="OWQ51" s="6"/>
      <c r="OWR51" s="6"/>
      <c r="OWS51" s="6"/>
      <c r="OWT51" s="6"/>
      <c r="OWU51" s="6"/>
      <c r="OWV51" s="6"/>
      <c r="OWW51" s="6"/>
      <c r="OWX51" s="6"/>
      <c r="OWY51" s="6"/>
      <c r="OWZ51" s="6"/>
      <c r="OXA51" s="6"/>
      <c r="OXB51" s="6"/>
      <c r="OXC51" s="6"/>
      <c r="OXD51" s="6"/>
      <c r="OXE51" s="6"/>
      <c r="OXF51" s="6"/>
      <c r="OXG51" s="6"/>
      <c r="OXH51" s="6"/>
      <c r="OXI51" s="6"/>
      <c r="OXJ51" s="6"/>
      <c r="OXK51" s="6"/>
      <c r="OXL51" s="6"/>
      <c r="OXM51" s="6"/>
      <c r="OXN51" s="6"/>
      <c r="OXO51" s="6"/>
      <c r="OXP51" s="6"/>
      <c r="OXQ51" s="6"/>
      <c r="OXR51" s="6"/>
      <c r="OXS51" s="6"/>
      <c r="OXT51" s="6"/>
      <c r="OXU51" s="6"/>
      <c r="OXV51" s="6"/>
      <c r="OXW51" s="6"/>
      <c r="OXX51" s="6"/>
      <c r="OXY51" s="6"/>
      <c r="OXZ51" s="6"/>
      <c r="OYA51" s="6"/>
      <c r="OYB51" s="6"/>
      <c r="OYC51" s="6"/>
      <c r="OYD51" s="6"/>
      <c r="OYE51" s="6"/>
      <c r="OYF51" s="6"/>
      <c r="OYG51" s="6"/>
      <c r="OYH51" s="6"/>
      <c r="OYI51" s="6"/>
      <c r="OYJ51" s="6"/>
      <c r="OYK51" s="6"/>
      <c r="OYL51" s="6"/>
      <c r="OYM51" s="6"/>
      <c r="OYN51" s="6"/>
      <c r="OYO51" s="6"/>
      <c r="OYP51" s="6"/>
      <c r="OYQ51" s="6"/>
      <c r="OYR51" s="6"/>
      <c r="OYS51" s="6"/>
      <c r="OYT51" s="6"/>
      <c r="OYU51" s="6"/>
      <c r="OYV51" s="6"/>
      <c r="OYW51" s="6"/>
      <c r="OYX51" s="6"/>
      <c r="OYY51" s="6"/>
      <c r="OYZ51" s="6"/>
      <c r="OZA51" s="6"/>
      <c r="OZB51" s="6"/>
      <c r="OZC51" s="6"/>
      <c r="OZD51" s="6"/>
      <c r="OZE51" s="6"/>
      <c r="OZF51" s="6"/>
      <c r="OZG51" s="6"/>
      <c r="OZH51" s="6"/>
      <c r="OZI51" s="6"/>
      <c r="OZJ51" s="6"/>
      <c r="OZK51" s="6"/>
      <c r="OZL51" s="6"/>
      <c r="OZM51" s="6"/>
      <c r="OZN51" s="6"/>
      <c r="OZO51" s="6"/>
      <c r="OZP51" s="6"/>
      <c r="OZQ51" s="6"/>
      <c r="OZR51" s="6"/>
      <c r="OZS51" s="6"/>
      <c r="OZT51" s="6"/>
      <c r="OZU51" s="6"/>
      <c r="OZV51" s="6"/>
      <c r="OZW51" s="6"/>
      <c r="OZX51" s="6"/>
      <c r="OZY51" s="6"/>
      <c r="OZZ51" s="6"/>
      <c r="PAA51" s="6"/>
      <c r="PAB51" s="6"/>
      <c r="PAC51" s="6"/>
      <c r="PAD51" s="6"/>
      <c r="PAE51" s="6"/>
      <c r="PAF51" s="6"/>
      <c r="PAG51" s="6"/>
      <c r="PAH51" s="6"/>
      <c r="PAI51" s="6"/>
      <c r="PAJ51" s="6"/>
      <c r="PAK51" s="6"/>
      <c r="PAL51" s="6"/>
      <c r="PAM51" s="6"/>
      <c r="PAN51" s="6"/>
      <c r="PAO51" s="6"/>
      <c r="PAP51" s="6"/>
      <c r="PAQ51" s="6"/>
      <c r="PAR51" s="6"/>
      <c r="PAS51" s="6"/>
      <c r="PAT51" s="6"/>
      <c r="PAU51" s="6"/>
      <c r="PAV51" s="6"/>
      <c r="PAW51" s="6"/>
      <c r="PAX51" s="6"/>
      <c r="PAY51" s="6"/>
      <c r="PAZ51" s="6"/>
      <c r="PBA51" s="6"/>
      <c r="PBB51" s="6"/>
      <c r="PBC51" s="6"/>
      <c r="PBD51" s="6"/>
      <c r="PBE51" s="6"/>
      <c r="PBF51" s="6"/>
      <c r="PBG51" s="6"/>
      <c r="PBH51" s="6"/>
      <c r="PBI51" s="6"/>
      <c r="PBJ51" s="6"/>
      <c r="PBK51" s="6"/>
      <c r="PBL51" s="6"/>
      <c r="PBM51" s="6"/>
      <c r="PBN51" s="6"/>
      <c r="PBO51" s="6"/>
      <c r="PBP51" s="6"/>
      <c r="PBQ51" s="6"/>
      <c r="PBR51" s="6"/>
      <c r="PBS51" s="6"/>
      <c r="PBT51" s="6"/>
      <c r="PBU51" s="6"/>
      <c r="PBV51" s="6"/>
      <c r="PBW51" s="6"/>
      <c r="PBX51" s="6"/>
      <c r="PBY51" s="6"/>
      <c r="PBZ51" s="6"/>
      <c r="PCA51" s="6"/>
      <c r="PCB51" s="6"/>
      <c r="PCC51" s="6"/>
      <c r="PCD51" s="6"/>
      <c r="PCE51" s="6"/>
      <c r="PCF51" s="6"/>
      <c r="PCG51" s="6"/>
      <c r="PCH51" s="6"/>
      <c r="PCI51" s="6"/>
      <c r="PCJ51" s="6"/>
      <c r="PCK51" s="6"/>
      <c r="PCL51" s="6"/>
      <c r="PCM51" s="6"/>
      <c r="PCN51" s="6"/>
      <c r="PCO51" s="6"/>
      <c r="PCP51" s="6"/>
      <c r="PCQ51" s="6"/>
      <c r="PCR51" s="6"/>
      <c r="PCS51" s="6"/>
      <c r="PCT51" s="6"/>
      <c r="PCU51" s="6"/>
      <c r="PCV51" s="6"/>
      <c r="PCW51" s="6"/>
      <c r="PCX51" s="6"/>
      <c r="PCY51" s="6"/>
      <c r="PCZ51" s="6"/>
      <c r="PDA51" s="6"/>
      <c r="PDB51" s="6"/>
      <c r="PDC51" s="6"/>
      <c r="PDD51" s="6"/>
      <c r="PDE51" s="6"/>
      <c r="PDF51" s="6"/>
      <c r="PDG51" s="6"/>
      <c r="PDH51" s="6"/>
      <c r="PDI51" s="6"/>
      <c r="PDJ51" s="6"/>
      <c r="PDK51" s="6"/>
      <c r="PDL51" s="6"/>
      <c r="PDM51" s="6"/>
      <c r="PDN51" s="6"/>
      <c r="PDO51" s="6"/>
      <c r="PDP51" s="6"/>
      <c r="PDQ51" s="6"/>
      <c r="PDR51" s="6"/>
      <c r="PDS51" s="6"/>
      <c r="PDT51" s="6"/>
      <c r="PDU51" s="6"/>
      <c r="PDV51" s="6"/>
      <c r="PDW51" s="6"/>
      <c r="PDX51" s="6"/>
      <c r="PDY51" s="6"/>
      <c r="PDZ51" s="6"/>
      <c r="PEA51" s="6"/>
      <c r="PEB51" s="6"/>
      <c r="PEC51" s="6"/>
      <c r="PED51" s="6"/>
      <c r="PEE51" s="6"/>
      <c r="PEF51" s="6"/>
      <c r="PEG51" s="6"/>
      <c r="PEH51" s="6"/>
      <c r="PEI51" s="6"/>
      <c r="PEJ51" s="6"/>
      <c r="PEK51" s="6"/>
      <c r="PEL51" s="6"/>
      <c r="PEM51" s="6"/>
      <c r="PEN51" s="6"/>
      <c r="PEO51" s="6"/>
      <c r="PEP51" s="6"/>
      <c r="PEQ51" s="6"/>
      <c r="PER51" s="6"/>
      <c r="PES51" s="6"/>
      <c r="PET51" s="6"/>
      <c r="PEU51" s="6"/>
      <c r="PEV51" s="6"/>
      <c r="PEW51" s="6"/>
      <c r="PEX51" s="6"/>
      <c r="PEY51" s="6"/>
      <c r="PEZ51" s="6"/>
      <c r="PFA51" s="6"/>
      <c r="PFB51" s="6"/>
      <c r="PFC51" s="6"/>
      <c r="PFD51" s="6"/>
      <c r="PFE51" s="6"/>
      <c r="PFF51" s="6"/>
      <c r="PFG51" s="6"/>
      <c r="PFH51" s="6"/>
      <c r="PFI51" s="6"/>
      <c r="PFJ51" s="6"/>
      <c r="PFK51" s="6"/>
      <c r="PFL51" s="6"/>
      <c r="PFM51" s="6"/>
      <c r="PFN51" s="6"/>
      <c r="PFO51" s="6"/>
      <c r="PFP51" s="6"/>
      <c r="PFQ51" s="6"/>
      <c r="PFR51" s="6"/>
      <c r="PFS51" s="6"/>
      <c r="PFT51" s="6"/>
      <c r="PFU51" s="6"/>
      <c r="PFV51" s="6"/>
      <c r="PFW51" s="6"/>
      <c r="PFX51" s="6"/>
      <c r="PFY51" s="6"/>
      <c r="PFZ51" s="6"/>
      <c r="PGA51" s="6"/>
      <c r="PGB51" s="6"/>
      <c r="PGC51" s="6"/>
      <c r="PGD51" s="6"/>
      <c r="PGE51" s="6"/>
      <c r="PGF51" s="6"/>
      <c r="PGG51" s="6"/>
      <c r="PGH51" s="6"/>
      <c r="PGI51" s="6"/>
      <c r="PGJ51" s="6"/>
      <c r="PGK51" s="6"/>
      <c r="PGL51" s="6"/>
      <c r="PGM51" s="6"/>
      <c r="PGN51" s="6"/>
      <c r="PGO51" s="6"/>
      <c r="PGP51" s="6"/>
      <c r="PGQ51" s="6"/>
      <c r="PGR51" s="6"/>
      <c r="PGS51" s="6"/>
      <c r="PGT51" s="6"/>
      <c r="PGU51" s="6"/>
      <c r="PGV51" s="6"/>
      <c r="PGW51" s="6"/>
      <c r="PGX51" s="6"/>
      <c r="PGY51" s="6"/>
      <c r="PGZ51" s="6"/>
      <c r="PHA51" s="6"/>
      <c r="PHB51" s="6"/>
      <c r="PHC51" s="6"/>
      <c r="PHD51" s="6"/>
      <c r="PHE51" s="6"/>
      <c r="PHF51" s="6"/>
      <c r="PHG51" s="6"/>
      <c r="PHH51" s="6"/>
      <c r="PHI51" s="6"/>
      <c r="PHJ51" s="6"/>
      <c r="PHK51" s="6"/>
      <c r="PHL51" s="6"/>
      <c r="PHM51" s="6"/>
      <c r="PHN51" s="6"/>
      <c r="PHO51" s="6"/>
      <c r="PHP51" s="6"/>
      <c r="PHQ51" s="6"/>
      <c r="PHR51" s="6"/>
      <c r="PHS51" s="6"/>
      <c r="PHT51" s="6"/>
      <c r="PHU51" s="6"/>
      <c r="PHV51" s="6"/>
      <c r="PHW51" s="6"/>
      <c r="PHX51" s="6"/>
      <c r="PHY51" s="6"/>
      <c r="PHZ51" s="6"/>
      <c r="PIA51" s="6"/>
      <c r="PIB51" s="6"/>
      <c r="PIC51" s="6"/>
      <c r="PID51" s="6"/>
      <c r="PIE51" s="6"/>
      <c r="PIF51" s="6"/>
      <c r="PIG51" s="6"/>
      <c r="PIH51" s="6"/>
      <c r="PII51" s="6"/>
      <c r="PIJ51" s="6"/>
      <c r="PIK51" s="6"/>
      <c r="PIL51" s="6"/>
      <c r="PIM51" s="6"/>
      <c r="PIN51" s="6"/>
      <c r="PIO51" s="6"/>
      <c r="PIP51" s="6"/>
      <c r="PIQ51" s="6"/>
      <c r="PIR51" s="6"/>
      <c r="PIS51" s="6"/>
      <c r="PIT51" s="6"/>
      <c r="PIU51" s="6"/>
      <c r="PIV51" s="6"/>
      <c r="PIW51" s="6"/>
      <c r="PIX51" s="6"/>
      <c r="PIY51" s="6"/>
      <c r="PIZ51" s="6"/>
      <c r="PJA51" s="6"/>
      <c r="PJB51" s="6"/>
      <c r="PJC51" s="6"/>
      <c r="PJD51" s="6"/>
      <c r="PJE51" s="6"/>
      <c r="PJF51" s="6"/>
      <c r="PJG51" s="6"/>
      <c r="PJH51" s="6"/>
      <c r="PJI51" s="6"/>
      <c r="PJJ51" s="6"/>
      <c r="PJK51" s="6"/>
      <c r="PJL51" s="6"/>
      <c r="PJM51" s="6"/>
      <c r="PJN51" s="6"/>
      <c r="PJO51" s="6"/>
      <c r="PJP51" s="6"/>
      <c r="PJQ51" s="6"/>
      <c r="PJR51" s="6"/>
      <c r="PJS51" s="6"/>
      <c r="PJT51" s="6"/>
      <c r="PJU51" s="6"/>
      <c r="PJV51" s="6"/>
      <c r="PJW51" s="6"/>
      <c r="PJX51" s="6"/>
      <c r="PJY51" s="6"/>
      <c r="PJZ51" s="6"/>
      <c r="PKA51" s="6"/>
      <c r="PKB51" s="6"/>
      <c r="PKC51" s="6"/>
      <c r="PKD51" s="6"/>
      <c r="PKE51" s="6"/>
      <c r="PKF51" s="6"/>
      <c r="PKG51" s="6"/>
      <c r="PKH51" s="6"/>
      <c r="PKI51" s="6"/>
      <c r="PKJ51" s="6"/>
      <c r="PKK51" s="6"/>
      <c r="PKL51" s="6"/>
      <c r="PKM51" s="6"/>
      <c r="PKN51" s="6"/>
      <c r="PKO51" s="6"/>
      <c r="PKP51" s="6"/>
      <c r="PKQ51" s="6"/>
      <c r="PKR51" s="6"/>
      <c r="PKS51" s="6"/>
      <c r="PKT51" s="6"/>
      <c r="PKU51" s="6"/>
      <c r="PKV51" s="6"/>
      <c r="PKW51" s="6"/>
      <c r="PKX51" s="6"/>
      <c r="PKY51" s="6"/>
      <c r="PKZ51" s="6"/>
      <c r="PLA51" s="6"/>
      <c r="PLB51" s="6"/>
      <c r="PLC51" s="6"/>
      <c r="PLD51" s="6"/>
      <c r="PLE51" s="6"/>
      <c r="PLF51" s="6"/>
      <c r="PLG51" s="6"/>
      <c r="PLH51" s="6"/>
      <c r="PLI51" s="6"/>
      <c r="PLJ51" s="6"/>
      <c r="PLK51" s="6"/>
      <c r="PLL51" s="6"/>
      <c r="PLM51" s="6"/>
      <c r="PLN51" s="6"/>
      <c r="PLO51" s="6"/>
      <c r="PLP51" s="6"/>
      <c r="PLQ51" s="6"/>
      <c r="PLR51" s="6"/>
      <c r="PLS51" s="6"/>
      <c r="PLT51" s="6"/>
      <c r="PLU51" s="6"/>
      <c r="PLV51" s="6"/>
      <c r="PLW51" s="6"/>
      <c r="PLX51" s="6"/>
      <c r="PLY51" s="6"/>
      <c r="PLZ51" s="6"/>
      <c r="PMA51" s="6"/>
      <c r="PMB51" s="6"/>
      <c r="PMC51" s="6"/>
      <c r="PMD51" s="6"/>
      <c r="PME51" s="6"/>
      <c r="PMF51" s="6"/>
      <c r="PMG51" s="6"/>
      <c r="PMH51" s="6"/>
      <c r="PMI51" s="6"/>
      <c r="PMJ51" s="6"/>
      <c r="PMK51" s="6"/>
      <c r="PML51" s="6"/>
      <c r="PMM51" s="6"/>
      <c r="PMN51" s="6"/>
      <c r="PMO51" s="6"/>
      <c r="PMP51" s="6"/>
      <c r="PMQ51" s="6"/>
      <c r="PMR51" s="6"/>
      <c r="PMS51" s="6"/>
      <c r="PMT51" s="6"/>
      <c r="PMU51" s="6"/>
      <c r="PMV51" s="6"/>
      <c r="PMW51" s="6"/>
      <c r="PMX51" s="6"/>
      <c r="PMY51" s="6"/>
      <c r="PMZ51" s="6"/>
      <c r="PNA51" s="6"/>
      <c r="PNB51" s="6"/>
      <c r="PNC51" s="6"/>
      <c r="PND51" s="6"/>
      <c r="PNE51" s="6"/>
      <c r="PNF51" s="6"/>
      <c r="PNG51" s="6"/>
      <c r="PNH51" s="6"/>
      <c r="PNI51" s="6"/>
      <c r="PNJ51" s="6"/>
      <c r="PNK51" s="6"/>
      <c r="PNL51" s="6"/>
      <c r="PNM51" s="6"/>
      <c r="PNN51" s="6"/>
      <c r="PNO51" s="6"/>
      <c r="PNP51" s="6"/>
      <c r="PNQ51" s="6"/>
      <c r="PNR51" s="6"/>
      <c r="PNS51" s="6"/>
      <c r="PNT51" s="6"/>
      <c r="PNU51" s="6"/>
      <c r="PNV51" s="6"/>
      <c r="PNW51" s="6"/>
      <c r="PNX51" s="6"/>
      <c r="PNY51" s="6"/>
      <c r="PNZ51" s="6"/>
      <c r="POA51" s="6"/>
      <c r="POB51" s="6"/>
      <c r="POC51" s="6"/>
      <c r="POD51" s="6"/>
      <c r="POE51" s="6"/>
      <c r="POF51" s="6"/>
      <c r="POG51" s="6"/>
      <c r="POH51" s="6"/>
      <c r="POI51" s="6"/>
      <c r="POJ51" s="6"/>
      <c r="POK51" s="6"/>
      <c r="POL51" s="6"/>
      <c r="POM51" s="6"/>
      <c r="PON51" s="6"/>
      <c r="POO51" s="6"/>
      <c r="POP51" s="6"/>
      <c r="POQ51" s="6"/>
      <c r="POR51" s="6"/>
      <c r="POS51" s="6"/>
      <c r="POT51" s="6"/>
      <c r="POU51" s="6"/>
      <c r="POV51" s="6"/>
      <c r="POW51" s="6"/>
      <c r="POX51" s="6"/>
      <c r="POY51" s="6"/>
      <c r="POZ51" s="6"/>
      <c r="PPA51" s="6"/>
      <c r="PPB51" s="6"/>
      <c r="PPC51" s="6"/>
      <c r="PPD51" s="6"/>
      <c r="PPE51" s="6"/>
      <c r="PPF51" s="6"/>
      <c r="PPG51" s="6"/>
      <c r="PPH51" s="6"/>
      <c r="PPI51" s="6"/>
      <c r="PPJ51" s="6"/>
      <c r="PPK51" s="6"/>
      <c r="PPL51" s="6"/>
      <c r="PPM51" s="6"/>
      <c r="PPN51" s="6"/>
      <c r="PPO51" s="6"/>
      <c r="PPP51" s="6"/>
      <c r="PPQ51" s="6"/>
      <c r="PPR51" s="6"/>
      <c r="PPS51" s="6"/>
      <c r="PPT51" s="6"/>
      <c r="PPU51" s="6"/>
      <c r="PPV51" s="6"/>
      <c r="PPW51" s="6"/>
      <c r="PPX51" s="6"/>
      <c r="PPY51" s="6"/>
      <c r="PPZ51" s="6"/>
      <c r="PQA51" s="6"/>
      <c r="PQB51" s="6"/>
      <c r="PQC51" s="6"/>
      <c r="PQD51" s="6"/>
      <c r="PQE51" s="6"/>
      <c r="PQF51" s="6"/>
      <c r="PQG51" s="6"/>
      <c r="PQH51" s="6"/>
      <c r="PQI51" s="6"/>
      <c r="PQJ51" s="6"/>
      <c r="PQK51" s="6"/>
      <c r="PQL51" s="6"/>
      <c r="PQM51" s="6"/>
      <c r="PQN51" s="6"/>
      <c r="PQO51" s="6"/>
      <c r="PQP51" s="6"/>
      <c r="PQQ51" s="6"/>
      <c r="PQR51" s="6"/>
      <c r="PQS51" s="6"/>
      <c r="PQT51" s="6"/>
      <c r="PQU51" s="6"/>
      <c r="PQV51" s="6"/>
      <c r="PQW51" s="6"/>
      <c r="PQX51" s="6"/>
      <c r="PQY51" s="6"/>
      <c r="PQZ51" s="6"/>
      <c r="PRA51" s="6"/>
      <c r="PRB51" s="6"/>
      <c r="PRC51" s="6"/>
      <c r="PRD51" s="6"/>
      <c r="PRE51" s="6"/>
      <c r="PRF51" s="6"/>
      <c r="PRG51" s="6"/>
      <c r="PRH51" s="6"/>
      <c r="PRI51" s="6"/>
      <c r="PRJ51" s="6"/>
      <c r="PRK51" s="6"/>
      <c r="PRL51" s="6"/>
      <c r="PRM51" s="6"/>
      <c r="PRN51" s="6"/>
      <c r="PRO51" s="6"/>
      <c r="PRP51" s="6"/>
      <c r="PRQ51" s="6"/>
      <c r="PRR51" s="6"/>
      <c r="PRS51" s="6"/>
      <c r="PRT51" s="6"/>
      <c r="PRU51" s="6"/>
      <c r="PRV51" s="6"/>
      <c r="PRW51" s="6"/>
      <c r="PRX51" s="6"/>
      <c r="PRY51" s="6"/>
      <c r="PRZ51" s="6"/>
      <c r="PSA51" s="6"/>
      <c r="PSB51" s="6"/>
      <c r="PSC51" s="6"/>
      <c r="PSD51" s="6"/>
      <c r="PSE51" s="6"/>
      <c r="PSF51" s="6"/>
      <c r="PSG51" s="6"/>
      <c r="PSH51" s="6"/>
      <c r="PSI51" s="6"/>
      <c r="PSJ51" s="6"/>
      <c r="PSK51" s="6"/>
      <c r="PSL51" s="6"/>
      <c r="PSM51" s="6"/>
      <c r="PSN51" s="6"/>
      <c r="PSO51" s="6"/>
      <c r="PSP51" s="6"/>
      <c r="PSQ51" s="6"/>
      <c r="PSR51" s="6"/>
      <c r="PSS51" s="6"/>
      <c r="PST51" s="6"/>
      <c r="PSU51" s="6"/>
      <c r="PSV51" s="6"/>
      <c r="PSW51" s="6"/>
      <c r="PSX51" s="6"/>
      <c r="PSY51" s="6"/>
      <c r="PSZ51" s="6"/>
      <c r="PTA51" s="6"/>
      <c r="PTB51" s="6"/>
      <c r="PTC51" s="6"/>
      <c r="PTD51" s="6"/>
      <c r="PTE51" s="6"/>
      <c r="PTF51" s="6"/>
      <c r="PTG51" s="6"/>
      <c r="PTH51" s="6"/>
      <c r="PTI51" s="6"/>
      <c r="PTJ51" s="6"/>
      <c r="PTK51" s="6"/>
      <c r="PTL51" s="6"/>
      <c r="PTM51" s="6"/>
      <c r="PTN51" s="6"/>
      <c r="PTO51" s="6"/>
      <c r="PTP51" s="6"/>
      <c r="PTQ51" s="6"/>
      <c r="PTR51" s="6"/>
      <c r="PTS51" s="6"/>
      <c r="PTT51" s="6"/>
      <c r="PTU51" s="6"/>
      <c r="PTV51" s="6"/>
      <c r="PTW51" s="6"/>
      <c r="PTX51" s="6"/>
      <c r="PTY51" s="6"/>
      <c r="PTZ51" s="6"/>
      <c r="PUA51" s="6"/>
      <c r="PUB51" s="6"/>
      <c r="PUC51" s="6"/>
      <c r="PUD51" s="6"/>
      <c r="PUE51" s="6"/>
      <c r="PUF51" s="6"/>
      <c r="PUG51" s="6"/>
      <c r="PUH51" s="6"/>
      <c r="PUI51" s="6"/>
      <c r="PUJ51" s="6"/>
      <c r="PUK51" s="6"/>
      <c r="PUL51" s="6"/>
      <c r="PUM51" s="6"/>
      <c r="PUN51" s="6"/>
      <c r="PUO51" s="6"/>
      <c r="PUP51" s="6"/>
      <c r="PUQ51" s="6"/>
      <c r="PUR51" s="6"/>
      <c r="PUS51" s="6"/>
      <c r="PUT51" s="6"/>
      <c r="PUU51" s="6"/>
      <c r="PUV51" s="6"/>
      <c r="PUW51" s="6"/>
      <c r="PUX51" s="6"/>
      <c r="PUY51" s="6"/>
      <c r="PUZ51" s="6"/>
      <c r="PVA51" s="6"/>
      <c r="PVB51" s="6"/>
      <c r="PVC51" s="6"/>
      <c r="PVD51" s="6"/>
      <c r="PVE51" s="6"/>
      <c r="PVF51" s="6"/>
      <c r="PVG51" s="6"/>
      <c r="PVH51" s="6"/>
      <c r="PVI51" s="6"/>
      <c r="PVJ51" s="6"/>
      <c r="PVK51" s="6"/>
      <c r="PVL51" s="6"/>
      <c r="PVM51" s="6"/>
      <c r="PVN51" s="6"/>
      <c r="PVO51" s="6"/>
      <c r="PVP51" s="6"/>
      <c r="PVQ51" s="6"/>
      <c r="PVR51" s="6"/>
      <c r="PVS51" s="6"/>
      <c r="PVT51" s="6"/>
      <c r="PVU51" s="6"/>
      <c r="PVV51" s="6"/>
      <c r="PVW51" s="6"/>
      <c r="PVX51" s="6"/>
      <c r="PVY51" s="6"/>
      <c r="PVZ51" s="6"/>
      <c r="PWA51" s="6"/>
      <c r="PWB51" s="6"/>
      <c r="PWC51" s="6"/>
      <c r="PWD51" s="6"/>
      <c r="PWE51" s="6"/>
      <c r="PWF51" s="6"/>
      <c r="PWG51" s="6"/>
      <c r="PWH51" s="6"/>
      <c r="PWI51" s="6"/>
      <c r="PWJ51" s="6"/>
      <c r="PWK51" s="6"/>
      <c r="PWL51" s="6"/>
      <c r="PWM51" s="6"/>
      <c r="PWN51" s="6"/>
      <c r="PWO51" s="6"/>
      <c r="PWP51" s="6"/>
      <c r="PWQ51" s="6"/>
      <c r="PWR51" s="6"/>
      <c r="PWS51" s="6"/>
      <c r="PWT51" s="6"/>
      <c r="PWU51" s="6"/>
      <c r="PWV51" s="6"/>
      <c r="PWW51" s="6"/>
      <c r="PWX51" s="6"/>
      <c r="PWY51" s="6"/>
      <c r="PWZ51" s="6"/>
      <c r="PXA51" s="6"/>
      <c r="PXB51" s="6"/>
      <c r="PXC51" s="6"/>
      <c r="PXD51" s="6"/>
      <c r="PXE51" s="6"/>
      <c r="PXF51" s="6"/>
      <c r="PXG51" s="6"/>
      <c r="PXH51" s="6"/>
      <c r="PXI51" s="6"/>
      <c r="PXJ51" s="6"/>
      <c r="PXK51" s="6"/>
      <c r="PXL51" s="6"/>
      <c r="PXM51" s="6"/>
      <c r="PXN51" s="6"/>
      <c r="PXO51" s="6"/>
      <c r="PXP51" s="6"/>
      <c r="PXQ51" s="6"/>
      <c r="PXR51" s="6"/>
      <c r="PXS51" s="6"/>
      <c r="PXT51" s="6"/>
      <c r="PXU51" s="6"/>
      <c r="PXV51" s="6"/>
      <c r="PXW51" s="6"/>
      <c r="PXX51" s="6"/>
      <c r="PXY51" s="6"/>
      <c r="PXZ51" s="6"/>
      <c r="PYA51" s="6"/>
      <c r="PYB51" s="6"/>
      <c r="PYC51" s="6"/>
      <c r="PYD51" s="6"/>
      <c r="PYE51" s="6"/>
      <c r="PYF51" s="6"/>
      <c r="PYG51" s="6"/>
      <c r="PYH51" s="6"/>
      <c r="PYI51" s="6"/>
      <c r="PYJ51" s="6"/>
      <c r="PYK51" s="6"/>
      <c r="PYL51" s="6"/>
      <c r="PYM51" s="6"/>
      <c r="PYN51" s="6"/>
      <c r="PYO51" s="6"/>
      <c r="PYP51" s="6"/>
      <c r="PYQ51" s="6"/>
      <c r="PYR51" s="6"/>
      <c r="PYS51" s="6"/>
      <c r="PYT51" s="6"/>
      <c r="PYU51" s="6"/>
      <c r="PYV51" s="6"/>
      <c r="PYW51" s="6"/>
      <c r="PYX51" s="6"/>
      <c r="PYY51" s="6"/>
      <c r="PYZ51" s="6"/>
      <c r="PZA51" s="6"/>
      <c r="PZB51" s="6"/>
      <c r="PZC51" s="6"/>
      <c r="PZD51" s="6"/>
      <c r="PZE51" s="6"/>
      <c r="PZF51" s="6"/>
      <c r="PZG51" s="6"/>
      <c r="PZH51" s="6"/>
      <c r="PZI51" s="6"/>
      <c r="PZJ51" s="6"/>
      <c r="PZK51" s="6"/>
      <c r="PZL51" s="6"/>
      <c r="PZM51" s="6"/>
      <c r="PZN51" s="6"/>
      <c r="PZO51" s="6"/>
      <c r="PZP51" s="6"/>
      <c r="PZQ51" s="6"/>
      <c r="PZR51" s="6"/>
      <c r="PZS51" s="6"/>
      <c r="PZT51" s="6"/>
      <c r="PZU51" s="6"/>
      <c r="PZV51" s="6"/>
      <c r="PZW51" s="6"/>
      <c r="PZX51" s="6"/>
      <c r="PZY51" s="6"/>
      <c r="PZZ51" s="6"/>
      <c r="QAA51" s="6"/>
      <c r="QAB51" s="6"/>
      <c r="QAC51" s="6"/>
      <c r="QAD51" s="6"/>
      <c r="QAE51" s="6"/>
      <c r="QAF51" s="6"/>
      <c r="QAG51" s="6"/>
      <c r="QAH51" s="6"/>
      <c r="QAI51" s="6"/>
      <c r="QAJ51" s="6"/>
      <c r="QAK51" s="6"/>
      <c r="QAL51" s="6"/>
      <c r="QAM51" s="6"/>
      <c r="QAN51" s="6"/>
      <c r="QAO51" s="6"/>
      <c r="QAP51" s="6"/>
      <c r="QAQ51" s="6"/>
      <c r="QAR51" s="6"/>
      <c r="QAS51" s="6"/>
      <c r="QAT51" s="6"/>
      <c r="QAU51" s="6"/>
      <c r="QAV51" s="6"/>
      <c r="QAW51" s="6"/>
      <c r="QAX51" s="6"/>
      <c r="QAY51" s="6"/>
      <c r="QAZ51" s="6"/>
      <c r="QBA51" s="6"/>
      <c r="QBB51" s="6"/>
      <c r="QBC51" s="6"/>
      <c r="QBD51" s="6"/>
      <c r="QBE51" s="6"/>
      <c r="QBF51" s="6"/>
      <c r="QBG51" s="6"/>
      <c r="QBH51" s="6"/>
      <c r="QBI51" s="6"/>
      <c r="QBJ51" s="6"/>
      <c r="QBK51" s="6"/>
      <c r="QBL51" s="6"/>
      <c r="QBM51" s="6"/>
      <c r="QBN51" s="6"/>
      <c r="QBO51" s="6"/>
      <c r="QBP51" s="6"/>
      <c r="QBQ51" s="6"/>
      <c r="QBR51" s="6"/>
      <c r="QBS51" s="6"/>
      <c r="QBT51" s="6"/>
      <c r="QBU51" s="6"/>
      <c r="QBV51" s="6"/>
      <c r="QBW51" s="6"/>
      <c r="QBX51" s="6"/>
      <c r="QBY51" s="6"/>
      <c r="QBZ51" s="6"/>
      <c r="QCA51" s="6"/>
      <c r="QCB51" s="6"/>
      <c r="QCC51" s="6"/>
      <c r="QCD51" s="6"/>
      <c r="QCE51" s="6"/>
      <c r="QCF51" s="6"/>
      <c r="QCG51" s="6"/>
      <c r="QCH51" s="6"/>
      <c r="QCI51" s="6"/>
      <c r="QCJ51" s="6"/>
      <c r="QCK51" s="6"/>
      <c r="QCL51" s="6"/>
      <c r="QCM51" s="6"/>
      <c r="QCN51" s="6"/>
      <c r="QCO51" s="6"/>
      <c r="QCP51" s="6"/>
      <c r="QCQ51" s="6"/>
      <c r="QCR51" s="6"/>
      <c r="QCS51" s="6"/>
      <c r="QCT51" s="6"/>
      <c r="QCU51" s="6"/>
      <c r="QCV51" s="6"/>
      <c r="QCW51" s="6"/>
      <c r="QCX51" s="6"/>
      <c r="QCY51" s="6"/>
      <c r="QCZ51" s="6"/>
      <c r="QDA51" s="6"/>
      <c r="QDB51" s="6"/>
      <c r="QDC51" s="6"/>
      <c r="QDD51" s="6"/>
      <c r="QDE51" s="6"/>
      <c r="QDF51" s="6"/>
      <c r="QDG51" s="6"/>
      <c r="QDH51" s="6"/>
      <c r="QDI51" s="6"/>
      <c r="QDJ51" s="6"/>
      <c r="QDK51" s="6"/>
      <c r="QDL51" s="6"/>
      <c r="QDM51" s="6"/>
      <c r="QDN51" s="6"/>
      <c r="QDO51" s="6"/>
      <c r="QDP51" s="6"/>
      <c r="QDQ51" s="6"/>
      <c r="QDR51" s="6"/>
      <c r="QDS51" s="6"/>
      <c r="QDT51" s="6"/>
      <c r="QDU51" s="6"/>
      <c r="QDV51" s="6"/>
      <c r="QDW51" s="6"/>
      <c r="QDX51" s="6"/>
      <c r="QDY51" s="6"/>
      <c r="QDZ51" s="6"/>
      <c r="QEA51" s="6"/>
      <c r="QEB51" s="6"/>
      <c r="QEC51" s="6"/>
      <c r="QED51" s="6"/>
      <c r="QEE51" s="6"/>
      <c r="QEF51" s="6"/>
      <c r="QEG51" s="6"/>
      <c r="QEH51" s="6"/>
      <c r="QEI51" s="6"/>
      <c r="QEJ51" s="6"/>
      <c r="QEK51" s="6"/>
      <c r="QEL51" s="6"/>
      <c r="QEM51" s="6"/>
      <c r="QEN51" s="6"/>
      <c r="QEO51" s="6"/>
      <c r="QEP51" s="6"/>
      <c r="QEQ51" s="6"/>
      <c r="QER51" s="6"/>
      <c r="QES51" s="6"/>
      <c r="QET51" s="6"/>
      <c r="QEU51" s="6"/>
      <c r="QEV51" s="6"/>
      <c r="QEW51" s="6"/>
      <c r="QEX51" s="6"/>
      <c r="QEY51" s="6"/>
      <c r="QEZ51" s="6"/>
      <c r="QFA51" s="6"/>
      <c r="QFB51" s="6"/>
      <c r="QFC51" s="6"/>
      <c r="QFD51" s="6"/>
      <c r="QFE51" s="6"/>
      <c r="QFF51" s="6"/>
      <c r="QFG51" s="6"/>
      <c r="QFH51" s="6"/>
      <c r="QFI51" s="6"/>
      <c r="QFJ51" s="6"/>
      <c r="QFK51" s="6"/>
      <c r="QFL51" s="6"/>
      <c r="QFM51" s="6"/>
      <c r="QFN51" s="6"/>
      <c r="QFO51" s="6"/>
      <c r="QFP51" s="6"/>
      <c r="QFQ51" s="6"/>
      <c r="QFR51" s="6"/>
      <c r="QFS51" s="6"/>
      <c r="QFT51" s="6"/>
      <c r="QFU51" s="6"/>
      <c r="QFV51" s="6"/>
      <c r="QFW51" s="6"/>
      <c r="QFX51" s="6"/>
      <c r="QFY51" s="6"/>
      <c r="QFZ51" s="6"/>
      <c r="QGA51" s="6"/>
      <c r="QGB51" s="6"/>
      <c r="QGC51" s="6"/>
      <c r="QGD51" s="6"/>
      <c r="QGE51" s="6"/>
      <c r="QGF51" s="6"/>
      <c r="QGG51" s="6"/>
      <c r="QGH51" s="6"/>
      <c r="QGI51" s="6"/>
      <c r="QGJ51" s="6"/>
      <c r="QGK51" s="6"/>
      <c r="QGL51" s="6"/>
      <c r="QGM51" s="6"/>
      <c r="QGN51" s="6"/>
      <c r="QGO51" s="6"/>
      <c r="QGP51" s="6"/>
      <c r="QGQ51" s="6"/>
      <c r="QGR51" s="6"/>
      <c r="QGS51" s="6"/>
      <c r="QGT51" s="6"/>
      <c r="QGU51" s="6"/>
      <c r="QGV51" s="6"/>
      <c r="QGW51" s="6"/>
      <c r="QGX51" s="6"/>
      <c r="QGY51" s="6"/>
      <c r="QGZ51" s="6"/>
      <c r="QHA51" s="6"/>
      <c r="QHB51" s="6"/>
      <c r="QHC51" s="6"/>
      <c r="QHD51" s="6"/>
      <c r="QHE51" s="6"/>
      <c r="QHF51" s="6"/>
      <c r="QHG51" s="6"/>
      <c r="QHH51" s="6"/>
      <c r="QHI51" s="6"/>
      <c r="QHJ51" s="6"/>
      <c r="QHK51" s="6"/>
      <c r="QHL51" s="6"/>
      <c r="QHM51" s="6"/>
      <c r="QHN51" s="6"/>
      <c r="QHO51" s="6"/>
      <c r="QHP51" s="6"/>
      <c r="QHQ51" s="6"/>
      <c r="QHR51" s="6"/>
      <c r="QHS51" s="6"/>
      <c r="QHT51" s="6"/>
      <c r="QHU51" s="6"/>
      <c r="QHV51" s="6"/>
      <c r="QHW51" s="6"/>
      <c r="QHX51" s="6"/>
      <c r="QHY51" s="6"/>
      <c r="QHZ51" s="6"/>
      <c r="QIA51" s="6"/>
      <c r="QIB51" s="6"/>
      <c r="QIC51" s="6"/>
      <c r="QID51" s="6"/>
      <c r="QIE51" s="6"/>
      <c r="QIF51" s="6"/>
      <c r="QIG51" s="6"/>
      <c r="QIH51" s="6"/>
      <c r="QII51" s="6"/>
      <c r="QIJ51" s="6"/>
      <c r="QIK51" s="6"/>
      <c r="QIL51" s="6"/>
      <c r="QIM51" s="6"/>
      <c r="QIN51" s="6"/>
      <c r="QIO51" s="6"/>
      <c r="QIP51" s="6"/>
      <c r="QIQ51" s="6"/>
      <c r="QIR51" s="6"/>
      <c r="QIS51" s="6"/>
      <c r="QIT51" s="6"/>
      <c r="QIU51" s="6"/>
      <c r="QIV51" s="6"/>
      <c r="QIW51" s="6"/>
      <c r="QIX51" s="6"/>
      <c r="QIY51" s="6"/>
      <c r="QIZ51" s="6"/>
      <c r="QJA51" s="6"/>
      <c r="QJB51" s="6"/>
      <c r="QJC51" s="6"/>
      <c r="QJD51" s="6"/>
      <c r="QJE51" s="6"/>
      <c r="QJF51" s="6"/>
      <c r="QJG51" s="6"/>
      <c r="QJH51" s="6"/>
      <c r="QJI51" s="6"/>
      <c r="QJJ51" s="6"/>
      <c r="QJK51" s="6"/>
      <c r="QJL51" s="6"/>
      <c r="QJM51" s="6"/>
      <c r="QJN51" s="6"/>
      <c r="QJO51" s="6"/>
      <c r="QJP51" s="6"/>
      <c r="QJQ51" s="6"/>
      <c r="QJR51" s="6"/>
      <c r="QJS51" s="6"/>
      <c r="QJT51" s="6"/>
      <c r="QJU51" s="6"/>
      <c r="QJV51" s="6"/>
      <c r="QJW51" s="6"/>
      <c r="QJX51" s="6"/>
      <c r="QJY51" s="6"/>
      <c r="QJZ51" s="6"/>
      <c r="QKA51" s="6"/>
      <c r="QKB51" s="6"/>
      <c r="QKC51" s="6"/>
      <c r="QKD51" s="6"/>
      <c r="QKE51" s="6"/>
      <c r="QKF51" s="6"/>
      <c r="QKG51" s="6"/>
      <c r="QKH51" s="6"/>
      <c r="QKI51" s="6"/>
      <c r="QKJ51" s="6"/>
      <c r="QKK51" s="6"/>
      <c r="QKL51" s="6"/>
      <c r="QKM51" s="6"/>
      <c r="QKN51" s="6"/>
      <c r="QKO51" s="6"/>
      <c r="QKP51" s="6"/>
      <c r="QKQ51" s="6"/>
      <c r="QKR51" s="6"/>
      <c r="QKS51" s="6"/>
      <c r="QKT51" s="6"/>
      <c r="QKU51" s="6"/>
      <c r="QKV51" s="6"/>
      <c r="QKW51" s="6"/>
      <c r="QKX51" s="6"/>
      <c r="QKY51" s="6"/>
      <c r="QKZ51" s="6"/>
      <c r="QLA51" s="6"/>
      <c r="QLB51" s="6"/>
      <c r="QLC51" s="6"/>
      <c r="QLD51" s="6"/>
      <c r="QLE51" s="6"/>
      <c r="QLF51" s="6"/>
      <c r="QLG51" s="6"/>
      <c r="QLH51" s="6"/>
      <c r="QLI51" s="6"/>
      <c r="QLJ51" s="6"/>
      <c r="QLK51" s="6"/>
      <c r="QLL51" s="6"/>
      <c r="QLM51" s="6"/>
      <c r="QLN51" s="6"/>
      <c r="QLO51" s="6"/>
      <c r="QLP51" s="6"/>
      <c r="QLQ51" s="6"/>
      <c r="QLR51" s="6"/>
      <c r="QLS51" s="6"/>
      <c r="QLT51" s="6"/>
      <c r="QLU51" s="6"/>
      <c r="QLV51" s="6"/>
      <c r="QLW51" s="6"/>
      <c r="QLX51" s="6"/>
      <c r="QLY51" s="6"/>
      <c r="QLZ51" s="6"/>
      <c r="QMA51" s="6"/>
      <c r="QMB51" s="6"/>
      <c r="QMC51" s="6"/>
      <c r="QMD51" s="6"/>
      <c r="QME51" s="6"/>
      <c r="QMF51" s="6"/>
      <c r="QMG51" s="6"/>
      <c r="QMH51" s="6"/>
      <c r="QMI51" s="6"/>
      <c r="QMJ51" s="6"/>
      <c r="QMK51" s="6"/>
      <c r="QML51" s="6"/>
      <c r="QMM51" s="6"/>
      <c r="QMN51" s="6"/>
      <c r="QMO51" s="6"/>
      <c r="QMP51" s="6"/>
      <c r="QMQ51" s="6"/>
      <c r="QMR51" s="6"/>
      <c r="QMS51" s="6"/>
      <c r="QMT51" s="6"/>
      <c r="QMU51" s="6"/>
      <c r="QMV51" s="6"/>
      <c r="QMW51" s="6"/>
      <c r="QMX51" s="6"/>
      <c r="QMY51" s="6"/>
      <c r="QMZ51" s="6"/>
      <c r="QNA51" s="6"/>
      <c r="QNB51" s="6"/>
      <c r="QNC51" s="6"/>
      <c r="QND51" s="6"/>
      <c r="QNE51" s="6"/>
      <c r="QNF51" s="6"/>
      <c r="QNG51" s="6"/>
      <c r="QNH51" s="6"/>
      <c r="QNI51" s="6"/>
      <c r="QNJ51" s="6"/>
      <c r="QNK51" s="6"/>
      <c r="QNL51" s="6"/>
      <c r="QNM51" s="6"/>
      <c r="QNN51" s="6"/>
      <c r="QNO51" s="6"/>
      <c r="QNP51" s="6"/>
      <c r="QNQ51" s="6"/>
      <c r="QNR51" s="6"/>
      <c r="QNS51" s="6"/>
      <c r="QNT51" s="6"/>
      <c r="QNU51" s="6"/>
      <c r="QNV51" s="6"/>
      <c r="QNW51" s="6"/>
      <c r="QNX51" s="6"/>
      <c r="QNY51" s="6"/>
      <c r="QNZ51" s="6"/>
      <c r="QOA51" s="6"/>
      <c r="QOB51" s="6"/>
      <c r="QOC51" s="6"/>
      <c r="QOD51" s="6"/>
      <c r="QOE51" s="6"/>
      <c r="QOF51" s="6"/>
      <c r="QOG51" s="6"/>
      <c r="QOH51" s="6"/>
      <c r="QOI51" s="6"/>
      <c r="QOJ51" s="6"/>
      <c r="QOK51" s="6"/>
      <c r="QOL51" s="6"/>
      <c r="QOM51" s="6"/>
      <c r="QON51" s="6"/>
      <c r="QOO51" s="6"/>
      <c r="QOP51" s="6"/>
      <c r="QOQ51" s="6"/>
      <c r="QOR51" s="6"/>
      <c r="QOS51" s="6"/>
      <c r="QOT51" s="6"/>
      <c r="QOU51" s="6"/>
      <c r="QOV51" s="6"/>
      <c r="QOW51" s="6"/>
      <c r="QOX51" s="6"/>
      <c r="QOY51" s="6"/>
      <c r="QOZ51" s="6"/>
      <c r="QPA51" s="6"/>
      <c r="QPB51" s="6"/>
      <c r="QPC51" s="6"/>
      <c r="QPD51" s="6"/>
      <c r="QPE51" s="6"/>
      <c r="QPF51" s="6"/>
      <c r="QPG51" s="6"/>
      <c r="QPH51" s="6"/>
      <c r="QPI51" s="6"/>
      <c r="QPJ51" s="6"/>
      <c r="QPK51" s="6"/>
      <c r="QPL51" s="6"/>
      <c r="QPM51" s="6"/>
      <c r="QPN51" s="6"/>
      <c r="QPO51" s="6"/>
      <c r="QPP51" s="6"/>
      <c r="QPQ51" s="6"/>
      <c r="QPR51" s="6"/>
      <c r="QPS51" s="6"/>
      <c r="QPT51" s="6"/>
      <c r="QPU51" s="6"/>
      <c r="QPV51" s="6"/>
      <c r="QPW51" s="6"/>
      <c r="QPX51" s="6"/>
      <c r="QPY51" s="6"/>
      <c r="QPZ51" s="6"/>
      <c r="QQA51" s="6"/>
      <c r="QQB51" s="6"/>
      <c r="QQC51" s="6"/>
      <c r="QQD51" s="6"/>
      <c r="QQE51" s="6"/>
      <c r="QQF51" s="6"/>
      <c r="QQG51" s="6"/>
      <c r="QQH51" s="6"/>
      <c r="QQI51" s="6"/>
      <c r="QQJ51" s="6"/>
      <c r="QQK51" s="6"/>
      <c r="QQL51" s="6"/>
      <c r="QQM51" s="6"/>
      <c r="QQN51" s="6"/>
      <c r="QQO51" s="6"/>
      <c r="QQP51" s="6"/>
      <c r="QQQ51" s="6"/>
      <c r="QQR51" s="6"/>
      <c r="QQS51" s="6"/>
      <c r="QQT51" s="6"/>
      <c r="QQU51" s="6"/>
      <c r="QQV51" s="6"/>
      <c r="QQW51" s="6"/>
      <c r="QQX51" s="6"/>
      <c r="QQY51" s="6"/>
      <c r="QQZ51" s="6"/>
      <c r="QRA51" s="6"/>
      <c r="QRB51" s="6"/>
      <c r="QRC51" s="6"/>
      <c r="QRD51" s="6"/>
      <c r="QRE51" s="6"/>
      <c r="QRF51" s="6"/>
      <c r="QRG51" s="6"/>
      <c r="QRH51" s="6"/>
      <c r="QRI51" s="6"/>
      <c r="QRJ51" s="6"/>
      <c r="QRK51" s="6"/>
      <c r="QRL51" s="6"/>
      <c r="QRM51" s="6"/>
      <c r="QRN51" s="6"/>
      <c r="QRO51" s="6"/>
      <c r="QRP51" s="6"/>
      <c r="QRQ51" s="6"/>
      <c r="QRR51" s="6"/>
      <c r="QRS51" s="6"/>
      <c r="QRT51" s="6"/>
      <c r="QRU51" s="6"/>
      <c r="QRV51" s="6"/>
      <c r="QRW51" s="6"/>
      <c r="QRX51" s="6"/>
      <c r="QRY51" s="6"/>
      <c r="QRZ51" s="6"/>
      <c r="QSA51" s="6"/>
      <c r="QSB51" s="6"/>
      <c r="QSC51" s="6"/>
      <c r="QSD51" s="6"/>
      <c r="QSE51" s="6"/>
      <c r="QSF51" s="6"/>
      <c r="QSG51" s="6"/>
      <c r="QSH51" s="6"/>
      <c r="QSI51" s="6"/>
      <c r="QSJ51" s="6"/>
      <c r="QSK51" s="6"/>
      <c r="QSL51" s="6"/>
      <c r="QSM51" s="6"/>
      <c r="QSN51" s="6"/>
      <c r="QSO51" s="6"/>
      <c r="QSP51" s="6"/>
      <c r="QSQ51" s="6"/>
      <c r="QSR51" s="6"/>
      <c r="QSS51" s="6"/>
      <c r="QST51" s="6"/>
      <c r="QSU51" s="6"/>
      <c r="QSV51" s="6"/>
      <c r="QSW51" s="6"/>
      <c r="QSX51" s="6"/>
      <c r="QSY51" s="6"/>
      <c r="QSZ51" s="6"/>
      <c r="QTA51" s="6"/>
      <c r="QTB51" s="6"/>
      <c r="QTC51" s="6"/>
      <c r="QTD51" s="6"/>
      <c r="QTE51" s="6"/>
      <c r="QTF51" s="6"/>
      <c r="QTG51" s="6"/>
      <c r="QTH51" s="6"/>
      <c r="QTI51" s="6"/>
      <c r="QTJ51" s="6"/>
      <c r="QTK51" s="6"/>
      <c r="QTL51" s="6"/>
      <c r="QTM51" s="6"/>
      <c r="QTN51" s="6"/>
      <c r="QTO51" s="6"/>
      <c r="QTP51" s="6"/>
      <c r="QTQ51" s="6"/>
      <c r="QTR51" s="6"/>
      <c r="QTS51" s="6"/>
      <c r="QTT51" s="6"/>
      <c r="QTU51" s="6"/>
      <c r="QTV51" s="6"/>
      <c r="QTW51" s="6"/>
      <c r="QTX51" s="6"/>
      <c r="QTY51" s="6"/>
      <c r="QTZ51" s="6"/>
      <c r="QUA51" s="6"/>
      <c r="QUB51" s="6"/>
      <c r="QUC51" s="6"/>
      <c r="QUD51" s="6"/>
      <c r="QUE51" s="6"/>
      <c r="QUF51" s="6"/>
      <c r="QUG51" s="6"/>
      <c r="QUH51" s="6"/>
      <c r="QUI51" s="6"/>
      <c r="QUJ51" s="6"/>
      <c r="QUK51" s="6"/>
      <c r="QUL51" s="6"/>
      <c r="QUM51" s="6"/>
      <c r="QUN51" s="6"/>
      <c r="QUO51" s="6"/>
      <c r="QUP51" s="6"/>
      <c r="QUQ51" s="6"/>
      <c r="QUR51" s="6"/>
      <c r="QUS51" s="6"/>
      <c r="QUT51" s="6"/>
      <c r="QUU51" s="6"/>
      <c r="QUV51" s="6"/>
      <c r="QUW51" s="6"/>
      <c r="QUX51" s="6"/>
      <c r="QUY51" s="6"/>
      <c r="QUZ51" s="6"/>
      <c r="QVA51" s="6"/>
      <c r="QVB51" s="6"/>
      <c r="QVC51" s="6"/>
      <c r="QVD51" s="6"/>
      <c r="QVE51" s="6"/>
      <c r="QVF51" s="6"/>
      <c r="QVG51" s="6"/>
      <c r="QVH51" s="6"/>
      <c r="QVI51" s="6"/>
      <c r="QVJ51" s="6"/>
      <c r="QVK51" s="6"/>
      <c r="QVL51" s="6"/>
      <c r="QVM51" s="6"/>
      <c r="QVN51" s="6"/>
      <c r="QVO51" s="6"/>
      <c r="QVP51" s="6"/>
      <c r="QVQ51" s="6"/>
      <c r="QVR51" s="6"/>
      <c r="QVS51" s="6"/>
      <c r="QVT51" s="6"/>
      <c r="QVU51" s="6"/>
      <c r="QVV51" s="6"/>
      <c r="QVW51" s="6"/>
      <c r="QVX51" s="6"/>
      <c r="QVY51" s="6"/>
      <c r="QVZ51" s="6"/>
      <c r="QWA51" s="6"/>
      <c r="QWB51" s="6"/>
      <c r="QWC51" s="6"/>
      <c r="QWD51" s="6"/>
      <c r="QWE51" s="6"/>
      <c r="QWF51" s="6"/>
      <c r="QWG51" s="6"/>
      <c r="QWH51" s="6"/>
      <c r="QWI51" s="6"/>
      <c r="QWJ51" s="6"/>
      <c r="QWK51" s="6"/>
      <c r="QWL51" s="6"/>
      <c r="QWM51" s="6"/>
      <c r="QWN51" s="6"/>
      <c r="QWO51" s="6"/>
      <c r="QWP51" s="6"/>
      <c r="QWQ51" s="6"/>
      <c r="QWR51" s="6"/>
      <c r="QWS51" s="6"/>
      <c r="QWT51" s="6"/>
      <c r="QWU51" s="6"/>
      <c r="QWV51" s="6"/>
      <c r="QWW51" s="6"/>
      <c r="QWX51" s="6"/>
      <c r="QWY51" s="6"/>
      <c r="QWZ51" s="6"/>
      <c r="QXA51" s="6"/>
      <c r="QXB51" s="6"/>
      <c r="QXC51" s="6"/>
      <c r="QXD51" s="6"/>
      <c r="QXE51" s="6"/>
      <c r="QXF51" s="6"/>
      <c r="QXG51" s="6"/>
      <c r="QXH51" s="6"/>
      <c r="QXI51" s="6"/>
      <c r="QXJ51" s="6"/>
      <c r="QXK51" s="6"/>
      <c r="QXL51" s="6"/>
      <c r="QXM51" s="6"/>
      <c r="QXN51" s="6"/>
      <c r="QXO51" s="6"/>
      <c r="QXP51" s="6"/>
      <c r="QXQ51" s="6"/>
      <c r="QXR51" s="6"/>
      <c r="QXS51" s="6"/>
      <c r="QXT51" s="6"/>
      <c r="QXU51" s="6"/>
      <c r="QXV51" s="6"/>
      <c r="QXW51" s="6"/>
      <c r="QXX51" s="6"/>
      <c r="QXY51" s="6"/>
      <c r="QXZ51" s="6"/>
      <c r="QYA51" s="6"/>
      <c r="QYB51" s="6"/>
      <c r="QYC51" s="6"/>
      <c r="QYD51" s="6"/>
      <c r="QYE51" s="6"/>
      <c r="QYF51" s="6"/>
      <c r="QYG51" s="6"/>
      <c r="QYH51" s="6"/>
      <c r="QYI51" s="6"/>
      <c r="QYJ51" s="6"/>
      <c r="QYK51" s="6"/>
      <c r="QYL51" s="6"/>
      <c r="QYM51" s="6"/>
      <c r="QYN51" s="6"/>
      <c r="QYO51" s="6"/>
      <c r="QYP51" s="6"/>
      <c r="QYQ51" s="6"/>
      <c r="QYR51" s="6"/>
      <c r="QYS51" s="6"/>
      <c r="QYT51" s="6"/>
      <c r="QYU51" s="6"/>
      <c r="QYV51" s="6"/>
      <c r="QYW51" s="6"/>
      <c r="QYX51" s="6"/>
      <c r="QYY51" s="6"/>
      <c r="QYZ51" s="6"/>
      <c r="QZA51" s="6"/>
      <c r="QZB51" s="6"/>
      <c r="QZC51" s="6"/>
      <c r="QZD51" s="6"/>
      <c r="QZE51" s="6"/>
      <c r="QZF51" s="6"/>
      <c r="QZG51" s="6"/>
      <c r="QZH51" s="6"/>
      <c r="QZI51" s="6"/>
      <c r="QZJ51" s="6"/>
      <c r="QZK51" s="6"/>
      <c r="QZL51" s="6"/>
      <c r="QZM51" s="6"/>
      <c r="QZN51" s="6"/>
      <c r="QZO51" s="6"/>
      <c r="QZP51" s="6"/>
      <c r="QZQ51" s="6"/>
      <c r="QZR51" s="6"/>
      <c r="QZS51" s="6"/>
      <c r="QZT51" s="6"/>
      <c r="QZU51" s="6"/>
      <c r="QZV51" s="6"/>
      <c r="QZW51" s="6"/>
      <c r="QZX51" s="6"/>
      <c r="QZY51" s="6"/>
      <c r="QZZ51" s="6"/>
      <c r="RAA51" s="6"/>
      <c r="RAB51" s="6"/>
      <c r="RAC51" s="6"/>
      <c r="RAD51" s="6"/>
      <c r="RAE51" s="6"/>
      <c r="RAF51" s="6"/>
      <c r="RAG51" s="6"/>
      <c r="RAH51" s="6"/>
      <c r="RAI51" s="6"/>
      <c r="RAJ51" s="6"/>
      <c r="RAK51" s="6"/>
      <c r="RAL51" s="6"/>
      <c r="RAM51" s="6"/>
      <c r="RAN51" s="6"/>
      <c r="RAO51" s="6"/>
      <c r="RAP51" s="6"/>
      <c r="RAQ51" s="6"/>
      <c r="RAR51" s="6"/>
      <c r="RAS51" s="6"/>
      <c r="RAT51" s="6"/>
      <c r="RAU51" s="6"/>
      <c r="RAV51" s="6"/>
      <c r="RAW51" s="6"/>
      <c r="RAX51" s="6"/>
      <c r="RAY51" s="6"/>
      <c r="RAZ51" s="6"/>
      <c r="RBA51" s="6"/>
      <c r="RBB51" s="6"/>
      <c r="RBC51" s="6"/>
      <c r="RBD51" s="6"/>
      <c r="RBE51" s="6"/>
      <c r="RBF51" s="6"/>
      <c r="RBG51" s="6"/>
      <c r="RBH51" s="6"/>
      <c r="RBI51" s="6"/>
      <c r="RBJ51" s="6"/>
      <c r="RBK51" s="6"/>
      <c r="RBL51" s="6"/>
      <c r="RBM51" s="6"/>
      <c r="RBN51" s="6"/>
      <c r="RBO51" s="6"/>
      <c r="RBP51" s="6"/>
      <c r="RBQ51" s="6"/>
      <c r="RBR51" s="6"/>
      <c r="RBS51" s="6"/>
      <c r="RBT51" s="6"/>
      <c r="RBU51" s="6"/>
      <c r="RBV51" s="6"/>
      <c r="RBW51" s="6"/>
      <c r="RBX51" s="6"/>
      <c r="RBY51" s="6"/>
      <c r="RBZ51" s="6"/>
      <c r="RCA51" s="6"/>
      <c r="RCB51" s="6"/>
      <c r="RCC51" s="6"/>
      <c r="RCD51" s="6"/>
      <c r="RCE51" s="6"/>
      <c r="RCF51" s="6"/>
      <c r="RCG51" s="6"/>
      <c r="RCH51" s="6"/>
      <c r="RCI51" s="6"/>
      <c r="RCJ51" s="6"/>
      <c r="RCK51" s="6"/>
      <c r="RCL51" s="6"/>
      <c r="RCM51" s="6"/>
      <c r="RCN51" s="6"/>
      <c r="RCO51" s="6"/>
      <c r="RCP51" s="6"/>
      <c r="RCQ51" s="6"/>
      <c r="RCR51" s="6"/>
      <c r="RCS51" s="6"/>
      <c r="RCT51" s="6"/>
      <c r="RCU51" s="6"/>
      <c r="RCV51" s="6"/>
      <c r="RCW51" s="6"/>
      <c r="RCX51" s="6"/>
      <c r="RCY51" s="6"/>
      <c r="RCZ51" s="6"/>
      <c r="RDA51" s="6"/>
      <c r="RDB51" s="6"/>
      <c r="RDC51" s="6"/>
      <c r="RDD51" s="6"/>
      <c r="RDE51" s="6"/>
      <c r="RDF51" s="6"/>
      <c r="RDG51" s="6"/>
      <c r="RDH51" s="6"/>
      <c r="RDI51" s="6"/>
      <c r="RDJ51" s="6"/>
      <c r="RDK51" s="6"/>
      <c r="RDL51" s="6"/>
      <c r="RDM51" s="6"/>
      <c r="RDN51" s="6"/>
      <c r="RDO51" s="6"/>
      <c r="RDP51" s="6"/>
      <c r="RDQ51" s="6"/>
      <c r="RDR51" s="6"/>
      <c r="RDS51" s="6"/>
      <c r="RDT51" s="6"/>
      <c r="RDU51" s="6"/>
      <c r="RDV51" s="6"/>
      <c r="RDW51" s="6"/>
      <c r="RDX51" s="6"/>
      <c r="RDY51" s="6"/>
      <c r="RDZ51" s="6"/>
      <c r="REA51" s="6"/>
      <c r="REB51" s="6"/>
      <c r="REC51" s="6"/>
      <c r="RED51" s="6"/>
      <c r="REE51" s="6"/>
      <c r="REF51" s="6"/>
      <c r="REG51" s="6"/>
      <c r="REH51" s="6"/>
      <c r="REI51" s="6"/>
      <c r="REJ51" s="6"/>
      <c r="REK51" s="6"/>
      <c r="REL51" s="6"/>
      <c r="REM51" s="6"/>
      <c r="REN51" s="6"/>
      <c r="REO51" s="6"/>
      <c r="REP51" s="6"/>
      <c r="REQ51" s="6"/>
      <c r="RER51" s="6"/>
      <c r="RES51" s="6"/>
      <c r="RET51" s="6"/>
      <c r="REU51" s="6"/>
      <c r="REV51" s="6"/>
      <c r="REW51" s="6"/>
      <c r="REX51" s="6"/>
      <c r="REY51" s="6"/>
      <c r="REZ51" s="6"/>
      <c r="RFA51" s="6"/>
      <c r="RFB51" s="6"/>
      <c r="RFC51" s="6"/>
      <c r="RFD51" s="6"/>
      <c r="RFE51" s="6"/>
      <c r="RFF51" s="6"/>
      <c r="RFG51" s="6"/>
      <c r="RFH51" s="6"/>
      <c r="RFI51" s="6"/>
      <c r="RFJ51" s="6"/>
      <c r="RFK51" s="6"/>
      <c r="RFL51" s="6"/>
      <c r="RFM51" s="6"/>
      <c r="RFN51" s="6"/>
      <c r="RFO51" s="6"/>
      <c r="RFP51" s="6"/>
      <c r="RFQ51" s="6"/>
      <c r="RFR51" s="6"/>
      <c r="RFS51" s="6"/>
      <c r="RFT51" s="6"/>
      <c r="RFU51" s="6"/>
      <c r="RFV51" s="6"/>
      <c r="RFW51" s="6"/>
      <c r="RFX51" s="6"/>
      <c r="RFY51" s="6"/>
      <c r="RFZ51" s="6"/>
      <c r="RGA51" s="6"/>
      <c r="RGB51" s="6"/>
      <c r="RGC51" s="6"/>
      <c r="RGD51" s="6"/>
      <c r="RGE51" s="6"/>
      <c r="RGF51" s="6"/>
      <c r="RGG51" s="6"/>
      <c r="RGH51" s="6"/>
      <c r="RGI51" s="6"/>
      <c r="RGJ51" s="6"/>
      <c r="RGK51" s="6"/>
      <c r="RGL51" s="6"/>
      <c r="RGM51" s="6"/>
      <c r="RGN51" s="6"/>
      <c r="RGO51" s="6"/>
      <c r="RGP51" s="6"/>
      <c r="RGQ51" s="6"/>
      <c r="RGR51" s="6"/>
      <c r="RGS51" s="6"/>
      <c r="RGT51" s="6"/>
      <c r="RGU51" s="6"/>
      <c r="RGV51" s="6"/>
      <c r="RGW51" s="6"/>
      <c r="RGX51" s="6"/>
      <c r="RGY51" s="6"/>
      <c r="RGZ51" s="6"/>
      <c r="RHA51" s="6"/>
      <c r="RHB51" s="6"/>
      <c r="RHC51" s="6"/>
      <c r="RHD51" s="6"/>
      <c r="RHE51" s="6"/>
      <c r="RHF51" s="6"/>
      <c r="RHG51" s="6"/>
      <c r="RHH51" s="6"/>
      <c r="RHI51" s="6"/>
      <c r="RHJ51" s="6"/>
      <c r="RHK51" s="6"/>
      <c r="RHL51" s="6"/>
      <c r="RHM51" s="6"/>
      <c r="RHN51" s="6"/>
      <c r="RHO51" s="6"/>
      <c r="RHP51" s="6"/>
      <c r="RHQ51" s="6"/>
      <c r="RHR51" s="6"/>
      <c r="RHS51" s="6"/>
      <c r="RHT51" s="6"/>
      <c r="RHU51" s="6"/>
      <c r="RHV51" s="6"/>
      <c r="RHW51" s="6"/>
      <c r="RHX51" s="6"/>
      <c r="RHY51" s="6"/>
      <c r="RHZ51" s="6"/>
      <c r="RIA51" s="6"/>
      <c r="RIB51" s="6"/>
      <c r="RIC51" s="6"/>
      <c r="RID51" s="6"/>
      <c r="RIE51" s="6"/>
      <c r="RIF51" s="6"/>
      <c r="RIG51" s="6"/>
      <c r="RIH51" s="6"/>
      <c r="RII51" s="6"/>
      <c r="RIJ51" s="6"/>
      <c r="RIK51" s="6"/>
      <c r="RIL51" s="6"/>
      <c r="RIM51" s="6"/>
      <c r="RIN51" s="6"/>
      <c r="RIO51" s="6"/>
      <c r="RIP51" s="6"/>
      <c r="RIQ51" s="6"/>
      <c r="RIR51" s="6"/>
      <c r="RIS51" s="6"/>
      <c r="RIT51" s="6"/>
      <c r="RIU51" s="6"/>
      <c r="RIV51" s="6"/>
      <c r="RIW51" s="6"/>
      <c r="RIX51" s="6"/>
      <c r="RIY51" s="6"/>
      <c r="RIZ51" s="6"/>
      <c r="RJA51" s="6"/>
      <c r="RJB51" s="6"/>
      <c r="RJC51" s="6"/>
      <c r="RJD51" s="6"/>
      <c r="RJE51" s="6"/>
      <c r="RJF51" s="6"/>
      <c r="RJG51" s="6"/>
      <c r="RJH51" s="6"/>
      <c r="RJI51" s="6"/>
      <c r="RJJ51" s="6"/>
      <c r="RJK51" s="6"/>
      <c r="RJL51" s="6"/>
      <c r="RJM51" s="6"/>
      <c r="RJN51" s="6"/>
      <c r="RJO51" s="6"/>
      <c r="RJP51" s="6"/>
      <c r="RJQ51" s="6"/>
      <c r="RJR51" s="6"/>
      <c r="RJS51" s="6"/>
      <c r="RJT51" s="6"/>
      <c r="RJU51" s="6"/>
      <c r="RJV51" s="6"/>
      <c r="RJW51" s="6"/>
      <c r="RJX51" s="6"/>
      <c r="RJY51" s="6"/>
      <c r="RJZ51" s="6"/>
      <c r="RKA51" s="6"/>
      <c r="RKB51" s="6"/>
      <c r="RKC51" s="6"/>
      <c r="RKD51" s="6"/>
      <c r="RKE51" s="6"/>
      <c r="RKF51" s="6"/>
      <c r="RKG51" s="6"/>
      <c r="RKH51" s="6"/>
      <c r="RKI51" s="6"/>
      <c r="RKJ51" s="6"/>
      <c r="RKK51" s="6"/>
      <c r="RKL51" s="6"/>
      <c r="RKM51" s="6"/>
      <c r="RKN51" s="6"/>
      <c r="RKO51" s="6"/>
      <c r="RKP51" s="6"/>
      <c r="RKQ51" s="6"/>
      <c r="RKR51" s="6"/>
      <c r="RKS51" s="6"/>
      <c r="RKT51" s="6"/>
      <c r="RKU51" s="6"/>
      <c r="RKV51" s="6"/>
      <c r="RKW51" s="6"/>
      <c r="RKX51" s="6"/>
      <c r="RKY51" s="6"/>
      <c r="RKZ51" s="6"/>
      <c r="RLA51" s="6"/>
      <c r="RLB51" s="6"/>
      <c r="RLC51" s="6"/>
      <c r="RLD51" s="6"/>
      <c r="RLE51" s="6"/>
      <c r="RLF51" s="6"/>
      <c r="RLG51" s="6"/>
      <c r="RLH51" s="6"/>
      <c r="RLI51" s="6"/>
      <c r="RLJ51" s="6"/>
      <c r="RLK51" s="6"/>
      <c r="RLL51" s="6"/>
      <c r="RLM51" s="6"/>
      <c r="RLN51" s="6"/>
      <c r="RLO51" s="6"/>
      <c r="RLP51" s="6"/>
      <c r="RLQ51" s="6"/>
      <c r="RLR51" s="6"/>
      <c r="RLS51" s="6"/>
      <c r="RLT51" s="6"/>
      <c r="RLU51" s="6"/>
      <c r="RLV51" s="6"/>
      <c r="RLW51" s="6"/>
      <c r="RLX51" s="6"/>
      <c r="RLY51" s="6"/>
      <c r="RLZ51" s="6"/>
      <c r="RMA51" s="6"/>
      <c r="RMB51" s="6"/>
      <c r="RMC51" s="6"/>
      <c r="RMD51" s="6"/>
      <c r="RME51" s="6"/>
      <c r="RMF51" s="6"/>
      <c r="RMG51" s="6"/>
      <c r="RMH51" s="6"/>
      <c r="RMI51" s="6"/>
      <c r="RMJ51" s="6"/>
      <c r="RMK51" s="6"/>
      <c r="RML51" s="6"/>
      <c r="RMM51" s="6"/>
      <c r="RMN51" s="6"/>
      <c r="RMO51" s="6"/>
      <c r="RMP51" s="6"/>
      <c r="RMQ51" s="6"/>
      <c r="RMR51" s="6"/>
      <c r="RMS51" s="6"/>
      <c r="RMT51" s="6"/>
      <c r="RMU51" s="6"/>
      <c r="RMV51" s="6"/>
      <c r="RMW51" s="6"/>
      <c r="RMX51" s="6"/>
      <c r="RMY51" s="6"/>
      <c r="RMZ51" s="6"/>
      <c r="RNA51" s="6"/>
      <c r="RNB51" s="6"/>
      <c r="RNC51" s="6"/>
      <c r="RND51" s="6"/>
      <c r="RNE51" s="6"/>
      <c r="RNF51" s="6"/>
      <c r="RNG51" s="6"/>
      <c r="RNH51" s="6"/>
      <c r="RNI51" s="6"/>
      <c r="RNJ51" s="6"/>
      <c r="RNK51" s="6"/>
      <c r="RNL51" s="6"/>
      <c r="RNM51" s="6"/>
      <c r="RNN51" s="6"/>
      <c r="RNO51" s="6"/>
      <c r="RNP51" s="6"/>
      <c r="RNQ51" s="6"/>
      <c r="RNR51" s="6"/>
      <c r="RNS51" s="6"/>
      <c r="RNT51" s="6"/>
      <c r="RNU51" s="6"/>
      <c r="RNV51" s="6"/>
      <c r="RNW51" s="6"/>
      <c r="RNX51" s="6"/>
      <c r="RNY51" s="6"/>
      <c r="RNZ51" s="6"/>
      <c r="ROA51" s="6"/>
      <c r="ROB51" s="6"/>
      <c r="ROC51" s="6"/>
      <c r="ROD51" s="6"/>
      <c r="ROE51" s="6"/>
      <c r="ROF51" s="6"/>
      <c r="ROG51" s="6"/>
      <c r="ROH51" s="6"/>
      <c r="ROI51" s="6"/>
      <c r="ROJ51" s="6"/>
      <c r="ROK51" s="6"/>
      <c r="ROL51" s="6"/>
      <c r="ROM51" s="6"/>
      <c r="RON51" s="6"/>
      <c r="ROO51" s="6"/>
      <c r="ROP51" s="6"/>
      <c r="ROQ51" s="6"/>
      <c r="ROR51" s="6"/>
      <c r="ROS51" s="6"/>
      <c r="ROT51" s="6"/>
      <c r="ROU51" s="6"/>
      <c r="ROV51" s="6"/>
      <c r="ROW51" s="6"/>
      <c r="ROX51" s="6"/>
      <c r="ROY51" s="6"/>
      <c r="ROZ51" s="6"/>
      <c r="RPA51" s="6"/>
      <c r="RPB51" s="6"/>
      <c r="RPC51" s="6"/>
      <c r="RPD51" s="6"/>
      <c r="RPE51" s="6"/>
      <c r="RPF51" s="6"/>
      <c r="RPG51" s="6"/>
      <c r="RPH51" s="6"/>
      <c r="RPI51" s="6"/>
      <c r="RPJ51" s="6"/>
      <c r="RPK51" s="6"/>
      <c r="RPL51" s="6"/>
      <c r="RPM51" s="6"/>
      <c r="RPN51" s="6"/>
      <c r="RPO51" s="6"/>
      <c r="RPP51" s="6"/>
      <c r="RPQ51" s="6"/>
      <c r="RPR51" s="6"/>
      <c r="RPS51" s="6"/>
      <c r="RPT51" s="6"/>
      <c r="RPU51" s="6"/>
      <c r="RPV51" s="6"/>
      <c r="RPW51" s="6"/>
      <c r="RPX51" s="6"/>
      <c r="RPY51" s="6"/>
      <c r="RPZ51" s="6"/>
      <c r="RQA51" s="6"/>
      <c r="RQB51" s="6"/>
      <c r="RQC51" s="6"/>
      <c r="RQD51" s="6"/>
      <c r="RQE51" s="6"/>
      <c r="RQF51" s="6"/>
      <c r="RQG51" s="6"/>
      <c r="RQH51" s="6"/>
      <c r="RQI51" s="6"/>
      <c r="RQJ51" s="6"/>
      <c r="RQK51" s="6"/>
      <c r="RQL51" s="6"/>
      <c r="RQM51" s="6"/>
      <c r="RQN51" s="6"/>
      <c r="RQO51" s="6"/>
      <c r="RQP51" s="6"/>
      <c r="RQQ51" s="6"/>
      <c r="RQR51" s="6"/>
      <c r="RQS51" s="6"/>
      <c r="RQT51" s="6"/>
      <c r="RQU51" s="6"/>
      <c r="RQV51" s="6"/>
      <c r="RQW51" s="6"/>
      <c r="RQX51" s="6"/>
      <c r="RQY51" s="6"/>
      <c r="RQZ51" s="6"/>
      <c r="RRA51" s="6"/>
      <c r="RRB51" s="6"/>
      <c r="RRC51" s="6"/>
      <c r="RRD51" s="6"/>
      <c r="RRE51" s="6"/>
      <c r="RRF51" s="6"/>
      <c r="RRG51" s="6"/>
      <c r="RRH51" s="6"/>
      <c r="RRI51" s="6"/>
      <c r="RRJ51" s="6"/>
      <c r="RRK51" s="6"/>
      <c r="RRL51" s="6"/>
      <c r="RRM51" s="6"/>
      <c r="RRN51" s="6"/>
      <c r="RRO51" s="6"/>
      <c r="RRP51" s="6"/>
      <c r="RRQ51" s="6"/>
      <c r="RRR51" s="6"/>
      <c r="RRS51" s="6"/>
      <c r="RRT51" s="6"/>
      <c r="RRU51" s="6"/>
      <c r="RRV51" s="6"/>
      <c r="RRW51" s="6"/>
      <c r="RRX51" s="6"/>
      <c r="RRY51" s="6"/>
      <c r="RRZ51" s="6"/>
      <c r="RSA51" s="6"/>
      <c r="RSB51" s="6"/>
      <c r="RSC51" s="6"/>
      <c r="RSD51" s="6"/>
      <c r="RSE51" s="6"/>
      <c r="RSF51" s="6"/>
      <c r="RSG51" s="6"/>
      <c r="RSH51" s="6"/>
      <c r="RSI51" s="6"/>
      <c r="RSJ51" s="6"/>
      <c r="RSK51" s="6"/>
      <c r="RSL51" s="6"/>
      <c r="RSM51" s="6"/>
      <c r="RSN51" s="6"/>
      <c r="RSO51" s="6"/>
      <c r="RSP51" s="6"/>
      <c r="RSQ51" s="6"/>
      <c r="RSR51" s="6"/>
      <c r="RSS51" s="6"/>
      <c r="RST51" s="6"/>
      <c r="RSU51" s="6"/>
      <c r="RSV51" s="6"/>
      <c r="RSW51" s="6"/>
      <c r="RSX51" s="6"/>
      <c r="RSY51" s="6"/>
      <c r="RSZ51" s="6"/>
      <c r="RTA51" s="6"/>
      <c r="RTB51" s="6"/>
      <c r="RTC51" s="6"/>
      <c r="RTD51" s="6"/>
      <c r="RTE51" s="6"/>
      <c r="RTF51" s="6"/>
      <c r="RTG51" s="6"/>
      <c r="RTH51" s="6"/>
      <c r="RTI51" s="6"/>
      <c r="RTJ51" s="6"/>
      <c r="RTK51" s="6"/>
      <c r="RTL51" s="6"/>
      <c r="RTM51" s="6"/>
      <c r="RTN51" s="6"/>
      <c r="RTO51" s="6"/>
      <c r="RTP51" s="6"/>
      <c r="RTQ51" s="6"/>
      <c r="RTR51" s="6"/>
      <c r="RTS51" s="6"/>
      <c r="RTT51" s="6"/>
      <c r="RTU51" s="6"/>
      <c r="RTV51" s="6"/>
      <c r="RTW51" s="6"/>
      <c r="RTX51" s="6"/>
      <c r="RTY51" s="6"/>
      <c r="RTZ51" s="6"/>
      <c r="RUA51" s="6"/>
      <c r="RUB51" s="6"/>
      <c r="RUC51" s="6"/>
      <c r="RUD51" s="6"/>
      <c r="RUE51" s="6"/>
      <c r="RUF51" s="6"/>
      <c r="RUG51" s="6"/>
      <c r="RUH51" s="6"/>
      <c r="RUI51" s="6"/>
      <c r="RUJ51" s="6"/>
      <c r="RUK51" s="6"/>
      <c r="RUL51" s="6"/>
      <c r="RUM51" s="6"/>
      <c r="RUN51" s="6"/>
      <c r="RUO51" s="6"/>
      <c r="RUP51" s="6"/>
      <c r="RUQ51" s="6"/>
      <c r="RUR51" s="6"/>
      <c r="RUS51" s="6"/>
      <c r="RUT51" s="6"/>
      <c r="RUU51" s="6"/>
      <c r="RUV51" s="6"/>
      <c r="RUW51" s="6"/>
      <c r="RUX51" s="6"/>
      <c r="RUY51" s="6"/>
      <c r="RUZ51" s="6"/>
      <c r="RVA51" s="6"/>
      <c r="RVB51" s="6"/>
      <c r="RVC51" s="6"/>
      <c r="RVD51" s="6"/>
      <c r="RVE51" s="6"/>
      <c r="RVF51" s="6"/>
      <c r="RVG51" s="6"/>
      <c r="RVH51" s="6"/>
      <c r="RVI51" s="6"/>
      <c r="RVJ51" s="6"/>
      <c r="RVK51" s="6"/>
      <c r="RVL51" s="6"/>
      <c r="RVM51" s="6"/>
      <c r="RVN51" s="6"/>
      <c r="RVO51" s="6"/>
      <c r="RVP51" s="6"/>
      <c r="RVQ51" s="6"/>
      <c r="RVR51" s="6"/>
      <c r="RVS51" s="6"/>
      <c r="RVT51" s="6"/>
      <c r="RVU51" s="6"/>
      <c r="RVV51" s="6"/>
      <c r="RVW51" s="6"/>
      <c r="RVX51" s="6"/>
      <c r="RVY51" s="6"/>
      <c r="RVZ51" s="6"/>
      <c r="RWA51" s="6"/>
      <c r="RWB51" s="6"/>
      <c r="RWC51" s="6"/>
      <c r="RWD51" s="6"/>
      <c r="RWE51" s="6"/>
      <c r="RWF51" s="6"/>
      <c r="RWG51" s="6"/>
      <c r="RWH51" s="6"/>
      <c r="RWI51" s="6"/>
      <c r="RWJ51" s="6"/>
      <c r="RWK51" s="6"/>
      <c r="RWL51" s="6"/>
      <c r="RWM51" s="6"/>
      <c r="RWN51" s="6"/>
      <c r="RWO51" s="6"/>
      <c r="RWP51" s="6"/>
      <c r="RWQ51" s="6"/>
      <c r="RWR51" s="6"/>
      <c r="RWS51" s="6"/>
      <c r="RWT51" s="6"/>
      <c r="RWU51" s="6"/>
      <c r="RWV51" s="6"/>
      <c r="RWW51" s="6"/>
      <c r="RWX51" s="6"/>
      <c r="RWY51" s="6"/>
      <c r="RWZ51" s="6"/>
      <c r="RXA51" s="6"/>
      <c r="RXB51" s="6"/>
      <c r="RXC51" s="6"/>
      <c r="RXD51" s="6"/>
      <c r="RXE51" s="6"/>
      <c r="RXF51" s="6"/>
      <c r="RXG51" s="6"/>
      <c r="RXH51" s="6"/>
      <c r="RXI51" s="6"/>
      <c r="RXJ51" s="6"/>
      <c r="RXK51" s="6"/>
      <c r="RXL51" s="6"/>
      <c r="RXM51" s="6"/>
      <c r="RXN51" s="6"/>
      <c r="RXO51" s="6"/>
      <c r="RXP51" s="6"/>
      <c r="RXQ51" s="6"/>
      <c r="RXR51" s="6"/>
      <c r="RXS51" s="6"/>
      <c r="RXT51" s="6"/>
      <c r="RXU51" s="6"/>
      <c r="RXV51" s="6"/>
      <c r="RXW51" s="6"/>
      <c r="RXX51" s="6"/>
      <c r="RXY51" s="6"/>
      <c r="RXZ51" s="6"/>
      <c r="RYA51" s="6"/>
      <c r="RYB51" s="6"/>
      <c r="RYC51" s="6"/>
      <c r="RYD51" s="6"/>
      <c r="RYE51" s="6"/>
      <c r="RYF51" s="6"/>
      <c r="RYG51" s="6"/>
      <c r="RYH51" s="6"/>
      <c r="RYI51" s="6"/>
      <c r="RYJ51" s="6"/>
      <c r="RYK51" s="6"/>
      <c r="RYL51" s="6"/>
      <c r="RYM51" s="6"/>
      <c r="RYN51" s="6"/>
      <c r="RYO51" s="6"/>
      <c r="RYP51" s="6"/>
      <c r="RYQ51" s="6"/>
      <c r="RYR51" s="6"/>
      <c r="RYS51" s="6"/>
      <c r="RYT51" s="6"/>
      <c r="RYU51" s="6"/>
      <c r="RYV51" s="6"/>
      <c r="RYW51" s="6"/>
      <c r="RYX51" s="6"/>
      <c r="RYY51" s="6"/>
      <c r="RYZ51" s="6"/>
      <c r="RZA51" s="6"/>
      <c r="RZB51" s="6"/>
      <c r="RZC51" s="6"/>
      <c r="RZD51" s="6"/>
      <c r="RZE51" s="6"/>
      <c r="RZF51" s="6"/>
      <c r="RZG51" s="6"/>
      <c r="RZH51" s="6"/>
      <c r="RZI51" s="6"/>
      <c r="RZJ51" s="6"/>
      <c r="RZK51" s="6"/>
      <c r="RZL51" s="6"/>
      <c r="RZM51" s="6"/>
      <c r="RZN51" s="6"/>
      <c r="RZO51" s="6"/>
      <c r="RZP51" s="6"/>
      <c r="RZQ51" s="6"/>
      <c r="RZR51" s="6"/>
      <c r="RZS51" s="6"/>
      <c r="RZT51" s="6"/>
      <c r="RZU51" s="6"/>
      <c r="RZV51" s="6"/>
      <c r="RZW51" s="6"/>
      <c r="RZX51" s="6"/>
      <c r="RZY51" s="6"/>
      <c r="RZZ51" s="6"/>
      <c r="SAA51" s="6"/>
      <c r="SAB51" s="6"/>
      <c r="SAC51" s="6"/>
      <c r="SAD51" s="6"/>
      <c r="SAE51" s="6"/>
      <c r="SAF51" s="6"/>
      <c r="SAG51" s="6"/>
      <c r="SAH51" s="6"/>
      <c r="SAI51" s="6"/>
      <c r="SAJ51" s="6"/>
      <c r="SAK51" s="6"/>
      <c r="SAL51" s="6"/>
      <c r="SAM51" s="6"/>
      <c r="SAN51" s="6"/>
      <c r="SAO51" s="6"/>
      <c r="SAP51" s="6"/>
      <c r="SAQ51" s="6"/>
      <c r="SAR51" s="6"/>
      <c r="SAS51" s="6"/>
      <c r="SAT51" s="6"/>
      <c r="SAU51" s="6"/>
      <c r="SAV51" s="6"/>
      <c r="SAW51" s="6"/>
      <c r="SAX51" s="6"/>
      <c r="SAY51" s="6"/>
      <c r="SAZ51" s="6"/>
      <c r="SBA51" s="6"/>
      <c r="SBB51" s="6"/>
      <c r="SBC51" s="6"/>
      <c r="SBD51" s="6"/>
      <c r="SBE51" s="6"/>
      <c r="SBF51" s="6"/>
      <c r="SBG51" s="6"/>
      <c r="SBH51" s="6"/>
      <c r="SBI51" s="6"/>
      <c r="SBJ51" s="6"/>
      <c r="SBK51" s="6"/>
      <c r="SBL51" s="6"/>
      <c r="SBM51" s="6"/>
      <c r="SBN51" s="6"/>
      <c r="SBO51" s="6"/>
      <c r="SBP51" s="6"/>
      <c r="SBQ51" s="6"/>
      <c r="SBR51" s="6"/>
      <c r="SBS51" s="6"/>
      <c r="SBT51" s="6"/>
      <c r="SBU51" s="6"/>
      <c r="SBV51" s="6"/>
      <c r="SBW51" s="6"/>
      <c r="SBX51" s="6"/>
      <c r="SBY51" s="6"/>
      <c r="SBZ51" s="6"/>
      <c r="SCA51" s="6"/>
      <c r="SCB51" s="6"/>
      <c r="SCC51" s="6"/>
      <c r="SCD51" s="6"/>
      <c r="SCE51" s="6"/>
      <c r="SCF51" s="6"/>
      <c r="SCG51" s="6"/>
      <c r="SCH51" s="6"/>
      <c r="SCI51" s="6"/>
      <c r="SCJ51" s="6"/>
      <c r="SCK51" s="6"/>
      <c r="SCL51" s="6"/>
      <c r="SCM51" s="6"/>
      <c r="SCN51" s="6"/>
      <c r="SCO51" s="6"/>
      <c r="SCP51" s="6"/>
      <c r="SCQ51" s="6"/>
      <c r="SCR51" s="6"/>
      <c r="SCS51" s="6"/>
      <c r="SCT51" s="6"/>
      <c r="SCU51" s="6"/>
      <c r="SCV51" s="6"/>
      <c r="SCW51" s="6"/>
      <c r="SCX51" s="6"/>
      <c r="SCY51" s="6"/>
      <c r="SCZ51" s="6"/>
      <c r="SDA51" s="6"/>
      <c r="SDB51" s="6"/>
      <c r="SDC51" s="6"/>
      <c r="SDD51" s="6"/>
      <c r="SDE51" s="6"/>
      <c r="SDF51" s="6"/>
      <c r="SDG51" s="6"/>
      <c r="SDH51" s="6"/>
      <c r="SDI51" s="6"/>
      <c r="SDJ51" s="6"/>
      <c r="SDK51" s="6"/>
      <c r="SDL51" s="6"/>
      <c r="SDM51" s="6"/>
      <c r="SDN51" s="6"/>
      <c r="SDO51" s="6"/>
      <c r="SDP51" s="6"/>
      <c r="SDQ51" s="6"/>
      <c r="SDR51" s="6"/>
      <c r="SDS51" s="6"/>
      <c r="SDT51" s="6"/>
      <c r="SDU51" s="6"/>
      <c r="SDV51" s="6"/>
      <c r="SDW51" s="6"/>
      <c r="SDX51" s="6"/>
      <c r="SDY51" s="6"/>
      <c r="SDZ51" s="6"/>
      <c r="SEA51" s="6"/>
      <c r="SEB51" s="6"/>
      <c r="SEC51" s="6"/>
      <c r="SED51" s="6"/>
      <c r="SEE51" s="6"/>
      <c r="SEF51" s="6"/>
      <c r="SEG51" s="6"/>
      <c r="SEH51" s="6"/>
      <c r="SEI51" s="6"/>
      <c r="SEJ51" s="6"/>
      <c r="SEK51" s="6"/>
      <c r="SEL51" s="6"/>
      <c r="SEM51" s="6"/>
      <c r="SEN51" s="6"/>
      <c r="SEO51" s="6"/>
      <c r="SEP51" s="6"/>
      <c r="SEQ51" s="6"/>
      <c r="SER51" s="6"/>
      <c r="SES51" s="6"/>
      <c r="SET51" s="6"/>
      <c r="SEU51" s="6"/>
      <c r="SEV51" s="6"/>
      <c r="SEW51" s="6"/>
      <c r="SEX51" s="6"/>
      <c r="SEY51" s="6"/>
      <c r="SEZ51" s="6"/>
      <c r="SFA51" s="6"/>
      <c r="SFB51" s="6"/>
      <c r="SFC51" s="6"/>
      <c r="SFD51" s="6"/>
      <c r="SFE51" s="6"/>
      <c r="SFF51" s="6"/>
      <c r="SFG51" s="6"/>
      <c r="SFH51" s="6"/>
      <c r="SFI51" s="6"/>
      <c r="SFJ51" s="6"/>
      <c r="SFK51" s="6"/>
      <c r="SFL51" s="6"/>
      <c r="SFM51" s="6"/>
      <c r="SFN51" s="6"/>
      <c r="SFO51" s="6"/>
      <c r="SFP51" s="6"/>
      <c r="SFQ51" s="6"/>
      <c r="SFR51" s="6"/>
      <c r="SFS51" s="6"/>
      <c r="SFT51" s="6"/>
      <c r="SFU51" s="6"/>
      <c r="SFV51" s="6"/>
      <c r="SFW51" s="6"/>
      <c r="SFX51" s="6"/>
      <c r="SFY51" s="6"/>
      <c r="SFZ51" s="6"/>
      <c r="SGA51" s="6"/>
      <c r="SGB51" s="6"/>
      <c r="SGC51" s="6"/>
      <c r="SGD51" s="6"/>
      <c r="SGE51" s="6"/>
      <c r="SGF51" s="6"/>
      <c r="SGG51" s="6"/>
      <c r="SGH51" s="6"/>
      <c r="SGI51" s="6"/>
      <c r="SGJ51" s="6"/>
      <c r="SGK51" s="6"/>
      <c r="SGL51" s="6"/>
      <c r="SGM51" s="6"/>
      <c r="SGN51" s="6"/>
      <c r="SGO51" s="6"/>
      <c r="SGP51" s="6"/>
      <c r="SGQ51" s="6"/>
      <c r="SGR51" s="6"/>
      <c r="SGS51" s="6"/>
      <c r="SGT51" s="6"/>
      <c r="SGU51" s="6"/>
      <c r="SGV51" s="6"/>
      <c r="SGW51" s="6"/>
      <c r="SGX51" s="6"/>
      <c r="SGY51" s="6"/>
      <c r="SGZ51" s="6"/>
      <c r="SHA51" s="6"/>
      <c r="SHB51" s="6"/>
      <c r="SHC51" s="6"/>
      <c r="SHD51" s="6"/>
      <c r="SHE51" s="6"/>
      <c r="SHF51" s="6"/>
      <c r="SHG51" s="6"/>
      <c r="SHH51" s="6"/>
      <c r="SHI51" s="6"/>
      <c r="SHJ51" s="6"/>
      <c r="SHK51" s="6"/>
      <c r="SHL51" s="6"/>
      <c r="SHM51" s="6"/>
      <c r="SHN51" s="6"/>
      <c r="SHO51" s="6"/>
      <c r="SHP51" s="6"/>
      <c r="SHQ51" s="6"/>
      <c r="SHR51" s="6"/>
      <c r="SHS51" s="6"/>
      <c r="SHT51" s="6"/>
      <c r="SHU51" s="6"/>
      <c r="SHV51" s="6"/>
      <c r="SHW51" s="6"/>
      <c r="SHX51" s="6"/>
      <c r="SHY51" s="6"/>
      <c r="SHZ51" s="6"/>
      <c r="SIA51" s="6"/>
      <c r="SIB51" s="6"/>
      <c r="SIC51" s="6"/>
      <c r="SID51" s="6"/>
      <c r="SIE51" s="6"/>
      <c r="SIF51" s="6"/>
      <c r="SIG51" s="6"/>
      <c r="SIH51" s="6"/>
      <c r="SII51" s="6"/>
      <c r="SIJ51" s="6"/>
      <c r="SIK51" s="6"/>
      <c r="SIL51" s="6"/>
      <c r="SIM51" s="6"/>
      <c r="SIN51" s="6"/>
      <c r="SIO51" s="6"/>
      <c r="SIP51" s="6"/>
      <c r="SIQ51" s="6"/>
      <c r="SIR51" s="6"/>
      <c r="SIS51" s="6"/>
      <c r="SIT51" s="6"/>
      <c r="SIU51" s="6"/>
      <c r="SIV51" s="6"/>
      <c r="SIW51" s="6"/>
      <c r="SIX51" s="6"/>
      <c r="SIY51" s="6"/>
      <c r="SIZ51" s="6"/>
      <c r="SJA51" s="6"/>
      <c r="SJB51" s="6"/>
      <c r="SJC51" s="6"/>
      <c r="SJD51" s="6"/>
      <c r="SJE51" s="6"/>
      <c r="SJF51" s="6"/>
      <c r="SJG51" s="6"/>
      <c r="SJH51" s="6"/>
      <c r="SJI51" s="6"/>
      <c r="SJJ51" s="6"/>
      <c r="SJK51" s="6"/>
      <c r="SJL51" s="6"/>
      <c r="SJM51" s="6"/>
      <c r="SJN51" s="6"/>
      <c r="SJO51" s="6"/>
      <c r="SJP51" s="6"/>
      <c r="SJQ51" s="6"/>
      <c r="SJR51" s="6"/>
      <c r="SJS51" s="6"/>
      <c r="SJT51" s="6"/>
      <c r="SJU51" s="6"/>
      <c r="SJV51" s="6"/>
      <c r="SJW51" s="6"/>
      <c r="SJX51" s="6"/>
      <c r="SJY51" s="6"/>
      <c r="SJZ51" s="6"/>
      <c r="SKA51" s="6"/>
      <c r="SKB51" s="6"/>
      <c r="SKC51" s="6"/>
      <c r="SKD51" s="6"/>
      <c r="SKE51" s="6"/>
      <c r="SKF51" s="6"/>
      <c r="SKG51" s="6"/>
      <c r="SKH51" s="6"/>
      <c r="SKI51" s="6"/>
      <c r="SKJ51" s="6"/>
      <c r="SKK51" s="6"/>
      <c r="SKL51" s="6"/>
      <c r="SKM51" s="6"/>
      <c r="SKN51" s="6"/>
      <c r="SKO51" s="6"/>
      <c r="SKP51" s="6"/>
      <c r="SKQ51" s="6"/>
      <c r="SKR51" s="6"/>
      <c r="SKS51" s="6"/>
      <c r="SKT51" s="6"/>
      <c r="SKU51" s="6"/>
      <c r="SKV51" s="6"/>
      <c r="SKW51" s="6"/>
      <c r="SKX51" s="6"/>
      <c r="SKY51" s="6"/>
      <c r="SKZ51" s="6"/>
      <c r="SLA51" s="6"/>
      <c r="SLB51" s="6"/>
      <c r="SLC51" s="6"/>
      <c r="SLD51" s="6"/>
      <c r="SLE51" s="6"/>
      <c r="SLF51" s="6"/>
      <c r="SLG51" s="6"/>
      <c r="SLH51" s="6"/>
      <c r="SLI51" s="6"/>
      <c r="SLJ51" s="6"/>
      <c r="SLK51" s="6"/>
      <c r="SLL51" s="6"/>
      <c r="SLM51" s="6"/>
      <c r="SLN51" s="6"/>
      <c r="SLO51" s="6"/>
      <c r="SLP51" s="6"/>
      <c r="SLQ51" s="6"/>
      <c r="SLR51" s="6"/>
      <c r="SLS51" s="6"/>
      <c r="SLT51" s="6"/>
      <c r="SLU51" s="6"/>
      <c r="SLV51" s="6"/>
      <c r="SLW51" s="6"/>
      <c r="SLX51" s="6"/>
      <c r="SLY51" s="6"/>
      <c r="SLZ51" s="6"/>
      <c r="SMA51" s="6"/>
      <c r="SMB51" s="6"/>
      <c r="SMC51" s="6"/>
      <c r="SMD51" s="6"/>
      <c r="SME51" s="6"/>
      <c r="SMF51" s="6"/>
      <c r="SMG51" s="6"/>
      <c r="SMH51" s="6"/>
      <c r="SMI51" s="6"/>
      <c r="SMJ51" s="6"/>
      <c r="SMK51" s="6"/>
      <c r="SML51" s="6"/>
      <c r="SMM51" s="6"/>
      <c r="SMN51" s="6"/>
      <c r="SMO51" s="6"/>
      <c r="SMP51" s="6"/>
      <c r="SMQ51" s="6"/>
      <c r="SMR51" s="6"/>
      <c r="SMS51" s="6"/>
      <c r="SMT51" s="6"/>
      <c r="SMU51" s="6"/>
      <c r="SMV51" s="6"/>
      <c r="SMW51" s="6"/>
      <c r="SMX51" s="6"/>
      <c r="SMY51" s="6"/>
      <c r="SMZ51" s="6"/>
      <c r="SNA51" s="6"/>
      <c r="SNB51" s="6"/>
      <c r="SNC51" s="6"/>
      <c r="SND51" s="6"/>
      <c r="SNE51" s="6"/>
      <c r="SNF51" s="6"/>
      <c r="SNG51" s="6"/>
      <c r="SNH51" s="6"/>
      <c r="SNI51" s="6"/>
      <c r="SNJ51" s="6"/>
      <c r="SNK51" s="6"/>
      <c r="SNL51" s="6"/>
      <c r="SNM51" s="6"/>
      <c r="SNN51" s="6"/>
      <c r="SNO51" s="6"/>
      <c r="SNP51" s="6"/>
      <c r="SNQ51" s="6"/>
      <c r="SNR51" s="6"/>
      <c r="SNS51" s="6"/>
      <c r="SNT51" s="6"/>
      <c r="SNU51" s="6"/>
      <c r="SNV51" s="6"/>
      <c r="SNW51" s="6"/>
      <c r="SNX51" s="6"/>
      <c r="SNY51" s="6"/>
      <c r="SNZ51" s="6"/>
      <c r="SOA51" s="6"/>
      <c r="SOB51" s="6"/>
      <c r="SOC51" s="6"/>
      <c r="SOD51" s="6"/>
      <c r="SOE51" s="6"/>
      <c r="SOF51" s="6"/>
      <c r="SOG51" s="6"/>
      <c r="SOH51" s="6"/>
      <c r="SOI51" s="6"/>
      <c r="SOJ51" s="6"/>
      <c r="SOK51" s="6"/>
      <c r="SOL51" s="6"/>
      <c r="SOM51" s="6"/>
      <c r="SON51" s="6"/>
      <c r="SOO51" s="6"/>
      <c r="SOP51" s="6"/>
      <c r="SOQ51" s="6"/>
      <c r="SOR51" s="6"/>
      <c r="SOS51" s="6"/>
      <c r="SOT51" s="6"/>
      <c r="SOU51" s="6"/>
      <c r="SOV51" s="6"/>
      <c r="SOW51" s="6"/>
      <c r="SOX51" s="6"/>
      <c r="SOY51" s="6"/>
      <c r="SOZ51" s="6"/>
      <c r="SPA51" s="6"/>
      <c r="SPB51" s="6"/>
      <c r="SPC51" s="6"/>
      <c r="SPD51" s="6"/>
      <c r="SPE51" s="6"/>
      <c r="SPF51" s="6"/>
      <c r="SPG51" s="6"/>
      <c r="SPH51" s="6"/>
      <c r="SPI51" s="6"/>
      <c r="SPJ51" s="6"/>
      <c r="SPK51" s="6"/>
      <c r="SPL51" s="6"/>
      <c r="SPM51" s="6"/>
      <c r="SPN51" s="6"/>
      <c r="SPO51" s="6"/>
      <c r="SPP51" s="6"/>
      <c r="SPQ51" s="6"/>
      <c r="SPR51" s="6"/>
      <c r="SPS51" s="6"/>
      <c r="SPT51" s="6"/>
      <c r="SPU51" s="6"/>
      <c r="SPV51" s="6"/>
      <c r="SPW51" s="6"/>
      <c r="SPX51" s="6"/>
      <c r="SPY51" s="6"/>
      <c r="SPZ51" s="6"/>
      <c r="SQA51" s="6"/>
      <c r="SQB51" s="6"/>
      <c r="SQC51" s="6"/>
      <c r="SQD51" s="6"/>
      <c r="SQE51" s="6"/>
      <c r="SQF51" s="6"/>
      <c r="SQG51" s="6"/>
      <c r="SQH51" s="6"/>
      <c r="SQI51" s="6"/>
      <c r="SQJ51" s="6"/>
      <c r="SQK51" s="6"/>
      <c r="SQL51" s="6"/>
      <c r="SQM51" s="6"/>
      <c r="SQN51" s="6"/>
      <c r="SQO51" s="6"/>
      <c r="SQP51" s="6"/>
      <c r="SQQ51" s="6"/>
      <c r="SQR51" s="6"/>
      <c r="SQS51" s="6"/>
      <c r="SQT51" s="6"/>
      <c r="SQU51" s="6"/>
      <c r="SQV51" s="6"/>
      <c r="SQW51" s="6"/>
      <c r="SQX51" s="6"/>
      <c r="SQY51" s="6"/>
      <c r="SQZ51" s="6"/>
      <c r="SRA51" s="6"/>
      <c r="SRB51" s="6"/>
      <c r="SRC51" s="6"/>
      <c r="SRD51" s="6"/>
      <c r="SRE51" s="6"/>
      <c r="SRF51" s="6"/>
      <c r="SRG51" s="6"/>
      <c r="SRH51" s="6"/>
      <c r="SRI51" s="6"/>
      <c r="SRJ51" s="6"/>
      <c r="SRK51" s="6"/>
      <c r="SRL51" s="6"/>
      <c r="SRM51" s="6"/>
      <c r="SRN51" s="6"/>
      <c r="SRO51" s="6"/>
      <c r="SRP51" s="6"/>
      <c r="SRQ51" s="6"/>
      <c r="SRR51" s="6"/>
      <c r="SRS51" s="6"/>
      <c r="SRT51" s="6"/>
      <c r="SRU51" s="6"/>
      <c r="SRV51" s="6"/>
      <c r="SRW51" s="6"/>
      <c r="SRX51" s="6"/>
      <c r="SRY51" s="6"/>
      <c r="SRZ51" s="6"/>
      <c r="SSA51" s="6"/>
      <c r="SSB51" s="6"/>
      <c r="SSC51" s="6"/>
      <c r="SSD51" s="6"/>
      <c r="SSE51" s="6"/>
      <c r="SSF51" s="6"/>
      <c r="SSG51" s="6"/>
      <c r="SSH51" s="6"/>
      <c r="SSI51" s="6"/>
      <c r="SSJ51" s="6"/>
      <c r="SSK51" s="6"/>
      <c r="SSL51" s="6"/>
      <c r="SSM51" s="6"/>
      <c r="SSN51" s="6"/>
      <c r="SSO51" s="6"/>
      <c r="SSP51" s="6"/>
      <c r="SSQ51" s="6"/>
      <c r="SSR51" s="6"/>
      <c r="SSS51" s="6"/>
      <c r="SST51" s="6"/>
      <c r="SSU51" s="6"/>
      <c r="SSV51" s="6"/>
      <c r="SSW51" s="6"/>
      <c r="SSX51" s="6"/>
      <c r="SSY51" s="6"/>
      <c r="SSZ51" s="6"/>
      <c r="STA51" s="6"/>
      <c r="STB51" s="6"/>
      <c r="STC51" s="6"/>
      <c r="STD51" s="6"/>
      <c r="STE51" s="6"/>
      <c r="STF51" s="6"/>
      <c r="STG51" s="6"/>
      <c r="STH51" s="6"/>
      <c r="STI51" s="6"/>
      <c r="STJ51" s="6"/>
      <c r="STK51" s="6"/>
      <c r="STL51" s="6"/>
      <c r="STM51" s="6"/>
      <c r="STN51" s="6"/>
      <c r="STO51" s="6"/>
      <c r="STP51" s="6"/>
      <c r="STQ51" s="6"/>
      <c r="STR51" s="6"/>
      <c r="STS51" s="6"/>
      <c r="STT51" s="6"/>
      <c r="STU51" s="6"/>
      <c r="STV51" s="6"/>
      <c r="STW51" s="6"/>
      <c r="STX51" s="6"/>
      <c r="STY51" s="6"/>
      <c r="STZ51" s="6"/>
      <c r="SUA51" s="6"/>
      <c r="SUB51" s="6"/>
      <c r="SUC51" s="6"/>
      <c r="SUD51" s="6"/>
      <c r="SUE51" s="6"/>
      <c r="SUF51" s="6"/>
      <c r="SUG51" s="6"/>
      <c r="SUH51" s="6"/>
      <c r="SUI51" s="6"/>
      <c r="SUJ51" s="6"/>
      <c r="SUK51" s="6"/>
      <c r="SUL51" s="6"/>
      <c r="SUM51" s="6"/>
      <c r="SUN51" s="6"/>
      <c r="SUO51" s="6"/>
      <c r="SUP51" s="6"/>
      <c r="SUQ51" s="6"/>
      <c r="SUR51" s="6"/>
      <c r="SUS51" s="6"/>
      <c r="SUT51" s="6"/>
      <c r="SUU51" s="6"/>
      <c r="SUV51" s="6"/>
      <c r="SUW51" s="6"/>
      <c r="SUX51" s="6"/>
      <c r="SUY51" s="6"/>
      <c r="SUZ51" s="6"/>
      <c r="SVA51" s="6"/>
      <c r="SVB51" s="6"/>
      <c r="SVC51" s="6"/>
      <c r="SVD51" s="6"/>
      <c r="SVE51" s="6"/>
      <c r="SVF51" s="6"/>
      <c r="SVG51" s="6"/>
      <c r="SVH51" s="6"/>
      <c r="SVI51" s="6"/>
      <c r="SVJ51" s="6"/>
      <c r="SVK51" s="6"/>
      <c r="SVL51" s="6"/>
      <c r="SVM51" s="6"/>
      <c r="SVN51" s="6"/>
      <c r="SVO51" s="6"/>
      <c r="SVP51" s="6"/>
      <c r="SVQ51" s="6"/>
      <c r="SVR51" s="6"/>
      <c r="SVS51" s="6"/>
      <c r="SVT51" s="6"/>
      <c r="SVU51" s="6"/>
      <c r="SVV51" s="6"/>
      <c r="SVW51" s="6"/>
      <c r="SVX51" s="6"/>
      <c r="SVY51" s="6"/>
      <c r="SVZ51" s="6"/>
      <c r="SWA51" s="6"/>
      <c r="SWB51" s="6"/>
      <c r="SWC51" s="6"/>
      <c r="SWD51" s="6"/>
      <c r="SWE51" s="6"/>
      <c r="SWF51" s="6"/>
      <c r="SWG51" s="6"/>
      <c r="SWH51" s="6"/>
      <c r="SWI51" s="6"/>
      <c r="SWJ51" s="6"/>
      <c r="SWK51" s="6"/>
      <c r="SWL51" s="6"/>
      <c r="SWM51" s="6"/>
      <c r="SWN51" s="6"/>
      <c r="SWO51" s="6"/>
      <c r="SWP51" s="6"/>
      <c r="SWQ51" s="6"/>
      <c r="SWR51" s="6"/>
      <c r="SWS51" s="6"/>
      <c r="SWT51" s="6"/>
      <c r="SWU51" s="6"/>
      <c r="SWV51" s="6"/>
      <c r="SWW51" s="6"/>
      <c r="SWX51" s="6"/>
      <c r="SWY51" s="6"/>
      <c r="SWZ51" s="6"/>
      <c r="SXA51" s="6"/>
      <c r="SXB51" s="6"/>
      <c r="SXC51" s="6"/>
      <c r="SXD51" s="6"/>
      <c r="SXE51" s="6"/>
      <c r="SXF51" s="6"/>
      <c r="SXG51" s="6"/>
      <c r="SXH51" s="6"/>
      <c r="SXI51" s="6"/>
      <c r="SXJ51" s="6"/>
      <c r="SXK51" s="6"/>
      <c r="SXL51" s="6"/>
      <c r="SXM51" s="6"/>
      <c r="SXN51" s="6"/>
      <c r="SXO51" s="6"/>
      <c r="SXP51" s="6"/>
      <c r="SXQ51" s="6"/>
      <c r="SXR51" s="6"/>
      <c r="SXS51" s="6"/>
      <c r="SXT51" s="6"/>
      <c r="SXU51" s="6"/>
      <c r="SXV51" s="6"/>
      <c r="SXW51" s="6"/>
      <c r="SXX51" s="6"/>
      <c r="SXY51" s="6"/>
      <c r="SXZ51" s="6"/>
      <c r="SYA51" s="6"/>
      <c r="SYB51" s="6"/>
      <c r="SYC51" s="6"/>
      <c r="SYD51" s="6"/>
      <c r="SYE51" s="6"/>
      <c r="SYF51" s="6"/>
      <c r="SYG51" s="6"/>
      <c r="SYH51" s="6"/>
      <c r="SYI51" s="6"/>
      <c r="SYJ51" s="6"/>
      <c r="SYK51" s="6"/>
      <c r="SYL51" s="6"/>
      <c r="SYM51" s="6"/>
      <c r="SYN51" s="6"/>
      <c r="SYO51" s="6"/>
      <c r="SYP51" s="6"/>
      <c r="SYQ51" s="6"/>
      <c r="SYR51" s="6"/>
      <c r="SYS51" s="6"/>
      <c r="SYT51" s="6"/>
      <c r="SYU51" s="6"/>
      <c r="SYV51" s="6"/>
      <c r="SYW51" s="6"/>
      <c r="SYX51" s="6"/>
      <c r="SYY51" s="6"/>
      <c r="SYZ51" s="6"/>
      <c r="SZA51" s="6"/>
      <c r="SZB51" s="6"/>
      <c r="SZC51" s="6"/>
      <c r="SZD51" s="6"/>
      <c r="SZE51" s="6"/>
      <c r="SZF51" s="6"/>
      <c r="SZG51" s="6"/>
      <c r="SZH51" s="6"/>
      <c r="SZI51" s="6"/>
      <c r="SZJ51" s="6"/>
      <c r="SZK51" s="6"/>
      <c r="SZL51" s="6"/>
      <c r="SZM51" s="6"/>
      <c r="SZN51" s="6"/>
      <c r="SZO51" s="6"/>
      <c r="SZP51" s="6"/>
      <c r="SZQ51" s="6"/>
      <c r="SZR51" s="6"/>
      <c r="SZS51" s="6"/>
      <c r="SZT51" s="6"/>
      <c r="SZU51" s="6"/>
      <c r="SZV51" s="6"/>
      <c r="SZW51" s="6"/>
      <c r="SZX51" s="6"/>
      <c r="SZY51" s="6"/>
      <c r="SZZ51" s="6"/>
      <c r="TAA51" s="6"/>
      <c r="TAB51" s="6"/>
      <c r="TAC51" s="6"/>
      <c r="TAD51" s="6"/>
      <c r="TAE51" s="6"/>
      <c r="TAF51" s="6"/>
      <c r="TAG51" s="6"/>
      <c r="TAH51" s="6"/>
      <c r="TAI51" s="6"/>
      <c r="TAJ51" s="6"/>
      <c r="TAK51" s="6"/>
      <c r="TAL51" s="6"/>
      <c r="TAM51" s="6"/>
      <c r="TAN51" s="6"/>
      <c r="TAO51" s="6"/>
      <c r="TAP51" s="6"/>
      <c r="TAQ51" s="6"/>
      <c r="TAR51" s="6"/>
      <c r="TAS51" s="6"/>
      <c r="TAT51" s="6"/>
      <c r="TAU51" s="6"/>
      <c r="TAV51" s="6"/>
      <c r="TAW51" s="6"/>
      <c r="TAX51" s="6"/>
      <c r="TAY51" s="6"/>
      <c r="TAZ51" s="6"/>
      <c r="TBA51" s="6"/>
      <c r="TBB51" s="6"/>
      <c r="TBC51" s="6"/>
      <c r="TBD51" s="6"/>
      <c r="TBE51" s="6"/>
      <c r="TBF51" s="6"/>
      <c r="TBG51" s="6"/>
      <c r="TBH51" s="6"/>
      <c r="TBI51" s="6"/>
      <c r="TBJ51" s="6"/>
      <c r="TBK51" s="6"/>
      <c r="TBL51" s="6"/>
      <c r="TBM51" s="6"/>
      <c r="TBN51" s="6"/>
      <c r="TBO51" s="6"/>
      <c r="TBP51" s="6"/>
      <c r="TBQ51" s="6"/>
      <c r="TBR51" s="6"/>
      <c r="TBS51" s="6"/>
      <c r="TBT51" s="6"/>
      <c r="TBU51" s="6"/>
      <c r="TBV51" s="6"/>
      <c r="TBW51" s="6"/>
      <c r="TBX51" s="6"/>
      <c r="TBY51" s="6"/>
      <c r="TBZ51" s="6"/>
      <c r="TCA51" s="6"/>
      <c r="TCB51" s="6"/>
      <c r="TCC51" s="6"/>
      <c r="TCD51" s="6"/>
      <c r="TCE51" s="6"/>
      <c r="TCF51" s="6"/>
      <c r="TCG51" s="6"/>
      <c r="TCH51" s="6"/>
      <c r="TCI51" s="6"/>
      <c r="TCJ51" s="6"/>
      <c r="TCK51" s="6"/>
      <c r="TCL51" s="6"/>
      <c r="TCM51" s="6"/>
      <c r="TCN51" s="6"/>
      <c r="TCO51" s="6"/>
      <c r="TCP51" s="6"/>
      <c r="TCQ51" s="6"/>
      <c r="TCR51" s="6"/>
      <c r="TCS51" s="6"/>
      <c r="TCT51" s="6"/>
      <c r="TCU51" s="6"/>
      <c r="TCV51" s="6"/>
      <c r="TCW51" s="6"/>
      <c r="TCX51" s="6"/>
      <c r="TCY51" s="6"/>
      <c r="TCZ51" s="6"/>
      <c r="TDA51" s="6"/>
      <c r="TDB51" s="6"/>
      <c r="TDC51" s="6"/>
      <c r="TDD51" s="6"/>
      <c r="TDE51" s="6"/>
      <c r="TDF51" s="6"/>
      <c r="TDG51" s="6"/>
      <c r="TDH51" s="6"/>
      <c r="TDI51" s="6"/>
      <c r="TDJ51" s="6"/>
      <c r="TDK51" s="6"/>
      <c r="TDL51" s="6"/>
      <c r="TDM51" s="6"/>
      <c r="TDN51" s="6"/>
      <c r="TDO51" s="6"/>
      <c r="TDP51" s="6"/>
      <c r="TDQ51" s="6"/>
      <c r="TDR51" s="6"/>
      <c r="TDS51" s="6"/>
      <c r="TDT51" s="6"/>
      <c r="TDU51" s="6"/>
      <c r="TDV51" s="6"/>
      <c r="TDW51" s="6"/>
      <c r="TDX51" s="6"/>
      <c r="TDY51" s="6"/>
      <c r="TDZ51" s="6"/>
      <c r="TEA51" s="6"/>
      <c r="TEB51" s="6"/>
      <c r="TEC51" s="6"/>
      <c r="TED51" s="6"/>
      <c r="TEE51" s="6"/>
      <c r="TEF51" s="6"/>
      <c r="TEG51" s="6"/>
      <c r="TEH51" s="6"/>
      <c r="TEI51" s="6"/>
      <c r="TEJ51" s="6"/>
      <c r="TEK51" s="6"/>
      <c r="TEL51" s="6"/>
      <c r="TEM51" s="6"/>
      <c r="TEN51" s="6"/>
      <c r="TEO51" s="6"/>
      <c r="TEP51" s="6"/>
      <c r="TEQ51" s="6"/>
      <c r="TER51" s="6"/>
      <c r="TES51" s="6"/>
      <c r="TET51" s="6"/>
      <c r="TEU51" s="6"/>
      <c r="TEV51" s="6"/>
      <c r="TEW51" s="6"/>
      <c r="TEX51" s="6"/>
      <c r="TEY51" s="6"/>
      <c r="TEZ51" s="6"/>
      <c r="TFA51" s="6"/>
      <c r="TFB51" s="6"/>
      <c r="TFC51" s="6"/>
      <c r="TFD51" s="6"/>
      <c r="TFE51" s="6"/>
      <c r="TFF51" s="6"/>
      <c r="TFG51" s="6"/>
      <c r="TFH51" s="6"/>
      <c r="TFI51" s="6"/>
      <c r="TFJ51" s="6"/>
      <c r="TFK51" s="6"/>
      <c r="TFL51" s="6"/>
      <c r="TFM51" s="6"/>
      <c r="TFN51" s="6"/>
      <c r="TFO51" s="6"/>
      <c r="TFP51" s="6"/>
      <c r="TFQ51" s="6"/>
      <c r="TFR51" s="6"/>
      <c r="TFS51" s="6"/>
      <c r="TFT51" s="6"/>
      <c r="TFU51" s="6"/>
      <c r="TFV51" s="6"/>
      <c r="TFW51" s="6"/>
      <c r="TFX51" s="6"/>
      <c r="TFY51" s="6"/>
      <c r="TFZ51" s="6"/>
      <c r="TGA51" s="6"/>
      <c r="TGB51" s="6"/>
      <c r="TGC51" s="6"/>
      <c r="TGD51" s="6"/>
      <c r="TGE51" s="6"/>
      <c r="TGF51" s="6"/>
      <c r="TGG51" s="6"/>
      <c r="TGH51" s="6"/>
      <c r="TGI51" s="6"/>
      <c r="TGJ51" s="6"/>
      <c r="TGK51" s="6"/>
      <c r="TGL51" s="6"/>
      <c r="TGM51" s="6"/>
      <c r="TGN51" s="6"/>
      <c r="TGO51" s="6"/>
      <c r="TGP51" s="6"/>
      <c r="TGQ51" s="6"/>
      <c r="TGR51" s="6"/>
      <c r="TGS51" s="6"/>
      <c r="TGT51" s="6"/>
      <c r="TGU51" s="6"/>
      <c r="TGV51" s="6"/>
      <c r="TGW51" s="6"/>
      <c r="TGX51" s="6"/>
      <c r="TGY51" s="6"/>
      <c r="TGZ51" s="6"/>
      <c r="THA51" s="6"/>
      <c r="THB51" s="6"/>
      <c r="THC51" s="6"/>
      <c r="THD51" s="6"/>
      <c r="THE51" s="6"/>
      <c r="THF51" s="6"/>
      <c r="THG51" s="6"/>
      <c r="THH51" s="6"/>
      <c r="THI51" s="6"/>
      <c r="THJ51" s="6"/>
      <c r="THK51" s="6"/>
      <c r="THL51" s="6"/>
      <c r="THM51" s="6"/>
      <c r="THN51" s="6"/>
      <c r="THO51" s="6"/>
      <c r="THP51" s="6"/>
      <c r="THQ51" s="6"/>
      <c r="THR51" s="6"/>
      <c r="THS51" s="6"/>
      <c r="THT51" s="6"/>
      <c r="THU51" s="6"/>
      <c r="THV51" s="6"/>
      <c r="THW51" s="6"/>
      <c r="THX51" s="6"/>
      <c r="THY51" s="6"/>
      <c r="THZ51" s="6"/>
      <c r="TIA51" s="6"/>
      <c r="TIB51" s="6"/>
      <c r="TIC51" s="6"/>
      <c r="TID51" s="6"/>
      <c r="TIE51" s="6"/>
      <c r="TIF51" s="6"/>
      <c r="TIG51" s="6"/>
      <c r="TIH51" s="6"/>
      <c r="TII51" s="6"/>
      <c r="TIJ51" s="6"/>
      <c r="TIK51" s="6"/>
      <c r="TIL51" s="6"/>
      <c r="TIM51" s="6"/>
      <c r="TIN51" s="6"/>
      <c r="TIO51" s="6"/>
      <c r="TIP51" s="6"/>
      <c r="TIQ51" s="6"/>
      <c r="TIR51" s="6"/>
      <c r="TIS51" s="6"/>
      <c r="TIT51" s="6"/>
      <c r="TIU51" s="6"/>
      <c r="TIV51" s="6"/>
      <c r="TIW51" s="6"/>
      <c r="TIX51" s="6"/>
      <c r="TIY51" s="6"/>
      <c r="TIZ51" s="6"/>
      <c r="TJA51" s="6"/>
      <c r="TJB51" s="6"/>
      <c r="TJC51" s="6"/>
      <c r="TJD51" s="6"/>
      <c r="TJE51" s="6"/>
      <c r="TJF51" s="6"/>
      <c r="TJG51" s="6"/>
      <c r="TJH51" s="6"/>
      <c r="TJI51" s="6"/>
      <c r="TJJ51" s="6"/>
      <c r="TJK51" s="6"/>
      <c r="TJL51" s="6"/>
      <c r="TJM51" s="6"/>
      <c r="TJN51" s="6"/>
      <c r="TJO51" s="6"/>
      <c r="TJP51" s="6"/>
      <c r="TJQ51" s="6"/>
      <c r="TJR51" s="6"/>
      <c r="TJS51" s="6"/>
      <c r="TJT51" s="6"/>
      <c r="TJU51" s="6"/>
      <c r="TJV51" s="6"/>
      <c r="TJW51" s="6"/>
      <c r="TJX51" s="6"/>
      <c r="TJY51" s="6"/>
      <c r="TJZ51" s="6"/>
      <c r="TKA51" s="6"/>
      <c r="TKB51" s="6"/>
      <c r="TKC51" s="6"/>
      <c r="TKD51" s="6"/>
      <c r="TKE51" s="6"/>
      <c r="TKF51" s="6"/>
      <c r="TKG51" s="6"/>
      <c r="TKH51" s="6"/>
      <c r="TKI51" s="6"/>
      <c r="TKJ51" s="6"/>
      <c r="TKK51" s="6"/>
      <c r="TKL51" s="6"/>
      <c r="TKM51" s="6"/>
      <c r="TKN51" s="6"/>
      <c r="TKO51" s="6"/>
      <c r="TKP51" s="6"/>
      <c r="TKQ51" s="6"/>
      <c r="TKR51" s="6"/>
      <c r="TKS51" s="6"/>
      <c r="TKT51" s="6"/>
      <c r="TKU51" s="6"/>
      <c r="TKV51" s="6"/>
      <c r="TKW51" s="6"/>
      <c r="TKX51" s="6"/>
      <c r="TKY51" s="6"/>
      <c r="TKZ51" s="6"/>
      <c r="TLA51" s="6"/>
      <c r="TLB51" s="6"/>
      <c r="TLC51" s="6"/>
      <c r="TLD51" s="6"/>
      <c r="TLE51" s="6"/>
      <c r="TLF51" s="6"/>
      <c r="TLG51" s="6"/>
      <c r="TLH51" s="6"/>
      <c r="TLI51" s="6"/>
      <c r="TLJ51" s="6"/>
      <c r="TLK51" s="6"/>
      <c r="TLL51" s="6"/>
      <c r="TLM51" s="6"/>
      <c r="TLN51" s="6"/>
      <c r="TLO51" s="6"/>
      <c r="TLP51" s="6"/>
      <c r="TLQ51" s="6"/>
      <c r="TLR51" s="6"/>
      <c r="TLS51" s="6"/>
      <c r="TLT51" s="6"/>
      <c r="TLU51" s="6"/>
      <c r="TLV51" s="6"/>
      <c r="TLW51" s="6"/>
      <c r="TLX51" s="6"/>
      <c r="TLY51" s="6"/>
      <c r="TLZ51" s="6"/>
      <c r="TMA51" s="6"/>
      <c r="TMB51" s="6"/>
      <c r="TMC51" s="6"/>
      <c r="TMD51" s="6"/>
      <c r="TME51" s="6"/>
      <c r="TMF51" s="6"/>
      <c r="TMG51" s="6"/>
      <c r="TMH51" s="6"/>
      <c r="TMI51" s="6"/>
      <c r="TMJ51" s="6"/>
      <c r="TMK51" s="6"/>
      <c r="TML51" s="6"/>
      <c r="TMM51" s="6"/>
      <c r="TMN51" s="6"/>
      <c r="TMO51" s="6"/>
      <c r="TMP51" s="6"/>
      <c r="TMQ51" s="6"/>
      <c r="TMR51" s="6"/>
      <c r="TMS51" s="6"/>
      <c r="TMT51" s="6"/>
      <c r="TMU51" s="6"/>
      <c r="TMV51" s="6"/>
      <c r="TMW51" s="6"/>
      <c r="TMX51" s="6"/>
      <c r="TMY51" s="6"/>
      <c r="TMZ51" s="6"/>
      <c r="TNA51" s="6"/>
      <c r="TNB51" s="6"/>
      <c r="TNC51" s="6"/>
      <c r="TND51" s="6"/>
      <c r="TNE51" s="6"/>
      <c r="TNF51" s="6"/>
      <c r="TNG51" s="6"/>
      <c r="TNH51" s="6"/>
      <c r="TNI51" s="6"/>
      <c r="TNJ51" s="6"/>
      <c r="TNK51" s="6"/>
      <c r="TNL51" s="6"/>
      <c r="TNM51" s="6"/>
      <c r="TNN51" s="6"/>
      <c r="TNO51" s="6"/>
      <c r="TNP51" s="6"/>
      <c r="TNQ51" s="6"/>
      <c r="TNR51" s="6"/>
      <c r="TNS51" s="6"/>
      <c r="TNT51" s="6"/>
      <c r="TNU51" s="6"/>
      <c r="TNV51" s="6"/>
      <c r="TNW51" s="6"/>
      <c r="TNX51" s="6"/>
      <c r="TNY51" s="6"/>
      <c r="TNZ51" s="6"/>
      <c r="TOA51" s="6"/>
      <c r="TOB51" s="6"/>
      <c r="TOC51" s="6"/>
      <c r="TOD51" s="6"/>
      <c r="TOE51" s="6"/>
      <c r="TOF51" s="6"/>
      <c r="TOG51" s="6"/>
      <c r="TOH51" s="6"/>
      <c r="TOI51" s="6"/>
      <c r="TOJ51" s="6"/>
      <c r="TOK51" s="6"/>
      <c r="TOL51" s="6"/>
      <c r="TOM51" s="6"/>
      <c r="TON51" s="6"/>
      <c r="TOO51" s="6"/>
      <c r="TOP51" s="6"/>
      <c r="TOQ51" s="6"/>
      <c r="TOR51" s="6"/>
      <c r="TOS51" s="6"/>
      <c r="TOT51" s="6"/>
      <c r="TOU51" s="6"/>
      <c r="TOV51" s="6"/>
      <c r="TOW51" s="6"/>
      <c r="TOX51" s="6"/>
      <c r="TOY51" s="6"/>
      <c r="TOZ51" s="6"/>
      <c r="TPA51" s="6"/>
      <c r="TPB51" s="6"/>
      <c r="TPC51" s="6"/>
      <c r="TPD51" s="6"/>
      <c r="TPE51" s="6"/>
      <c r="TPF51" s="6"/>
      <c r="TPG51" s="6"/>
      <c r="TPH51" s="6"/>
      <c r="TPI51" s="6"/>
      <c r="TPJ51" s="6"/>
      <c r="TPK51" s="6"/>
      <c r="TPL51" s="6"/>
      <c r="TPM51" s="6"/>
      <c r="TPN51" s="6"/>
      <c r="TPO51" s="6"/>
      <c r="TPP51" s="6"/>
      <c r="TPQ51" s="6"/>
      <c r="TPR51" s="6"/>
      <c r="TPS51" s="6"/>
      <c r="TPT51" s="6"/>
      <c r="TPU51" s="6"/>
      <c r="TPV51" s="6"/>
      <c r="TPW51" s="6"/>
      <c r="TPX51" s="6"/>
      <c r="TPY51" s="6"/>
      <c r="TPZ51" s="6"/>
      <c r="TQA51" s="6"/>
      <c r="TQB51" s="6"/>
      <c r="TQC51" s="6"/>
      <c r="TQD51" s="6"/>
      <c r="TQE51" s="6"/>
      <c r="TQF51" s="6"/>
      <c r="TQG51" s="6"/>
      <c r="TQH51" s="6"/>
      <c r="TQI51" s="6"/>
      <c r="TQJ51" s="6"/>
      <c r="TQK51" s="6"/>
      <c r="TQL51" s="6"/>
      <c r="TQM51" s="6"/>
      <c r="TQN51" s="6"/>
      <c r="TQO51" s="6"/>
      <c r="TQP51" s="6"/>
      <c r="TQQ51" s="6"/>
      <c r="TQR51" s="6"/>
      <c r="TQS51" s="6"/>
      <c r="TQT51" s="6"/>
      <c r="TQU51" s="6"/>
      <c r="TQV51" s="6"/>
      <c r="TQW51" s="6"/>
      <c r="TQX51" s="6"/>
      <c r="TQY51" s="6"/>
      <c r="TQZ51" s="6"/>
      <c r="TRA51" s="6"/>
      <c r="TRB51" s="6"/>
      <c r="TRC51" s="6"/>
      <c r="TRD51" s="6"/>
      <c r="TRE51" s="6"/>
      <c r="TRF51" s="6"/>
      <c r="TRG51" s="6"/>
      <c r="TRH51" s="6"/>
      <c r="TRI51" s="6"/>
      <c r="TRJ51" s="6"/>
      <c r="TRK51" s="6"/>
      <c r="TRL51" s="6"/>
      <c r="TRM51" s="6"/>
      <c r="TRN51" s="6"/>
      <c r="TRO51" s="6"/>
      <c r="TRP51" s="6"/>
      <c r="TRQ51" s="6"/>
      <c r="TRR51" s="6"/>
      <c r="TRS51" s="6"/>
      <c r="TRT51" s="6"/>
      <c r="TRU51" s="6"/>
      <c r="TRV51" s="6"/>
      <c r="TRW51" s="6"/>
      <c r="TRX51" s="6"/>
      <c r="TRY51" s="6"/>
      <c r="TRZ51" s="6"/>
      <c r="TSA51" s="6"/>
      <c r="TSB51" s="6"/>
      <c r="TSC51" s="6"/>
      <c r="TSD51" s="6"/>
      <c r="TSE51" s="6"/>
      <c r="TSF51" s="6"/>
      <c r="TSG51" s="6"/>
      <c r="TSH51" s="6"/>
      <c r="TSI51" s="6"/>
      <c r="TSJ51" s="6"/>
      <c r="TSK51" s="6"/>
      <c r="TSL51" s="6"/>
      <c r="TSM51" s="6"/>
      <c r="TSN51" s="6"/>
      <c r="TSO51" s="6"/>
      <c r="TSP51" s="6"/>
      <c r="TSQ51" s="6"/>
      <c r="TSR51" s="6"/>
      <c r="TSS51" s="6"/>
      <c r="TST51" s="6"/>
      <c r="TSU51" s="6"/>
      <c r="TSV51" s="6"/>
      <c r="TSW51" s="6"/>
      <c r="TSX51" s="6"/>
      <c r="TSY51" s="6"/>
      <c r="TSZ51" s="6"/>
      <c r="TTA51" s="6"/>
      <c r="TTB51" s="6"/>
      <c r="TTC51" s="6"/>
      <c r="TTD51" s="6"/>
      <c r="TTE51" s="6"/>
      <c r="TTF51" s="6"/>
      <c r="TTG51" s="6"/>
      <c r="TTH51" s="6"/>
      <c r="TTI51" s="6"/>
      <c r="TTJ51" s="6"/>
      <c r="TTK51" s="6"/>
      <c r="TTL51" s="6"/>
      <c r="TTM51" s="6"/>
      <c r="TTN51" s="6"/>
      <c r="TTO51" s="6"/>
      <c r="TTP51" s="6"/>
      <c r="TTQ51" s="6"/>
      <c r="TTR51" s="6"/>
      <c r="TTS51" s="6"/>
      <c r="TTT51" s="6"/>
      <c r="TTU51" s="6"/>
      <c r="TTV51" s="6"/>
      <c r="TTW51" s="6"/>
      <c r="TTX51" s="6"/>
      <c r="TTY51" s="6"/>
      <c r="TTZ51" s="6"/>
      <c r="TUA51" s="6"/>
      <c r="TUB51" s="6"/>
      <c r="TUC51" s="6"/>
      <c r="TUD51" s="6"/>
      <c r="TUE51" s="6"/>
      <c r="TUF51" s="6"/>
      <c r="TUG51" s="6"/>
      <c r="TUH51" s="6"/>
      <c r="TUI51" s="6"/>
      <c r="TUJ51" s="6"/>
      <c r="TUK51" s="6"/>
      <c r="TUL51" s="6"/>
      <c r="TUM51" s="6"/>
      <c r="TUN51" s="6"/>
      <c r="TUO51" s="6"/>
      <c r="TUP51" s="6"/>
      <c r="TUQ51" s="6"/>
      <c r="TUR51" s="6"/>
      <c r="TUS51" s="6"/>
      <c r="TUT51" s="6"/>
      <c r="TUU51" s="6"/>
      <c r="TUV51" s="6"/>
      <c r="TUW51" s="6"/>
      <c r="TUX51" s="6"/>
      <c r="TUY51" s="6"/>
      <c r="TUZ51" s="6"/>
      <c r="TVA51" s="6"/>
      <c r="TVB51" s="6"/>
      <c r="TVC51" s="6"/>
      <c r="TVD51" s="6"/>
      <c r="TVE51" s="6"/>
      <c r="TVF51" s="6"/>
      <c r="TVG51" s="6"/>
      <c r="TVH51" s="6"/>
      <c r="TVI51" s="6"/>
      <c r="TVJ51" s="6"/>
      <c r="TVK51" s="6"/>
      <c r="TVL51" s="6"/>
      <c r="TVM51" s="6"/>
      <c r="TVN51" s="6"/>
      <c r="TVO51" s="6"/>
      <c r="TVP51" s="6"/>
      <c r="TVQ51" s="6"/>
      <c r="TVR51" s="6"/>
      <c r="TVS51" s="6"/>
      <c r="TVT51" s="6"/>
      <c r="TVU51" s="6"/>
      <c r="TVV51" s="6"/>
      <c r="TVW51" s="6"/>
      <c r="TVX51" s="6"/>
      <c r="TVY51" s="6"/>
      <c r="TVZ51" s="6"/>
      <c r="TWA51" s="6"/>
      <c r="TWB51" s="6"/>
      <c r="TWC51" s="6"/>
      <c r="TWD51" s="6"/>
      <c r="TWE51" s="6"/>
      <c r="TWF51" s="6"/>
      <c r="TWG51" s="6"/>
      <c r="TWH51" s="6"/>
      <c r="TWI51" s="6"/>
      <c r="TWJ51" s="6"/>
      <c r="TWK51" s="6"/>
      <c r="TWL51" s="6"/>
      <c r="TWM51" s="6"/>
      <c r="TWN51" s="6"/>
      <c r="TWO51" s="6"/>
      <c r="TWP51" s="6"/>
      <c r="TWQ51" s="6"/>
      <c r="TWR51" s="6"/>
      <c r="TWS51" s="6"/>
      <c r="TWT51" s="6"/>
      <c r="TWU51" s="6"/>
      <c r="TWV51" s="6"/>
      <c r="TWW51" s="6"/>
      <c r="TWX51" s="6"/>
      <c r="TWY51" s="6"/>
      <c r="TWZ51" s="6"/>
      <c r="TXA51" s="6"/>
      <c r="TXB51" s="6"/>
      <c r="TXC51" s="6"/>
      <c r="TXD51" s="6"/>
      <c r="TXE51" s="6"/>
      <c r="TXF51" s="6"/>
      <c r="TXG51" s="6"/>
      <c r="TXH51" s="6"/>
      <c r="TXI51" s="6"/>
      <c r="TXJ51" s="6"/>
      <c r="TXK51" s="6"/>
      <c r="TXL51" s="6"/>
      <c r="TXM51" s="6"/>
      <c r="TXN51" s="6"/>
      <c r="TXO51" s="6"/>
      <c r="TXP51" s="6"/>
      <c r="TXQ51" s="6"/>
      <c r="TXR51" s="6"/>
      <c r="TXS51" s="6"/>
      <c r="TXT51" s="6"/>
      <c r="TXU51" s="6"/>
      <c r="TXV51" s="6"/>
      <c r="TXW51" s="6"/>
      <c r="TXX51" s="6"/>
      <c r="TXY51" s="6"/>
      <c r="TXZ51" s="6"/>
      <c r="TYA51" s="6"/>
      <c r="TYB51" s="6"/>
      <c r="TYC51" s="6"/>
      <c r="TYD51" s="6"/>
      <c r="TYE51" s="6"/>
      <c r="TYF51" s="6"/>
      <c r="TYG51" s="6"/>
      <c r="TYH51" s="6"/>
      <c r="TYI51" s="6"/>
      <c r="TYJ51" s="6"/>
      <c r="TYK51" s="6"/>
      <c r="TYL51" s="6"/>
      <c r="TYM51" s="6"/>
      <c r="TYN51" s="6"/>
      <c r="TYO51" s="6"/>
      <c r="TYP51" s="6"/>
      <c r="TYQ51" s="6"/>
      <c r="TYR51" s="6"/>
      <c r="TYS51" s="6"/>
      <c r="TYT51" s="6"/>
      <c r="TYU51" s="6"/>
      <c r="TYV51" s="6"/>
      <c r="TYW51" s="6"/>
      <c r="TYX51" s="6"/>
      <c r="TYY51" s="6"/>
      <c r="TYZ51" s="6"/>
      <c r="TZA51" s="6"/>
      <c r="TZB51" s="6"/>
      <c r="TZC51" s="6"/>
      <c r="TZD51" s="6"/>
      <c r="TZE51" s="6"/>
      <c r="TZF51" s="6"/>
      <c r="TZG51" s="6"/>
      <c r="TZH51" s="6"/>
      <c r="TZI51" s="6"/>
      <c r="TZJ51" s="6"/>
      <c r="TZK51" s="6"/>
      <c r="TZL51" s="6"/>
      <c r="TZM51" s="6"/>
      <c r="TZN51" s="6"/>
      <c r="TZO51" s="6"/>
      <c r="TZP51" s="6"/>
      <c r="TZQ51" s="6"/>
      <c r="TZR51" s="6"/>
      <c r="TZS51" s="6"/>
      <c r="TZT51" s="6"/>
      <c r="TZU51" s="6"/>
      <c r="TZV51" s="6"/>
      <c r="TZW51" s="6"/>
      <c r="TZX51" s="6"/>
      <c r="TZY51" s="6"/>
      <c r="TZZ51" s="6"/>
      <c r="UAA51" s="6"/>
      <c r="UAB51" s="6"/>
      <c r="UAC51" s="6"/>
      <c r="UAD51" s="6"/>
      <c r="UAE51" s="6"/>
      <c r="UAF51" s="6"/>
      <c r="UAG51" s="6"/>
      <c r="UAH51" s="6"/>
      <c r="UAI51" s="6"/>
      <c r="UAJ51" s="6"/>
      <c r="UAK51" s="6"/>
      <c r="UAL51" s="6"/>
      <c r="UAM51" s="6"/>
      <c r="UAN51" s="6"/>
      <c r="UAO51" s="6"/>
      <c r="UAP51" s="6"/>
      <c r="UAQ51" s="6"/>
      <c r="UAR51" s="6"/>
      <c r="UAS51" s="6"/>
      <c r="UAT51" s="6"/>
      <c r="UAU51" s="6"/>
      <c r="UAV51" s="6"/>
      <c r="UAW51" s="6"/>
      <c r="UAX51" s="6"/>
      <c r="UAY51" s="6"/>
      <c r="UAZ51" s="6"/>
      <c r="UBA51" s="6"/>
      <c r="UBB51" s="6"/>
      <c r="UBC51" s="6"/>
      <c r="UBD51" s="6"/>
      <c r="UBE51" s="6"/>
      <c r="UBF51" s="6"/>
      <c r="UBG51" s="6"/>
      <c r="UBH51" s="6"/>
      <c r="UBI51" s="6"/>
      <c r="UBJ51" s="6"/>
      <c r="UBK51" s="6"/>
      <c r="UBL51" s="6"/>
      <c r="UBM51" s="6"/>
      <c r="UBN51" s="6"/>
      <c r="UBO51" s="6"/>
      <c r="UBP51" s="6"/>
      <c r="UBQ51" s="6"/>
      <c r="UBR51" s="6"/>
      <c r="UBS51" s="6"/>
      <c r="UBT51" s="6"/>
      <c r="UBU51" s="6"/>
      <c r="UBV51" s="6"/>
      <c r="UBW51" s="6"/>
      <c r="UBX51" s="6"/>
      <c r="UBY51" s="6"/>
      <c r="UBZ51" s="6"/>
      <c r="UCA51" s="6"/>
      <c r="UCB51" s="6"/>
      <c r="UCC51" s="6"/>
      <c r="UCD51" s="6"/>
      <c r="UCE51" s="6"/>
      <c r="UCF51" s="6"/>
      <c r="UCG51" s="6"/>
      <c r="UCH51" s="6"/>
      <c r="UCI51" s="6"/>
      <c r="UCJ51" s="6"/>
      <c r="UCK51" s="6"/>
      <c r="UCL51" s="6"/>
      <c r="UCM51" s="6"/>
      <c r="UCN51" s="6"/>
      <c r="UCO51" s="6"/>
      <c r="UCP51" s="6"/>
      <c r="UCQ51" s="6"/>
      <c r="UCR51" s="6"/>
      <c r="UCS51" s="6"/>
      <c r="UCT51" s="6"/>
      <c r="UCU51" s="6"/>
      <c r="UCV51" s="6"/>
      <c r="UCW51" s="6"/>
      <c r="UCX51" s="6"/>
      <c r="UCY51" s="6"/>
      <c r="UCZ51" s="6"/>
      <c r="UDA51" s="6"/>
      <c r="UDB51" s="6"/>
      <c r="UDC51" s="6"/>
      <c r="UDD51" s="6"/>
      <c r="UDE51" s="6"/>
      <c r="UDF51" s="6"/>
      <c r="UDG51" s="6"/>
      <c r="UDH51" s="6"/>
      <c r="UDI51" s="6"/>
      <c r="UDJ51" s="6"/>
      <c r="UDK51" s="6"/>
      <c r="UDL51" s="6"/>
      <c r="UDM51" s="6"/>
      <c r="UDN51" s="6"/>
      <c r="UDO51" s="6"/>
      <c r="UDP51" s="6"/>
      <c r="UDQ51" s="6"/>
      <c r="UDR51" s="6"/>
      <c r="UDS51" s="6"/>
      <c r="UDT51" s="6"/>
      <c r="UDU51" s="6"/>
      <c r="UDV51" s="6"/>
      <c r="UDW51" s="6"/>
      <c r="UDX51" s="6"/>
      <c r="UDY51" s="6"/>
      <c r="UDZ51" s="6"/>
      <c r="UEA51" s="6"/>
      <c r="UEB51" s="6"/>
      <c r="UEC51" s="6"/>
      <c r="UED51" s="6"/>
      <c r="UEE51" s="6"/>
      <c r="UEF51" s="6"/>
      <c r="UEG51" s="6"/>
      <c r="UEH51" s="6"/>
      <c r="UEI51" s="6"/>
      <c r="UEJ51" s="6"/>
      <c r="UEK51" s="6"/>
      <c r="UEL51" s="6"/>
      <c r="UEM51" s="6"/>
      <c r="UEN51" s="6"/>
      <c r="UEO51" s="6"/>
      <c r="UEP51" s="6"/>
      <c r="UEQ51" s="6"/>
      <c r="UER51" s="6"/>
      <c r="UES51" s="6"/>
      <c r="UET51" s="6"/>
      <c r="UEU51" s="6"/>
      <c r="UEV51" s="6"/>
      <c r="UEW51" s="6"/>
      <c r="UEX51" s="6"/>
      <c r="UEY51" s="6"/>
      <c r="UEZ51" s="6"/>
      <c r="UFA51" s="6"/>
      <c r="UFB51" s="6"/>
      <c r="UFC51" s="6"/>
      <c r="UFD51" s="6"/>
      <c r="UFE51" s="6"/>
      <c r="UFF51" s="6"/>
      <c r="UFG51" s="6"/>
      <c r="UFH51" s="6"/>
      <c r="UFI51" s="6"/>
      <c r="UFJ51" s="6"/>
      <c r="UFK51" s="6"/>
      <c r="UFL51" s="6"/>
      <c r="UFM51" s="6"/>
      <c r="UFN51" s="6"/>
      <c r="UFO51" s="6"/>
      <c r="UFP51" s="6"/>
      <c r="UFQ51" s="6"/>
      <c r="UFR51" s="6"/>
      <c r="UFS51" s="6"/>
      <c r="UFT51" s="6"/>
      <c r="UFU51" s="6"/>
      <c r="UFV51" s="6"/>
      <c r="UFW51" s="6"/>
      <c r="UFX51" s="6"/>
      <c r="UFY51" s="6"/>
      <c r="UFZ51" s="6"/>
      <c r="UGA51" s="6"/>
      <c r="UGB51" s="6"/>
      <c r="UGC51" s="6"/>
      <c r="UGD51" s="6"/>
      <c r="UGE51" s="6"/>
      <c r="UGF51" s="6"/>
      <c r="UGG51" s="6"/>
      <c r="UGH51" s="6"/>
      <c r="UGI51" s="6"/>
      <c r="UGJ51" s="6"/>
      <c r="UGK51" s="6"/>
      <c r="UGL51" s="6"/>
      <c r="UGM51" s="6"/>
      <c r="UGN51" s="6"/>
      <c r="UGO51" s="6"/>
      <c r="UGP51" s="6"/>
      <c r="UGQ51" s="6"/>
      <c r="UGR51" s="6"/>
      <c r="UGS51" s="6"/>
      <c r="UGT51" s="6"/>
      <c r="UGU51" s="6"/>
      <c r="UGV51" s="6"/>
      <c r="UGW51" s="6"/>
      <c r="UGX51" s="6"/>
      <c r="UGY51" s="6"/>
      <c r="UGZ51" s="6"/>
      <c r="UHA51" s="6"/>
      <c r="UHB51" s="6"/>
      <c r="UHC51" s="6"/>
      <c r="UHD51" s="6"/>
      <c r="UHE51" s="6"/>
      <c r="UHF51" s="6"/>
      <c r="UHG51" s="6"/>
      <c r="UHH51" s="6"/>
      <c r="UHI51" s="6"/>
      <c r="UHJ51" s="6"/>
      <c r="UHK51" s="6"/>
      <c r="UHL51" s="6"/>
      <c r="UHM51" s="6"/>
      <c r="UHN51" s="6"/>
      <c r="UHO51" s="6"/>
      <c r="UHP51" s="6"/>
      <c r="UHQ51" s="6"/>
      <c r="UHR51" s="6"/>
      <c r="UHS51" s="6"/>
      <c r="UHT51" s="6"/>
      <c r="UHU51" s="6"/>
      <c r="UHV51" s="6"/>
      <c r="UHW51" s="6"/>
      <c r="UHX51" s="6"/>
      <c r="UHY51" s="6"/>
      <c r="UHZ51" s="6"/>
      <c r="UIA51" s="6"/>
      <c r="UIB51" s="6"/>
      <c r="UIC51" s="6"/>
      <c r="UID51" s="6"/>
      <c r="UIE51" s="6"/>
      <c r="UIF51" s="6"/>
      <c r="UIG51" s="6"/>
      <c r="UIH51" s="6"/>
      <c r="UII51" s="6"/>
      <c r="UIJ51" s="6"/>
      <c r="UIK51" s="6"/>
      <c r="UIL51" s="6"/>
      <c r="UIM51" s="6"/>
      <c r="UIN51" s="6"/>
      <c r="UIO51" s="6"/>
      <c r="UIP51" s="6"/>
      <c r="UIQ51" s="6"/>
      <c r="UIR51" s="6"/>
      <c r="UIS51" s="6"/>
      <c r="UIT51" s="6"/>
      <c r="UIU51" s="6"/>
      <c r="UIV51" s="6"/>
      <c r="UIW51" s="6"/>
      <c r="UIX51" s="6"/>
      <c r="UIY51" s="6"/>
      <c r="UIZ51" s="6"/>
      <c r="UJA51" s="6"/>
      <c r="UJB51" s="6"/>
      <c r="UJC51" s="6"/>
      <c r="UJD51" s="6"/>
      <c r="UJE51" s="6"/>
      <c r="UJF51" s="6"/>
      <c r="UJG51" s="6"/>
      <c r="UJH51" s="6"/>
      <c r="UJI51" s="6"/>
      <c r="UJJ51" s="6"/>
      <c r="UJK51" s="6"/>
      <c r="UJL51" s="6"/>
      <c r="UJM51" s="6"/>
      <c r="UJN51" s="6"/>
      <c r="UJO51" s="6"/>
      <c r="UJP51" s="6"/>
      <c r="UJQ51" s="6"/>
      <c r="UJR51" s="6"/>
      <c r="UJS51" s="6"/>
      <c r="UJT51" s="6"/>
      <c r="UJU51" s="6"/>
      <c r="UJV51" s="6"/>
      <c r="UJW51" s="6"/>
      <c r="UJX51" s="6"/>
      <c r="UJY51" s="6"/>
      <c r="UJZ51" s="6"/>
      <c r="UKA51" s="6"/>
      <c r="UKB51" s="6"/>
      <c r="UKC51" s="6"/>
      <c r="UKD51" s="6"/>
      <c r="UKE51" s="6"/>
      <c r="UKF51" s="6"/>
      <c r="UKG51" s="6"/>
      <c r="UKH51" s="6"/>
      <c r="UKI51" s="6"/>
      <c r="UKJ51" s="6"/>
      <c r="UKK51" s="6"/>
      <c r="UKL51" s="6"/>
      <c r="UKM51" s="6"/>
      <c r="UKN51" s="6"/>
      <c r="UKO51" s="6"/>
      <c r="UKP51" s="6"/>
      <c r="UKQ51" s="6"/>
      <c r="UKR51" s="6"/>
      <c r="UKS51" s="6"/>
      <c r="UKT51" s="6"/>
      <c r="UKU51" s="6"/>
      <c r="UKV51" s="6"/>
      <c r="UKW51" s="6"/>
      <c r="UKX51" s="6"/>
      <c r="UKY51" s="6"/>
      <c r="UKZ51" s="6"/>
      <c r="ULA51" s="6"/>
      <c r="ULB51" s="6"/>
      <c r="ULC51" s="6"/>
      <c r="ULD51" s="6"/>
      <c r="ULE51" s="6"/>
      <c r="ULF51" s="6"/>
      <c r="ULG51" s="6"/>
      <c r="ULH51" s="6"/>
      <c r="ULI51" s="6"/>
      <c r="ULJ51" s="6"/>
      <c r="ULK51" s="6"/>
      <c r="ULL51" s="6"/>
      <c r="ULM51" s="6"/>
      <c r="ULN51" s="6"/>
      <c r="ULO51" s="6"/>
      <c r="ULP51" s="6"/>
      <c r="ULQ51" s="6"/>
      <c r="ULR51" s="6"/>
      <c r="ULS51" s="6"/>
      <c r="ULT51" s="6"/>
      <c r="ULU51" s="6"/>
      <c r="ULV51" s="6"/>
      <c r="ULW51" s="6"/>
      <c r="ULX51" s="6"/>
      <c r="ULY51" s="6"/>
      <c r="ULZ51" s="6"/>
      <c r="UMA51" s="6"/>
      <c r="UMB51" s="6"/>
      <c r="UMC51" s="6"/>
      <c r="UMD51" s="6"/>
      <c r="UME51" s="6"/>
      <c r="UMF51" s="6"/>
      <c r="UMG51" s="6"/>
      <c r="UMH51" s="6"/>
      <c r="UMI51" s="6"/>
      <c r="UMJ51" s="6"/>
      <c r="UMK51" s="6"/>
      <c r="UML51" s="6"/>
      <c r="UMM51" s="6"/>
      <c r="UMN51" s="6"/>
      <c r="UMO51" s="6"/>
      <c r="UMP51" s="6"/>
      <c r="UMQ51" s="6"/>
      <c r="UMR51" s="6"/>
      <c r="UMS51" s="6"/>
      <c r="UMT51" s="6"/>
      <c r="UMU51" s="6"/>
      <c r="UMV51" s="6"/>
      <c r="UMW51" s="6"/>
      <c r="UMX51" s="6"/>
      <c r="UMY51" s="6"/>
      <c r="UMZ51" s="6"/>
      <c r="UNA51" s="6"/>
      <c r="UNB51" s="6"/>
      <c r="UNC51" s="6"/>
      <c r="UND51" s="6"/>
      <c r="UNE51" s="6"/>
      <c r="UNF51" s="6"/>
      <c r="UNG51" s="6"/>
      <c r="UNH51" s="6"/>
      <c r="UNI51" s="6"/>
      <c r="UNJ51" s="6"/>
      <c r="UNK51" s="6"/>
      <c r="UNL51" s="6"/>
      <c r="UNM51" s="6"/>
      <c r="UNN51" s="6"/>
      <c r="UNO51" s="6"/>
      <c r="UNP51" s="6"/>
      <c r="UNQ51" s="6"/>
      <c r="UNR51" s="6"/>
      <c r="UNS51" s="6"/>
      <c r="UNT51" s="6"/>
      <c r="UNU51" s="6"/>
      <c r="UNV51" s="6"/>
      <c r="UNW51" s="6"/>
      <c r="UNX51" s="6"/>
      <c r="UNY51" s="6"/>
      <c r="UNZ51" s="6"/>
      <c r="UOA51" s="6"/>
      <c r="UOB51" s="6"/>
      <c r="UOC51" s="6"/>
      <c r="UOD51" s="6"/>
      <c r="UOE51" s="6"/>
      <c r="UOF51" s="6"/>
      <c r="UOG51" s="6"/>
      <c r="UOH51" s="6"/>
      <c r="UOI51" s="6"/>
      <c r="UOJ51" s="6"/>
      <c r="UOK51" s="6"/>
      <c r="UOL51" s="6"/>
      <c r="UOM51" s="6"/>
      <c r="UON51" s="6"/>
      <c r="UOO51" s="6"/>
      <c r="UOP51" s="6"/>
      <c r="UOQ51" s="6"/>
      <c r="UOR51" s="6"/>
      <c r="UOS51" s="6"/>
      <c r="UOT51" s="6"/>
      <c r="UOU51" s="6"/>
      <c r="UOV51" s="6"/>
      <c r="UOW51" s="6"/>
      <c r="UOX51" s="6"/>
      <c r="UOY51" s="6"/>
      <c r="UOZ51" s="6"/>
      <c r="UPA51" s="6"/>
      <c r="UPB51" s="6"/>
      <c r="UPC51" s="6"/>
      <c r="UPD51" s="6"/>
      <c r="UPE51" s="6"/>
      <c r="UPF51" s="6"/>
      <c r="UPG51" s="6"/>
      <c r="UPH51" s="6"/>
      <c r="UPI51" s="6"/>
      <c r="UPJ51" s="6"/>
      <c r="UPK51" s="6"/>
      <c r="UPL51" s="6"/>
      <c r="UPM51" s="6"/>
      <c r="UPN51" s="6"/>
      <c r="UPO51" s="6"/>
      <c r="UPP51" s="6"/>
      <c r="UPQ51" s="6"/>
      <c r="UPR51" s="6"/>
      <c r="UPS51" s="6"/>
      <c r="UPT51" s="6"/>
      <c r="UPU51" s="6"/>
      <c r="UPV51" s="6"/>
      <c r="UPW51" s="6"/>
      <c r="UPX51" s="6"/>
      <c r="UPY51" s="6"/>
      <c r="UPZ51" s="6"/>
      <c r="UQA51" s="6"/>
      <c r="UQB51" s="6"/>
      <c r="UQC51" s="6"/>
      <c r="UQD51" s="6"/>
      <c r="UQE51" s="6"/>
      <c r="UQF51" s="6"/>
      <c r="UQG51" s="6"/>
      <c r="UQH51" s="6"/>
      <c r="UQI51" s="6"/>
      <c r="UQJ51" s="6"/>
      <c r="UQK51" s="6"/>
      <c r="UQL51" s="6"/>
      <c r="UQM51" s="6"/>
      <c r="UQN51" s="6"/>
      <c r="UQO51" s="6"/>
      <c r="UQP51" s="6"/>
      <c r="UQQ51" s="6"/>
      <c r="UQR51" s="6"/>
      <c r="UQS51" s="6"/>
      <c r="UQT51" s="6"/>
      <c r="UQU51" s="6"/>
      <c r="UQV51" s="6"/>
      <c r="UQW51" s="6"/>
      <c r="UQX51" s="6"/>
      <c r="UQY51" s="6"/>
      <c r="UQZ51" s="6"/>
      <c r="URA51" s="6"/>
      <c r="URB51" s="6"/>
      <c r="URC51" s="6"/>
      <c r="URD51" s="6"/>
      <c r="URE51" s="6"/>
      <c r="URF51" s="6"/>
      <c r="URG51" s="6"/>
      <c r="URH51" s="6"/>
      <c r="URI51" s="6"/>
      <c r="URJ51" s="6"/>
      <c r="URK51" s="6"/>
      <c r="URL51" s="6"/>
      <c r="URM51" s="6"/>
      <c r="URN51" s="6"/>
      <c r="URO51" s="6"/>
      <c r="URP51" s="6"/>
      <c r="URQ51" s="6"/>
      <c r="URR51" s="6"/>
      <c r="URS51" s="6"/>
      <c r="URT51" s="6"/>
      <c r="URU51" s="6"/>
      <c r="URV51" s="6"/>
      <c r="URW51" s="6"/>
      <c r="URX51" s="6"/>
      <c r="URY51" s="6"/>
      <c r="URZ51" s="6"/>
      <c r="USA51" s="6"/>
      <c r="USB51" s="6"/>
      <c r="USC51" s="6"/>
      <c r="USD51" s="6"/>
      <c r="USE51" s="6"/>
      <c r="USF51" s="6"/>
      <c r="USG51" s="6"/>
      <c r="USH51" s="6"/>
      <c r="USI51" s="6"/>
      <c r="USJ51" s="6"/>
      <c r="USK51" s="6"/>
      <c r="USL51" s="6"/>
      <c r="USM51" s="6"/>
      <c r="USN51" s="6"/>
      <c r="USO51" s="6"/>
      <c r="USP51" s="6"/>
      <c r="USQ51" s="6"/>
      <c r="USR51" s="6"/>
      <c r="USS51" s="6"/>
      <c r="UST51" s="6"/>
      <c r="USU51" s="6"/>
      <c r="USV51" s="6"/>
      <c r="USW51" s="6"/>
      <c r="USX51" s="6"/>
      <c r="USY51" s="6"/>
      <c r="USZ51" s="6"/>
      <c r="UTA51" s="6"/>
      <c r="UTB51" s="6"/>
      <c r="UTC51" s="6"/>
      <c r="UTD51" s="6"/>
      <c r="UTE51" s="6"/>
      <c r="UTF51" s="6"/>
      <c r="UTG51" s="6"/>
      <c r="UTH51" s="6"/>
      <c r="UTI51" s="6"/>
      <c r="UTJ51" s="6"/>
      <c r="UTK51" s="6"/>
      <c r="UTL51" s="6"/>
      <c r="UTM51" s="6"/>
      <c r="UTN51" s="6"/>
      <c r="UTO51" s="6"/>
      <c r="UTP51" s="6"/>
      <c r="UTQ51" s="6"/>
      <c r="UTR51" s="6"/>
      <c r="UTS51" s="6"/>
      <c r="UTT51" s="6"/>
      <c r="UTU51" s="6"/>
      <c r="UTV51" s="6"/>
      <c r="UTW51" s="6"/>
      <c r="UTX51" s="6"/>
      <c r="UTY51" s="6"/>
      <c r="UTZ51" s="6"/>
      <c r="UUA51" s="6"/>
      <c r="UUB51" s="6"/>
      <c r="UUC51" s="6"/>
      <c r="UUD51" s="6"/>
      <c r="UUE51" s="6"/>
      <c r="UUF51" s="6"/>
      <c r="UUG51" s="6"/>
      <c r="UUH51" s="6"/>
      <c r="UUI51" s="6"/>
      <c r="UUJ51" s="6"/>
      <c r="UUK51" s="6"/>
      <c r="UUL51" s="6"/>
      <c r="UUM51" s="6"/>
      <c r="UUN51" s="6"/>
      <c r="UUO51" s="6"/>
      <c r="UUP51" s="6"/>
      <c r="UUQ51" s="6"/>
      <c r="UUR51" s="6"/>
      <c r="UUS51" s="6"/>
      <c r="UUT51" s="6"/>
      <c r="UUU51" s="6"/>
      <c r="UUV51" s="6"/>
      <c r="UUW51" s="6"/>
      <c r="UUX51" s="6"/>
      <c r="UUY51" s="6"/>
      <c r="UUZ51" s="6"/>
      <c r="UVA51" s="6"/>
      <c r="UVB51" s="6"/>
      <c r="UVC51" s="6"/>
      <c r="UVD51" s="6"/>
      <c r="UVE51" s="6"/>
      <c r="UVF51" s="6"/>
      <c r="UVG51" s="6"/>
      <c r="UVH51" s="6"/>
      <c r="UVI51" s="6"/>
      <c r="UVJ51" s="6"/>
      <c r="UVK51" s="6"/>
      <c r="UVL51" s="6"/>
      <c r="UVM51" s="6"/>
      <c r="UVN51" s="6"/>
      <c r="UVO51" s="6"/>
      <c r="UVP51" s="6"/>
      <c r="UVQ51" s="6"/>
      <c r="UVR51" s="6"/>
      <c r="UVS51" s="6"/>
      <c r="UVT51" s="6"/>
      <c r="UVU51" s="6"/>
      <c r="UVV51" s="6"/>
      <c r="UVW51" s="6"/>
      <c r="UVX51" s="6"/>
      <c r="UVY51" s="6"/>
      <c r="UVZ51" s="6"/>
      <c r="UWA51" s="6"/>
      <c r="UWB51" s="6"/>
      <c r="UWC51" s="6"/>
      <c r="UWD51" s="6"/>
      <c r="UWE51" s="6"/>
      <c r="UWF51" s="6"/>
      <c r="UWG51" s="6"/>
      <c r="UWH51" s="6"/>
      <c r="UWI51" s="6"/>
      <c r="UWJ51" s="6"/>
      <c r="UWK51" s="6"/>
      <c r="UWL51" s="6"/>
      <c r="UWM51" s="6"/>
      <c r="UWN51" s="6"/>
      <c r="UWO51" s="6"/>
      <c r="UWP51" s="6"/>
      <c r="UWQ51" s="6"/>
      <c r="UWR51" s="6"/>
      <c r="UWS51" s="6"/>
      <c r="UWT51" s="6"/>
      <c r="UWU51" s="6"/>
      <c r="UWV51" s="6"/>
      <c r="UWW51" s="6"/>
      <c r="UWX51" s="6"/>
      <c r="UWY51" s="6"/>
      <c r="UWZ51" s="6"/>
      <c r="UXA51" s="6"/>
      <c r="UXB51" s="6"/>
      <c r="UXC51" s="6"/>
      <c r="UXD51" s="6"/>
      <c r="UXE51" s="6"/>
      <c r="UXF51" s="6"/>
      <c r="UXG51" s="6"/>
      <c r="UXH51" s="6"/>
      <c r="UXI51" s="6"/>
      <c r="UXJ51" s="6"/>
      <c r="UXK51" s="6"/>
      <c r="UXL51" s="6"/>
      <c r="UXM51" s="6"/>
      <c r="UXN51" s="6"/>
      <c r="UXO51" s="6"/>
      <c r="UXP51" s="6"/>
      <c r="UXQ51" s="6"/>
      <c r="UXR51" s="6"/>
      <c r="UXS51" s="6"/>
      <c r="UXT51" s="6"/>
      <c r="UXU51" s="6"/>
      <c r="UXV51" s="6"/>
      <c r="UXW51" s="6"/>
      <c r="UXX51" s="6"/>
      <c r="UXY51" s="6"/>
      <c r="UXZ51" s="6"/>
      <c r="UYA51" s="6"/>
      <c r="UYB51" s="6"/>
      <c r="UYC51" s="6"/>
      <c r="UYD51" s="6"/>
      <c r="UYE51" s="6"/>
      <c r="UYF51" s="6"/>
      <c r="UYG51" s="6"/>
      <c r="UYH51" s="6"/>
      <c r="UYI51" s="6"/>
      <c r="UYJ51" s="6"/>
      <c r="UYK51" s="6"/>
      <c r="UYL51" s="6"/>
      <c r="UYM51" s="6"/>
      <c r="UYN51" s="6"/>
      <c r="UYO51" s="6"/>
      <c r="UYP51" s="6"/>
      <c r="UYQ51" s="6"/>
      <c r="UYR51" s="6"/>
      <c r="UYS51" s="6"/>
      <c r="UYT51" s="6"/>
      <c r="UYU51" s="6"/>
      <c r="UYV51" s="6"/>
      <c r="UYW51" s="6"/>
      <c r="UYX51" s="6"/>
      <c r="UYY51" s="6"/>
      <c r="UYZ51" s="6"/>
      <c r="UZA51" s="6"/>
      <c r="UZB51" s="6"/>
      <c r="UZC51" s="6"/>
      <c r="UZD51" s="6"/>
      <c r="UZE51" s="6"/>
      <c r="UZF51" s="6"/>
      <c r="UZG51" s="6"/>
      <c r="UZH51" s="6"/>
      <c r="UZI51" s="6"/>
      <c r="UZJ51" s="6"/>
      <c r="UZK51" s="6"/>
      <c r="UZL51" s="6"/>
      <c r="UZM51" s="6"/>
      <c r="UZN51" s="6"/>
      <c r="UZO51" s="6"/>
      <c r="UZP51" s="6"/>
      <c r="UZQ51" s="6"/>
      <c r="UZR51" s="6"/>
      <c r="UZS51" s="6"/>
      <c r="UZT51" s="6"/>
      <c r="UZU51" s="6"/>
      <c r="UZV51" s="6"/>
      <c r="UZW51" s="6"/>
      <c r="UZX51" s="6"/>
      <c r="UZY51" s="6"/>
      <c r="UZZ51" s="6"/>
      <c r="VAA51" s="6"/>
      <c r="VAB51" s="6"/>
      <c r="VAC51" s="6"/>
      <c r="VAD51" s="6"/>
      <c r="VAE51" s="6"/>
      <c r="VAF51" s="6"/>
      <c r="VAG51" s="6"/>
      <c r="VAH51" s="6"/>
      <c r="VAI51" s="6"/>
      <c r="VAJ51" s="6"/>
      <c r="VAK51" s="6"/>
      <c r="VAL51" s="6"/>
      <c r="VAM51" s="6"/>
      <c r="VAN51" s="6"/>
      <c r="VAO51" s="6"/>
      <c r="VAP51" s="6"/>
      <c r="VAQ51" s="6"/>
      <c r="VAR51" s="6"/>
      <c r="VAS51" s="6"/>
      <c r="VAT51" s="6"/>
      <c r="VAU51" s="6"/>
      <c r="VAV51" s="6"/>
      <c r="VAW51" s="6"/>
      <c r="VAX51" s="6"/>
      <c r="VAY51" s="6"/>
      <c r="VAZ51" s="6"/>
      <c r="VBA51" s="6"/>
      <c r="VBB51" s="6"/>
      <c r="VBC51" s="6"/>
      <c r="VBD51" s="6"/>
      <c r="VBE51" s="6"/>
      <c r="VBF51" s="6"/>
      <c r="VBG51" s="6"/>
      <c r="VBH51" s="6"/>
      <c r="VBI51" s="6"/>
      <c r="VBJ51" s="6"/>
      <c r="VBK51" s="6"/>
      <c r="VBL51" s="6"/>
      <c r="VBM51" s="6"/>
      <c r="VBN51" s="6"/>
      <c r="VBO51" s="6"/>
      <c r="VBP51" s="6"/>
      <c r="VBQ51" s="6"/>
      <c r="VBR51" s="6"/>
      <c r="VBS51" s="6"/>
      <c r="VBT51" s="6"/>
      <c r="VBU51" s="6"/>
      <c r="VBV51" s="6"/>
      <c r="VBW51" s="6"/>
      <c r="VBX51" s="6"/>
      <c r="VBY51" s="6"/>
      <c r="VBZ51" s="6"/>
      <c r="VCA51" s="6"/>
      <c r="VCB51" s="6"/>
      <c r="VCC51" s="6"/>
      <c r="VCD51" s="6"/>
      <c r="VCE51" s="6"/>
      <c r="VCF51" s="6"/>
      <c r="VCG51" s="6"/>
      <c r="VCH51" s="6"/>
      <c r="VCI51" s="6"/>
      <c r="VCJ51" s="6"/>
      <c r="VCK51" s="6"/>
      <c r="VCL51" s="6"/>
      <c r="VCM51" s="6"/>
      <c r="VCN51" s="6"/>
      <c r="VCO51" s="6"/>
      <c r="VCP51" s="6"/>
      <c r="VCQ51" s="6"/>
      <c r="VCR51" s="6"/>
      <c r="VCS51" s="6"/>
      <c r="VCT51" s="6"/>
      <c r="VCU51" s="6"/>
      <c r="VCV51" s="6"/>
      <c r="VCW51" s="6"/>
      <c r="VCX51" s="6"/>
      <c r="VCY51" s="6"/>
      <c r="VCZ51" s="6"/>
      <c r="VDA51" s="6"/>
      <c r="VDB51" s="6"/>
      <c r="VDC51" s="6"/>
      <c r="VDD51" s="6"/>
      <c r="VDE51" s="6"/>
      <c r="VDF51" s="6"/>
      <c r="VDG51" s="6"/>
      <c r="VDH51" s="6"/>
      <c r="VDI51" s="6"/>
      <c r="VDJ51" s="6"/>
      <c r="VDK51" s="6"/>
      <c r="VDL51" s="6"/>
      <c r="VDM51" s="6"/>
      <c r="VDN51" s="6"/>
      <c r="VDO51" s="6"/>
      <c r="VDP51" s="6"/>
      <c r="VDQ51" s="6"/>
      <c r="VDR51" s="6"/>
      <c r="VDS51" s="6"/>
      <c r="VDT51" s="6"/>
      <c r="VDU51" s="6"/>
      <c r="VDV51" s="6"/>
      <c r="VDW51" s="6"/>
      <c r="VDX51" s="6"/>
      <c r="VDY51" s="6"/>
      <c r="VDZ51" s="6"/>
      <c r="VEA51" s="6"/>
      <c r="VEB51" s="6"/>
      <c r="VEC51" s="6"/>
      <c r="VED51" s="6"/>
      <c r="VEE51" s="6"/>
      <c r="VEF51" s="6"/>
      <c r="VEG51" s="6"/>
      <c r="VEH51" s="6"/>
      <c r="VEI51" s="6"/>
      <c r="VEJ51" s="6"/>
      <c r="VEK51" s="6"/>
      <c r="VEL51" s="6"/>
      <c r="VEM51" s="6"/>
      <c r="VEN51" s="6"/>
      <c r="VEO51" s="6"/>
      <c r="VEP51" s="6"/>
      <c r="VEQ51" s="6"/>
      <c r="VER51" s="6"/>
      <c r="VES51" s="6"/>
      <c r="VET51" s="6"/>
      <c r="VEU51" s="6"/>
      <c r="VEV51" s="6"/>
      <c r="VEW51" s="6"/>
      <c r="VEX51" s="6"/>
      <c r="VEY51" s="6"/>
      <c r="VEZ51" s="6"/>
      <c r="VFA51" s="6"/>
      <c r="VFB51" s="6"/>
      <c r="VFC51" s="6"/>
      <c r="VFD51" s="6"/>
      <c r="VFE51" s="6"/>
      <c r="VFF51" s="6"/>
      <c r="VFG51" s="6"/>
      <c r="VFH51" s="6"/>
      <c r="VFI51" s="6"/>
      <c r="VFJ51" s="6"/>
      <c r="VFK51" s="6"/>
      <c r="VFL51" s="6"/>
      <c r="VFM51" s="6"/>
      <c r="VFN51" s="6"/>
      <c r="VFO51" s="6"/>
      <c r="VFP51" s="6"/>
      <c r="VFQ51" s="6"/>
      <c r="VFR51" s="6"/>
      <c r="VFS51" s="6"/>
      <c r="VFT51" s="6"/>
      <c r="VFU51" s="6"/>
      <c r="VFV51" s="6"/>
      <c r="VFW51" s="6"/>
      <c r="VFX51" s="6"/>
      <c r="VFY51" s="6"/>
      <c r="VFZ51" s="6"/>
      <c r="VGA51" s="6"/>
      <c r="VGB51" s="6"/>
      <c r="VGC51" s="6"/>
      <c r="VGD51" s="6"/>
      <c r="VGE51" s="6"/>
      <c r="VGF51" s="6"/>
      <c r="VGG51" s="6"/>
      <c r="VGH51" s="6"/>
      <c r="VGI51" s="6"/>
      <c r="VGJ51" s="6"/>
      <c r="VGK51" s="6"/>
      <c r="VGL51" s="6"/>
      <c r="VGM51" s="6"/>
      <c r="VGN51" s="6"/>
      <c r="VGO51" s="6"/>
      <c r="VGP51" s="6"/>
      <c r="VGQ51" s="6"/>
      <c r="VGR51" s="6"/>
      <c r="VGS51" s="6"/>
      <c r="VGT51" s="6"/>
      <c r="VGU51" s="6"/>
      <c r="VGV51" s="6"/>
      <c r="VGW51" s="6"/>
      <c r="VGX51" s="6"/>
      <c r="VGY51" s="6"/>
      <c r="VGZ51" s="6"/>
      <c r="VHA51" s="6"/>
      <c r="VHB51" s="6"/>
      <c r="VHC51" s="6"/>
      <c r="VHD51" s="6"/>
      <c r="VHE51" s="6"/>
      <c r="VHF51" s="6"/>
      <c r="VHG51" s="6"/>
      <c r="VHH51" s="6"/>
      <c r="VHI51" s="6"/>
      <c r="VHJ51" s="6"/>
      <c r="VHK51" s="6"/>
      <c r="VHL51" s="6"/>
      <c r="VHM51" s="6"/>
      <c r="VHN51" s="6"/>
      <c r="VHO51" s="6"/>
      <c r="VHP51" s="6"/>
      <c r="VHQ51" s="6"/>
      <c r="VHR51" s="6"/>
      <c r="VHS51" s="6"/>
      <c r="VHT51" s="6"/>
      <c r="VHU51" s="6"/>
      <c r="VHV51" s="6"/>
      <c r="VHW51" s="6"/>
      <c r="VHX51" s="6"/>
      <c r="VHY51" s="6"/>
      <c r="VHZ51" s="6"/>
      <c r="VIA51" s="6"/>
      <c r="VIB51" s="6"/>
      <c r="VIC51" s="6"/>
      <c r="VID51" s="6"/>
      <c r="VIE51" s="6"/>
      <c r="VIF51" s="6"/>
      <c r="VIG51" s="6"/>
      <c r="VIH51" s="6"/>
      <c r="VII51" s="6"/>
      <c r="VIJ51" s="6"/>
      <c r="VIK51" s="6"/>
      <c r="VIL51" s="6"/>
      <c r="VIM51" s="6"/>
      <c r="VIN51" s="6"/>
      <c r="VIO51" s="6"/>
      <c r="VIP51" s="6"/>
      <c r="VIQ51" s="6"/>
      <c r="VIR51" s="6"/>
      <c r="VIS51" s="6"/>
      <c r="VIT51" s="6"/>
      <c r="VIU51" s="6"/>
      <c r="VIV51" s="6"/>
      <c r="VIW51" s="6"/>
      <c r="VIX51" s="6"/>
      <c r="VIY51" s="6"/>
      <c r="VIZ51" s="6"/>
      <c r="VJA51" s="6"/>
      <c r="VJB51" s="6"/>
      <c r="VJC51" s="6"/>
      <c r="VJD51" s="6"/>
      <c r="VJE51" s="6"/>
      <c r="VJF51" s="6"/>
      <c r="VJG51" s="6"/>
      <c r="VJH51" s="6"/>
      <c r="VJI51" s="6"/>
      <c r="VJJ51" s="6"/>
      <c r="VJK51" s="6"/>
      <c r="VJL51" s="6"/>
      <c r="VJM51" s="6"/>
      <c r="VJN51" s="6"/>
      <c r="VJO51" s="6"/>
      <c r="VJP51" s="6"/>
      <c r="VJQ51" s="6"/>
      <c r="VJR51" s="6"/>
      <c r="VJS51" s="6"/>
      <c r="VJT51" s="6"/>
      <c r="VJU51" s="6"/>
      <c r="VJV51" s="6"/>
      <c r="VJW51" s="6"/>
      <c r="VJX51" s="6"/>
      <c r="VJY51" s="6"/>
      <c r="VJZ51" s="6"/>
      <c r="VKA51" s="6"/>
      <c r="VKB51" s="6"/>
      <c r="VKC51" s="6"/>
      <c r="VKD51" s="6"/>
      <c r="VKE51" s="6"/>
      <c r="VKF51" s="6"/>
      <c r="VKG51" s="6"/>
      <c r="VKH51" s="6"/>
      <c r="VKI51" s="6"/>
      <c r="VKJ51" s="6"/>
      <c r="VKK51" s="6"/>
      <c r="VKL51" s="6"/>
      <c r="VKM51" s="6"/>
      <c r="VKN51" s="6"/>
      <c r="VKO51" s="6"/>
      <c r="VKP51" s="6"/>
      <c r="VKQ51" s="6"/>
      <c r="VKR51" s="6"/>
      <c r="VKS51" s="6"/>
      <c r="VKT51" s="6"/>
      <c r="VKU51" s="6"/>
      <c r="VKV51" s="6"/>
      <c r="VKW51" s="6"/>
      <c r="VKX51" s="6"/>
      <c r="VKY51" s="6"/>
      <c r="VKZ51" s="6"/>
      <c r="VLA51" s="6"/>
      <c r="VLB51" s="6"/>
      <c r="VLC51" s="6"/>
      <c r="VLD51" s="6"/>
      <c r="VLE51" s="6"/>
      <c r="VLF51" s="6"/>
      <c r="VLG51" s="6"/>
      <c r="VLH51" s="6"/>
      <c r="VLI51" s="6"/>
      <c r="VLJ51" s="6"/>
      <c r="VLK51" s="6"/>
      <c r="VLL51" s="6"/>
      <c r="VLM51" s="6"/>
      <c r="VLN51" s="6"/>
      <c r="VLO51" s="6"/>
      <c r="VLP51" s="6"/>
      <c r="VLQ51" s="6"/>
      <c r="VLR51" s="6"/>
      <c r="VLS51" s="6"/>
      <c r="VLT51" s="6"/>
      <c r="VLU51" s="6"/>
      <c r="VLV51" s="6"/>
      <c r="VLW51" s="6"/>
      <c r="VLX51" s="6"/>
      <c r="VLY51" s="6"/>
      <c r="VLZ51" s="6"/>
      <c r="VMA51" s="6"/>
      <c r="VMB51" s="6"/>
      <c r="VMC51" s="6"/>
      <c r="VMD51" s="6"/>
      <c r="VME51" s="6"/>
      <c r="VMF51" s="6"/>
      <c r="VMG51" s="6"/>
      <c r="VMH51" s="6"/>
      <c r="VMI51" s="6"/>
      <c r="VMJ51" s="6"/>
      <c r="VMK51" s="6"/>
      <c r="VML51" s="6"/>
      <c r="VMM51" s="6"/>
      <c r="VMN51" s="6"/>
      <c r="VMO51" s="6"/>
      <c r="VMP51" s="6"/>
      <c r="VMQ51" s="6"/>
      <c r="VMR51" s="6"/>
      <c r="VMS51" s="6"/>
      <c r="VMT51" s="6"/>
      <c r="VMU51" s="6"/>
      <c r="VMV51" s="6"/>
      <c r="VMW51" s="6"/>
      <c r="VMX51" s="6"/>
      <c r="VMY51" s="6"/>
      <c r="VMZ51" s="6"/>
      <c r="VNA51" s="6"/>
      <c r="VNB51" s="6"/>
      <c r="VNC51" s="6"/>
      <c r="VND51" s="6"/>
      <c r="VNE51" s="6"/>
      <c r="VNF51" s="6"/>
      <c r="VNG51" s="6"/>
      <c r="VNH51" s="6"/>
      <c r="VNI51" s="6"/>
      <c r="VNJ51" s="6"/>
      <c r="VNK51" s="6"/>
      <c r="VNL51" s="6"/>
      <c r="VNM51" s="6"/>
      <c r="VNN51" s="6"/>
      <c r="VNO51" s="6"/>
      <c r="VNP51" s="6"/>
      <c r="VNQ51" s="6"/>
      <c r="VNR51" s="6"/>
      <c r="VNS51" s="6"/>
      <c r="VNT51" s="6"/>
      <c r="VNU51" s="6"/>
      <c r="VNV51" s="6"/>
      <c r="VNW51" s="6"/>
      <c r="VNX51" s="6"/>
      <c r="VNY51" s="6"/>
      <c r="VNZ51" s="6"/>
      <c r="VOA51" s="6"/>
      <c r="VOB51" s="6"/>
      <c r="VOC51" s="6"/>
      <c r="VOD51" s="6"/>
      <c r="VOE51" s="6"/>
      <c r="VOF51" s="6"/>
      <c r="VOG51" s="6"/>
      <c r="VOH51" s="6"/>
      <c r="VOI51" s="6"/>
      <c r="VOJ51" s="6"/>
      <c r="VOK51" s="6"/>
      <c r="VOL51" s="6"/>
      <c r="VOM51" s="6"/>
      <c r="VON51" s="6"/>
      <c r="VOO51" s="6"/>
      <c r="VOP51" s="6"/>
      <c r="VOQ51" s="6"/>
      <c r="VOR51" s="6"/>
      <c r="VOS51" s="6"/>
      <c r="VOT51" s="6"/>
      <c r="VOU51" s="6"/>
      <c r="VOV51" s="6"/>
      <c r="VOW51" s="6"/>
      <c r="VOX51" s="6"/>
      <c r="VOY51" s="6"/>
      <c r="VOZ51" s="6"/>
      <c r="VPA51" s="6"/>
      <c r="VPB51" s="6"/>
      <c r="VPC51" s="6"/>
      <c r="VPD51" s="6"/>
      <c r="VPE51" s="6"/>
      <c r="VPF51" s="6"/>
      <c r="VPG51" s="6"/>
      <c r="VPH51" s="6"/>
      <c r="VPI51" s="6"/>
      <c r="VPJ51" s="6"/>
      <c r="VPK51" s="6"/>
      <c r="VPL51" s="6"/>
      <c r="VPM51" s="6"/>
      <c r="VPN51" s="6"/>
      <c r="VPO51" s="6"/>
      <c r="VPP51" s="6"/>
      <c r="VPQ51" s="6"/>
      <c r="VPR51" s="6"/>
      <c r="VPS51" s="6"/>
      <c r="VPT51" s="6"/>
      <c r="VPU51" s="6"/>
      <c r="VPV51" s="6"/>
      <c r="VPW51" s="6"/>
      <c r="VPX51" s="6"/>
      <c r="VPY51" s="6"/>
      <c r="VPZ51" s="6"/>
      <c r="VQA51" s="6"/>
      <c r="VQB51" s="6"/>
      <c r="VQC51" s="6"/>
      <c r="VQD51" s="6"/>
      <c r="VQE51" s="6"/>
      <c r="VQF51" s="6"/>
      <c r="VQG51" s="6"/>
      <c r="VQH51" s="6"/>
      <c r="VQI51" s="6"/>
      <c r="VQJ51" s="6"/>
      <c r="VQK51" s="6"/>
      <c r="VQL51" s="6"/>
      <c r="VQM51" s="6"/>
      <c r="VQN51" s="6"/>
      <c r="VQO51" s="6"/>
      <c r="VQP51" s="6"/>
      <c r="VQQ51" s="6"/>
      <c r="VQR51" s="6"/>
      <c r="VQS51" s="6"/>
      <c r="VQT51" s="6"/>
      <c r="VQU51" s="6"/>
      <c r="VQV51" s="6"/>
      <c r="VQW51" s="6"/>
      <c r="VQX51" s="6"/>
      <c r="VQY51" s="6"/>
      <c r="VQZ51" s="6"/>
      <c r="VRA51" s="6"/>
      <c r="VRB51" s="6"/>
      <c r="VRC51" s="6"/>
      <c r="VRD51" s="6"/>
      <c r="VRE51" s="6"/>
      <c r="VRF51" s="6"/>
      <c r="VRG51" s="6"/>
      <c r="VRH51" s="6"/>
      <c r="VRI51" s="6"/>
      <c r="VRJ51" s="6"/>
      <c r="VRK51" s="6"/>
      <c r="VRL51" s="6"/>
      <c r="VRM51" s="6"/>
      <c r="VRN51" s="6"/>
      <c r="VRO51" s="6"/>
      <c r="VRP51" s="6"/>
      <c r="VRQ51" s="6"/>
      <c r="VRR51" s="6"/>
      <c r="VRS51" s="6"/>
      <c r="VRT51" s="6"/>
      <c r="VRU51" s="6"/>
      <c r="VRV51" s="6"/>
      <c r="VRW51" s="6"/>
      <c r="VRX51" s="6"/>
      <c r="VRY51" s="6"/>
      <c r="VRZ51" s="6"/>
      <c r="VSA51" s="6"/>
      <c r="VSB51" s="6"/>
      <c r="VSC51" s="6"/>
      <c r="VSD51" s="6"/>
      <c r="VSE51" s="6"/>
      <c r="VSF51" s="6"/>
      <c r="VSG51" s="6"/>
      <c r="VSH51" s="6"/>
      <c r="VSI51" s="6"/>
      <c r="VSJ51" s="6"/>
      <c r="VSK51" s="6"/>
      <c r="VSL51" s="6"/>
      <c r="VSM51" s="6"/>
      <c r="VSN51" s="6"/>
      <c r="VSO51" s="6"/>
      <c r="VSP51" s="6"/>
      <c r="VSQ51" s="6"/>
      <c r="VSR51" s="6"/>
      <c r="VSS51" s="6"/>
      <c r="VST51" s="6"/>
      <c r="VSU51" s="6"/>
      <c r="VSV51" s="6"/>
      <c r="VSW51" s="6"/>
      <c r="VSX51" s="6"/>
      <c r="VSY51" s="6"/>
      <c r="VSZ51" s="6"/>
      <c r="VTA51" s="6"/>
      <c r="VTB51" s="6"/>
      <c r="VTC51" s="6"/>
      <c r="VTD51" s="6"/>
      <c r="VTE51" s="6"/>
      <c r="VTF51" s="6"/>
      <c r="VTG51" s="6"/>
      <c r="VTH51" s="6"/>
      <c r="VTI51" s="6"/>
      <c r="VTJ51" s="6"/>
      <c r="VTK51" s="6"/>
      <c r="VTL51" s="6"/>
      <c r="VTM51" s="6"/>
      <c r="VTN51" s="6"/>
      <c r="VTO51" s="6"/>
      <c r="VTP51" s="6"/>
      <c r="VTQ51" s="6"/>
      <c r="VTR51" s="6"/>
      <c r="VTS51" s="6"/>
      <c r="VTT51" s="6"/>
      <c r="VTU51" s="6"/>
      <c r="VTV51" s="6"/>
      <c r="VTW51" s="6"/>
      <c r="VTX51" s="6"/>
      <c r="VTY51" s="6"/>
      <c r="VTZ51" s="6"/>
      <c r="VUA51" s="6"/>
      <c r="VUB51" s="6"/>
      <c r="VUC51" s="6"/>
      <c r="VUD51" s="6"/>
      <c r="VUE51" s="6"/>
      <c r="VUF51" s="6"/>
      <c r="VUG51" s="6"/>
      <c r="VUH51" s="6"/>
      <c r="VUI51" s="6"/>
      <c r="VUJ51" s="6"/>
      <c r="VUK51" s="6"/>
      <c r="VUL51" s="6"/>
      <c r="VUM51" s="6"/>
      <c r="VUN51" s="6"/>
      <c r="VUO51" s="6"/>
      <c r="VUP51" s="6"/>
      <c r="VUQ51" s="6"/>
      <c r="VUR51" s="6"/>
      <c r="VUS51" s="6"/>
      <c r="VUT51" s="6"/>
      <c r="VUU51" s="6"/>
      <c r="VUV51" s="6"/>
      <c r="VUW51" s="6"/>
      <c r="VUX51" s="6"/>
      <c r="VUY51" s="6"/>
      <c r="VUZ51" s="6"/>
      <c r="VVA51" s="6"/>
      <c r="VVB51" s="6"/>
      <c r="VVC51" s="6"/>
      <c r="VVD51" s="6"/>
      <c r="VVE51" s="6"/>
      <c r="VVF51" s="6"/>
      <c r="VVG51" s="6"/>
      <c r="VVH51" s="6"/>
      <c r="VVI51" s="6"/>
      <c r="VVJ51" s="6"/>
      <c r="VVK51" s="6"/>
      <c r="VVL51" s="6"/>
      <c r="VVM51" s="6"/>
      <c r="VVN51" s="6"/>
      <c r="VVO51" s="6"/>
      <c r="VVP51" s="6"/>
      <c r="VVQ51" s="6"/>
      <c r="VVR51" s="6"/>
      <c r="VVS51" s="6"/>
      <c r="VVT51" s="6"/>
      <c r="VVU51" s="6"/>
      <c r="VVV51" s="6"/>
      <c r="VVW51" s="6"/>
      <c r="VVX51" s="6"/>
      <c r="VVY51" s="6"/>
      <c r="VVZ51" s="6"/>
      <c r="VWA51" s="6"/>
      <c r="VWB51" s="6"/>
      <c r="VWC51" s="6"/>
      <c r="VWD51" s="6"/>
      <c r="VWE51" s="6"/>
      <c r="VWF51" s="6"/>
      <c r="VWG51" s="6"/>
      <c r="VWH51" s="6"/>
      <c r="VWI51" s="6"/>
      <c r="VWJ51" s="6"/>
      <c r="VWK51" s="6"/>
      <c r="VWL51" s="6"/>
      <c r="VWM51" s="6"/>
      <c r="VWN51" s="6"/>
      <c r="VWO51" s="6"/>
      <c r="VWP51" s="6"/>
      <c r="VWQ51" s="6"/>
      <c r="VWR51" s="6"/>
      <c r="VWS51" s="6"/>
      <c r="VWT51" s="6"/>
      <c r="VWU51" s="6"/>
      <c r="VWV51" s="6"/>
      <c r="VWW51" s="6"/>
      <c r="VWX51" s="6"/>
      <c r="VWY51" s="6"/>
      <c r="VWZ51" s="6"/>
      <c r="VXA51" s="6"/>
      <c r="VXB51" s="6"/>
      <c r="VXC51" s="6"/>
      <c r="VXD51" s="6"/>
      <c r="VXE51" s="6"/>
      <c r="VXF51" s="6"/>
      <c r="VXG51" s="6"/>
      <c r="VXH51" s="6"/>
      <c r="VXI51" s="6"/>
      <c r="VXJ51" s="6"/>
      <c r="VXK51" s="6"/>
      <c r="VXL51" s="6"/>
      <c r="VXM51" s="6"/>
      <c r="VXN51" s="6"/>
      <c r="VXO51" s="6"/>
      <c r="VXP51" s="6"/>
      <c r="VXQ51" s="6"/>
      <c r="VXR51" s="6"/>
      <c r="VXS51" s="6"/>
      <c r="VXT51" s="6"/>
      <c r="VXU51" s="6"/>
      <c r="VXV51" s="6"/>
      <c r="VXW51" s="6"/>
      <c r="VXX51" s="6"/>
      <c r="VXY51" s="6"/>
      <c r="VXZ51" s="6"/>
      <c r="VYA51" s="6"/>
      <c r="VYB51" s="6"/>
      <c r="VYC51" s="6"/>
      <c r="VYD51" s="6"/>
      <c r="VYE51" s="6"/>
      <c r="VYF51" s="6"/>
      <c r="VYG51" s="6"/>
      <c r="VYH51" s="6"/>
      <c r="VYI51" s="6"/>
      <c r="VYJ51" s="6"/>
      <c r="VYK51" s="6"/>
      <c r="VYL51" s="6"/>
      <c r="VYM51" s="6"/>
      <c r="VYN51" s="6"/>
      <c r="VYO51" s="6"/>
      <c r="VYP51" s="6"/>
      <c r="VYQ51" s="6"/>
      <c r="VYR51" s="6"/>
      <c r="VYS51" s="6"/>
      <c r="VYT51" s="6"/>
      <c r="VYU51" s="6"/>
      <c r="VYV51" s="6"/>
      <c r="VYW51" s="6"/>
      <c r="VYX51" s="6"/>
      <c r="VYY51" s="6"/>
      <c r="VYZ51" s="6"/>
      <c r="VZA51" s="6"/>
      <c r="VZB51" s="6"/>
      <c r="VZC51" s="6"/>
      <c r="VZD51" s="6"/>
      <c r="VZE51" s="6"/>
      <c r="VZF51" s="6"/>
      <c r="VZG51" s="6"/>
      <c r="VZH51" s="6"/>
      <c r="VZI51" s="6"/>
      <c r="VZJ51" s="6"/>
      <c r="VZK51" s="6"/>
      <c r="VZL51" s="6"/>
      <c r="VZM51" s="6"/>
      <c r="VZN51" s="6"/>
      <c r="VZO51" s="6"/>
      <c r="VZP51" s="6"/>
      <c r="VZQ51" s="6"/>
      <c r="VZR51" s="6"/>
      <c r="VZS51" s="6"/>
      <c r="VZT51" s="6"/>
      <c r="VZU51" s="6"/>
      <c r="VZV51" s="6"/>
      <c r="VZW51" s="6"/>
      <c r="VZX51" s="6"/>
      <c r="VZY51" s="6"/>
      <c r="VZZ51" s="6"/>
      <c r="WAA51" s="6"/>
      <c r="WAB51" s="6"/>
      <c r="WAC51" s="6"/>
      <c r="WAD51" s="6"/>
      <c r="WAE51" s="6"/>
      <c r="WAF51" s="6"/>
      <c r="WAG51" s="6"/>
      <c r="WAH51" s="6"/>
      <c r="WAI51" s="6"/>
      <c r="WAJ51" s="6"/>
      <c r="WAK51" s="6"/>
      <c r="WAL51" s="6"/>
      <c r="WAM51" s="6"/>
      <c r="WAN51" s="6"/>
      <c r="WAO51" s="6"/>
      <c r="WAP51" s="6"/>
      <c r="WAQ51" s="6"/>
      <c r="WAR51" s="6"/>
      <c r="WAS51" s="6"/>
      <c r="WAT51" s="6"/>
      <c r="WAU51" s="6"/>
      <c r="WAV51" s="6"/>
      <c r="WAW51" s="6"/>
      <c r="WAX51" s="6"/>
      <c r="WAY51" s="6"/>
      <c r="WAZ51" s="6"/>
      <c r="WBA51" s="6"/>
      <c r="WBB51" s="6"/>
      <c r="WBC51" s="6"/>
      <c r="WBD51" s="6"/>
      <c r="WBE51" s="6"/>
      <c r="WBF51" s="6"/>
      <c r="WBG51" s="6"/>
      <c r="WBH51" s="6"/>
      <c r="WBI51" s="6"/>
      <c r="WBJ51" s="6"/>
      <c r="WBK51" s="6"/>
      <c r="WBL51" s="6"/>
      <c r="WBM51" s="6"/>
      <c r="WBN51" s="6"/>
      <c r="WBO51" s="6"/>
      <c r="WBP51" s="6"/>
      <c r="WBQ51" s="6"/>
      <c r="WBR51" s="6"/>
      <c r="WBS51" s="6"/>
      <c r="WBT51" s="6"/>
      <c r="WBU51" s="6"/>
      <c r="WBV51" s="6"/>
      <c r="WBW51" s="6"/>
      <c r="WBX51" s="6"/>
      <c r="WBY51" s="6"/>
      <c r="WBZ51" s="6"/>
      <c r="WCA51" s="6"/>
      <c r="WCB51" s="6"/>
      <c r="WCC51" s="6"/>
      <c r="WCD51" s="6"/>
      <c r="WCE51" s="6"/>
      <c r="WCF51" s="6"/>
      <c r="WCG51" s="6"/>
      <c r="WCH51" s="6"/>
      <c r="WCI51" s="6"/>
      <c r="WCJ51" s="6"/>
      <c r="WCK51" s="6"/>
      <c r="WCL51" s="6"/>
      <c r="WCM51" s="6"/>
      <c r="WCN51" s="6"/>
      <c r="WCO51" s="6"/>
      <c r="WCP51" s="6"/>
      <c r="WCQ51" s="6"/>
      <c r="WCR51" s="6"/>
      <c r="WCS51" s="6"/>
      <c r="WCT51" s="6"/>
      <c r="WCU51" s="6"/>
      <c r="WCV51" s="6"/>
      <c r="WCW51" s="6"/>
      <c r="WCX51" s="6"/>
      <c r="WCY51" s="6"/>
      <c r="WCZ51" s="6"/>
      <c r="WDA51" s="6"/>
      <c r="WDB51" s="6"/>
      <c r="WDC51" s="6"/>
      <c r="WDD51" s="6"/>
      <c r="WDE51" s="6"/>
      <c r="WDF51" s="6"/>
      <c r="WDG51" s="6"/>
      <c r="WDH51" s="6"/>
      <c r="WDI51" s="6"/>
      <c r="WDJ51" s="6"/>
      <c r="WDK51" s="6"/>
      <c r="WDL51" s="6"/>
      <c r="WDM51" s="6"/>
      <c r="WDN51" s="6"/>
      <c r="WDO51" s="6"/>
      <c r="WDP51" s="6"/>
      <c r="WDQ51" s="6"/>
      <c r="WDR51" s="6"/>
      <c r="WDS51" s="6"/>
      <c r="WDT51" s="6"/>
      <c r="WDU51" s="6"/>
      <c r="WDV51" s="6"/>
      <c r="WDW51" s="6"/>
      <c r="WDX51" s="6"/>
      <c r="WDY51" s="6"/>
      <c r="WDZ51" s="6"/>
      <c r="WEA51" s="6"/>
      <c r="WEB51" s="6"/>
      <c r="WEC51" s="6"/>
      <c r="WED51" s="6"/>
      <c r="WEE51" s="6"/>
      <c r="WEF51" s="6"/>
      <c r="WEG51" s="6"/>
      <c r="WEH51" s="6"/>
      <c r="WEI51" s="6"/>
      <c r="WEJ51" s="6"/>
      <c r="WEK51" s="6"/>
      <c r="WEL51" s="6"/>
      <c r="WEM51" s="6"/>
      <c r="WEN51" s="6"/>
      <c r="WEO51" s="6"/>
      <c r="WEP51" s="6"/>
      <c r="WEQ51" s="6"/>
      <c r="WER51" s="6"/>
      <c r="WES51" s="6"/>
      <c r="WET51" s="6"/>
      <c r="WEU51" s="6"/>
      <c r="WEV51" s="6"/>
      <c r="WEW51" s="6"/>
      <c r="WEX51" s="6"/>
      <c r="WEY51" s="6"/>
      <c r="WEZ51" s="6"/>
      <c r="WFA51" s="6"/>
      <c r="WFB51" s="6"/>
      <c r="WFC51" s="6"/>
      <c r="WFD51" s="6"/>
      <c r="WFE51" s="6"/>
      <c r="WFF51" s="6"/>
      <c r="WFG51" s="6"/>
      <c r="WFH51" s="6"/>
      <c r="WFI51" s="6"/>
      <c r="WFJ51" s="6"/>
      <c r="WFK51" s="6"/>
      <c r="WFL51" s="6"/>
      <c r="WFM51" s="6"/>
      <c r="WFN51" s="6"/>
      <c r="WFO51" s="6"/>
      <c r="WFP51" s="6"/>
      <c r="WFQ51" s="6"/>
      <c r="WFR51" s="6"/>
      <c r="WFS51" s="6"/>
      <c r="WFT51" s="6"/>
      <c r="WFU51" s="6"/>
      <c r="WFV51" s="6"/>
      <c r="WFW51" s="6"/>
      <c r="WFX51" s="6"/>
      <c r="WFY51" s="6"/>
      <c r="WFZ51" s="6"/>
      <c r="WGA51" s="6"/>
      <c r="WGB51" s="6"/>
      <c r="WGC51" s="6"/>
      <c r="WGD51" s="6"/>
      <c r="WGE51" s="6"/>
      <c r="WGF51" s="6"/>
      <c r="WGG51" s="6"/>
      <c r="WGH51" s="6"/>
      <c r="WGI51" s="6"/>
      <c r="WGJ51" s="6"/>
      <c r="WGK51" s="6"/>
      <c r="WGL51" s="6"/>
      <c r="WGM51" s="6"/>
      <c r="WGN51" s="6"/>
      <c r="WGO51" s="6"/>
      <c r="WGP51" s="6"/>
      <c r="WGQ51" s="6"/>
      <c r="WGR51" s="6"/>
      <c r="WGS51" s="6"/>
      <c r="WGT51" s="6"/>
      <c r="WGU51" s="6"/>
      <c r="WGV51" s="6"/>
      <c r="WGW51" s="6"/>
      <c r="WGX51" s="6"/>
      <c r="WGY51" s="6"/>
      <c r="WGZ51" s="6"/>
      <c r="WHA51" s="6"/>
      <c r="WHB51" s="6"/>
      <c r="WHC51" s="6"/>
      <c r="WHD51" s="6"/>
      <c r="WHE51" s="6"/>
      <c r="WHF51" s="6"/>
      <c r="WHG51" s="6"/>
      <c r="WHH51" s="6"/>
      <c r="WHI51" s="6"/>
      <c r="WHJ51" s="6"/>
      <c r="WHK51" s="6"/>
      <c r="WHL51" s="6"/>
      <c r="WHM51" s="6"/>
      <c r="WHN51" s="6"/>
      <c r="WHO51" s="6"/>
      <c r="WHP51" s="6"/>
      <c r="WHQ51" s="6"/>
      <c r="WHR51" s="6"/>
      <c r="WHS51" s="6"/>
      <c r="WHT51" s="6"/>
      <c r="WHU51" s="6"/>
      <c r="WHV51" s="6"/>
      <c r="WHW51" s="6"/>
      <c r="WHX51" s="6"/>
      <c r="WHY51" s="6"/>
      <c r="WHZ51" s="6"/>
      <c r="WIA51" s="6"/>
      <c r="WIB51" s="6"/>
      <c r="WIC51" s="6"/>
      <c r="WID51" s="6"/>
      <c r="WIE51" s="6"/>
      <c r="WIF51" s="6"/>
      <c r="WIG51" s="6"/>
      <c r="WIH51" s="6"/>
      <c r="WII51" s="6"/>
      <c r="WIJ51" s="6"/>
      <c r="WIK51" s="6"/>
      <c r="WIL51" s="6"/>
      <c r="WIM51" s="6"/>
      <c r="WIN51" s="6"/>
      <c r="WIO51" s="6"/>
      <c r="WIP51" s="6"/>
      <c r="WIQ51" s="6"/>
      <c r="WIR51" s="6"/>
      <c r="WIS51" s="6"/>
      <c r="WIT51" s="6"/>
      <c r="WIU51" s="6"/>
      <c r="WIV51" s="6"/>
      <c r="WIW51" s="6"/>
      <c r="WIX51" s="6"/>
      <c r="WIY51" s="6"/>
      <c r="WIZ51" s="6"/>
      <c r="WJA51" s="6"/>
      <c r="WJB51" s="6"/>
      <c r="WJC51" s="6"/>
      <c r="WJD51" s="6"/>
      <c r="WJE51" s="6"/>
      <c r="WJF51" s="6"/>
      <c r="WJG51" s="6"/>
      <c r="WJH51" s="6"/>
      <c r="WJI51" s="6"/>
      <c r="WJJ51" s="6"/>
      <c r="WJK51" s="6"/>
      <c r="WJL51" s="6"/>
      <c r="WJM51" s="6"/>
      <c r="WJN51" s="6"/>
      <c r="WJO51" s="6"/>
      <c r="WJP51" s="6"/>
      <c r="WJQ51" s="6"/>
      <c r="WJR51" s="6"/>
      <c r="WJS51" s="6"/>
      <c r="WJT51" s="6"/>
      <c r="WJU51" s="6"/>
      <c r="WJV51" s="6"/>
      <c r="WJW51" s="6"/>
      <c r="WJX51" s="6"/>
      <c r="WJY51" s="6"/>
      <c r="WJZ51" s="6"/>
      <c r="WKA51" s="6"/>
      <c r="WKB51" s="6"/>
      <c r="WKC51" s="6"/>
      <c r="WKD51" s="6"/>
      <c r="WKE51" s="6"/>
      <c r="WKF51" s="6"/>
      <c r="WKG51" s="6"/>
      <c r="WKH51" s="6"/>
      <c r="WKI51" s="6"/>
      <c r="WKJ51" s="6"/>
      <c r="WKK51" s="6"/>
      <c r="WKL51" s="6"/>
      <c r="WKM51" s="6"/>
      <c r="WKN51" s="6"/>
      <c r="WKO51" s="6"/>
      <c r="WKP51" s="6"/>
      <c r="WKQ51" s="6"/>
      <c r="WKR51" s="6"/>
      <c r="WKS51" s="6"/>
      <c r="WKT51" s="6"/>
      <c r="WKU51" s="6"/>
      <c r="WKV51" s="6"/>
      <c r="WKW51" s="6"/>
      <c r="WKX51" s="6"/>
      <c r="WKY51" s="6"/>
      <c r="WKZ51" s="6"/>
      <c r="WLA51" s="6"/>
      <c r="WLB51" s="6"/>
      <c r="WLC51" s="6"/>
      <c r="WLD51" s="6"/>
      <c r="WLE51" s="6"/>
      <c r="WLF51" s="6"/>
      <c r="WLG51" s="6"/>
      <c r="WLH51" s="6"/>
      <c r="WLI51" s="6"/>
      <c r="WLJ51" s="6"/>
      <c r="WLK51" s="6"/>
      <c r="WLL51" s="6"/>
      <c r="WLM51" s="6"/>
      <c r="WLN51" s="6"/>
      <c r="WLO51" s="6"/>
      <c r="WLP51" s="6"/>
      <c r="WLQ51" s="6"/>
      <c r="WLR51" s="6"/>
      <c r="WLS51" s="6"/>
      <c r="WLT51" s="6"/>
      <c r="WLU51" s="6"/>
      <c r="WLV51" s="6"/>
      <c r="WLW51" s="6"/>
      <c r="WLX51" s="6"/>
      <c r="WLY51" s="6"/>
      <c r="WLZ51" s="6"/>
      <c r="WMA51" s="6"/>
      <c r="WMB51" s="6"/>
      <c r="WMC51" s="6"/>
      <c r="WMD51" s="6"/>
      <c r="WME51" s="6"/>
      <c r="WMF51" s="6"/>
      <c r="WMG51" s="6"/>
      <c r="WMH51" s="6"/>
      <c r="WMI51" s="6"/>
      <c r="WMJ51" s="6"/>
      <c r="WMK51" s="6"/>
      <c r="WML51" s="6"/>
      <c r="WMM51" s="6"/>
      <c r="WMN51" s="6"/>
      <c r="WMO51" s="6"/>
      <c r="WMP51" s="6"/>
      <c r="WMQ51" s="6"/>
      <c r="WMR51" s="6"/>
      <c r="WMS51" s="6"/>
      <c r="WMT51" s="6"/>
      <c r="WMU51" s="6"/>
      <c r="WMV51" s="6"/>
      <c r="WMW51" s="6"/>
      <c r="WMX51" s="6"/>
      <c r="WMY51" s="6"/>
      <c r="WMZ51" s="6"/>
      <c r="WNA51" s="6"/>
      <c r="WNB51" s="6"/>
      <c r="WNC51" s="6"/>
      <c r="WND51" s="6"/>
      <c r="WNE51" s="6"/>
      <c r="WNF51" s="6"/>
      <c r="WNG51" s="6"/>
      <c r="WNH51" s="6"/>
      <c r="WNI51" s="6"/>
      <c r="WNJ51" s="6"/>
      <c r="WNK51" s="6"/>
      <c r="WNL51" s="6"/>
      <c r="WNM51" s="6"/>
      <c r="WNN51" s="6"/>
      <c r="WNO51" s="6"/>
      <c r="WNP51" s="6"/>
      <c r="WNQ51" s="6"/>
      <c r="WNR51" s="6"/>
      <c r="WNS51" s="6"/>
      <c r="WNT51" s="6"/>
      <c r="WNU51" s="6"/>
      <c r="WNV51" s="6"/>
      <c r="WNW51" s="6"/>
      <c r="WNX51" s="6"/>
      <c r="WNY51" s="6"/>
      <c r="WNZ51" s="6"/>
      <c r="WOA51" s="6"/>
      <c r="WOB51" s="6"/>
      <c r="WOC51" s="6"/>
      <c r="WOD51" s="6"/>
      <c r="WOE51" s="6"/>
      <c r="WOF51" s="6"/>
      <c r="WOG51" s="6"/>
      <c r="WOH51" s="6"/>
      <c r="WOI51" s="6"/>
      <c r="WOJ51" s="6"/>
      <c r="WOK51" s="6"/>
      <c r="WOL51" s="6"/>
      <c r="WOM51" s="6"/>
      <c r="WON51" s="6"/>
      <c r="WOO51" s="6"/>
      <c r="WOP51" s="6"/>
      <c r="WOQ51" s="6"/>
      <c r="WOR51" s="6"/>
      <c r="WOS51" s="6"/>
      <c r="WOT51" s="6"/>
      <c r="WOU51" s="6"/>
      <c r="WOV51" s="6"/>
      <c r="WOW51" s="6"/>
      <c r="WOX51" s="6"/>
      <c r="WOY51" s="6"/>
      <c r="WOZ51" s="6"/>
      <c r="WPA51" s="6"/>
      <c r="WPB51" s="6"/>
      <c r="WPC51" s="6"/>
      <c r="WPD51" s="6"/>
      <c r="WPE51" s="6"/>
      <c r="WPF51" s="6"/>
      <c r="WPG51" s="6"/>
      <c r="WPH51" s="6"/>
      <c r="WPI51" s="6"/>
      <c r="WPJ51" s="6"/>
      <c r="WPK51" s="6"/>
      <c r="WPL51" s="6"/>
      <c r="WPM51" s="6"/>
      <c r="WPN51" s="6"/>
      <c r="WPO51" s="6"/>
      <c r="WPP51" s="6"/>
      <c r="WPQ51" s="6"/>
      <c r="WPR51" s="6"/>
      <c r="WPS51" s="6"/>
      <c r="WPT51" s="6"/>
      <c r="WPU51" s="6"/>
      <c r="WPV51" s="6"/>
      <c r="WPW51" s="6"/>
      <c r="WPX51" s="6"/>
      <c r="WPY51" s="6"/>
      <c r="WPZ51" s="6"/>
      <c r="WQA51" s="6"/>
      <c r="WQB51" s="6"/>
      <c r="WQC51" s="6"/>
      <c r="WQD51" s="6"/>
      <c r="WQE51" s="6"/>
      <c r="WQF51" s="6"/>
      <c r="WQG51" s="6"/>
      <c r="WQH51" s="6"/>
      <c r="WQI51" s="6"/>
      <c r="WQJ51" s="6"/>
      <c r="WQK51" s="6"/>
      <c r="WQL51" s="6"/>
      <c r="WQM51" s="6"/>
      <c r="WQN51" s="6"/>
      <c r="WQO51" s="6"/>
      <c r="WQP51" s="6"/>
      <c r="WQQ51" s="6"/>
      <c r="WQR51" s="6"/>
      <c r="WQS51" s="6"/>
      <c r="WQT51" s="6"/>
      <c r="WQU51" s="6"/>
      <c r="WQV51" s="6"/>
      <c r="WQW51" s="6"/>
      <c r="WQX51" s="6"/>
      <c r="WQY51" s="6"/>
      <c r="WQZ51" s="6"/>
      <c r="WRA51" s="6"/>
      <c r="WRB51" s="6"/>
      <c r="WRC51" s="6"/>
      <c r="WRD51" s="6"/>
      <c r="WRE51" s="6"/>
      <c r="WRF51" s="6"/>
      <c r="WRG51" s="6"/>
      <c r="WRH51" s="6"/>
      <c r="WRI51" s="6"/>
      <c r="WRJ51" s="6"/>
      <c r="WRK51" s="6"/>
      <c r="WRL51" s="6"/>
      <c r="WRM51" s="6"/>
      <c r="WRN51" s="6"/>
      <c r="WRO51" s="6"/>
      <c r="WRP51" s="6"/>
      <c r="WRQ51" s="6"/>
      <c r="WRR51" s="6"/>
      <c r="WRS51" s="6"/>
      <c r="WRT51" s="6"/>
      <c r="WRU51" s="6"/>
      <c r="WRV51" s="6"/>
      <c r="WRW51" s="6"/>
      <c r="WRX51" s="6"/>
      <c r="WRY51" s="6"/>
      <c r="WRZ51" s="6"/>
      <c r="WSA51" s="6"/>
      <c r="WSB51" s="6"/>
      <c r="WSC51" s="6"/>
      <c r="WSD51" s="6"/>
      <c r="WSE51" s="6"/>
      <c r="WSF51" s="6"/>
      <c r="WSG51" s="6"/>
      <c r="WSH51" s="6"/>
      <c r="WSI51" s="6"/>
      <c r="WSJ51" s="6"/>
      <c r="WSK51" s="6"/>
      <c r="WSL51" s="6"/>
      <c r="WSM51" s="6"/>
      <c r="WSN51" s="6"/>
      <c r="WSO51" s="6"/>
      <c r="WSP51" s="6"/>
      <c r="WSQ51" s="6"/>
      <c r="WSR51" s="6"/>
      <c r="WSS51" s="6"/>
      <c r="WST51" s="6"/>
      <c r="WSU51" s="6"/>
      <c r="WSV51" s="6"/>
      <c r="WSW51" s="6"/>
      <c r="WSX51" s="6"/>
      <c r="WSY51" s="6"/>
      <c r="WSZ51" s="6"/>
      <c r="WTA51" s="6"/>
      <c r="WTB51" s="6"/>
      <c r="WTC51" s="6"/>
      <c r="WTD51" s="6"/>
      <c r="WTE51" s="6"/>
      <c r="WTF51" s="6"/>
      <c r="WTG51" s="6"/>
      <c r="WTH51" s="6"/>
      <c r="WTI51" s="6"/>
      <c r="WTJ51" s="6"/>
      <c r="WTK51" s="6"/>
      <c r="WTL51" s="6"/>
      <c r="WTM51" s="6"/>
      <c r="WTN51" s="6"/>
      <c r="WTO51" s="6"/>
      <c r="WTP51" s="6"/>
      <c r="WTQ51" s="6"/>
      <c r="WTR51" s="6"/>
      <c r="WTS51" s="6"/>
      <c r="WTT51" s="6"/>
      <c r="WTU51" s="6"/>
      <c r="WTV51" s="6"/>
      <c r="WTW51" s="6"/>
      <c r="WTX51" s="6"/>
      <c r="WTY51" s="6"/>
      <c r="WTZ51" s="6"/>
      <c r="WUA51" s="6"/>
      <c r="WUB51" s="6"/>
      <c r="WUC51" s="6"/>
      <c r="WUD51" s="6"/>
      <c r="WUE51" s="6"/>
      <c r="WUF51" s="6"/>
      <c r="WUG51" s="6"/>
      <c r="WUH51" s="6"/>
      <c r="WUI51" s="6"/>
      <c r="WUJ51" s="6"/>
      <c r="WUK51" s="6"/>
      <c r="WUL51" s="6"/>
      <c r="WUM51" s="6"/>
      <c r="WUN51" s="6"/>
      <c r="WUO51" s="6"/>
      <c r="WUP51" s="6"/>
      <c r="WUQ51" s="6"/>
      <c r="WUR51" s="6"/>
      <c r="WUS51" s="6"/>
      <c r="WUT51" s="6"/>
      <c r="WUU51" s="6"/>
      <c r="WUV51" s="6"/>
      <c r="WUW51" s="6"/>
      <c r="WUX51" s="6"/>
      <c r="WUY51" s="6"/>
      <c r="WUZ51" s="6"/>
      <c r="WVA51" s="6"/>
      <c r="WVB51" s="6"/>
      <c r="WVC51" s="6"/>
      <c r="WVD51" s="6"/>
      <c r="WVE51" s="6"/>
      <c r="WVF51" s="6"/>
      <c r="WVG51" s="6"/>
      <c r="WVH51" s="6"/>
      <c r="WVI51" s="6"/>
      <c r="WVJ51" s="6"/>
      <c r="WVK51" s="6"/>
      <c r="WVL51" s="6"/>
      <c r="WVM51" s="6"/>
      <c r="WVN51" s="6"/>
      <c r="WVO51" s="6"/>
      <c r="WVP51" s="6"/>
      <c r="WVQ51" s="6"/>
      <c r="WVR51" s="6"/>
      <c r="WVS51" s="6"/>
      <c r="WVT51" s="6"/>
      <c r="WVU51" s="6"/>
      <c r="WVV51" s="6"/>
      <c r="WVW51" s="6"/>
      <c r="WVX51" s="6"/>
      <c r="WVY51" s="6"/>
      <c r="WVZ51" s="6"/>
      <c r="WWA51" s="6"/>
      <c r="WWB51" s="6"/>
      <c r="WWC51" s="6"/>
      <c r="WWD51" s="6"/>
      <c r="WWE51" s="6"/>
      <c r="WWF51" s="6"/>
      <c r="WWG51" s="6"/>
      <c r="WWH51" s="6"/>
      <c r="WWI51" s="6"/>
      <c r="WWJ51" s="6"/>
      <c r="WWK51" s="6"/>
      <c r="WWL51" s="6"/>
      <c r="WWM51" s="6"/>
      <c r="WWN51" s="6"/>
      <c r="WWO51" s="6"/>
      <c r="WWP51" s="6"/>
      <c r="WWQ51" s="6"/>
      <c r="WWR51" s="6"/>
      <c r="WWS51" s="6"/>
      <c r="WWT51" s="6"/>
      <c r="WWU51" s="6"/>
      <c r="WWV51" s="6"/>
      <c r="WWW51" s="6"/>
      <c r="WWX51" s="6"/>
      <c r="WWY51" s="6"/>
      <c r="WWZ51" s="6"/>
      <c r="WXA51" s="6"/>
      <c r="WXB51" s="6"/>
      <c r="WXC51" s="6"/>
      <c r="WXD51" s="6"/>
      <c r="WXE51" s="6"/>
      <c r="WXF51" s="6"/>
      <c r="WXG51" s="6"/>
      <c r="WXH51" s="6"/>
      <c r="WXI51" s="6"/>
      <c r="WXJ51" s="6"/>
      <c r="WXK51" s="6"/>
      <c r="WXL51" s="6"/>
      <c r="WXM51" s="6"/>
      <c r="WXN51" s="6"/>
      <c r="WXO51" s="6"/>
      <c r="WXP51" s="6"/>
      <c r="WXQ51" s="6"/>
      <c r="WXR51" s="6"/>
      <c r="WXS51" s="6"/>
      <c r="WXT51" s="6"/>
      <c r="WXU51" s="6"/>
      <c r="WXV51" s="6"/>
      <c r="WXW51" s="6"/>
      <c r="WXX51" s="6"/>
      <c r="WXY51" s="6"/>
      <c r="WXZ51" s="6"/>
      <c r="WYA51" s="6"/>
      <c r="WYB51" s="6"/>
      <c r="WYC51" s="6"/>
      <c r="WYD51" s="6"/>
      <c r="WYE51" s="6"/>
      <c r="WYF51" s="6"/>
      <c r="WYG51" s="6"/>
      <c r="WYH51" s="6"/>
      <c r="WYI51" s="6"/>
      <c r="WYJ51" s="6"/>
      <c r="WYK51" s="6"/>
      <c r="WYL51" s="6"/>
      <c r="WYM51" s="6"/>
      <c r="WYN51" s="6"/>
      <c r="WYO51" s="6"/>
      <c r="WYP51" s="6"/>
      <c r="WYQ51" s="6"/>
      <c r="WYR51" s="6"/>
      <c r="WYS51" s="6"/>
      <c r="WYT51" s="6"/>
      <c r="WYU51" s="6"/>
      <c r="WYV51" s="6"/>
      <c r="WYW51" s="6"/>
      <c r="WYX51" s="6"/>
      <c r="WYY51" s="6"/>
      <c r="WYZ51" s="6"/>
      <c r="WZA51" s="6"/>
      <c r="WZB51" s="6"/>
      <c r="WZC51" s="6"/>
      <c r="WZD51" s="6"/>
      <c r="WZE51" s="6"/>
      <c r="WZF51" s="6"/>
      <c r="WZG51" s="6"/>
      <c r="WZH51" s="6"/>
      <c r="WZI51" s="6"/>
      <c r="WZJ51" s="6"/>
      <c r="WZK51" s="6"/>
      <c r="WZL51" s="6"/>
      <c r="WZM51" s="6"/>
      <c r="WZN51" s="6"/>
      <c r="WZO51" s="6"/>
      <c r="WZP51" s="6"/>
      <c r="WZQ51" s="6"/>
      <c r="WZR51" s="6"/>
      <c r="WZS51" s="6"/>
      <c r="WZT51" s="6"/>
      <c r="WZU51" s="6"/>
      <c r="WZV51" s="6"/>
      <c r="WZW51" s="6"/>
      <c r="WZX51" s="6"/>
      <c r="WZY51" s="6"/>
      <c r="WZZ51" s="6"/>
      <c r="XAA51" s="6"/>
      <c r="XAB51" s="6"/>
      <c r="XAC51" s="6"/>
      <c r="XAD51" s="6"/>
      <c r="XAE51" s="6"/>
      <c r="XAF51" s="6"/>
      <c r="XAG51" s="6"/>
      <c r="XAH51" s="6"/>
      <c r="XAI51" s="6"/>
      <c r="XAJ51" s="6"/>
      <c r="XAK51" s="6"/>
      <c r="XAL51" s="6"/>
      <c r="XAM51" s="6"/>
      <c r="XAN51" s="6"/>
      <c r="XAO51" s="6"/>
      <c r="XAP51" s="6"/>
      <c r="XAQ51" s="6"/>
      <c r="XAR51" s="6"/>
      <c r="XAS51" s="6"/>
      <c r="XAT51" s="6"/>
      <c r="XAU51" s="6"/>
      <c r="XAV51" s="6"/>
      <c r="XAW51" s="6"/>
      <c r="XAX51" s="6"/>
      <c r="XAY51" s="6"/>
      <c r="XAZ51" s="6"/>
      <c r="XBA51" s="6"/>
      <c r="XBB51" s="6"/>
      <c r="XBC51" s="6"/>
      <c r="XBD51" s="6"/>
      <c r="XBE51" s="6"/>
      <c r="XBF51" s="6"/>
      <c r="XBG51" s="6"/>
      <c r="XBH51" s="6"/>
      <c r="XBI51" s="6"/>
      <c r="XBJ51" s="6"/>
      <c r="XBK51" s="6"/>
      <c r="XBL51" s="6"/>
      <c r="XBM51" s="6"/>
      <c r="XBN51" s="6"/>
      <c r="XBO51" s="6"/>
      <c r="XBP51" s="6"/>
      <c r="XBQ51" s="6"/>
      <c r="XBR51" s="6"/>
      <c r="XBS51" s="6"/>
      <c r="XBT51" s="6"/>
      <c r="XBU51" s="6"/>
      <c r="XBV51" s="6"/>
      <c r="XBW51" s="6"/>
      <c r="XBX51" s="6"/>
      <c r="XBY51" s="6"/>
      <c r="XBZ51" s="6"/>
      <c r="XCA51" s="6"/>
      <c r="XCB51" s="6"/>
      <c r="XCC51" s="6"/>
      <c r="XCD51" s="6"/>
      <c r="XCE51" s="6"/>
      <c r="XCF51" s="6"/>
      <c r="XCG51" s="6"/>
      <c r="XCH51" s="6"/>
      <c r="XCI51" s="6"/>
      <c r="XCJ51" s="6"/>
      <c r="XCK51" s="6"/>
      <c r="XCL51" s="6"/>
      <c r="XCM51" s="6"/>
      <c r="XCN51" s="6"/>
      <c r="XCO51" s="6"/>
      <c r="XCP51" s="6"/>
      <c r="XCQ51" s="6"/>
      <c r="XCR51" s="6"/>
      <c r="XCS51" s="6"/>
      <c r="XCT51" s="6"/>
      <c r="XCU51" s="6"/>
      <c r="XCV51" s="6"/>
      <c r="XCW51" s="6"/>
      <c r="XCX51" s="6"/>
      <c r="XCY51" s="6"/>
      <c r="XCZ51" s="6"/>
      <c r="XDA51" s="6"/>
      <c r="XDB51" s="6"/>
      <c r="XDC51" s="6"/>
      <c r="XDD51" s="6"/>
      <c r="XDE51" s="6"/>
      <c r="XDF51" s="6"/>
      <c r="XDG51" s="6"/>
      <c r="XDH51" s="6"/>
      <c r="XDI51" s="6"/>
      <c r="XDJ51" s="6"/>
      <c r="XDK51" s="6"/>
      <c r="XDL51" s="6"/>
      <c r="XDM51" s="6"/>
      <c r="XDN51" s="6"/>
      <c r="XDO51" s="6"/>
      <c r="XDP51" s="6"/>
      <c r="XDQ51" s="6"/>
      <c r="XDR51" s="6"/>
      <c r="XDS51" s="6"/>
      <c r="XDT51" s="6"/>
      <c r="XDU51" s="6"/>
      <c r="XDV51" s="6"/>
      <c r="XDW51" s="6"/>
      <c r="XDX51" s="6"/>
      <c r="XDY51" s="6"/>
      <c r="XDZ51" s="6"/>
      <c r="XEA51" s="6"/>
      <c r="XEB51" s="6"/>
      <c r="XEC51" s="6"/>
      <c r="XED51" s="6"/>
      <c r="XEE51" s="6"/>
      <c r="XEF51" s="6"/>
      <c r="XEG51" s="6"/>
      <c r="XEH51" s="6"/>
      <c r="XEI51" s="6"/>
      <c r="XEJ51" s="6"/>
      <c r="XEK51" s="6"/>
      <c r="XEL51" s="6"/>
      <c r="XEM51" s="6"/>
      <c r="XEN51" s="6"/>
      <c r="XEO51" s="6"/>
      <c r="XEP51" s="6"/>
      <c r="XEQ51" s="6"/>
      <c r="XER51" s="6"/>
      <c r="XES51" s="6"/>
      <c r="XET51" s="6"/>
      <c r="XEU51" s="6"/>
      <c r="XEV51" s="6"/>
      <c r="XEW51" s="6"/>
      <c r="XEX51" s="6"/>
      <c r="XEY51" s="6"/>
      <c r="XEZ51" s="6"/>
      <c r="XFA51" s="6"/>
      <c r="XFB51" s="6"/>
      <c r="XFC51" s="6"/>
      <c r="XFD51" s="6"/>
    </row>
    <row r="52" s="6" customFormat="1" ht="12.75" customHeight="1" spans="1:56">
      <c r="A52" s="33" t="s">
        <v>65</v>
      </c>
      <c r="B52" s="30">
        <f ca="1" t="shared" si="0"/>
        <v>43200</v>
      </c>
      <c r="C52" s="31">
        <f ca="1" t="shared" si="1"/>
        <v>44270</v>
      </c>
      <c r="D52" s="29" t="str">
        <f t="shared" si="2"/>
        <v>Project 452</v>
      </c>
      <c r="E52" s="29" t="str">
        <f t="shared" si="3"/>
        <v>Company AB 552</v>
      </c>
      <c r="F52" s="29" t="str">
        <f ca="1" t="shared" si="4"/>
        <v>Hedemora</v>
      </c>
      <c r="G52" s="36">
        <f ca="1" t="shared" si="5"/>
        <v>37</v>
      </c>
      <c r="H52" s="37" t="str">
        <f ca="1" t="shared" si="6"/>
        <v>Nej</v>
      </c>
      <c r="I52" s="29" t="str">
        <f ca="1" t="shared" si="7"/>
        <v>Flytt</v>
      </c>
      <c r="J52" s="29" t="str">
        <f ca="1" t="shared" si="8"/>
        <v>Produktion</v>
      </c>
      <c r="K52" s="40">
        <f ca="1" t="shared" si="9"/>
        <v>10</v>
      </c>
      <c r="L52" s="40">
        <f ca="1" t="shared" si="10"/>
        <v>1</v>
      </c>
      <c r="M52" s="11"/>
      <c r="N52" s="29" t="str">
        <f ca="1" t="shared" si="11"/>
        <v>Erik Johanson 52</v>
      </c>
      <c r="O52" s="29" t="str">
        <f ca="1" t="shared" si="12"/>
        <v>Erik Johanson 52</v>
      </c>
      <c r="P52" s="29" t="str">
        <f ca="1" t="shared" si="13"/>
        <v>Erik Johanson 52</v>
      </c>
      <c r="Q52" s="29" t="str">
        <f ca="1" t="shared" si="14"/>
        <v>2.Reservationsavtal</v>
      </c>
      <c r="R52" s="44" t="str">
        <f ca="1" t="shared" si="15"/>
        <v/>
      </c>
      <c r="S52" s="44" t="str">
        <f ca="1" t="shared" si="16"/>
        <v/>
      </c>
      <c r="T52" s="44" t="str">
        <f ca="1" t="shared" si="17"/>
        <v/>
      </c>
      <c r="U52" s="12"/>
      <c r="V52" s="33"/>
      <c r="W52" s="48" t="str">
        <f ca="1" t="shared" si="18"/>
        <v>Ansluts till LN 20 kV</v>
      </c>
      <c r="X52" s="49" t="str">
        <f ca="1" t="shared" si="19"/>
        <v>Nej</v>
      </c>
      <c r="Y52" s="62" t="str">
        <f ca="1" t="shared" si="20"/>
        <v/>
      </c>
      <c r="Z52" s="62" t="str">
        <f ca="1" t="shared" si="21"/>
        <v/>
      </c>
      <c r="AA52" s="33"/>
      <c r="AB52" s="63" t="str">
        <f ca="1" t="shared" si="24"/>
        <v/>
      </c>
      <c r="AC52" s="72">
        <f ca="1">INDEX(Anslutningspunkt!$A$2:$A$24,RANDBETWEEN(2,24),1)</f>
        <v>3005</v>
      </c>
      <c r="AD52" s="29"/>
      <c r="AE52" s="29" t="str">
        <f ca="1" t="shared" si="22"/>
        <v>Stamnät</v>
      </c>
      <c r="AF52" s="33"/>
      <c r="AG52" s="94"/>
      <c r="AH52" s="12"/>
      <c r="AI52" s="95"/>
      <c r="AM52" s="6">
        <f ca="1">VLOOKUP(AC52,Anslutningspunkt!A:B,2,0)+RANDBETWEEN(-10000,10000)</f>
        <v>7754754.698</v>
      </c>
      <c r="AN52" s="6">
        <f ca="1">VLOOKUP(AC52,Anslutningspunkt!A:C,3,0)+RANDBETWEEN(-10000,10000)</f>
        <v>725087.195</v>
      </c>
      <c r="AP52" s="6" t="str">
        <f ca="1" t="shared" si="25"/>
        <v>Flytt</v>
      </c>
      <c r="AQ52" s="6" t="str">
        <f ca="1" t="shared" si="26"/>
        <v>Produktion</v>
      </c>
      <c r="AX52" s="30">
        <f ca="1" t="shared" si="27"/>
        <v>44206.5652005026</v>
      </c>
      <c r="AZ52" s="30" t="str">
        <f ca="1">IF(SUM(IF({"4.Projekteringsavtal","5.Anslutningsavtal","6.Nätavtal"}=Q52,1,0))&gt;0,EDATE(AX52,RANDBETWEEN(0,6)),"")</f>
        <v/>
      </c>
      <c r="BB52" s="20" t="str">
        <f ca="1">IF(SUM(IF({"5.Anslutningsavtal","6.Nätavtal"}=Q52,1,0))&gt;0,EDATE(AZ52,RANDBETWEEN(0,3)),"")</f>
        <v/>
      </c>
      <c r="BD52" s="20" t="str">
        <f ca="1" t="shared" si="28"/>
        <v/>
      </c>
    </row>
    <row r="53" s="7" customFormat="1" ht="12.75" customHeight="1" spans="1:16384">
      <c r="A53" s="33" t="s">
        <v>65</v>
      </c>
      <c r="B53" s="30">
        <f ca="1" t="shared" si="0"/>
        <v>44415</v>
      </c>
      <c r="C53" s="31">
        <f ca="1" t="shared" si="1"/>
        <v>44511</v>
      </c>
      <c r="D53" s="29" t="str">
        <f t="shared" si="2"/>
        <v>Project 453</v>
      </c>
      <c r="E53" s="29" t="str">
        <f t="shared" si="3"/>
        <v>Company AB 553</v>
      </c>
      <c r="F53" s="29" t="str">
        <f ca="1" t="shared" si="4"/>
        <v>Hallstahammar</v>
      </c>
      <c r="G53" s="36">
        <f ca="1" t="shared" si="5"/>
        <v>31</v>
      </c>
      <c r="H53" s="37" t="str">
        <f ca="1" t="shared" si="6"/>
        <v>Ja</v>
      </c>
      <c r="I53" s="29" t="str">
        <f ca="1" t="shared" si="7"/>
        <v>Nyanslutning</v>
      </c>
      <c r="J53" s="29" t="str">
        <f ca="1" t="shared" si="8"/>
        <v>Konsumtion</v>
      </c>
      <c r="K53" s="40">
        <f ca="1" t="shared" si="9"/>
        <v>10</v>
      </c>
      <c r="L53" s="40">
        <f ca="1" t="shared" si="10"/>
        <v>3</v>
      </c>
      <c r="M53" s="11"/>
      <c r="N53" s="29" t="str">
        <f ca="1" t="shared" si="11"/>
        <v>Anders Erikson 53</v>
      </c>
      <c r="O53" s="29" t="str">
        <f ca="1" t="shared" si="12"/>
        <v>Anders Erikson 53</v>
      </c>
      <c r="P53" s="29" t="str">
        <f ca="1" t="shared" si="13"/>
        <v>Anders Erikson 53</v>
      </c>
      <c r="Q53" s="29" t="str">
        <f ca="1" t="shared" si="14"/>
        <v>1.Anslutningsmöjlighet</v>
      </c>
      <c r="R53" s="44" t="str">
        <f ca="1" t="shared" si="15"/>
        <v/>
      </c>
      <c r="S53" s="44" t="str">
        <f ca="1" t="shared" si="16"/>
        <v>x</v>
      </c>
      <c r="T53" s="44" t="str">
        <f ca="1" t="shared" si="17"/>
        <v>x</v>
      </c>
      <c r="U53" s="12"/>
      <c r="V53" s="33"/>
      <c r="W53" s="48" t="str">
        <f ca="1" t="shared" si="18"/>
        <v/>
      </c>
      <c r="X53" s="49" t="str">
        <f ca="1" t="shared" si="19"/>
        <v>Ja</v>
      </c>
      <c r="Y53" s="62">
        <f ca="1" t="shared" si="20"/>
        <v>45209</v>
      </c>
      <c r="Z53" s="62">
        <f ca="1" t="shared" si="21"/>
        <v>44579</v>
      </c>
      <c r="AA53" s="33"/>
      <c r="AB53" s="63">
        <f ca="1" t="shared" si="24"/>
        <v>44534.4189644238</v>
      </c>
      <c r="AC53" s="72">
        <f ca="1">INDEX(Anslutningspunkt!$A$2:$A$24,RANDBETWEEN(2,24),1)</f>
        <v>152</v>
      </c>
      <c r="AD53" s="29"/>
      <c r="AE53" s="29" t="str">
        <f ca="1" t="shared" si="22"/>
        <v>Stamnät</v>
      </c>
      <c r="AF53" s="33"/>
      <c r="AG53" s="94"/>
      <c r="AH53" s="15"/>
      <c r="AI53" s="95"/>
      <c r="AM53" s="6">
        <f ca="1">VLOOKUP(AC53,Anslutningspunkt!A:B,2,0)+RANDBETWEEN(-10000,10000)</f>
        <v>6298553.707</v>
      </c>
      <c r="AN53" s="6">
        <f ca="1">VLOOKUP(AC53,Anslutningspunkt!A:C,3,0)+RANDBETWEEN(-10000,10000)</f>
        <v>788566.054</v>
      </c>
      <c r="AO53" s="6"/>
      <c r="AP53" s="6" t="str">
        <f ca="1" t="shared" si="25"/>
        <v>Nyanslutning</v>
      </c>
      <c r="AQ53" s="6" t="str">
        <f ca="1" t="shared" si="26"/>
        <v>Konsumtion</v>
      </c>
      <c r="AR53" s="6"/>
      <c r="AS53" s="6"/>
      <c r="AT53" s="6"/>
      <c r="AU53" s="6"/>
      <c r="AV53" s="6"/>
      <c r="AW53" s="6"/>
      <c r="AX53" s="30" t="str">
        <f ca="1" t="shared" si="27"/>
        <v/>
      </c>
      <c r="AY53" s="6"/>
      <c r="AZ53" s="30" t="str">
        <f ca="1">IF(SUM(IF({"4.Projekteringsavtal","5.Anslutningsavtal","6.Nätavtal"}=Q53,1,0))&gt;0,EDATE(AX53,RANDBETWEEN(0,6)),"")</f>
        <v/>
      </c>
      <c r="BA53" s="6"/>
      <c r="BB53" s="20" t="str">
        <f ca="1">IF(SUM(IF({"5.Anslutningsavtal","6.Nätavtal"}=Q53,1,0))&gt;0,EDATE(AZ53,RANDBETWEEN(0,3)),"")</f>
        <v/>
      </c>
      <c r="BC53" s="6"/>
      <c r="BD53" s="20" t="str">
        <f ca="1" t="shared" si="28"/>
        <v/>
      </c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6"/>
      <c r="IA53" s="6"/>
      <c r="IB53" s="6"/>
      <c r="IC53" s="6"/>
      <c r="ID53" s="6"/>
      <c r="IE53" s="6"/>
      <c r="IF53" s="6"/>
      <c r="IG53" s="6"/>
      <c r="IH53" s="6"/>
      <c r="II53" s="6"/>
      <c r="IJ53" s="6"/>
      <c r="IK53" s="6"/>
      <c r="IL53" s="6"/>
      <c r="IM53" s="6"/>
      <c r="IN53" s="6"/>
      <c r="IO53" s="6"/>
      <c r="IP53" s="6"/>
      <c r="IQ53" s="6"/>
      <c r="IR53" s="6"/>
      <c r="IS53" s="6"/>
      <c r="IT53" s="6"/>
      <c r="IU53" s="6"/>
      <c r="IV53" s="6"/>
      <c r="IW53" s="6"/>
      <c r="IX53" s="6"/>
      <c r="IY53" s="6"/>
      <c r="IZ53" s="6"/>
      <c r="JA53" s="6"/>
      <c r="JB53" s="6"/>
      <c r="JC53" s="6"/>
      <c r="JD53" s="6"/>
      <c r="JE53" s="6"/>
      <c r="JF53" s="6"/>
      <c r="JG53" s="6"/>
      <c r="JH53" s="6"/>
      <c r="JI53" s="6"/>
      <c r="JJ53" s="6"/>
      <c r="JK53" s="6"/>
      <c r="JL53" s="6"/>
      <c r="JM53" s="6"/>
      <c r="JN53" s="6"/>
      <c r="JO53" s="6"/>
      <c r="JP53" s="6"/>
      <c r="JQ53" s="6"/>
      <c r="JR53" s="6"/>
      <c r="JS53" s="6"/>
      <c r="JT53" s="6"/>
      <c r="JU53" s="6"/>
      <c r="JV53" s="6"/>
      <c r="JW53" s="6"/>
      <c r="JX53" s="6"/>
      <c r="JY53" s="6"/>
      <c r="JZ53" s="6"/>
      <c r="KA53" s="6"/>
      <c r="KB53" s="6"/>
      <c r="KC53" s="6"/>
      <c r="KD53" s="6"/>
      <c r="KE53" s="6"/>
      <c r="KF53" s="6"/>
      <c r="KG53" s="6"/>
      <c r="KH53" s="6"/>
      <c r="KI53" s="6"/>
      <c r="KJ53" s="6"/>
      <c r="KK53" s="6"/>
      <c r="KL53" s="6"/>
      <c r="KM53" s="6"/>
      <c r="KN53" s="6"/>
      <c r="KO53" s="6"/>
      <c r="KP53" s="6"/>
      <c r="KQ53" s="6"/>
      <c r="KR53" s="6"/>
      <c r="KS53" s="6"/>
      <c r="KT53" s="6"/>
      <c r="KU53" s="6"/>
      <c r="KV53" s="6"/>
      <c r="KW53" s="6"/>
      <c r="KX53" s="6"/>
      <c r="KY53" s="6"/>
      <c r="KZ53" s="6"/>
      <c r="NRF53" s="6"/>
      <c r="NRG53" s="6"/>
      <c r="NRH53" s="6"/>
      <c r="NRI53" s="6"/>
      <c r="NRJ53" s="6"/>
      <c r="NRK53" s="6"/>
      <c r="NRL53" s="6"/>
      <c r="NRM53" s="6"/>
      <c r="NRN53" s="6"/>
      <c r="NRO53" s="6"/>
      <c r="NRP53" s="6"/>
      <c r="NRQ53" s="6"/>
      <c r="NRR53" s="6"/>
      <c r="NRS53" s="6"/>
      <c r="NRT53" s="6"/>
      <c r="NRU53" s="6"/>
      <c r="NRV53" s="6"/>
      <c r="NRW53" s="6"/>
      <c r="NRX53" s="6"/>
      <c r="NRY53" s="6"/>
      <c r="NRZ53" s="6"/>
      <c r="NSA53" s="6"/>
      <c r="NSB53" s="6"/>
      <c r="NSC53" s="6"/>
      <c r="NSD53" s="6"/>
      <c r="NSE53" s="6"/>
      <c r="NSF53" s="6"/>
      <c r="NSG53" s="6"/>
      <c r="NSH53" s="6"/>
      <c r="NSI53" s="6"/>
      <c r="NSJ53" s="6"/>
      <c r="NSK53" s="6"/>
      <c r="NSL53" s="6"/>
      <c r="NSM53" s="6"/>
      <c r="NSN53" s="6"/>
      <c r="NSO53" s="6"/>
      <c r="NSP53" s="6"/>
      <c r="NSQ53" s="6"/>
      <c r="NSR53" s="6"/>
      <c r="NSS53" s="6"/>
      <c r="NST53" s="6"/>
      <c r="NSU53" s="6"/>
      <c r="NSV53" s="6"/>
      <c r="NSW53" s="6"/>
      <c r="NSX53" s="6"/>
      <c r="NSY53" s="6"/>
      <c r="NSZ53" s="6"/>
      <c r="NTA53" s="6"/>
      <c r="NTB53" s="6"/>
      <c r="NTC53" s="6"/>
      <c r="NTD53" s="6"/>
      <c r="NTE53" s="6"/>
      <c r="NTF53" s="6"/>
      <c r="NTG53" s="6"/>
      <c r="NTH53" s="6"/>
      <c r="NTI53" s="6"/>
      <c r="NTJ53" s="6"/>
      <c r="NTK53" s="6"/>
      <c r="NTL53" s="6"/>
      <c r="NTM53" s="6"/>
      <c r="NTN53" s="6"/>
      <c r="NTO53" s="6"/>
      <c r="NTP53" s="6"/>
      <c r="NTQ53" s="6"/>
      <c r="NTR53" s="6"/>
      <c r="NTS53" s="6"/>
      <c r="NTT53" s="6"/>
      <c r="NTU53" s="6"/>
      <c r="NTV53" s="6"/>
      <c r="NTW53" s="6"/>
      <c r="NTX53" s="6"/>
      <c r="NTY53" s="6"/>
      <c r="NTZ53" s="6"/>
      <c r="NUA53" s="6"/>
      <c r="NUB53" s="6"/>
      <c r="NUC53" s="6"/>
      <c r="NUD53" s="6"/>
      <c r="NUE53" s="6"/>
      <c r="NUF53" s="6"/>
      <c r="NUG53" s="6"/>
      <c r="NUH53" s="6"/>
      <c r="NUI53" s="6"/>
      <c r="NUJ53" s="6"/>
      <c r="NUK53" s="6"/>
      <c r="NUL53" s="6"/>
      <c r="NUM53" s="6"/>
      <c r="NUN53" s="6"/>
      <c r="NUO53" s="6"/>
      <c r="NUP53" s="6"/>
      <c r="NUQ53" s="6"/>
      <c r="NUR53" s="6"/>
      <c r="NUS53" s="6"/>
      <c r="NUT53" s="6"/>
      <c r="NUU53" s="6"/>
      <c r="NUV53" s="6"/>
      <c r="NUW53" s="6"/>
      <c r="NUX53" s="6"/>
      <c r="NUY53" s="6"/>
      <c r="NUZ53" s="6"/>
      <c r="NVA53" s="6"/>
      <c r="NVB53" s="6"/>
      <c r="NVC53" s="6"/>
      <c r="NVD53" s="6"/>
      <c r="NVE53" s="6"/>
      <c r="NVF53" s="6"/>
      <c r="NVG53" s="6"/>
      <c r="NVH53" s="6"/>
      <c r="NVI53" s="6"/>
      <c r="NVJ53" s="6"/>
      <c r="NVK53" s="6"/>
      <c r="NVL53" s="6"/>
      <c r="NVM53" s="6"/>
      <c r="NVN53" s="6"/>
      <c r="NVO53" s="6"/>
      <c r="NVP53" s="6"/>
      <c r="NVQ53" s="6"/>
      <c r="NVR53" s="6"/>
      <c r="NVS53" s="6"/>
      <c r="NVT53" s="6"/>
      <c r="NVU53" s="6"/>
      <c r="NVV53" s="6"/>
      <c r="NVW53" s="6"/>
      <c r="NVX53" s="6"/>
      <c r="NVY53" s="6"/>
      <c r="NVZ53" s="6"/>
      <c r="NWA53" s="6"/>
      <c r="NWB53" s="6"/>
      <c r="NWC53" s="6"/>
      <c r="NWD53" s="6"/>
      <c r="NWE53" s="6"/>
      <c r="NWF53" s="6"/>
      <c r="NWG53" s="6"/>
      <c r="NWH53" s="6"/>
      <c r="NWI53" s="6"/>
      <c r="NWJ53" s="6"/>
      <c r="NWK53" s="6"/>
      <c r="NWL53" s="6"/>
      <c r="NWM53" s="6"/>
      <c r="NWN53" s="6"/>
      <c r="NWO53" s="6"/>
      <c r="NWP53" s="6"/>
      <c r="NWQ53" s="6"/>
      <c r="NWR53" s="6"/>
      <c r="NWS53" s="6"/>
      <c r="NWT53" s="6"/>
      <c r="NWU53" s="6"/>
      <c r="NWV53" s="6"/>
      <c r="NWW53" s="6"/>
      <c r="NWX53" s="6"/>
      <c r="NWY53" s="6"/>
      <c r="NWZ53" s="6"/>
      <c r="NXA53" s="6"/>
      <c r="NXB53" s="6"/>
      <c r="NXC53" s="6"/>
      <c r="NXD53" s="6"/>
      <c r="NXE53" s="6"/>
      <c r="NXF53" s="6"/>
      <c r="NXG53" s="6"/>
      <c r="NXH53" s="6"/>
      <c r="NXI53" s="6"/>
      <c r="NXJ53" s="6"/>
      <c r="NXK53" s="6"/>
      <c r="NXL53" s="6"/>
      <c r="NXM53" s="6"/>
      <c r="NXN53" s="6"/>
      <c r="NXO53" s="6"/>
      <c r="NXP53" s="6"/>
      <c r="NXQ53" s="6"/>
      <c r="NXR53" s="6"/>
      <c r="NXS53" s="6"/>
      <c r="NXT53" s="6"/>
      <c r="NXU53" s="6"/>
      <c r="NXV53" s="6"/>
      <c r="NXW53" s="6"/>
      <c r="NXX53" s="6"/>
      <c r="NXY53" s="6"/>
      <c r="NXZ53" s="6"/>
      <c r="NYA53" s="6"/>
      <c r="NYB53" s="6"/>
      <c r="NYC53" s="6"/>
      <c r="NYD53" s="6"/>
      <c r="NYE53" s="6"/>
      <c r="NYF53" s="6"/>
      <c r="NYG53" s="6"/>
      <c r="NYH53" s="6"/>
      <c r="NYI53" s="6"/>
      <c r="NYJ53" s="6"/>
      <c r="NYK53" s="6"/>
      <c r="NYL53" s="6"/>
      <c r="NYM53" s="6"/>
      <c r="NYN53" s="6"/>
      <c r="NYO53" s="6"/>
      <c r="NYP53" s="6"/>
      <c r="NYQ53" s="6"/>
      <c r="NYR53" s="6"/>
      <c r="NYS53" s="6"/>
      <c r="NYT53" s="6"/>
      <c r="NYU53" s="6"/>
      <c r="NYV53" s="6"/>
      <c r="NYW53" s="6"/>
      <c r="NYX53" s="6"/>
      <c r="NYY53" s="6"/>
      <c r="NYZ53" s="6"/>
      <c r="NZA53" s="6"/>
      <c r="NZB53" s="6"/>
      <c r="NZC53" s="6"/>
      <c r="NZD53" s="6"/>
      <c r="NZE53" s="6"/>
      <c r="NZF53" s="6"/>
      <c r="NZG53" s="6"/>
      <c r="NZH53" s="6"/>
      <c r="NZI53" s="6"/>
      <c r="NZJ53" s="6"/>
      <c r="NZK53" s="6"/>
      <c r="NZL53" s="6"/>
      <c r="NZM53" s="6"/>
      <c r="NZN53" s="6"/>
      <c r="NZO53" s="6"/>
      <c r="NZP53" s="6"/>
      <c r="NZQ53" s="6"/>
      <c r="NZR53" s="6"/>
      <c r="NZS53" s="6"/>
      <c r="NZT53" s="6"/>
      <c r="NZU53" s="6"/>
      <c r="NZV53" s="6"/>
      <c r="NZW53" s="6"/>
      <c r="NZX53" s="6"/>
      <c r="NZY53" s="6"/>
      <c r="NZZ53" s="6"/>
      <c r="OAA53" s="6"/>
      <c r="OAB53" s="6"/>
      <c r="OAC53" s="6"/>
      <c r="OAD53" s="6"/>
      <c r="OAE53" s="6"/>
      <c r="OAF53" s="6"/>
      <c r="OAG53" s="6"/>
      <c r="OAH53" s="6"/>
      <c r="OAI53" s="6"/>
      <c r="OAJ53" s="6"/>
      <c r="OAK53" s="6"/>
      <c r="OAL53" s="6"/>
      <c r="OAM53" s="6"/>
      <c r="OAN53" s="6"/>
      <c r="OAO53" s="6"/>
      <c r="OAP53" s="6"/>
      <c r="OAQ53" s="6"/>
      <c r="OAR53" s="6"/>
      <c r="OAS53" s="6"/>
      <c r="OAT53" s="6"/>
      <c r="OAU53" s="6"/>
      <c r="OAV53" s="6"/>
      <c r="OAW53" s="6"/>
      <c r="OAX53" s="6"/>
      <c r="OAY53" s="6"/>
      <c r="OAZ53" s="6"/>
      <c r="OBA53" s="6"/>
      <c r="OBB53" s="6"/>
      <c r="OBC53" s="6"/>
      <c r="OBD53" s="6"/>
      <c r="OBE53" s="6"/>
      <c r="OBF53" s="6"/>
      <c r="OBG53" s="6"/>
      <c r="OBH53" s="6"/>
      <c r="OBI53" s="6"/>
      <c r="OBJ53" s="6"/>
      <c r="OBK53" s="6"/>
      <c r="OBL53" s="6"/>
      <c r="OBM53" s="6"/>
      <c r="OBN53" s="6"/>
      <c r="OBO53" s="6"/>
      <c r="OBP53" s="6"/>
      <c r="OBQ53" s="6"/>
      <c r="OBR53" s="6"/>
      <c r="OBS53" s="6"/>
      <c r="OBT53" s="6"/>
      <c r="OBU53" s="6"/>
      <c r="OBV53" s="6"/>
      <c r="OBW53" s="6"/>
      <c r="OBX53" s="6"/>
      <c r="OBY53" s="6"/>
      <c r="OBZ53" s="6"/>
      <c r="OCA53" s="6"/>
      <c r="OCB53" s="6"/>
      <c r="OCC53" s="6"/>
      <c r="OCD53" s="6"/>
      <c r="OCE53" s="6"/>
      <c r="OCF53" s="6"/>
      <c r="OCG53" s="6"/>
      <c r="OCH53" s="6"/>
      <c r="OCI53" s="6"/>
      <c r="OCJ53" s="6"/>
      <c r="OCK53" s="6"/>
      <c r="OCL53" s="6"/>
      <c r="OCM53" s="6"/>
      <c r="OCN53" s="6"/>
      <c r="OCO53" s="6"/>
      <c r="OCP53" s="6"/>
      <c r="OCQ53" s="6"/>
      <c r="OCR53" s="6"/>
      <c r="OCS53" s="6"/>
      <c r="OCT53" s="6"/>
      <c r="OCU53" s="6"/>
      <c r="OCV53" s="6"/>
      <c r="OCW53" s="6"/>
      <c r="OCX53" s="6"/>
      <c r="OCY53" s="6"/>
      <c r="OCZ53" s="6"/>
      <c r="ODA53" s="6"/>
      <c r="ODB53" s="6"/>
      <c r="ODC53" s="6"/>
      <c r="ODD53" s="6"/>
      <c r="ODE53" s="6"/>
      <c r="ODF53" s="6"/>
      <c r="ODG53" s="6"/>
      <c r="ODH53" s="6"/>
      <c r="ODI53" s="6"/>
      <c r="ODJ53" s="6"/>
      <c r="ODK53" s="6"/>
      <c r="ODL53" s="6"/>
      <c r="ODM53" s="6"/>
      <c r="ODN53" s="6"/>
      <c r="ODO53" s="6"/>
      <c r="ODP53" s="6"/>
      <c r="ODQ53" s="6"/>
      <c r="ODR53" s="6"/>
      <c r="ODS53" s="6"/>
      <c r="ODT53" s="6"/>
      <c r="ODU53" s="6"/>
      <c r="ODV53" s="6"/>
      <c r="ODW53" s="6"/>
      <c r="ODX53" s="6"/>
      <c r="ODY53" s="6"/>
      <c r="ODZ53" s="6"/>
      <c r="OEA53" s="6"/>
      <c r="OEB53" s="6"/>
      <c r="OEC53" s="6"/>
      <c r="OED53" s="6"/>
      <c r="OEE53" s="6"/>
      <c r="OEF53" s="6"/>
      <c r="OEG53" s="6"/>
      <c r="OEH53" s="6"/>
      <c r="OEI53" s="6"/>
      <c r="OEJ53" s="6"/>
      <c r="OEK53" s="6"/>
      <c r="OEL53" s="6"/>
      <c r="OEM53" s="6"/>
      <c r="OEN53" s="6"/>
      <c r="OEO53" s="6"/>
      <c r="OEP53" s="6"/>
      <c r="OEQ53" s="6"/>
      <c r="OER53" s="6"/>
      <c r="OES53" s="6"/>
      <c r="OET53" s="6"/>
      <c r="OEU53" s="6"/>
      <c r="OEV53" s="6"/>
      <c r="OEW53" s="6"/>
      <c r="OEX53" s="6"/>
      <c r="OEY53" s="6"/>
      <c r="OEZ53" s="6"/>
      <c r="OFA53" s="6"/>
      <c r="OFB53" s="6"/>
      <c r="OFC53" s="6"/>
      <c r="OFD53" s="6"/>
      <c r="OFE53" s="6"/>
      <c r="OFF53" s="6"/>
      <c r="OFG53" s="6"/>
      <c r="OFH53" s="6"/>
      <c r="OFI53" s="6"/>
      <c r="OFJ53" s="6"/>
      <c r="OFK53" s="6"/>
      <c r="OFL53" s="6"/>
      <c r="OFM53" s="6"/>
      <c r="OFN53" s="6"/>
      <c r="OFO53" s="6"/>
      <c r="OFP53" s="6"/>
      <c r="OFQ53" s="6"/>
      <c r="OFR53" s="6"/>
      <c r="OFS53" s="6"/>
      <c r="OFT53" s="6"/>
      <c r="OFU53" s="6"/>
      <c r="OFV53" s="6"/>
      <c r="OFW53" s="6"/>
      <c r="OFX53" s="6"/>
      <c r="OFY53" s="6"/>
      <c r="OFZ53" s="6"/>
      <c r="OGA53" s="6"/>
      <c r="OGB53" s="6"/>
      <c r="OGC53" s="6"/>
      <c r="OGD53" s="6"/>
      <c r="OGE53" s="6"/>
      <c r="OGF53" s="6"/>
      <c r="OGG53" s="6"/>
      <c r="OGH53" s="6"/>
      <c r="OGI53" s="6"/>
      <c r="OGJ53" s="6"/>
      <c r="OGK53" s="6"/>
      <c r="OGL53" s="6"/>
      <c r="OGM53" s="6"/>
      <c r="OGN53" s="6"/>
      <c r="OGO53" s="6"/>
      <c r="OGP53" s="6"/>
      <c r="OGQ53" s="6"/>
      <c r="OGR53" s="6"/>
      <c r="OGS53" s="6"/>
      <c r="OGT53" s="6"/>
      <c r="OGU53" s="6"/>
      <c r="OGV53" s="6"/>
      <c r="OGW53" s="6"/>
      <c r="OGX53" s="6"/>
      <c r="OGY53" s="6"/>
      <c r="OGZ53" s="6"/>
      <c r="OHA53" s="6"/>
      <c r="OHB53" s="6"/>
      <c r="OHC53" s="6"/>
      <c r="OHD53" s="6"/>
      <c r="OHE53" s="6"/>
      <c r="OHF53" s="6"/>
      <c r="OHG53" s="6"/>
      <c r="OHH53" s="6"/>
      <c r="OHI53" s="6"/>
      <c r="OHJ53" s="6"/>
      <c r="OHK53" s="6"/>
      <c r="OHL53" s="6"/>
      <c r="OHM53" s="6"/>
      <c r="OHN53" s="6"/>
      <c r="OHO53" s="6"/>
      <c r="OHP53" s="6"/>
      <c r="OHQ53" s="6"/>
      <c r="OHR53" s="6"/>
      <c r="OHS53" s="6"/>
      <c r="OHT53" s="6"/>
      <c r="OHU53" s="6"/>
      <c r="OHV53" s="6"/>
      <c r="OHW53" s="6"/>
      <c r="OHX53" s="6"/>
      <c r="OHY53" s="6"/>
      <c r="OHZ53" s="6"/>
      <c r="OIA53" s="6"/>
      <c r="OIB53" s="6"/>
      <c r="OIC53" s="6"/>
      <c r="OID53" s="6"/>
      <c r="OIE53" s="6"/>
      <c r="OIF53" s="6"/>
      <c r="OIG53" s="6"/>
      <c r="OIH53" s="6"/>
      <c r="OII53" s="6"/>
      <c r="OIJ53" s="6"/>
      <c r="OIK53" s="6"/>
      <c r="OIL53" s="6"/>
      <c r="OIM53" s="6"/>
      <c r="OIN53" s="6"/>
      <c r="OIO53" s="6"/>
      <c r="OIP53" s="6"/>
      <c r="OIQ53" s="6"/>
      <c r="OIR53" s="6"/>
      <c r="OIS53" s="6"/>
      <c r="OIT53" s="6"/>
      <c r="OIU53" s="6"/>
      <c r="OIV53" s="6"/>
      <c r="OIW53" s="6"/>
      <c r="OIX53" s="6"/>
      <c r="OIY53" s="6"/>
      <c r="OIZ53" s="6"/>
      <c r="OJA53" s="6"/>
      <c r="OJB53" s="6"/>
      <c r="OJC53" s="6"/>
      <c r="OJD53" s="6"/>
      <c r="OJE53" s="6"/>
      <c r="OJF53" s="6"/>
      <c r="OJG53" s="6"/>
      <c r="OJH53" s="6"/>
      <c r="OJI53" s="6"/>
      <c r="OJJ53" s="6"/>
      <c r="OJK53" s="6"/>
      <c r="OJL53" s="6"/>
      <c r="OJM53" s="6"/>
      <c r="OJN53" s="6"/>
      <c r="OJO53" s="6"/>
      <c r="OJP53" s="6"/>
      <c r="OJQ53" s="6"/>
      <c r="OJR53" s="6"/>
      <c r="OJS53" s="6"/>
      <c r="OJT53" s="6"/>
      <c r="OJU53" s="6"/>
      <c r="OJV53" s="6"/>
      <c r="OJW53" s="6"/>
      <c r="OJX53" s="6"/>
      <c r="OJY53" s="6"/>
      <c r="OJZ53" s="6"/>
      <c r="OKA53" s="6"/>
      <c r="OKB53" s="6"/>
      <c r="OKC53" s="6"/>
      <c r="OKD53" s="6"/>
      <c r="OKE53" s="6"/>
      <c r="OKF53" s="6"/>
      <c r="OKG53" s="6"/>
      <c r="OKH53" s="6"/>
      <c r="OKI53" s="6"/>
      <c r="OKJ53" s="6"/>
      <c r="OKK53" s="6"/>
      <c r="OKL53" s="6"/>
      <c r="OKM53" s="6"/>
      <c r="OKN53" s="6"/>
      <c r="OKO53" s="6"/>
      <c r="OKP53" s="6"/>
      <c r="OKQ53" s="6"/>
      <c r="OKR53" s="6"/>
      <c r="OKS53" s="6"/>
      <c r="OKT53" s="6"/>
      <c r="OKU53" s="6"/>
      <c r="OKV53" s="6"/>
      <c r="OKW53" s="6"/>
      <c r="OKX53" s="6"/>
      <c r="OKY53" s="6"/>
      <c r="OKZ53" s="6"/>
      <c r="OLA53" s="6"/>
      <c r="OLB53" s="6"/>
      <c r="OLC53" s="6"/>
      <c r="OLD53" s="6"/>
      <c r="OLE53" s="6"/>
      <c r="OLF53" s="6"/>
      <c r="OLG53" s="6"/>
      <c r="OLH53" s="6"/>
      <c r="OLI53" s="6"/>
      <c r="OLJ53" s="6"/>
      <c r="OLK53" s="6"/>
      <c r="OLL53" s="6"/>
      <c r="OLM53" s="6"/>
      <c r="OLN53" s="6"/>
      <c r="OLO53" s="6"/>
      <c r="OLP53" s="6"/>
      <c r="OLQ53" s="6"/>
      <c r="OLR53" s="6"/>
      <c r="OLS53" s="6"/>
      <c r="OLT53" s="6"/>
      <c r="OLU53" s="6"/>
      <c r="OLV53" s="6"/>
      <c r="OLW53" s="6"/>
      <c r="OLX53" s="6"/>
      <c r="OLY53" s="6"/>
      <c r="OLZ53" s="6"/>
      <c r="OMA53" s="6"/>
      <c r="OMB53" s="6"/>
      <c r="OMC53" s="6"/>
      <c r="OMD53" s="6"/>
      <c r="OME53" s="6"/>
      <c r="OMF53" s="6"/>
      <c r="OMG53" s="6"/>
      <c r="OMH53" s="6"/>
      <c r="OMI53" s="6"/>
      <c r="OMJ53" s="6"/>
      <c r="OMK53" s="6"/>
      <c r="OML53" s="6"/>
      <c r="OMM53" s="6"/>
      <c r="OMN53" s="6"/>
      <c r="OMO53" s="6"/>
      <c r="OMP53" s="6"/>
      <c r="OMQ53" s="6"/>
      <c r="OMR53" s="6"/>
      <c r="OMS53" s="6"/>
      <c r="OMT53" s="6"/>
      <c r="OMU53" s="6"/>
      <c r="OMV53" s="6"/>
      <c r="OMW53" s="6"/>
      <c r="OMX53" s="6"/>
      <c r="OMY53" s="6"/>
      <c r="OMZ53" s="6"/>
      <c r="ONA53" s="6"/>
      <c r="ONB53" s="6"/>
      <c r="ONC53" s="6"/>
      <c r="OND53" s="6"/>
      <c r="ONE53" s="6"/>
      <c r="ONF53" s="6"/>
      <c r="ONG53" s="6"/>
      <c r="ONH53" s="6"/>
      <c r="ONI53" s="6"/>
      <c r="ONJ53" s="6"/>
      <c r="ONK53" s="6"/>
      <c r="ONL53" s="6"/>
      <c r="ONM53" s="6"/>
      <c r="ONN53" s="6"/>
      <c r="ONO53" s="6"/>
      <c r="ONP53" s="6"/>
      <c r="ONQ53" s="6"/>
      <c r="ONR53" s="6"/>
      <c r="ONS53" s="6"/>
      <c r="ONT53" s="6"/>
      <c r="ONU53" s="6"/>
      <c r="ONV53" s="6"/>
      <c r="ONW53" s="6"/>
      <c r="ONX53" s="6"/>
      <c r="ONY53" s="6"/>
      <c r="ONZ53" s="6"/>
      <c r="OOA53" s="6"/>
      <c r="OOB53" s="6"/>
      <c r="OOC53" s="6"/>
      <c r="OOD53" s="6"/>
      <c r="OOE53" s="6"/>
      <c r="OOF53" s="6"/>
      <c r="OOG53" s="6"/>
      <c r="OOH53" s="6"/>
      <c r="OOI53" s="6"/>
      <c r="OOJ53" s="6"/>
      <c r="OOK53" s="6"/>
      <c r="OOL53" s="6"/>
      <c r="OOM53" s="6"/>
      <c r="OON53" s="6"/>
      <c r="OOO53" s="6"/>
      <c r="OOP53" s="6"/>
      <c r="OOQ53" s="6"/>
      <c r="OOR53" s="6"/>
      <c r="OOS53" s="6"/>
      <c r="OOT53" s="6"/>
      <c r="OOU53" s="6"/>
      <c r="OOV53" s="6"/>
      <c r="OOW53" s="6"/>
      <c r="OOX53" s="6"/>
      <c r="OOY53" s="6"/>
      <c r="OOZ53" s="6"/>
      <c r="OPA53" s="6"/>
      <c r="OPB53" s="6"/>
      <c r="OPC53" s="6"/>
      <c r="OPD53" s="6"/>
      <c r="OPE53" s="6"/>
      <c r="OPF53" s="6"/>
      <c r="OPG53" s="6"/>
      <c r="OPH53" s="6"/>
      <c r="OPI53" s="6"/>
      <c r="OPJ53" s="6"/>
      <c r="OPK53" s="6"/>
      <c r="OPL53" s="6"/>
      <c r="OPM53" s="6"/>
      <c r="OPN53" s="6"/>
      <c r="OPO53" s="6"/>
      <c r="OPP53" s="6"/>
      <c r="OPQ53" s="6"/>
      <c r="OPR53" s="6"/>
      <c r="OPS53" s="6"/>
      <c r="OPT53" s="6"/>
      <c r="OPU53" s="6"/>
      <c r="OPV53" s="6"/>
      <c r="OPW53" s="6"/>
      <c r="OPX53" s="6"/>
      <c r="OPY53" s="6"/>
      <c r="OPZ53" s="6"/>
      <c r="OQA53" s="6"/>
      <c r="OQB53" s="6"/>
      <c r="OQC53" s="6"/>
      <c r="OQD53" s="6"/>
      <c r="OQE53" s="6"/>
      <c r="OQF53" s="6"/>
      <c r="OQG53" s="6"/>
      <c r="OQH53" s="6"/>
      <c r="OQI53" s="6"/>
      <c r="OQJ53" s="6"/>
      <c r="OQK53" s="6"/>
      <c r="OQL53" s="6"/>
      <c r="OQM53" s="6"/>
      <c r="OQN53" s="6"/>
      <c r="OQO53" s="6"/>
      <c r="OQP53" s="6"/>
      <c r="OQQ53" s="6"/>
      <c r="OQR53" s="6"/>
      <c r="OQS53" s="6"/>
      <c r="OQT53" s="6"/>
      <c r="OQU53" s="6"/>
      <c r="OQV53" s="6"/>
      <c r="OQW53" s="6"/>
      <c r="OQX53" s="6"/>
      <c r="OQY53" s="6"/>
      <c r="OQZ53" s="6"/>
      <c r="ORA53" s="6"/>
      <c r="ORB53" s="6"/>
      <c r="ORC53" s="6"/>
      <c r="ORD53" s="6"/>
      <c r="ORE53" s="6"/>
      <c r="ORF53" s="6"/>
      <c r="ORG53" s="6"/>
      <c r="ORH53" s="6"/>
      <c r="ORI53" s="6"/>
      <c r="ORJ53" s="6"/>
      <c r="ORK53" s="6"/>
      <c r="ORL53" s="6"/>
      <c r="ORM53" s="6"/>
      <c r="ORN53" s="6"/>
      <c r="ORO53" s="6"/>
      <c r="ORP53" s="6"/>
      <c r="ORQ53" s="6"/>
      <c r="ORR53" s="6"/>
      <c r="ORS53" s="6"/>
      <c r="ORT53" s="6"/>
      <c r="ORU53" s="6"/>
      <c r="ORV53" s="6"/>
      <c r="ORW53" s="6"/>
      <c r="ORX53" s="6"/>
      <c r="ORY53" s="6"/>
      <c r="ORZ53" s="6"/>
      <c r="OSA53" s="6"/>
      <c r="OSB53" s="6"/>
      <c r="OSC53" s="6"/>
      <c r="OSD53" s="6"/>
      <c r="OSE53" s="6"/>
      <c r="OSF53" s="6"/>
      <c r="OSG53" s="6"/>
      <c r="OSH53" s="6"/>
      <c r="OSI53" s="6"/>
      <c r="OSJ53" s="6"/>
      <c r="OSK53" s="6"/>
      <c r="OSL53" s="6"/>
      <c r="OSM53" s="6"/>
      <c r="OSN53" s="6"/>
      <c r="OSO53" s="6"/>
      <c r="OSP53" s="6"/>
      <c r="OSQ53" s="6"/>
      <c r="OSR53" s="6"/>
      <c r="OSS53" s="6"/>
      <c r="OST53" s="6"/>
      <c r="OSU53" s="6"/>
      <c r="OSV53" s="6"/>
      <c r="OSW53" s="6"/>
      <c r="OSX53" s="6"/>
      <c r="OSY53" s="6"/>
      <c r="OSZ53" s="6"/>
      <c r="OTA53" s="6"/>
      <c r="OTB53" s="6"/>
      <c r="OTC53" s="6"/>
      <c r="OTD53" s="6"/>
      <c r="OTE53" s="6"/>
      <c r="OTF53" s="6"/>
      <c r="OTG53" s="6"/>
      <c r="OTH53" s="6"/>
      <c r="OTI53" s="6"/>
      <c r="OTJ53" s="6"/>
      <c r="OTK53" s="6"/>
      <c r="OTL53" s="6"/>
      <c r="OTM53" s="6"/>
      <c r="OTN53" s="6"/>
      <c r="OTO53" s="6"/>
      <c r="OTP53" s="6"/>
      <c r="OTQ53" s="6"/>
      <c r="OTR53" s="6"/>
      <c r="OTS53" s="6"/>
      <c r="OTT53" s="6"/>
      <c r="OTU53" s="6"/>
      <c r="OTV53" s="6"/>
      <c r="OTW53" s="6"/>
      <c r="OTX53" s="6"/>
      <c r="OTY53" s="6"/>
      <c r="OTZ53" s="6"/>
      <c r="OUA53" s="6"/>
      <c r="OUB53" s="6"/>
      <c r="OUC53" s="6"/>
      <c r="OUD53" s="6"/>
      <c r="OUE53" s="6"/>
      <c r="OUF53" s="6"/>
      <c r="OUG53" s="6"/>
      <c r="OUH53" s="6"/>
      <c r="OUI53" s="6"/>
      <c r="OUJ53" s="6"/>
      <c r="OUK53" s="6"/>
      <c r="OUL53" s="6"/>
      <c r="OUM53" s="6"/>
      <c r="OUN53" s="6"/>
      <c r="OUO53" s="6"/>
      <c r="OUP53" s="6"/>
      <c r="OUQ53" s="6"/>
      <c r="OUR53" s="6"/>
      <c r="OUS53" s="6"/>
      <c r="OUT53" s="6"/>
      <c r="OUU53" s="6"/>
      <c r="OUV53" s="6"/>
      <c r="OUW53" s="6"/>
      <c r="OUX53" s="6"/>
      <c r="OUY53" s="6"/>
      <c r="OUZ53" s="6"/>
      <c r="OVA53" s="6"/>
      <c r="OVB53" s="6"/>
      <c r="OVC53" s="6"/>
      <c r="OVD53" s="6"/>
      <c r="OVE53" s="6"/>
      <c r="OVF53" s="6"/>
      <c r="OVG53" s="6"/>
      <c r="OVH53" s="6"/>
      <c r="OVI53" s="6"/>
      <c r="OVJ53" s="6"/>
      <c r="OVK53" s="6"/>
      <c r="OVL53" s="6"/>
      <c r="OVM53" s="6"/>
      <c r="OVN53" s="6"/>
      <c r="OVO53" s="6"/>
      <c r="OVP53" s="6"/>
      <c r="OVQ53" s="6"/>
      <c r="OVR53" s="6"/>
      <c r="OVS53" s="6"/>
      <c r="OVT53" s="6"/>
      <c r="OVU53" s="6"/>
      <c r="OVV53" s="6"/>
      <c r="OVW53" s="6"/>
      <c r="OVX53" s="6"/>
      <c r="OVY53" s="6"/>
      <c r="OVZ53" s="6"/>
      <c r="OWA53" s="6"/>
      <c r="OWB53" s="6"/>
      <c r="OWC53" s="6"/>
      <c r="OWD53" s="6"/>
      <c r="OWE53" s="6"/>
      <c r="OWF53" s="6"/>
      <c r="OWG53" s="6"/>
      <c r="OWH53" s="6"/>
      <c r="OWI53" s="6"/>
      <c r="OWJ53" s="6"/>
      <c r="OWK53" s="6"/>
      <c r="OWL53" s="6"/>
      <c r="OWM53" s="6"/>
      <c r="OWN53" s="6"/>
      <c r="OWO53" s="6"/>
      <c r="OWP53" s="6"/>
      <c r="OWQ53" s="6"/>
      <c r="OWR53" s="6"/>
      <c r="OWS53" s="6"/>
      <c r="OWT53" s="6"/>
      <c r="OWU53" s="6"/>
      <c r="OWV53" s="6"/>
      <c r="OWW53" s="6"/>
      <c r="OWX53" s="6"/>
      <c r="OWY53" s="6"/>
      <c r="OWZ53" s="6"/>
      <c r="OXA53" s="6"/>
      <c r="OXB53" s="6"/>
      <c r="OXC53" s="6"/>
      <c r="OXD53" s="6"/>
      <c r="OXE53" s="6"/>
      <c r="OXF53" s="6"/>
      <c r="OXG53" s="6"/>
      <c r="OXH53" s="6"/>
      <c r="OXI53" s="6"/>
      <c r="OXJ53" s="6"/>
      <c r="OXK53" s="6"/>
      <c r="OXL53" s="6"/>
      <c r="OXM53" s="6"/>
      <c r="OXN53" s="6"/>
      <c r="OXO53" s="6"/>
      <c r="OXP53" s="6"/>
      <c r="OXQ53" s="6"/>
      <c r="OXR53" s="6"/>
      <c r="OXS53" s="6"/>
      <c r="OXT53" s="6"/>
      <c r="OXU53" s="6"/>
      <c r="OXV53" s="6"/>
      <c r="OXW53" s="6"/>
      <c r="OXX53" s="6"/>
      <c r="OXY53" s="6"/>
      <c r="OXZ53" s="6"/>
      <c r="OYA53" s="6"/>
      <c r="OYB53" s="6"/>
      <c r="OYC53" s="6"/>
      <c r="OYD53" s="6"/>
      <c r="OYE53" s="6"/>
      <c r="OYF53" s="6"/>
      <c r="OYG53" s="6"/>
      <c r="OYH53" s="6"/>
      <c r="OYI53" s="6"/>
      <c r="OYJ53" s="6"/>
      <c r="OYK53" s="6"/>
      <c r="OYL53" s="6"/>
      <c r="OYM53" s="6"/>
      <c r="OYN53" s="6"/>
      <c r="OYO53" s="6"/>
      <c r="OYP53" s="6"/>
      <c r="OYQ53" s="6"/>
      <c r="OYR53" s="6"/>
      <c r="OYS53" s="6"/>
      <c r="OYT53" s="6"/>
      <c r="OYU53" s="6"/>
      <c r="OYV53" s="6"/>
      <c r="OYW53" s="6"/>
      <c r="OYX53" s="6"/>
      <c r="OYY53" s="6"/>
      <c r="OYZ53" s="6"/>
      <c r="OZA53" s="6"/>
      <c r="OZB53" s="6"/>
      <c r="OZC53" s="6"/>
      <c r="OZD53" s="6"/>
      <c r="OZE53" s="6"/>
      <c r="OZF53" s="6"/>
      <c r="OZG53" s="6"/>
      <c r="OZH53" s="6"/>
      <c r="OZI53" s="6"/>
      <c r="OZJ53" s="6"/>
      <c r="OZK53" s="6"/>
      <c r="OZL53" s="6"/>
      <c r="OZM53" s="6"/>
      <c r="OZN53" s="6"/>
      <c r="OZO53" s="6"/>
      <c r="OZP53" s="6"/>
      <c r="OZQ53" s="6"/>
      <c r="OZR53" s="6"/>
      <c r="OZS53" s="6"/>
      <c r="OZT53" s="6"/>
      <c r="OZU53" s="6"/>
      <c r="OZV53" s="6"/>
      <c r="OZW53" s="6"/>
      <c r="OZX53" s="6"/>
      <c r="OZY53" s="6"/>
      <c r="OZZ53" s="6"/>
      <c r="PAA53" s="6"/>
      <c r="PAB53" s="6"/>
      <c r="PAC53" s="6"/>
      <c r="PAD53" s="6"/>
      <c r="PAE53" s="6"/>
      <c r="PAF53" s="6"/>
      <c r="PAG53" s="6"/>
      <c r="PAH53" s="6"/>
      <c r="PAI53" s="6"/>
      <c r="PAJ53" s="6"/>
      <c r="PAK53" s="6"/>
      <c r="PAL53" s="6"/>
      <c r="PAM53" s="6"/>
      <c r="PAN53" s="6"/>
      <c r="PAO53" s="6"/>
      <c r="PAP53" s="6"/>
      <c r="PAQ53" s="6"/>
      <c r="PAR53" s="6"/>
      <c r="PAS53" s="6"/>
      <c r="PAT53" s="6"/>
      <c r="PAU53" s="6"/>
      <c r="PAV53" s="6"/>
      <c r="PAW53" s="6"/>
      <c r="PAX53" s="6"/>
      <c r="PAY53" s="6"/>
      <c r="PAZ53" s="6"/>
      <c r="PBA53" s="6"/>
      <c r="PBB53" s="6"/>
      <c r="PBC53" s="6"/>
      <c r="PBD53" s="6"/>
      <c r="PBE53" s="6"/>
      <c r="PBF53" s="6"/>
      <c r="PBG53" s="6"/>
      <c r="PBH53" s="6"/>
      <c r="PBI53" s="6"/>
      <c r="PBJ53" s="6"/>
      <c r="PBK53" s="6"/>
      <c r="PBL53" s="6"/>
      <c r="PBM53" s="6"/>
      <c r="PBN53" s="6"/>
      <c r="PBO53" s="6"/>
      <c r="PBP53" s="6"/>
      <c r="PBQ53" s="6"/>
      <c r="PBR53" s="6"/>
      <c r="PBS53" s="6"/>
      <c r="PBT53" s="6"/>
      <c r="PBU53" s="6"/>
      <c r="PBV53" s="6"/>
      <c r="PBW53" s="6"/>
      <c r="PBX53" s="6"/>
      <c r="PBY53" s="6"/>
      <c r="PBZ53" s="6"/>
      <c r="PCA53" s="6"/>
      <c r="PCB53" s="6"/>
      <c r="PCC53" s="6"/>
      <c r="PCD53" s="6"/>
      <c r="PCE53" s="6"/>
      <c r="PCF53" s="6"/>
      <c r="PCG53" s="6"/>
      <c r="PCH53" s="6"/>
      <c r="PCI53" s="6"/>
      <c r="PCJ53" s="6"/>
      <c r="PCK53" s="6"/>
      <c r="PCL53" s="6"/>
      <c r="PCM53" s="6"/>
      <c r="PCN53" s="6"/>
      <c r="PCO53" s="6"/>
      <c r="PCP53" s="6"/>
      <c r="PCQ53" s="6"/>
      <c r="PCR53" s="6"/>
      <c r="PCS53" s="6"/>
      <c r="PCT53" s="6"/>
      <c r="PCU53" s="6"/>
      <c r="PCV53" s="6"/>
      <c r="PCW53" s="6"/>
      <c r="PCX53" s="6"/>
      <c r="PCY53" s="6"/>
      <c r="PCZ53" s="6"/>
      <c r="PDA53" s="6"/>
      <c r="PDB53" s="6"/>
      <c r="PDC53" s="6"/>
      <c r="PDD53" s="6"/>
      <c r="PDE53" s="6"/>
      <c r="PDF53" s="6"/>
      <c r="PDG53" s="6"/>
      <c r="PDH53" s="6"/>
      <c r="PDI53" s="6"/>
      <c r="PDJ53" s="6"/>
      <c r="PDK53" s="6"/>
      <c r="PDL53" s="6"/>
      <c r="PDM53" s="6"/>
      <c r="PDN53" s="6"/>
      <c r="PDO53" s="6"/>
      <c r="PDP53" s="6"/>
      <c r="PDQ53" s="6"/>
      <c r="PDR53" s="6"/>
      <c r="PDS53" s="6"/>
      <c r="PDT53" s="6"/>
      <c r="PDU53" s="6"/>
      <c r="PDV53" s="6"/>
      <c r="PDW53" s="6"/>
      <c r="PDX53" s="6"/>
      <c r="PDY53" s="6"/>
      <c r="PDZ53" s="6"/>
      <c r="PEA53" s="6"/>
      <c r="PEB53" s="6"/>
      <c r="PEC53" s="6"/>
      <c r="PED53" s="6"/>
      <c r="PEE53" s="6"/>
      <c r="PEF53" s="6"/>
      <c r="PEG53" s="6"/>
      <c r="PEH53" s="6"/>
      <c r="PEI53" s="6"/>
      <c r="PEJ53" s="6"/>
      <c r="PEK53" s="6"/>
      <c r="PEL53" s="6"/>
      <c r="PEM53" s="6"/>
      <c r="PEN53" s="6"/>
      <c r="PEO53" s="6"/>
      <c r="PEP53" s="6"/>
      <c r="PEQ53" s="6"/>
      <c r="PER53" s="6"/>
      <c r="PES53" s="6"/>
      <c r="PET53" s="6"/>
      <c r="PEU53" s="6"/>
      <c r="PEV53" s="6"/>
      <c r="PEW53" s="6"/>
      <c r="PEX53" s="6"/>
      <c r="PEY53" s="6"/>
      <c r="PEZ53" s="6"/>
      <c r="PFA53" s="6"/>
      <c r="PFB53" s="6"/>
      <c r="PFC53" s="6"/>
      <c r="PFD53" s="6"/>
      <c r="PFE53" s="6"/>
      <c r="PFF53" s="6"/>
      <c r="PFG53" s="6"/>
      <c r="PFH53" s="6"/>
      <c r="PFI53" s="6"/>
      <c r="PFJ53" s="6"/>
      <c r="PFK53" s="6"/>
      <c r="PFL53" s="6"/>
      <c r="PFM53" s="6"/>
      <c r="PFN53" s="6"/>
      <c r="PFO53" s="6"/>
      <c r="PFP53" s="6"/>
      <c r="PFQ53" s="6"/>
      <c r="PFR53" s="6"/>
      <c r="PFS53" s="6"/>
      <c r="PFT53" s="6"/>
      <c r="PFU53" s="6"/>
      <c r="PFV53" s="6"/>
      <c r="PFW53" s="6"/>
      <c r="PFX53" s="6"/>
      <c r="PFY53" s="6"/>
      <c r="PFZ53" s="6"/>
      <c r="PGA53" s="6"/>
      <c r="PGB53" s="6"/>
      <c r="PGC53" s="6"/>
      <c r="PGD53" s="6"/>
      <c r="PGE53" s="6"/>
      <c r="PGF53" s="6"/>
      <c r="PGG53" s="6"/>
      <c r="PGH53" s="6"/>
      <c r="PGI53" s="6"/>
      <c r="PGJ53" s="6"/>
      <c r="PGK53" s="6"/>
      <c r="PGL53" s="6"/>
      <c r="PGM53" s="6"/>
      <c r="PGN53" s="6"/>
      <c r="PGO53" s="6"/>
      <c r="PGP53" s="6"/>
      <c r="PGQ53" s="6"/>
      <c r="PGR53" s="6"/>
      <c r="PGS53" s="6"/>
      <c r="PGT53" s="6"/>
      <c r="PGU53" s="6"/>
      <c r="PGV53" s="6"/>
      <c r="PGW53" s="6"/>
      <c r="PGX53" s="6"/>
      <c r="PGY53" s="6"/>
      <c r="PGZ53" s="6"/>
      <c r="PHA53" s="6"/>
      <c r="PHB53" s="6"/>
      <c r="PHC53" s="6"/>
      <c r="PHD53" s="6"/>
      <c r="PHE53" s="6"/>
      <c r="PHF53" s="6"/>
      <c r="PHG53" s="6"/>
      <c r="PHH53" s="6"/>
      <c r="PHI53" s="6"/>
      <c r="PHJ53" s="6"/>
      <c r="PHK53" s="6"/>
      <c r="PHL53" s="6"/>
      <c r="PHM53" s="6"/>
      <c r="PHN53" s="6"/>
      <c r="PHO53" s="6"/>
      <c r="PHP53" s="6"/>
      <c r="PHQ53" s="6"/>
      <c r="PHR53" s="6"/>
      <c r="PHS53" s="6"/>
      <c r="PHT53" s="6"/>
      <c r="PHU53" s="6"/>
      <c r="PHV53" s="6"/>
      <c r="PHW53" s="6"/>
      <c r="PHX53" s="6"/>
      <c r="PHY53" s="6"/>
      <c r="PHZ53" s="6"/>
      <c r="PIA53" s="6"/>
      <c r="PIB53" s="6"/>
      <c r="PIC53" s="6"/>
      <c r="PID53" s="6"/>
      <c r="PIE53" s="6"/>
      <c r="PIF53" s="6"/>
      <c r="PIG53" s="6"/>
      <c r="PIH53" s="6"/>
      <c r="PII53" s="6"/>
      <c r="PIJ53" s="6"/>
      <c r="PIK53" s="6"/>
      <c r="PIL53" s="6"/>
      <c r="PIM53" s="6"/>
      <c r="PIN53" s="6"/>
      <c r="PIO53" s="6"/>
      <c r="PIP53" s="6"/>
      <c r="PIQ53" s="6"/>
      <c r="PIR53" s="6"/>
      <c r="PIS53" s="6"/>
      <c r="PIT53" s="6"/>
      <c r="PIU53" s="6"/>
      <c r="PIV53" s="6"/>
      <c r="PIW53" s="6"/>
      <c r="PIX53" s="6"/>
      <c r="PIY53" s="6"/>
      <c r="PIZ53" s="6"/>
      <c r="PJA53" s="6"/>
      <c r="PJB53" s="6"/>
      <c r="PJC53" s="6"/>
      <c r="PJD53" s="6"/>
      <c r="PJE53" s="6"/>
      <c r="PJF53" s="6"/>
      <c r="PJG53" s="6"/>
      <c r="PJH53" s="6"/>
      <c r="PJI53" s="6"/>
      <c r="PJJ53" s="6"/>
      <c r="PJK53" s="6"/>
      <c r="PJL53" s="6"/>
      <c r="PJM53" s="6"/>
      <c r="PJN53" s="6"/>
      <c r="PJO53" s="6"/>
      <c r="PJP53" s="6"/>
      <c r="PJQ53" s="6"/>
      <c r="PJR53" s="6"/>
      <c r="PJS53" s="6"/>
      <c r="PJT53" s="6"/>
      <c r="PJU53" s="6"/>
      <c r="PJV53" s="6"/>
      <c r="PJW53" s="6"/>
      <c r="PJX53" s="6"/>
      <c r="PJY53" s="6"/>
      <c r="PJZ53" s="6"/>
      <c r="PKA53" s="6"/>
      <c r="PKB53" s="6"/>
      <c r="PKC53" s="6"/>
      <c r="PKD53" s="6"/>
      <c r="PKE53" s="6"/>
      <c r="PKF53" s="6"/>
      <c r="PKG53" s="6"/>
      <c r="PKH53" s="6"/>
      <c r="PKI53" s="6"/>
      <c r="PKJ53" s="6"/>
      <c r="PKK53" s="6"/>
      <c r="PKL53" s="6"/>
      <c r="PKM53" s="6"/>
      <c r="PKN53" s="6"/>
      <c r="PKO53" s="6"/>
      <c r="PKP53" s="6"/>
      <c r="PKQ53" s="6"/>
      <c r="PKR53" s="6"/>
      <c r="PKS53" s="6"/>
      <c r="PKT53" s="6"/>
      <c r="PKU53" s="6"/>
      <c r="PKV53" s="6"/>
      <c r="PKW53" s="6"/>
      <c r="PKX53" s="6"/>
      <c r="PKY53" s="6"/>
      <c r="PKZ53" s="6"/>
      <c r="PLA53" s="6"/>
      <c r="PLB53" s="6"/>
      <c r="PLC53" s="6"/>
      <c r="PLD53" s="6"/>
      <c r="PLE53" s="6"/>
      <c r="PLF53" s="6"/>
      <c r="PLG53" s="6"/>
      <c r="PLH53" s="6"/>
      <c r="PLI53" s="6"/>
      <c r="PLJ53" s="6"/>
      <c r="PLK53" s="6"/>
      <c r="PLL53" s="6"/>
      <c r="PLM53" s="6"/>
      <c r="PLN53" s="6"/>
      <c r="PLO53" s="6"/>
      <c r="PLP53" s="6"/>
      <c r="PLQ53" s="6"/>
      <c r="PLR53" s="6"/>
      <c r="PLS53" s="6"/>
      <c r="PLT53" s="6"/>
      <c r="PLU53" s="6"/>
      <c r="PLV53" s="6"/>
      <c r="PLW53" s="6"/>
      <c r="PLX53" s="6"/>
      <c r="PLY53" s="6"/>
      <c r="PLZ53" s="6"/>
      <c r="PMA53" s="6"/>
      <c r="PMB53" s="6"/>
      <c r="PMC53" s="6"/>
      <c r="PMD53" s="6"/>
      <c r="PME53" s="6"/>
      <c r="PMF53" s="6"/>
      <c r="PMG53" s="6"/>
      <c r="PMH53" s="6"/>
      <c r="PMI53" s="6"/>
      <c r="PMJ53" s="6"/>
      <c r="PMK53" s="6"/>
      <c r="PML53" s="6"/>
      <c r="PMM53" s="6"/>
      <c r="PMN53" s="6"/>
      <c r="PMO53" s="6"/>
      <c r="PMP53" s="6"/>
      <c r="PMQ53" s="6"/>
      <c r="PMR53" s="6"/>
      <c r="PMS53" s="6"/>
      <c r="PMT53" s="6"/>
      <c r="PMU53" s="6"/>
      <c r="PMV53" s="6"/>
      <c r="PMW53" s="6"/>
      <c r="PMX53" s="6"/>
      <c r="PMY53" s="6"/>
      <c r="PMZ53" s="6"/>
      <c r="PNA53" s="6"/>
      <c r="PNB53" s="6"/>
      <c r="PNC53" s="6"/>
      <c r="PND53" s="6"/>
      <c r="PNE53" s="6"/>
      <c r="PNF53" s="6"/>
      <c r="PNG53" s="6"/>
      <c r="PNH53" s="6"/>
      <c r="PNI53" s="6"/>
      <c r="PNJ53" s="6"/>
      <c r="PNK53" s="6"/>
      <c r="PNL53" s="6"/>
      <c r="PNM53" s="6"/>
      <c r="PNN53" s="6"/>
      <c r="PNO53" s="6"/>
      <c r="PNP53" s="6"/>
      <c r="PNQ53" s="6"/>
      <c r="PNR53" s="6"/>
      <c r="PNS53" s="6"/>
      <c r="PNT53" s="6"/>
      <c r="PNU53" s="6"/>
      <c r="PNV53" s="6"/>
      <c r="PNW53" s="6"/>
      <c r="PNX53" s="6"/>
      <c r="PNY53" s="6"/>
      <c r="PNZ53" s="6"/>
      <c r="POA53" s="6"/>
      <c r="POB53" s="6"/>
      <c r="POC53" s="6"/>
      <c r="POD53" s="6"/>
      <c r="POE53" s="6"/>
      <c r="POF53" s="6"/>
      <c r="POG53" s="6"/>
      <c r="POH53" s="6"/>
      <c r="POI53" s="6"/>
      <c r="POJ53" s="6"/>
      <c r="POK53" s="6"/>
      <c r="POL53" s="6"/>
      <c r="POM53" s="6"/>
      <c r="PON53" s="6"/>
      <c r="POO53" s="6"/>
      <c r="POP53" s="6"/>
      <c r="POQ53" s="6"/>
      <c r="POR53" s="6"/>
      <c r="POS53" s="6"/>
      <c r="POT53" s="6"/>
      <c r="POU53" s="6"/>
      <c r="POV53" s="6"/>
      <c r="POW53" s="6"/>
      <c r="POX53" s="6"/>
      <c r="POY53" s="6"/>
      <c r="POZ53" s="6"/>
      <c r="PPA53" s="6"/>
      <c r="PPB53" s="6"/>
      <c r="PPC53" s="6"/>
      <c r="PPD53" s="6"/>
      <c r="PPE53" s="6"/>
      <c r="PPF53" s="6"/>
      <c r="PPG53" s="6"/>
      <c r="PPH53" s="6"/>
      <c r="PPI53" s="6"/>
      <c r="PPJ53" s="6"/>
      <c r="PPK53" s="6"/>
      <c r="PPL53" s="6"/>
      <c r="PPM53" s="6"/>
      <c r="PPN53" s="6"/>
      <c r="PPO53" s="6"/>
      <c r="PPP53" s="6"/>
      <c r="PPQ53" s="6"/>
      <c r="PPR53" s="6"/>
      <c r="PPS53" s="6"/>
      <c r="PPT53" s="6"/>
      <c r="PPU53" s="6"/>
      <c r="PPV53" s="6"/>
      <c r="PPW53" s="6"/>
      <c r="PPX53" s="6"/>
      <c r="PPY53" s="6"/>
      <c r="PPZ53" s="6"/>
      <c r="PQA53" s="6"/>
      <c r="PQB53" s="6"/>
      <c r="PQC53" s="6"/>
      <c r="PQD53" s="6"/>
      <c r="PQE53" s="6"/>
      <c r="PQF53" s="6"/>
      <c r="PQG53" s="6"/>
      <c r="PQH53" s="6"/>
      <c r="PQI53" s="6"/>
      <c r="PQJ53" s="6"/>
      <c r="PQK53" s="6"/>
      <c r="PQL53" s="6"/>
      <c r="PQM53" s="6"/>
      <c r="PQN53" s="6"/>
      <c r="PQO53" s="6"/>
      <c r="PQP53" s="6"/>
      <c r="PQQ53" s="6"/>
      <c r="PQR53" s="6"/>
      <c r="PQS53" s="6"/>
      <c r="PQT53" s="6"/>
      <c r="PQU53" s="6"/>
      <c r="PQV53" s="6"/>
      <c r="PQW53" s="6"/>
      <c r="PQX53" s="6"/>
      <c r="PQY53" s="6"/>
      <c r="PQZ53" s="6"/>
      <c r="PRA53" s="6"/>
      <c r="PRB53" s="6"/>
      <c r="PRC53" s="6"/>
      <c r="PRD53" s="6"/>
      <c r="PRE53" s="6"/>
      <c r="PRF53" s="6"/>
      <c r="PRG53" s="6"/>
      <c r="PRH53" s="6"/>
      <c r="PRI53" s="6"/>
      <c r="PRJ53" s="6"/>
      <c r="PRK53" s="6"/>
      <c r="PRL53" s="6"/>
      <c r="PRM53" s="6"/>
      <c r="PRN53" s="6"/>
      <c r="PRO53" s="6"/>
      <c r="PRP53" s="6"/>
      <c r="PRQ53" s="6"/>
      <c r="PRR53" s="6"/>
      <c r="PRS53" s="6"/>
      <c r="PRT53" s="6"/>
      <c r="PRU53" s="6"/>
      <c r="PRV53" s="6"/>
      <c r="PRW53" s="6"/>
      <c r="PRX53" s="6"/>
      <c r="PRY53" s="6"/>
      <c r="PRZ53" s="6"/>
      <c r="PSA53" s="6"/>
      <c r="PSB53" s="6"/>
      <c r="PSC53" s="6"/>
      <c r="PSD53" s="6"/>
      <c r="PSE53" s="6"/>
      <c r="PSF53" s="6"/>
      <c r="PSG53" s="6"/>
      <c r="PSH53" s="6"/>
      <c r="PSI53" s="6"/>
      <c r="PSJ53" s="6"/>
      <c r="PSK53" s="6"/>
      <c r="PSL53" s="6"/>
      <c r="PSM53" s="6"/>
      <c r="PSN53" s="6"/>
      <c r="PSO53" s="6"/>
      <c r="PSP53" s="6"/>
      <c r="PSQ53" s="6"/>
      <c r="PSR53" s="6"/>
      <c r="PSS53" s="6"/>
      <c r="PST53" s="6"/>
      <c r="PSU53" s="6"/>
      <c r="PSV53" s="6"/>
      <c r="PSW53" s="6"/>
      <c r="PSX53" s="6"/>
      <c r="PSY53" s="6"/>
      <c r="PSZ53" s="6"/>
      <c r="PTA53" s="6"/>
      <c r="PTB53" s="6"/>
      <c r="PTC53" s="6"/>
      <c r="PTD53" s="6"/>
      <c r="PTE53" s="6"/>
      <c r="PTF53" s="6"/>
      <c r="PTG53" s="6"/>
      <c r="PTH53" s="6"/>
      <c r="PTI53" s="6"/>
      <c r="PTJ53" s="6"/>
      <c r="PTK53" s="6"/>
      <c r="PTL53" s="6"/>
      <c r="PTM53" s="6"/>
      <c r="PTN53" s="6"/>
      <c r="PTO53" s="6"/>
      <c r="PTP53" s="6"/>
      <c r="PTQ53" s="6"/>
      <c r="PTR53" s="6"/>
      <c r="PTS53" s="6"/>
      <c r="PTT53" s="6"/>
      <c r="PTU53" s="6"/>
      <c r="PTV53" s="6"/>
      <c r="PTW53" s="6"/>
      <c r="PTX53" s="6"/>
      <c r="PTY53" s="6"/>
      <c r="PTZ53" s="6"/>
      <c r="PUA53" s="6"/>
      <c r="PUB53" s="6"/>
      <c r="PUC53" s="6"/>
      <c r="PUD53" s="6"/>
      <c r="PUE53" s="6"/>
      <c r="PUF53" s="6"/>
      <c r="PUG53" s="6"/>
      <c r="PUH53" s="6"/>
      <c r="PUI53" s="6"/>
      <c r="PUJ53" s="6"/>
      <c r="PUK53" s="6"/>
      <c r="PUL53" s="6"/>
      <c r="PUM53" s="6"/>
      <c r="PUN53" s="6"/>
      <c r="PUO53" s="6"/>
      <c r="PUP53" s="6"/>
      <c r="PUQ53" s="6"/>
      <c r="PUR53" s="6"/>
      <c r="PUS53" s="6"/>
      <c r="PUT53" s="6"/>
      <c r="PUU53" s="6"/>
      <c r="PUV53" s="6"/>
      <c r="PUW53" s="6"/>
      <c r="PUX53" s="6"/>
      <c r="PUY53" s="6"/>
      <c r="PUZ53" s="6"/>
      <c r="PVA53" s="6"/>
      <c r="PVB53" s="6"/>
      <c r="PVC53" s="6"/>
      <c r="PVD53" s="6"/>
      <c r="PVE53" s="6"/>
      <c r="PVF53" s="6"/>
      <c r="PVG53" s="6"/>
      <c r="PVH53" s="6"/>
      <c r="PVI53" s="6"/>
      <c r="PVJ53" s="6"/>
      <c r="PVK53" s="6"/>
      <c r="PVL53" s="6"/>
      <c r="PVM53" s="6"/>
      <c r="PVN53" s="6"/>
      <c r="PVO53" s="6"/>
      <c r="PVP53" s="6"/>
      <c r="PVQ53" s="6"/>
      <c r="PVR53" s="6"/>
      <c r="PVS53" s="6"/>
      <c r="PVT53" s="6"/>
      <c r="PVU53" s="6"/>
      <c r="PVV53" s="6"/>
      <c r="PVW53" s="6"/>
      <c r="PVX53" s="6"/>
      <c r="PVY53" s="6"/>
      <c r="PVZ53" s="6"/>
      <c r="PWA53" s="6"/>
      <c r="PWB53" s="6"/>
      <c r="PWC53" s="6"/>
      <c r="PWD53" s="6"/>
      <c r="PWE53" s="6"/>
      <c r="PWF53" s="6"/>
      <c r="PWG53" s="6"/>
      <c r="PWH53" s="6"/>
      <c r="PWI53" s="6"/>
      <c r="PWJ53" s="6"/>
      <c r="PWK53" s="6"/>
      <c r="PWL53" s="6"/>
      <c r="PWM53" s="6"/>
      <c r="PWN53" s="6"/>
      <c r="PWO53" s="6"/>
      <c r="PWP53" s="6"/>
      <c r="PWQ53" s="6"/>
      <c r="PWR53" s="6"/>
      <c r="PWS53" s="6"/>
      <c r="PWT53" s="6"/>
      <c r="PWU53" s="6"/>
      <c r="PWV53" s="6"/>
      <c r="PWW53" s="6"/>
      <c r="PWX53" s="6"/>
      <c r="PWY53" s="6"/>
      <c r="PWZ53" s="6"/>
      <c r="PXA53" s="6"/>
      <c r="PXB53" s="6"/>
      <c r="PXC53" s="6"/>
      <c r="PXD53" s="6"/>
      <c r="PXE53" s="6"/>
      <c r="PXF53" s="6"/>
      <c r="PXG53" s="6"/>
      <c r="PXH53" s="6"/>
      <c r="PXI53" s="6"/>
      <c r="PXJ53" s="6"/>
      <c r="PXK53" s="6"/>
      <c r="PXL53" s="6"/>
      <c r="PXM53" s="6"/>
      <c r="PXN53" s="6"/>
      <c r="PXO53" s="6"/>
      <c r="PXP53" s="6"/>
      <c r="PXQ53" s="6"/>
      <c r="PXR53" s="6"/>
      <c r="PXS53" s="6"/>
      <c r="PXT53" s="6"/>
      <c r="PXU53" s="6"/>
      <c r="PXV53" s="6"/>
      <c r="PXW53" s="6"/>
      <c r="PXX53" s="6"/>
      <c r="PXY53" s="6"/>
      <c r="PXZ53" s="6"/>
      <c r="PYA53" s="6"/>
      <c r="PYB53" s="6"/>
      <c r="PYC53" s="6"/>
      <c r="PYD53" s="6"/>
      <c r="PYE53" s="6"/>
      <c r="PYF53" s="6"/>
      <c r="PYG53" s="6"/>
      <c r="PYH53" s="6"/>
      <c r="PYI53" s="6"/>
      <c r="PYJ53" s="6"/>
      <c r="PYK53" s="6"/>
      <c r="PYL53" s="6"/>
      <c r="PYM53" s="6"/>
      <c r="PYN53" s="6"/>
      <c r="PYO53" s="6"/>
      <c r="PYP53" s="6"/>
      <c r="PYQ53" s="6"/>
      <c r="PYR53" s="6"/>
      <c r="PYS53" s="6"/>
      <c r="PYT53" s="6"/>
      <c r="PYU53" s="6"/>
      <c r="PYV53" s="6"/>
      <c r="PYW53" s="6"/>
      <c r="PYX53" s="6"/>
      <c r="PYY53" s="6"/>
      <c r="PYZ53" s="6"/>
      <c r="PZA53" s="6"/>
      <c r="PZB53" s="6"/>
      <c r="PZC53" s="6"/>
      <c r="PZD53" s="6"/>
      <c r="PZE53" s="6"/>
      <c r="PZF53" s="6"/>
      <c r="PZG53" s="6"/>
      <c r="PZH53" s="6"/>
      <c r="PZI53" s="6"/>
      <c r="PZJ53" s="6"/>
      <c r="PZK53" s="6"/>
      <c r="PZL53" s="6"/>
      <c r="PZM53" s="6"/>
      <c r="PZN53" s="6"/>
      <c r="PZO53" s="6"/>
      <c r="PZP53" s="6"/>
      <c r="PZQ53" s="6"/>
      <c r="PZR53" s="6"/>
      <c r="PZS53" s="6"/>
      <c r="PZT53" s="6"/>
      <c r="PZU53" s="6"/>
      <c r="PZV53" s="6"/>
      <c r="PZW53" s="6"/>
      <c r="PZX53" s="6"/>
      <c r="PZY53" s="6"/>
      <c r="PZZ53" s="6"/>
      <c r="QAA53" s="6"/>
      <c r="QAB53" s="6"/>
      <c r="QAC53" s="6"/>
      <c r="QAD53" s="6"/>
      <c r="QAE53" s="6"/>
      <c r="QAF53" s="6"/>
      <c r="QAG53" s="6"/>
      <c r="QAH53" s="6"/>
      <c r="QAI53" s="6"/>
      <c r="QAJ53" s="6"/>
      <c r="QAK53" s="6"/>
      <c r="QAL53" s="6"/>
      <c r="QAM53" s="6"/>
      <c r="QAN53" s="6"/>
      <c r="QAO53" s="6"/>
      <c r="QAP53" s="6"/>
      <c r="QAQ53" s="6"/>
      <c r="QAR53" s="6"/>
      <c r="QAS53" s="6"/>
      <c r="QAT53" s="6"/>
      <c r="QAU53" s="6"/>
      <c r="QAV53" s="6"/>
      <c r="QAW53" s="6"/>
      <c r="QAX53" s="6"/>
      <c r="QAY53" s="6"/>
      <c r="QAZ53" s="6"/>
      <c r="QBA53" s="6"/>
      <c r="QBB53" s="6"/>
      <c r="QBC53" s="6"/>
      <c r="QBD53" s="6"/>
      <c r="QBE53" s="6"/>
      <c r="QBF53" s="6"/>
      <c r="QBG53" s="6"/>
      <c r="QBH53" s="6"/>
      <c r="QBI53" s="6"/>
      <c r="QBJ53" s="6"/>
      <c r="QBK53" s="6"/>
      <c r="QBL53" s="6"/>
      <c r="QBM53" s="6"/>
      <c r="QBN53" s="6"/>
      <c r="QBO53" s="6"/>
      <c r="QBP53" s="6"/>
      <c r="QBQ53" s="6"/>
      <c r="QBR53" s="6"/>
      <c r="QBS53" s="6"/>
      <c r="QBT53" s="6"/>
      <c r="QBU53" s="6"/>
      <c r="QBV53" s="6"/>
      <c r="QBW53" s="6"/>
      <c r="QBX53" s="6"/>
      <c r="QBY53" s="6"/>
      <c r="QBZ53" s="6"/>
      <c r="QCA53" s="6"/>
      <c r="QCB53" s="6"/>
      <c r="QCC53" s="6"/>
      <c r="QCD53" s="6"/>
      <c r="QCE53" s="6"/>
      <c r="QCF53" s="6"/>
      <c r="QCG53" s="6"/>
      <c r="QCH53" s="6"/>
      <c r="QCI53" s="6"/>
      <c r="QCJ53" s="6"/>
      <c r="QCK53" s="6"/>
      <c r="QCL53" s="6"/>
      <c r="QCM53" s="6"/>
      <c r="QCN53" s="6"/>
      <c r="QCO53" s="6"/>
      <c r="QCP53" s="6"/>
      <c r="QCQ53" s="6"/>
      <c r="QCR53" s="6"/>
      <c r="QCS53" s="6"/>
      <c r="QCT53" s="6"/>
      <c r="QCU53" s="6"/>
      <c r="QCV53" s="6"/>
      <c r="QCW53" s="6"/>
      <c r="QCX53" s="6"/>
      <c r="QCY53" s="6"/>
      <c r="QCZ53" s="6"/>
      <c r="QDA53" s="6"/>
      <c r="QDB53" s="6"/>
      <c r="QDC53" s="6"/>
      <c r="QDD53" s="6"/>
      <c r="QDE53" s="6"/>
      <c r="QDF53" s="6"/>
      <c r="QDG53" s="6"/>
      <c r="QDH53" s="6"/>
      <c r="QDI53" s="6"/>
      <c r="QDJ53" s="6"/>
      <c r="QDK53" s="6"/>
      <c r="QDL53" s="6"/>
      <c r="QDM53" s="6"/>
      <c r="QDN53" s="6"/>
      <c r="QDO53" s="6"/>
      <c r="QDP53" s="6"/>
      <c r="QDQ53" s="6"/>
      <c r="QDR53" s="6"/>
      <c r="QDS53" s="6"/>
      <c r="QDT53" s="6"/>
      <c r="QDU53" s="6"/>
      <c r="QDV53" s="6"/>
      <c r="QDW53" s="6"/>
      <c r="QDX53" s="6"/>
      <c r="QDY53" s="6"/>
      <c r="QDZ53" s="6"/>
      <c r="QEA53" s="6"/>
      <c r="QEB53" s="6"/>
      <c r="QEC53" s="6"/>
      <c r="QED53" s="6"/>
      <c r="QEE53" s="6"/>
      <c r="QEF53" s="6"/>
      <c r="QEG53" s="6"/>
      <c r="QEH53" s="6"/>
      <c r="QEI53" s="6"/>
      <c r="QEJ53" s="6"/>
      <c r="QEK53" s="6"/>
      <c r="QEL53" s="6"/>
      <c r="QEM53" s="6"/>
      <c r="QEN53" s="6"/>
      <c r="QEO53" s="6"/>
      <c r="QEP53" s="6"/>
      <c r="QEQ53" s="6"/>
      <c r="QER53" s="6"/>
      <c r="QES53" s="6"/>
      <c r="QET53" s="6"/>
      <c r="QEU53" s="6"/>
      <c r="QEV53" s="6"/>
      <c r="QEW53" s="6"/>
      <c r="QEX53" s="6"/>
      <c r="QEY53" s="6"/>
      <c r="QEZ53" s="6"/>
      <c r="QFA53" s="6"/>
      <c r="QFB53" s="6"/>
      <c r="QFC53" s="6"/>
      <c r="QFD53" s="6"/>
      <c r="QFE53" s="6"/>
      <c r="QFF53" s="6"/>
      <c r="QFG53" s="6"/>
      <c r="QFH53" s="6"/>
      <c r="QFI53" s="6"/>
      <c r="QFJ53" s="6"/>
      <c r="QFK53" s="6"/>
      <c r="QFL53" s="6"/>
      <c r="QFM53" s="6"/>
      <c r="QFN53" s="6"/>
      <c r="QFO53" s="6"/>
      <c r="QFP53" s="6"/>
      <c r="QFQ53" s="6"/>
      <c r="QFR53" s="6"/>
      <c r="QFS53" s="6"/>
      <c r="QFT53" s="6"/>
      <c r="QFU53" s="6"/>
      <c r="QFV53" s="6"/>
      <c r="QFW53" s="6"/>
      <c r="QFX53" s="6"/>
      <c r="QFY53" s="6"/>
      <c r="QFZ53" s="6"/>
      <c r="QGA53" s="6"/>
      <c r="QGB53" s="6"/>
      <c r="QGC53" s="6"/>
      <c r="QGD53" s="6"/>
      <c r="QGE53" s="6"/>
      <c r="QGF53" s="6"/>
      <c r="QGG53" s="6"/>
      <c r="QGH53" s="6"/>
      <c r="QGI53" s="6"/>
      <c r="QGJ53" s="6"/>
      <c r="QGK53" s="6"/>
      <c r="QGL53" s="6"/>
      <c r="QGM53" s="6"/>
      <c r="QGN53" s="6"/>
      <c r="QGO53" s="6"/>
      <c r="QGP53" s="6"/>
      <c r="QGQ53" s="6"/>
      <c r="QGR53" s="6"/>
      <c r="QGS53" s="6"/>
      <c r="QGT53" s="6"/>
      <c r="QGU53" s="6"/>
      <c r="QGV53" s="6"/>
      <c r="QGW53" s="6"/>
      <c r="QGX53" s="6"/>
      <c r="QGY53" s="6"/>
      <c r="QGZ53" s="6"/>
      <c r="QHA53" s="6"/>
      <c r="QHB53" s="6"/>
      <c r="QHC53" s="6"/>
      <c r="QHD53" s="6"/>
      <c r="QHE53" s="6"/>
      <c r="QHF53" s="6"/>
      <c r="QHG53" s="6"/>
      <c r="QHH53" s="6"/>
      <c r="QHI53" s="6"/>
      <c r="QHJ53" s="6"/>
      <c r="QHK53" s="6"/>
      <c r="QHL53" s="6"/>
      <c r="QHM53" s="6"/>
      <c r="QHN53" s="6"/>
      <c r="QHO53" s="6"/>
      <c r="QHP53" s="6"/>
      <c r="QHQ53" s="6"/>
      <c r="QHR53" s="6"/>
      <c r="QHS53" s="6"/>
      <c r="QHT53" s="6"/>
      <c r="QHU53" s="6"/>
      <c r="QHV53" s="6"/>
      <c r="QHW53" s="6"/>
      <c r="QHX53" s="6"/>
      <c r="QHY53" s="6"/>
      <c r="QHZ53" s="6"/>
      <c r="QIA53" s="6"/>
      <c r="QIB53" s="6"/>
      <c r="QIC53" s="6"/>
      <c r="QID53" s="6"/>
      <c r="QIE53" s="6"/>
      <c r="QIF53" s="6"/>
      <c r="QIG53" s="6"/>
      <c r="QIH53" s="6"/>
      <c r="QII53" s="6"/>
      <c r="QIJ53" s="6"/>
      <c r="QIK53" s="6"/>
      <c r="QIL53" s="6"/>
      <c r="QIM53" s="6"/>
      <c r="QIN53" s="6"/>
      <c r="QIO53" s="6"/>
      <c r="QIP53" s="6"/>
      <c r="QIQ53" s="6"/>
      <c r="QIR53" s="6"/>
      <c r="QIS53" s="6"/>
      <c r="QIT53" s="6"/>
      <c r="QIU53" s="6"/>
      <c r="QIV53" s="6"/>
      <c r="QIW53" s="6"/>
      <c r="QIX53" s="6"/>
      <c r="QIY53" s="6"/>
      <c r="QIZ53" s="6"/>
      <c r="QJA53" s="6"/>
      <c r="QJB53" s="6"/>
      <c r="QJC53" s="6"/>
      <c r="QJD53" s="6"/>
      <c r="QJE53" s="6"/>
      <c r="QJF53" s="6"/>
      <c r="QJG53" s="6"/>
      <c r="QJH53" s="6"/>
      <c r="QJI53" s="6"/>
      <c r="QJJ53" s="6"/>
      <c r="QJK53" s="6"/>
      <c r="QJL53" s="6"/>
      <c r="QJM53" s="6"/>
      <c r="QJN53" s="6"/>
      <c r="QJO53" s="6"/>
      <c r="QJP53" s="6"/>
      <c r="QJQ53" s="6"/>
      <c r="QJR53" s="6"/>
      <c r="QJS53" s="6"/>
      <c r="QJT53" s="6"/>
      <c r="QJU53" s="6"/>
      <c r="QJV53" s="6"/>
      <c r="QJW53" s="6"/>
      <c r="QJX53" s="6"/>
      <c r="QJY53" s="6"/>
      <c r="QJZ53" s="6"/>
      <c r="QKA53" s="6"/>
      <c r="QKB53" s="6"/>
      <c r="QKC53" s="6"/>
      <c r="QKD53" s="6"/>
      <c r="QKE53" s="6"/>
      <c r="QKF53" s="6"/>
      <c r="QKG53" s="6"/>
      <c r="QKH53" s="6"/>
      <c r="QKI53" s="6"/>
      <c r="QKJ53" s="6"/>
      <c r="QKK53" s="6"/>
      <c r="QKL53" s="6"/>
      <c r="QKM53" s="6"/>
      <c r="QKN53" s="6"/>
      <c r="QKO53" s="6"/>
      <c r="QKP53" s="6"/>
      <c r="QKQ53" s="6"/>
      <c r="QKR53" s="6"/>
      <c r="QKS53" s="6"/>
      <c r="QKT53" s="6"/>
      <c r="QKU53" s="6"/>
      <c r="QKV53" s="6"/>
      <c r="QKW53" s="6"/>
      <c r="QKX53" s="6"/>
      <c r="QKY53" s="6"/>
      <c r="QKZ53" s="6"/>
      <c r="QLA53" s="6"/>
      <c r="QLB53" s="6"/>
      <c r="QLC53" s="6"/>
      <c r="QLD53" s="6"/>
      <c r="QLE53" s="6"/>
      <c r="QLF53" s="6"/>
      <c r="QLG53" s="6"/>
      <c r="QLH53" s="6"/>
      <c r="QLI53" s="6"/>
      <c r="QLJ53" s="6"/>
      <c r="QLK53" s="6"/>
      <c r="QLL53" s="6"/>
      <c r="QLM53" s="6"/>
      <c r="QLN53" s="6"/>
      <c r="QLO53" s="6"/>
      <c r="QLP53" s="6"/>
      <c r="QLQ53" s="6"/>
      <c r="QLR53" s="6"/>
      <c r="QLS53" s="6"/>
      <c r="QLT53" s="6"/>
      <c r="QLU53" s="6"/>
      <c r="QLV53" s="6"/>
      <c r="QLW53" s="6"/>
      <c r="QLX53" s="6"/>
      <c r="QLY53" s="6"/>
      <c r="QLZ53" s="6"/>
      <c r="QMA53" s="6"/>
      <c r="QMB53" s="6"/>
      <c r="QMC53" s="6"/>
      <c r="QMD53" s="6"/>
      <c r="QME53" s="6"/>
      <c r="QMF53" s="6"/>
      <c r="QMG53" s="6"/>
      <c r="QMH53" s="6"/>
      <c r="QMI53" s="6"/>
      <c r="QMJ53" s="6"/>
      <c r="QMK53" s="6"/>
      <c r="QML53" s="6"/>
      <c r="QMM53" s="6"/>
      <c r="QMN53" s="6"/>
      <c r="QMO53" s="6"/>
      <c r="QMP53" s="6"/>
      <c r="QMQ53" s="6"/>
      <c r="QMR53" s="6"/>
      <c r="QMS53" s="6"/>
      <c r="QMT53" s="6"/>
      <c r="QMU53" s="6"/>
      <c r="QMV53" s="6"/>
      <c r="QMW53" s="6"/>
      <c r="QMX53" s="6"/>
      <c r="QMY53" s="6"/>
      <c r="QMZ53" s="6"/>
      <c r="QNA53" s="6"/>
      <c r="QNB53" s="6"/>
      <c r="QNC53" s="6"/>
      <c r="QND53" s="6"/>
      <c r="QNE53" s="6"/>
      <c r="QNF53" s="6"/>
      <c r="QNG53" s="6"/>
      <c r="QNH53" s="6"/>
      <c r="QNI53" s="6"/>
      <c r="QNJ53" s="6"/>
      <c r="QNK53" s="6"/>
      <c r="QNL53" s="6"/>
      <c r="QNM53" s="6"/>
      <c r="QNN53" s="6"/>
      <c r="QNO53" s="6"/>
      <c r="QNP53" s="6"/>
      <c r="QNQ53" s="6"/>
      <c r="QNR53" s="6"/>
      <c r="QNS53" s="6"/>
      <c r="QNT53" s="6"/>
      <c r="QNU53" s="6"/>
      <c r="QNV53" s="6"/>
      <c r="QNW53" s="6"/>
      <c r="QNX53" s="6"/>
      <c r="QNY53" s="6"/>
      <c r="QNZ53" s="6"/>
      <c r="QOA53" s="6"/>
      <c r="QOB53" s="6"/>
      <c r="QOC53" s="6"/>
      <c r="QOD53" s="6"/>
      <c r="QOE53" s="6"/>
      <c r="QOF53" s="6"/>
      <c r="QOG53" s="6"/>
      <c r="QOH53" s="6"/>
      <c r="QOI53" s="6"/>
      <c r="QOJ53" s="6"/>
      <c r="QOK53" s="6"/>
      <c r="QOL53" s="6"/>
      <c r="QOM53" s="6"/>
      <c r="QON53" s="6"/>
      <c r="QOO53" s="6"/>
      <c r="QOP53" s="6"/>
      <c r="QOQ53" s="6"/>
      <c r="QOR53" s="6"/>
      <c r="QOS53" s="6"/>
      <c r="QOT53" s="6"/>
      <c r="QOU53" s="6"/>
      <c r="QOV53" s="6"/>
      <c r="QOW53" s="6"/>
      <c r="QOX53" s="6"/>
      <c r="QOY53" s="6"/>
      <c r="QOZ53" s="6"/>
      <c r="QPA53" s="6"/>
      <c r="QPB53" s="6"/>
      <c r="QPC53" s="6"/>
      <c r="QPD53" s="6"/>
      <c r="QPE53" s="6"/>
      <c r="QPF53" s="6"/>
      <c r="QPG53" s="6"/>
      <c r="QPH53" s="6"/>
      <c r="QPI53" s="6"/>
      <c r="QPJ53" s="6"/>
      <c r="QPK53" s="6"/>
      <c r="QPL53" s="6"/>
      <c r="QPM53" s="6"/>
      <c r="QPN53" s="6"/>
      <c r="QPO53" s="6"/>
      <c r="QPP53" s="6"/>
      <c r="QPQ53" s="6"/>
      <c r="QPR53" s="6"/>
      <c r="QPS53" s="6"/>
      <c r="QPT53" s="6"/>
      <c r="QPU53" s="6"/>
      <c r="QPV53" s="6"/>
      <c r="QPW53" s="6"/>
      <c r="QPX53" s="6"/>
      <c r="QPY53" s="6"/>
      <c r="QPZ53" s="6"/>
      <c r="QQA53" s="6"/>
      <c r="QQB53" s="6"/>
      <c r="QQC53" s="6"/>
      <c r="QQD53" s="6"/>
      <c r="QQE53" s="6"/>
      <c r="QQF53" s="6"/>
      <c r="QQG53" s="6"/>
      <c r="QQH53" s="6"/>
      <c r="QQI53" s="6"/>
      <c r="QQJ53" s="6"/>
      <c r="QQK53" s="6"/>
      <c r="QQL53" s="6"/>
      <c r="QQM53" s="6"/>
      <c r="QQN53" s="6"/>
      <c r="QQO53" s="6"/>
      <c r="QQP53" s="6"/>
      <c r="QQQ53" s="6"/>
      <c r="QQR53" s="6"/>
      <c r="QQS53" s="6"/>
      <c r="QQT53" s="6"/>
      <c r="QQU53" s="6"/>
      <c r="QQV53" s="6"/>
      <c r="QQW53" s="6"/>
      <c r="QQX53" s="6"/>
      <c r="QQY53" s="6"/>
      <c r="QQZ53" s="6"/>
      <c r="QRA53" s="6"/>
      <c r="QRB53" s="6"/>
      <c r="QRC53" s="6"/>
      <c r="QRD53" s="6"/>
      <c r="QRE53" s="6"/>
      <c r="QRF53" s="6"/>
      <c r="QRG53" s="6"/>
      <c r="QRH53" s="6"/>
      <c r="QRI53" s="6"/>
      <c r="QRJ53" s="6"/>
      <c r="QRK53" s="6"/>
      <c r="QRL53" s="6"/>
      <c r="QRM53" s="6"/>
      <c r="QRN53" s="6"/>
      <c r="QRO53" s="6"/>
      <c r="QRP53" s="6"/>
      <c r="QRQ53" s="6"/>
      <c r="QRR53" s="6"/>
      <c r="QRS53" s="6"/>
      <c r="QRT53" s="6"/>
      <c r="QRU53" s="6"/>
      <c r="QRV53" s="6"/>
      <c r="QRW53" s="6"/>
      <c r="QRX53" s="6"/>
      <c r="QRY53" s="6"/>
      <c r="QRZ53" s="6"/>
      <c r="QSA53" s="6"/>
      <c r="QSB53" s="6"/>
      <c r="QSC53" s="6"/>
      <c r="QSD53" s="6"/>
      <c r="QSE53" s="6"/>
      <c r="QSF53" s="6"/>
      <c r="QSG53" s="6"/>
      <c r="QSH53" s="6"/>
      <c r="QSI53" s="6"/>
      <c r="QSJ53" s="6"/>
      <c r="QSK53" s="6"/>
      <c r="QSL53" s="6"/>
      <c r="QSM53" s="6"/>
      <c r="QSN53" s="6"/>
      <c r="QSO53" s="6"/>
      <c r="QSP53" s="6"/>
      <c r="QSQ53" s="6"/>
      <c r="QSR53" s="6"/>
      <c r="QSS53" s="6"/>
      <c r="QST53" s="6"/>
      <c r="QSU53" s="6"/>
      <c r="QSV53" s="6"/>
      <c r="QSW53" s="6"/>
      <c r="QSX53" s="6"/>
      <c r="QSY53" s="6"/>
      <c r="QSZ53" s="6"/>
      <c r="QTA53" s="6"/>
      <c r="QTB53" s="6"/>
      <c r="QTC53" s="6"/>
      <c r="QTD53" s="6"/>
      <c r="QTE53" s="6"/>
      <c r="QTF53" s="6"/>
      <c r="QTG53" s="6"/>
      <c r="QTH53" s="6"/>
      <c r="QTI53" s="6"/>
      <c r="QTJ53" s="6"/>
      <c r="QTK53" s="6"/>
      <c r="QTL53" s="6"/>
      <c r="QTM53" s="6"/>
      <c r="QTN53" s="6"/>
      <c r="QTO53" s="6"/>
      <c r="QTP53" s="6"/>
      <c r="QTQ53" s="6"/>
      <c r="QTR53" s="6"/>
      <c r="QTS53" s="6"/>
      <c r="QTT53" s="6"/>
      <c r="QTU53" s="6"/>
      <c r="QTV53" s="6"/>
      <c r="QTW53" s="6"/>
      <c r="QTX53" s="6"/>
      <c r="QTY53" s="6"/>
      <c r="QTZ53" s="6"/>
      <c r="QUA53" s="6"/>
      <c r="QUB53" s="6"/>
      <c r="QUC53" s="6"/>
      <c r="QUD53" s="6"/>
      <c r="QUE53" s="6"/>
      <c r="QUF53" s="6"/>
      <c r="QUG53" s="6"/>
      <c r="QUH53" s="6"/>
      <c r="QUI53" s="6"/>
      <c r="QUJ53" s="6"/>
      <c r="QUK53" s="6"/>
      <c r="QUL53" s="6"/>
      <c r="QUM53" s="6"/>
      <c r="QUN53" s="6"/>
      <c r="QUO53" s="6"/>
      <c r="QUP53" s="6"/>
      <c r="QUQ53" s="6"/>
      <c r="QUR53" s="6"/>
      <c r="QUS53" s="6"/>
      <c r="QUT53" s="6"/>
      <c r="QUU53" s="6"/>
      <c r="QUV53" s="6"/>
      <c r="QUW53" s="6"/>
      <c r="QUX53" s="6"/>
      <c r="QUY53" s="6"/>
      <c r="QUZ53" s="6"/>
      <c r="QVA53" s="6"/>
      <c r="QVB53" s="6"/>
      <c r="QVC53" s="6"/>
      <c r="QVD53" s="6"/>
      <c r="QVE53" s="6"/>
      <c r="QVF53" s="6"/>
      <c r="QVG53" s="6"/>
      <c r="QVH53" s="6"/>
      <c r="QVI53" s="6"/>
      <c r="QVJ53" s="6"/>
      <c r="QVK53" s="6"/>
      <c r="QVL53" s="6"/>
      <c r="QVM53" s="6"/>
      <c r="QVN53" s="6"/>
      <c r="QVO53" s="6"/>
      <c r="QVP53" s="6"/>
      <c r="QVQ53" s="6"/>
      <c r="QVR53" s="6"/>
      <c r="QVS53" s="6"/>
      <c r="QVT53" s="6"/>
      <c r="QVU53" s="6"/>
      <c r="QVV53" s="6"/>
      <c r="QVW53" s="6"/>
      <c r="QVX53" s="6"/>
      <c r="QVY53" s="6"/>
      <c r="QVZ53" s="6"/>
      <c r="QWA53" s="6"/>
      <c r="QWB53" s="6"/>
      <c r="QWC53" s="6"/>
      <c r="QWD53" s="6"/>
      <c r="QWE53" s="6"/>
      <c r="QWF53" s="6"/>
      <c r="QWG53" s="6"/>
      <c r="QWH53" s="6"/>
      <c r="QWI53" s="6"/>
      <c r="QWJ53" s="6"/>
      <c r="QWK53" s="6"/>
      <c r="QWL53" s="6"/>
      <c r="QWM53" s="6"/>
      <c r="QWN53" s="6"/>
      <c r="QWO53" s="6"/>
      <c r="QWP53" s="6"/>
      <c r="QWQ53" s="6"/>
      <c r="QWR53" s="6"/>
      <c r="QWS53" s="6"/>
      <c r="QWT53" s="6"/>
      <c r="QWU53" s="6"/>
      <c r="QWV53" s="6"/>
      <c r="QWW53" s="6"/>
      <c r="QWX53" s="6"/>
      <c r="QWY53" s="6"/>
      <c r="QWZ53" s="6"/>
      <c r="QXA53" s="6"/>
      <c r="QXB53" s="6"/>
      <c r="QXC53" s="6"/>
      <c r="QXD53" s="6"/>
      <c r="QXE53" s="6"/>
      <c r="QXF53" s="6"/>
      <c r="QXG53" s="6"/>
      <c r="QXH53" s="6"/>
      <c r="QXI53" s="6"/>
      <c r="QXJ53" s="6"/>
      <c r="QXK53" s="6"/>
      <c r="QXL53" s="6"/>
      <c r="QXM53" s="6"/>
      <c r="QXN53" s="6"/>
      <c r="QXO53" s="6"/>
      <c r="QXP53" s="6"/>
      <c r="QXQ53" s="6"/>
      <c r="QXR53" s="6"/>
      <c r="QXS53" s="6"/>
      <c r="QXT53" s="6"/>
      <c r="QXU53" s="6"/>
      <c r="QXV53" s="6"/>
      <c r="QXW53" s="6"/>
      <c r="QXX53" s="6"/>
      <c r="QXY53" s="6"/>
      <c r="QXZ53" s="6"/>
      <c r="QYA53" s="6"/>
      <c r="QYB53" s="6"/>
      <c r="QYC53" s="6"/>
      <c r="QYD53" s="6"/>
      <c r="QYE53" s="6"/>
      <c r="QYF53" s="6"/>
      <c r="QYG53" s="6"/>
      <c r="QYH53" s="6"/>
      <c r="QYI53" s="6"/>
      <c r="QYJ53" s="6"/>
      <c r="QYK53" s="6"/>
      <c r="QYL53" s="6"/>
      <c r="QYM53" s="6"/>
      <c r="QYN53" s="6"/>
      <c r="QYO53" s="6"/>
      <c r="QYP53" s="6"/>
      <c r="QYQ53" s="6"/>
      <c r="QYR53" s="6"/>
      <c r="QYS53" s="6"/>
      <c r="QYT53" s="6"/>
      <c r="QYU53" s="6"/>
      <c r="QYV53" s="6"/>
      <c r="QYW53" s="6"/>
      <c r="QYX53" s="6"/>
      <c r="QYY53" s="6"/>
      <c r="QYZ53" s="6"/>
      <c r="QZA53" s="6"/>
      <c r="QZB53" s="6"/>
      <c r="QZC53" s="6"/>
      <c r="QZD53" s="6"/>
      <c r="QZE53" s="6"/>
      <c r="QZF53" s="6"/>
      <c r="QZG53" s="6"/>
      <c r="QZH53" s="6"/>
      <c r="QZI53" s="6"/>
      <c r="QZJ53" s="6"/>
      <c r="QZK53" s="6"/>
      <c r="QZL53" s="6"/>
      <c r="QZM53" s="6"/>
      <c r="QZN53" s="6"/>
      <c r="QZO53" s="6"/>
      <c r="QZP53" s="6"/>
      <c r="QZQ53" s="6"/>
      <c r="QZR53" s="6"/>
      <c r="QZS53" s="6"/>
      <c r="QZT53" s="6"/>
      <c r="QZU53" s="6"/>
      <c r="QZV53" s="6"/>
      <c r="QZW53" s="6"/>
      <c r="QZX53" s="6"/>
      <c r="QZY53" s="6"/>
      <c r="QZZ53" s="6"/>
      <c r="RAA53" s="6"/>
      <c r="RAB53" s="6"/>
      <c r="RAC53" s="6"/>
      <c r="RAD53" s="6"/>
      <c r="RAE53" s="6"/>
      <c r="RAF53" s="6"/>
      <c r="RAG53" s="6"/>
      <c r="RAH53" s="6"/>
      <c r="RAI53" s="6"/>
      <c r="RAJ53" s="6"/>
      <c r="RAK53" s="6"/>
      <c r="RAL53" s="6"/>
      <c r="RAM53" s="6"/>
      <c r="RAN53" s="6"/>
      <c r="RAO53" s="6"/>
      <c r="RAP53" s="6"/>
      <c r="RAQ53" s="6"/>
      <c r="RAR53" s="6"/>
      <c r="RAS53" s="6"/>
      <c r="RAT53" s="6"/>
      <c r="RAU53" s="6"/>
      <c r="RAV53" s="6"/>
      <c r="RAW53" s="6"/>
      <c r="RAX53" s="6"/>
      <c r="RAY53" s="6"/>
      <c r="RAZ53" s="6"/>
      <c r="RBA53" s="6"/>
      <c r="RBB53" s="6"/>
      <c r="RBC53" s="6"/>
      <c r="RBD53" s="6"/>
      <c r="RBE53" s="6"/>
      <c r="RBF53" s="6"/>
      <c r="RBG53" s="6"/>
      <c r="RBH53" s="6"/>
      <c r="RBI53" s="6"/>
      <c r="RBJ53" s="6"/>
      <c r="RBK53" s="6"/>
      <c r="RBL53" s="6"/>
      <c r="RBM53" s="6"/>
      <c r="RBN53" s="6"/>
      <c r="RBO53" s="6"/>
      <c r="RBP53" s="6"/>
      <c r="RBQ53" s="6"/>
      <c r="RBR53" s="6"/>
      <c r="RBS53" s="6"/>
      <c r="RBT53" s="6"/>
      <c r="RBU53" s="6"/>
      <c r="RBV53" s="6"/>
      <c r="RBW53" s="6"/>
      <c r="RBX53" s="6"/>
      <c r="RBY53" s="6"/>
      <c r="RBZ53" s="6"/>
      <c r="RCA53" s="6"/>
      <c r="RCB53" s="6"/>
      <c r="RCC53" s="6"/>
      <c r="RCD53" s="6"/>
      <c r="RCE53" s="6"/>
      <c r="RCF53" s="6"/>
      <c r="RCG53" s="6"/>
      <c r="RCH53" s="6"/>
      <c r="RCI53" s="6"/>
      <c r="RCJ53" s="6"/>
      <c r="RCK53" s="6"/>
      <c r="RCL53" s="6"/>
      <c r="RCM53" s="6"/>
      <c r="RCN53" s="6"/>
      <c r="RCO53" s="6"/>
      <c r="RCP53" s="6"/>
      <c r="RCQ53" s="6"/>
      <c r="RCR53" s="6"/>
      <c r="RCS53" s="6"/>
      <c r="RCT53" s="6"/>
      <c r="RCU53" s="6"/>
      <c r="RCV53" s="6"/>
      <c r="RCW53" s="6"/>
      <c r="RCX53" s="6"/>
      <c r="RCY53" s="6"/>
      <c r="RCZ53" s="6"/>
      <c r="RDA53" s="6"/>
      <c r="RDB53" s="6"/>
      <c r="RDC53" s="6"/>
      <c r="RDD53" s="6"/>
      <c r="RDE53" s="6"/>
      <c r="RDF53" s="6"/>
      <c r="RDG53" s="6"/>
      <c r="RDH53" s="6"/>
      <c r="RDI53" s="6"/>
      <c r="RDJ53" s="6"/>
      <c r="RDK53" s="6"/>
      <c r="RDL53" s="6"/>
      <c r="RDM53" s="6"/>
      <c r="RDN53" s="6"/>
      <c r="RDO53" s="6"/>
      <c r="RDP53" s="6"/>
      <c r="RDQ53" s="6"/>
      <c r="RDR53" s="6"/>
      <c r="RDS53" s="6"/>
      <c r="RDT53" s="6"/>
      <c r="RDU53" s="6"/>
      <c r="RDV53" s="6"/>
      <c r="RDW53" s="6"/>
      <c r="RDX53" s="6"/>
      <c r="RDY53" s="6"/>
      <c r="RDZ53" s="6"/>
      <c r="REA53" s="6"/>
      <c r="REB53" s="6"/>
      <c r="REC53" s="6"/>
      <c r="RED53" s="6"/>
      <c r="REE53" s="6"/>
      <c r="REF53" s="6"/>
      <c r="REG53" s="6"/>
      <c r="REH53" s="6"/>
      <c r="REI53" s="6"/>
      <c r="REJ53" s="6"/>
      <c r="REK53" s="6"/>
      <c r="REL53" s="6"/>
      <c r="REM53" s="6"/>
      <c r="REN53" s="6"/>
      <c r="REO53" s="6"/>
      <c r="REP53" s="6"/>
      <c r="REQ53" s="6"/>
      <c r="RER53" s="6"/>
      <c r="RES53" s="6"/>
      <c r="RET53" s="6"/>
      <c r="REU53" s="6"/>
      <c r="REV53" s="6"/>
      <c r="REW53" s="6"/>
      <c r="REX53" s="6"/>
      <c r="REY53" s="6"/>
      <c r="REZ53" s="6"/>
      <c r="RFA53" s="6"/>
      <c r="RFB53" s="6"/>
      <c r="RFC53" s="6"/>
      <c r="RFD53" s="6"/>
      <c r="RFE53" s="6"/>
      <c r="RFF53" s="6"/>
      <c r="RFG53" s="6"/>
      <c r="RFH53" s="6"/>
      <c r="RFI53" s="6"/>
      <c r="RFJ53" s="6"/>
      <c r="RFK53" s="6"/>
      <c r="RFL53" s="6"/>
      <c r="RFM53" s="6"/>
      <c r="RFN53" s="6"/>
      <c r="RFO53" s="6"/>
      <c r="RFP53" s="6"/>
      <c r="RFQ53" s="6"/>
      <c r="RFR53" s="6"/>
      <c r="RFS53" s="6"/>
      <c r="RFT53" s="6"/>
      <c r="RFU53" s="6"/>
      <c r="RFV53" s="6"/>
      <c r="RFW53" s="6"/>
      <c r="RFX53" s="6"/>
      <c r="RFY53" s="6"/>
      <c r="RFZ53" s="6"/>
      <c r="RGA53" s="6"/>
      <c r="RGB53" s="6"/>
      <c r="RGC53" s="6"/>
      <c r="RGD53" s="6"/>
      <c r="RGE53" s="6"/>
      <c r="RGF53" s="6"/>
      <c r="RGG53" s="6"/>
      <c r="RGH53" s="6"/>
      <c r="RGI53" s="6"/>
      <c r="RGJ53" s="6"/>
      <c r="RGK53" s="6"/>
      <c r="RGL53" s="6"/>
      <c r="RGM53" s="6"/>
      <c r="RGN53" s="6"/>
      <c r="RGO53" s="6"/>
      <c r="RGP53" s="6"/>
      <c r="RGQ53" s="6"/>
      <c r="RGR53" s="6"/>
      <c r="RGS53" s="6"/>
      <c r="RGT53" s="6"/>
      <c r="RGU53" s="6"/>
      <c r="RGV53" s="6"/>
      <c r="RGW53" s="6"/>
      <c r="RGX53" s="6"/>
      <c r="RGY53" s="6"/>
      <c r="RGZ53" s="6"/>
      <c r="RHA53" s="6"/>
      <c r="RHB53" s="6"/>
      <c r="RHC53" s="6"/>
      <c r="RHD53" s="6"/>
      <c r="RHE53" s="6"/>
      <c r="RHF53" s="6"/>
      <c r="RHG53" s="6"/>
      <c r="RHH53" s="6"/>
      <c r="RHI53" s="6"/>
      <c r="RHJ53" s="6"/>
      <c r="RHK53" s="6"/>
      <c r="RHL53" s="6"/>
      <c r="RHM53" s="6"/>
      <c r="RHN53" s="6"/>
      <c r="RHO53" s="6"/>
      <c r="RHP53" s="6"/>
      <c r="RHQ53" s="6"/>
      <c r="RHR53" s="6"/>
      <c r="RHS53" s="6"/>
      <c r="RHT53" s="6"/>
      <c r="RHU53" s="6"/>
      <c r="RHV53" s="6"/>
      <c r="RHW53" s="6"/>
      <c r="RHX53" s="6"/>
      <c r="RHY53" s="6"/>
      <c r="RHZ53" s="6"/>
      <c r="RIA53" s="6"/>
      <c r="RIB53" s="6"/>
      <c r="RIC53" s="6"/>
      <c r="RID53" s="6"/>
      <c r="RIE53" s="6"/>
      <c r="RIF53" s="6"/>
      <c r="RIG53" s="6"/>
      <c r="RIH53" s="6"/>
      <c r="RII53" s="6"/>
      <c r="RIJ53" s="6"/>
      <c r="RIK53" s="6"/>
      <c r="RIL53" s="6"/>
      <c r="RIM53" s="6"/>
      <c r="RIN53" s="6"/>
      <c r="RIO53" s="6"/>
      <c r="RIP53" s="6"/>
      <c r="RIQ53" s="6"/>
      <c r="RIR53" s="6"/>
      <c r="RIS53" s="6"/>
      <c r="RIT53" s="6"/>
      <c r="RIU53" s="6"/>
      <c r="RIV53" s="6"/>
      <c r="RIW53" s="6"/>
      <c r="RIX53" s="6"/>
      <c r="RIY53" s="6"/>
      <c r="RIZ53" s="6"/>
      <c r="RJA53" s="6"/>
      <c r="RJB53" s="6"/>
      <c r="RJC53" s="6"/>
      <c r="RJD53" s="6"/>
      <c r="RJE53" s="6"/>
      <c r="RJF53" s="6"/>
      <c r="RJG53" s="6"/>
      <c r="RJH53" s="6"/>
      <c r="RJI53" s="6"/>
      <c r="RJJ53" s="6"/>
      <c r="RJK53" s="6"/>
      <c r="RJL53" s="6"/>
      <c r="RJM53" s="6"/>
      <c r="RJN53" s="6"/>
      <c r="RJO53" s="6"/>
      <c r="RJP53" s="6"/>
      <c r="RJQ53" s="6"/>
      <c r="RJR53" s="6"/>
      <c r="RJS53" s="6"/>
      <c r="RJT53" s="6"/>
      <c r="RJU53" s="6"/>
      <c r="RJV53" s="6"/>
      <c r="RJW53" s="6"/>
      <c r="RJX53" s="6"/>
      <c r="RJY53" s="6"/>
      <c r="RJZ53" s="6"/>
      <c r="RKA53" s="6"/>
      <c r="RKB53" s="6"/>
      <c r="RKC53" s="6"/>
      <c r="RKD53" s="6"/>
      <c r="RKE53" s="6"/>
      <c r="RKF53" s="6"/>
      <c r="RKG53" s="6"/>
      <c r="RKH53" s="6"/>
      <c r="RKI53" s="6"/>
      <c r="RKJ53" s="6"/>
      <c r="RKK53" s="6"/>
      <c r="RKL53" s="6"/>
      <c r="RKM53" s="6"/>
      <c r="RKN53" s="6"/>
      <c r="RKO53" s="6"/>
      <c r="RKP53" s="6"/>
      <c r="RKQ53" s="6"/>
      <c r="RKR53" s="6"/>
      <c r="RKS53" s="6"/>
      <c r="RKT53" s="6"/>
      <c r="RKU53" s="6"/>
      <c r="RKV53" s="6"/>
      <c r="RKW53" s="6"/>
      <c r="RKX53" s="6"/>
      <c r="RKY53" s="6"/>
      <c r="RKZ53" s="6"/>
      <c r="RLA53" s="6"/>
      <c r="RLB53" s="6"/>
      <c r="RLC53" s="6"/>
      <c r="RLD53" s="6"/>
      <c r="RLE53" s="6"/>
      <c r="RLF53" s="6"/>
      <c r="RLG53" s="6"/>
      <c r="RLH53" s="6"/>
      <c r="RLI53" s="6"/>
      <c r="RLJ53" s="6"/>
      <c r="RLK53" s="6"/>
      <c r="RLL53" s="6"/>
      <c r="RLM53" s="6"/>
      <c r="RLN53" s="6"/>
      <c r="RLO53" s="6"/>
      <c r="RLP53" s="6"/>
      <c r="RLQ53" s="6"/>
      <c r="RLR53" s="6"/>
      <c r="RLS53" s="6"/>
      <c r="RLT53" s="6"/>
      <c r="RLU53" s="6"/>
      <c r="RLV53" s="6"/>
      <c r="RLW53" s="6"/>
      <c r="RLX53" s="6"/>
      <c r="RLY53" s="6"/>
      <c r="RLZ53" s="6"/>
      <c r="RMA53" s="6"/>
      <c r="RMB53" s="6"/>
      <c r="RMC53" s="6"/>
      <c r="RMD53" s="6"/>
      <c r="RME53" s="6"/>
      <c r="RMF53" s="6"/>
      <c r="RMG53" s="6"/>
      <c r="RMH53" s="6"/>
      <c r="RMI53" s="6"/>
      <c r="RMJ53" s="6"/>
      <c r="RMK53" s="6"/>
      <c r="RML53" s="6"/>
      <c r="RMM53" s="6"/>
      <c r="RMN53" s="6"/>
      <c r="RMO53" s="6"/>
      <c r="RMP53" s="6"/>
      <c r="RMQ53" s="6"/>
      <c r="RMR53" s="6"/>
      <c r="RMS53" s="6"/>
      <c r="RMT53" s="6"/>
      <c r="RMU53" s="6"/>
      <c r="RMV53" s="6"/>
      <c r="RMW53" s="6"/>
      <c r="RMX53" s="6"/>
      <c r="RMY53" s="6"/>
      <c r="RMZ53" s="6"/>
      <c r="RNA53" s="6"/>
      <c r="RNB53" s="6"/>
      <c r="RNC53" s="6"/>
      <c r="RND53" s="6"/>
      <c r="RNE53" s="6"/>
      <c r="RNF53" s="6"/>
      <c r="RNG53" s="6"/>
      <c r="RNH53" s="6"/>
      <c r="RNI53" s="6"/>
      <c r="RNJ53" s="6"/>
      <c r="RNK53" s="6"/>
      <c r="RNL53" s="6"/>
      <c r="RNM53" s="6"/>
      <c r="RNN53" s="6"/>
      <c r="RNO53" s="6"/>
      <c r="RNP53" s="6"/>
      <c r="RNQ53" s="6"/>
      <c r="RNR53" s="6"/>
      <c r="RNS53" s="6"/>
      <c r="RNT53" s="6"/>
      <c r="RNU53" s="6"/>
      <c r="RNV53" s="6"/>
      <c r="RNW53" s="6"/>
      <c r="RNX53" s="6"/>
      <c r="RNY53" s="6"/>
      <c r="RNZ53" s="6"/>
      <c r="ROA53" s="6"/>
      <c r="ROB53" s="6"/>
      <c r="ROC53" s="6"/>
      <c r="ROD53" s="6"/>
      <c r="ROE53" s="6"/>
      <c r="ROF53" s="6"/>
      <c r="ROG53" s="6"/>
      <c r="ROH53" s="6"/>
      <c r="ROI53" s="6"/>
      <c r="ROJ53" s="6"/>
      <c r="ROK53" s="6"/>
      <c r="ROL53" s="6"/>
      <c r="ROM53" s="6"/>
      <c r="RON53" s="6"/>
      <c r="ROO53" s="6"/>
      <c r="ROP53" s="6"/>
      <c r="ROQ53" s="6"/>
      <c r="ROR53" s="6"/>
      <c r="ROS53" s="6"/>
      <c r="ROT53" s="6"/>
      <c r="ROU53" s="6"/>
      <c r="ROV53" s="6"/>
      <c r="ROW53" s="6"/>
      <c r="ROX53" s="6"/>
      <c r="ROY53" s="6"/>
      <c r="ROZ53" s="6"/>
      <c r="RPA53" s="6"/>
      <c r="RPB53" s="6"/>
      <c r="RPC53" s="6"/>
      <c r="RPD53" s="6"/>
      <c r="RPE53" s="6"/>
      <c r="RPF53" s="6"/>
      <c r="RPG53" s="6"/>
      <c r="RPH53" s="6"/>
      <c r="RPI53" s="6"/>
      <c r="RPJ53" s="6"/>
      <c r="RPK53" s="6"/>
      <c r="RPL53" s="6"/>
      <c r="RPM53" s="6"/>
      <c r="RPN53" s="6"/>
      <c r="RPO53" s="6"/>
      <c r="RPP53" s="6"/>
      <c r="RPQ53" s="6"/>
      <c r="RPR53" s="6"/>
      <c r="RPS53" s="6"/>
      <c r="RPT53" s="6"/>
      <c r="RPU53" s="6"/>
      <c r="RPV53" s="6"/>
      <c r="RPW53" s="6"/>
      <c r="RPX53" s="6"/>
      <c r="RPY53" s="6"/>
      <c r="RPZ53" s="6"/>
      <c r="RQA53" s="6"/>
      <c r="RQB53" s="6"/>
      <c r="RQC53" s="6"/>
      <c r="RQD53" s="6"/>
      <c r="RQE53" s="6"/>
      <c r="RQF53" s="6"/>
      <c r="RQG53" s="6"/>
      <c r="RQH53" s="6"/>
      <c r="RQI53" s="6"/>
      <c r="RQJ53" s="6"/>
      <c r="RQK53" s="6"/>
      <c r="RQL53" s="6"/>
      <c r="RQM53" s="6"/>
      <c r="RQN53" s="6"/>
      <c r="RQO53" s="6"/>
      <c r="RQP53" s="6"/>
      <c r="RQQ53" s="6"/>
      <c r="RQR53" s="6"/>
      <c r="RQS53" s="6"/>
      <c r="RQT53" s="6"/>
      <c r="RQU53" s="6"/>
      <c r="RQV53" s="6"/>
      <c r="RQW53" s="6"/>
      <c r="RQX53" s="6"/>
      <c r="RQY53" s="6"/>
      <c r="RQZ53" s="6"/>
      <c r="RRA53" s="6"/>
      <c r="RRB53" s="6"/>
      <c r="RRC53" s="6"/>
      <c r="RRD53" s="6"/>
      <c r="RRE53" s="6"/>
      <c r="RRF53" s="6"/>
      <c r="RRG53" s="6"/>
      <c r="RRH53" s="6"/>
      <c r="RRI53" s="6"/>
      <c r="RRJ53" s="6"/>
      <c r="RRK53" s="6"/>
      <c r="RRL53" s="6"/>
      <c r="RRM53" s="6"/>
      <c r="RRN53" s="6"/>
      <c r="RRO53" s="6"/>
      <c r="RRP53" s="6"/>
      <c r="RRQ53" s="6"/>
      <c r="RRR53" s="6"/>
      <c r="RRS53" s="6"/>
      <c r="RRT53" s="6"/>
      <c r="RRU53" s="6"/>
      <c r="RRV53" s="6"/>
      <c r="RRW53" s="6"/>
      <c r="RRX53" s="6"/>
      <c r="RRY53" s="6"/>
      <c r="RRZ53" s="6"/>
      <c r="RSA53" s="6"/>
      <c r="RSB53" s="6"/>
      <c r="RSC53" s="6"/>
      <c r="RSD53" s="6"/>
      <c r="RSE53" s="6"/>
      <c r="RSF53" s="6"/>
      <c r="RSG53" s="6"/>
      <c r="RSH53" s="6"/>
      <c r="RSI53" s="6"/>
      <c r="RSJ53" s="6"/>
      <c r="RSK53" s="6"/>
      <c r="RSL53" s="6"/>
      <c r="RSM53" s="6"/>
      <c r="RSN53" s="6"/>
      <c r="RSO53" s="6"/>
      <c r="RSP53" s="6"/>
      <c r="RSQ53" s="6"/>
      <c r="RSR53" s="6"/>
      <c r="RSS53" s="6"/>
      <c r="RST53" s="6"/>
      <c r="RSU53" s="6"/>
      <c r="RSV53" s="6"/>
      <c r="RSW53" s="6"/>
      <c r="RSX53" s="6"/>
      <c r="RSY53" s="6"/>
      <c r="RSZ53" s="6"/>
      <c r="RTA53" s="6"/>
      <c r="RTB53" s="6"/>
      <c r="RTC53" s="6"/>
      <c r="RTD53" s="6"/>
      <c r="RTE53" s="6"/>
      <c r="RTF53" s="6"/>
      <c r="RTG53" s="6"/>
      <c r="RTH53" s="6"/>
      <c r="RTI53" s="6"/>
      <c r="RTJ53" s="6"/>
      <c r="RTK53" s="6"/>
      <c r="RTL53" s="6"/>
      <c r="RTM53" s="6"/>
      <c r="RTN53" s="6"/>
      <c r="RTO53" s="6"/>
      <c r="RTP53" s="6"/>
      <c r="RTQ53" s="6"/>
      <c r="RTR53" s="6"/>
      <c r="RTS53" s="6"/>
      <c r="RTT53" s="6"/>
      <c r="RTU53" s="6"/>
      <c r="RTV53" s="6"/>
      <c r="RTW53" s="6"/>
      <c r="RTX53" s="6"/>
      <c r="RTY53" s="6"/>
      <c r="RTZ53" s="6"/>
      <c r="RUA53" s="6"/>
      <c r="RUB53" s="6"/>
      <c r="RUC53" s="6"/>
      <c r="RUD53" s="6"/>
      <c r="RUE53" s="6"/>
      <c r="RUF53" s="6"/>
      <c r="RUG53" s="6"/>
      <c r="RUH53" s="6"/>
      <c r="RUI53" s="6"/>
      <c r="RUJ53" s="6"/>
      <c r="RUK53" s="6"/>
      <c r="RUL53" s="6"/>
      <c r="RUM53" s="6"/>
      <c r="RUN53" s="6"/>
      <c r="RUO53" s="6"/>
      <c r="RUP53" s="6"/>
      <c r="RUQ53" s="6"/>
      <c r="RUR53" s="6"/>
      <c r="RUS53" s="6"/>
      <c r="RUT53" s="6"/>
      <c r="RUU53" s="6"/>
      <c r="RUV53" s="6"/>
      <c r="RUW53" s="6"/>
      <c r="RUX53" s="6"/>
      <c r="RUY53" s="6"/>
      <c r="RUZ53" s="6"/>
      <c r="RVA53" s="6"/>
      <c r="RVB53" s="6"/>
      <c r="RVC53" s="6"/>
      <c r="RVD53" s="6"/>
      <c r="RVE53" s="6"/>
      <c r="RVF53" s="6"/>
      <c r="RVG53" s="6"/>
      <c r="RVH53" s="6"/>
      <c r="RVI53" s="6"/>
      <c r="RVJ53" s="6"/>
      <c r="RVK53" s="6"/>
      <c r="RVL53" s="6"/>
      <c r="RVM53" s="6"/>
      <c r="RVN53" s="6"/>
      <c r="RVO53" s="6"/>
      <c r="RVP53" s="6"/>
      <c r="RVQ53" s="6"/>
      <c r="RVR53" s="6"/>
      <c r="RVS53" s="6"/>
      <c r="RVT53" s="6"/>
      <c r="RVU53" s="6"/>
      <c r="RVV53" s="6"/>
      <c r="RVW53" s="6"/>
      <c r="RVX53" s="6"/>
      <c r="RVY53" s="6"/>
      <c r="RVZ53" s="6"/>
      <c r="RWA53" s="6"/>
      <c r="RWB53" s="6"/>
      <c r="RWC53" s="6"/>
      <c r="RWD53" s="6"/>
      <c r="RWE53" s="6"/>
      <c r="RWF53" s="6"/>
      <c r="RWG53" s="6"/>
      <c r="RWH53" s="6"/>
      <c r="RWI53" s="6"/>
      <c r="RWJ53" s="6"/>
      <c r="RWK53" s="6"/>
      <c r="RWL53" s="6"/>
      <c r="RWM53" s="6"/>
      <c r="RWN53" s="6"/>
      <c r="RWO53" s="6"/>
      <c r="RWP53" s="6"/>
      <c r="RWQ53" s="6"/>
      <c r="RWR53" s="6"/>
      <c r="RWS53" s="6"/>
      <c r="RWT53" s="6"/>
      <c r="RWU53" s="6"/>
      <c r="RWV53" s="6"/>
      <c r="RWW53" s="6"/>
      <c r="RWX53" s="6"/>
      <c r="RWY53" s="6"/>
      <c r="RWZ53" s="6"/>
      <c r="RXA53" s="6"/>
      <c r="RXB53" s="6"/>
      <c r="RXC53" s="6"/>
      <c r="RXD53" s="6"/>
      <c r="RXE53" s="6"/>
      <c r="RXF53" s="6"/>
      <c r="RXG53" s="6"/>
      <c r="RXH53" s="6"/>
      <c r="RXI53" s="6"/>
      <c r="RXJ53" s="6"/>
      <c r="RXK53" s="6"/>
      <c r="RXL53" s="6"/>
      <c r="RXM53" s="6"/>
      <c r="RXN53" s="6"/>
      <c r="RXO53" s="6"/>
      <c r="RXP53" s="6"/>
      <c r="RXQ53" s="6"/>
      <c r="RXR53" s="6"/>
      <c r="RXS53" s="6"/>
      <c r="RXT53" s="6"/>
      <c r="RXU53" s="6"/>
      <c r="RXV53" s="6"/>
      <c r="RXW53" s="6"/>
      <c r="RXX53" s="6"/>
      <c r="RXY53" s="6"/>
      <c r="RXZ53" s="6"/>
      <c r="RYA53" s="6"/>
      <c r="RYB53" s="6"/>
      <c r="RYC53" s="6"/>
      <c r="RYD53" s="6"/>
      <c r="RYE53" s="6"/>
      <c r="RYF53" s="6"/>
      <c r="RYG53" s="6"/>
      <c r="RYH53" s="6"/>
      <c r="RYI53" s="6"/>
      <c r="RYJ53" s="6"/>
      <c r="RYK53" s="6"/>
      <c r="RYL53" s="6"/>
      <c r="RYM53" s="6"/>
      <c r="RYN53" s="6"/>
      <c r="RYO53" s="6"/>
      <c r="RYP53" s="6"/>
      <c r="RYQ53" s="6"/>
      <c r="RYR53" s="6"/>
      <c r="RYS53" s="6"/>
      <c r="RYT53" s="6"/>
      <c r="RYU53" s="6"/>
      <c r="RYV53" s="6"/>
      <c r="RYW53" s="6"/>
      <c r="RYX53" s="6"/>
      <c r="RYY53" s="6"/>
      <c r="RYZ53" s="6"/>
      <c r="RZA53" s="6"/>
      <c r="RZB53" s="6"/>
      <c r="RZC53" s="6"/>
      <c r="RZD53" s="6"/>
      <c r="RZE53" s="6"/>
      <c r="RZF53" s="6"/>
      <c r="RZG53" s="6"/>
      <c r="RZH53" s="6"/>
      <c r="RZI53" s="6"/>
      <c r="RZJ53" s="6"/>
      <c r="RZK53" s="6"/>
      <c r="RZL53" s="6"/>
      <c r="RZM53" s="6"/>
      <c r="RZN53" s="6"/>
      <c r="RZO53" s="6"/>
      <c r="RZP53" s="6"/>
      <c r="RZQ53" s="6"/>
      <c r="RZR53" s="6"/>
      <c r="RZS53" s="6"/>
      <c r="RZT53" s="6"/>
      <c r="RZU53" s="6"/>
      <c r="RZV53" s="6"/>
      <c r="RZW53" s="6"/>
      <c r="RZX53" s="6"/>
      <c r="RZY53" s="6"/>
      <c r="RZZ53" s="6"/>
      <c r="SAA53" s="6"/>
      <c r="SAB53" s="6"/>
      <c r="SAC53" s="6"/>
      <c r="SAD53" s="6"/>
      <c r="SAE53" s="6"/>
      <c r="SAF53" s="6"/>
      <c r="SAG53" s="6"/>
      <c r="SAH53" s="6"/>
      <c r="SAI53" s="6"/>
      <c r="SAJ53" s="6"/>
      <c r="SAK53" s="6"/>
      <c r="SAL53" s="6"/>
      <c r="SAM53" s="6"/>
      <c r="SAN53" s="6"/>
      <c r="SAO53" s="6"/>
      <c r="SAP53" s="6"/>
      <c r="SAQ53" s="6"/>
      <c r="SAR53" s="6"/>
      <c r="SAS53" s="6"/>
      <c r="SAT53" s="6"/>
      <c r="SAU53" s="6"/>
      <c r="SAV53" s="6"/>
      <c r="SAW53" s="6"/>
      <c r="SAX53" s="6"/>
      <c r="SAY53" s="6"/>
      <c r="SAZ53" s="6"/>
      <c r="SBA53" s="6"/>
      <c r="SBB53" s="6"/>
      <c r="SBC53" s="6"/>
      <c r="SBD53" s="6"/>
      <c r="SBE53" s="6"/>
      <c r="SBF53" s="6"/>
      <c r="SBG53" s="6"/>
      <c r="SBH53" s="6"/>
      <c r="SBI53" s="6"/>
      <c r="SBJ53" s="6"/>
      <c r="SBK53" s="6"/>
      <c r="SBL53" s="6"/>
      <c r="SBM53" s="6"/>
      <c r="SBN53" s="6"/>
      <c r="SBO53" s="6"/>
      <c r="SBP53" s="6"/>
      <c r="SBQ53" s="6"/>
      <c r="SBR53" s="6"/>
      <c r="SBS53" s="6"/>
      <c r="SBT53" s="6"/>
      <c r="SBU53" s="6"/>
      <c r="SBV53" s="6"/>
      <c r="SBW53" s="6"/>
      <c r="SBX53" s="6"/>
      <c r="SBY53" s="6"/>
      <c r="SBZ53" s="6"/>
      <c r="SCA53" s="6"/>
      <c r="SCB53" s="6"/>
      <c r="SCC53" s="6"/>
      <c r="SCD53" s="6"/>
      <c r="SCE53" s="6"/>
      <c r="SCF53" s="6"/>
      <c r="SCG53" s="6"/>
      <c r="SCH53" s="6"/>
      <c r="SCI53" s="6"/>
      <c r="SCJ53" s="6"/>
      <c r="SCK53" s="6"/>
      <c r="SCL53" s="6"/>
      <c r="SCM53" s="6"/>
      <c r="SCN53" s="6"/>
      <c r="SCO53" s="6"/>
      <c r="SCP53" s="6"/>
      <c r="SCQ53" s="6"/>
      <c r="SCR53" s="6"/>
      <c r="SCS53" s="6"/>
      <c r="SCT53" s="6"/>
      <c r="SCU53" s="6"/>
      <c r="SCV53" s="6"/>
      <c r="SCW53" s="6"/>
      <c r="SCX53" s="6"/>
      <c r="SCY53" s="6"/>
      <c r="SCZ53" s="6"/>
      <c r="SDA53" s="6"/>
      <c r="SDB53" s="6"/>
      <c r="SDC53" s="6"/>
      <c r="SDD53" s="6"/>
      <c r="SDE53" s="6"/>
      <c r="SDF53" s="6"/>
      <c r="SDG53" s="6"/>
      <c r="SDH53" s="6"/>
      <c r="SDI53" s="6"/>
      <c r="SDJ53" s="6"/>
      <c r="SDK53" s="6"/>
      <c r="SDL53" s="6"/>
      <c r="SDM53" s="6"/>
      <c r="SDN53" s="6"/>
      <c r="SDO53" s="6"/>
      <c r="SDP53" s="6"/>
      <c r="SDQ53" s="6"/>
      <c r="SDR53" s="6"/>
      <c r="SDS53" s="6"/>
      <c r="SDT53" s="6"/>
      <c r="SDU53" s="6"/>
      <c r="SDV53" s="6"/>
      <c r="SDW53" s="6"/>
      <c r="SDX53" s="6"/>
      <c r="SDY53" s="6"/>
      <c r="SDZ53" s="6"/>
      <c r="SEA53" s="6"/>
      <c r="SEB53" s="6"/>
      <c r="SEC53" s="6"/>
      <c r="SED53" s="6"/>
      <c r="SEE53" s="6"/>
      <c r="SEF53" s="6"/>
      <c r="SEG53" s="6"/>
      <c r="SEH53" s="6"/>
      <c r="SEI53" s="6"/>
      <c r="SEJ53" s="6"/>
      <c r="SEK53" s="6"/>
      <c r="SEL53" s="6"/>
      <c r="SEM53" s="6"/>
      <c r="SEN53" s="6"/>
      <c r="SEO53" s="6"/>
      <c r="SEP53" s="6"/>
      <c r="SEQ53" s="6"/>
      <c r="SER53" s="6"/>
      <c r="SES53" s="6"/>
      <c r="SET53" s="6"/>
      <c r="SEU53" s="6"/>
      <c r="SEV53" s="6"/>
      <c r="SEW53" s="6"/>
      <c r="SEX53" s="6"/>
      <c r="SEY53" s="6"/>
      <c r="SEZ53" s="6"/>
      <c r="SFA53" s="6"/>
      <c r="SFB53" s="6"/>
      <c r="SFC53" s="6"/>
      <c r="SFD53" s="6"/>
      <c r="SFE53" s="6"/>
      <c r="SFF53" s="6"/>
      <c r="SFG53" s="6"/>
      <c r="SFH53" s="6"/>
      <c r="SFI53" s="6"/>
      <c r="SFJ53" s="6"/>
      <c r="SFK53" s="6"/>
      <c r="SFL53" s="6"/>
      <c r="SFM53" s="6"/>
      <c r="SFN53" s="6"/>
      <c r="SFO53" s="6"/>
      <c r="SFP53" s="6"/>
      <c r="SFQ53" s="6"/>
      <c r="SFR53" s="6"/>
      <c r="SFS53" s="6"/>
      <c r="SFT53" s="6"/>
      <c r="SFU53" s="6"/>
      <c r="SFV53" s="6"/>
      <c r="SFW53" s="6"/>
      <c r="SFX53" s="6"/>
      <c r="SFY53" s="6"/>
      <c r="SFZ53" s="6"/>
      <c r="SGA53" s="6"/>
      <c r="SGB53" s="6"/>
      <c r="SGC53" s="6"/>
      <c r="SGD53" s="6"/>
      <c r="SGE53" s="6"/>
      <c r="SGF53" s="6"/>
      <c r="SGG53" s="6"/>
      <c r="SGH53" s="6"/>
      <c r="SGI53" s="6"/>
      <c r="SGJ53" s="6"/>
      <c r="SGK53" s="6"/>
      <c r="SGL53" s="6"/>
      <c r="SGM53" s="6"/>
      <c r="SGN53" s="6"/>
      <c r="SGO53" s="6"/>
      <c r="SGP53" s="6"/>
      <c r="SGQ53" s="6"/>
      <c r="SGR53" s="6"/>
      <c r="SGS53" s="6"/>
      <c r="SGT53" s="6"/>
      <c r="SGU53" s="6"/>
      <c r="SGV53" s="6"/>
      <c r="SGW53" s="6"/>
      <c r="SGX53" s="6"/>
      <c r="SGY53" s="6"/>
      <c r="SGZ53" s="6"/>
      <c r="SHA53" s="6"/>
      <c r="SHB53" s="6"/>
      <c r="SHC53" s="6"/>
      <c r="SHD53" s="6"/>
      <c r="SHE53" s="6"/>
      <c r="SHF53" s="6"/>
      <c r="SHG53" s="6"/>
      <c r="SHH53" s="6"/>
      <c r="SHI53" s="6"/>
      <c r="SHJ53" s="6"/>
      <c r="SHK53" s="6"/>
      <c r="SHL53" s="6"/>
      <c r="SHM53" s="6"/>
      <c r="SHN53" s="6"/>
      <c r="SHO53" s="6"/>
      <c r="SHP53" s="6"/>
      <c r="SHQ53" s="6"/>
      <c r="SHR53" s="6"/>
      <c r="SHS53" s="6"/>
      <c r="SHT53" s="6"/>
      <c r="SHU53" s="6"/>
      <c r="SHV53" s="6"/>
      <c r="SHW53" s="6"/>
      <c r="SHX53" s="6"/>
      <c r="SHY53" s="6"/>
      <c r="SHZ53" s="6"/>
      <c r="SIA53" s="6"/>
      <c r="SIB53" s="6"/>
      <c r="SIC53" s="6"/>
      <c r="SID53" s="6"/>
      <c r="SIE53" s="6"/>
      <c r="SIF53" s="6"/>
      <c r="SIG53" s="6"/>
      <c r="SIH53" s="6"/>
      <c r="SII53" s="6"/>
      <c r="SIJ53" s="6"/>
      <c r="SIK53" s="6"/>
      <c r="SIL53" s="6"/>
      <c r="SIM53" s="6"/>
      <c r="SIN53" s="6"/>
      <c r="SIO53" s="6"/>
      <c r="SIP53" s="6"/>
      <c r="SIQ53" s="6"/>
      <c r="SIR53" s="6"/>
      <c r="SIS53" s="6"/>
      <c r="SIT53" s="6"/>
      <c r="SIU53" s="6"/>
      <c r="SIV53" s="6"/>
      <c r="SIW53" s="6"/>
      <c r="SIX53" s="6"/>
      <c r="SIY53" s="6"/>
      <c r="SIZ53" s="6"/>
      <c r="SJA53" s="6"/>
      <c r="SJB53" s="6"/>
      <c r="SJC53" s="6"/>
      <c r="SJD53" s="6"/>
      <c r="SJE53" s="6"/>
      <c r="SJF53" s="6"/>
      <c r="SJG53" s="6"/>
      <c r="SJH53" s="6"/>
      <c r="SJI53" s="6"/>
      <c r="SJJ53" s="6"/>
      <c r="SJK53" s="6"/>
      <c r="SJL53" s="6"/>
      <c r="SJM53" s="6"/>
      <c r="SJN53" s="6"/>
      <c r="SJO53" s="6"/>
      <c r="SJP53" s="6"/>
      <c r="SJQ53" s="6"/>
      <c r="SJR53" s="6"/>
      <c r="SJS53" s="6"/>
      <c r="SJT53" s="6"/>
      <c r="SJU53" s="6"/>
      <c r="SJV53" s="6"/>
      <c r="SJW53" s="6"/>
      <c r="SJX53" s="6"/>
      <c r="SJY53" s="6"/>
      <c r="SJZ53" s="6"/>
      <c r="SKA53" s="6"/>
      <c r="SKB53" s="6"/>
      <c r="SKC53" s="6"/>
      <c r="SKD53" s="6"/>
      <c r="SKE53" s="6"/>
      <c r="SKF53" s="6"/>
      <c r="SKG53" s="6"/>
      <c r="SKH53" s="6"/>
      <c r="SKI53" s="6"/>
      <c r="SKJ53" s="6"/>
      <c r="SKK53" s="6"/>
      <c r="SKL53" s="6"/>
      <c r="SKM53" s="6"/>
      <c r="SKN53" s="6"/>
      <c r="SKO53" s="6"/>
      <c r="SKP53" s="6"/>
      <c r="SKQ53" s="6"/>
      <c r="SKR53" s="6"/>
      <c r="SKS53" s="6"/>
      <c r="SKT53" s="6"/>
      <c r="SKU53" s="6"/>
      <c r="SKV53" s="6"/>
      <c r="SKW53" s="6"/>
      <c r="SKX53" s="6"/>
      <c r="SKY53" s="6"/>
      <c r="SKZ53" s="6"/>
      <c r="SLA53" s="6"/>
      <c r="SLB53" s="6"/>
      <c r="SLC53" s="6"/>
      <c r="SLD53" s="6"/>
      <c r="SLE53" s="6"/>
      <c r="SLF53" s="6"/>
      <c r="SLG53" s="6"/>
      <c r="SLH53" s="6"/>
      <c r="SLI53" s="6"/>
      <c r="SLJ53" s="6"/>
      <c r="SLK53" s="6"/>
      <c r="SLL53" s="6"/>
      <c r="SLM53" s="6"/>
      <c r="SLN53" s="6"/>
      <c r="SLO53" s="6"/>
      <c r="SLP53" s="6"/>
      <c r="SLQ53" s="6"/>
      <c r="SLR53" s="6"/>
      <c r="SLS53" s="6"/>
      <c r="SLT53" s="6"/>
      <c r="SLU53" s="6"/>
      <c r="SLV53" s="6"/>
      <c r="SLW53" s="6"/>
      <c r="SLX53" s="6"/>
      <c r="SLY53" s="6"/>
      <c r="SLZ53" s="6"/>
      <c r="SMA53" s="6"/>
      <c r="SMB53" s="6"/>
      <c r="SMC53" s="6"/>
      <c r="SMD53" s="6"/>
      <c r="SME53" s="6"/>
      <c r="SMF53" s="6"/>
      <c r="SMG53" s="6"/>
      <c r="SMH53" s="6"/>
      <c r="SMI53" s="6"/>
      <c r="SMJ53" s="6"/>
      <c r="SMK53" s="6"/>
      <c r="SML53" s="6"/>
      <c r="SMM53" s="6"/>
      <c r="SMN53" s="6"/>
      <c r="SMO53" s="6"/>
      <c r="SMP53" s="6"/>
      <c r="SMQ53" s="6"/>
      <c r="SMR53" s="6"/>
      <c r="SMS53" s="6"/>
      <c r="SMT53" s="6"/>
      <c r="SMU53" s="6"/>
      <c r="SMV53" s="6"/>
      <c r="SMW53" s="6"/>
      <c r="SMX53" s="6"/>
      <c r="SMY53" s="6"/>
      <c r="SMZ53" s="6"/>
      <c r="SNA53" s="6"/>
      <c r="SNB53" s="6"/>
      <c r="SNC53" s="6"/>
      <c r="SND53" s="6"/>
      <c r="SNE53" s="6"/>
      <c r="SNF53" s="6"/>
      <c r="SNG53" s="6"/>
      <c r="SNH53" s="6"/>
      <c r="SNI53" s="6"/>
      <c r="SNJ53" s="6"/>
      <c r="SNK53" s="6"/>
      <c r="SNL53" s="6"/>
      <c r="SNM53" s="6"/>
      <c r="SNN53" s="6"/>
      <c r="SNO53" s="6"/>
      <c r="SNP53" s="6"/>
      <c r="SNQ53" s="6"/>
      <c r="SNR53" s="6"/>
      <c r="SNS53" s="6"/>
      <c r="SNT53" s="6"/>
      <c r="SNU53" s="6"/>
      <c r="SNV53" s="6"/>
      <c r="SNW53" s="6"/>
      <c r="SNX53" s="6"/>
      <c r="SNY53" s="6"/>
      <c r="SNZ53" s="6"/>
      <c r="SOA53" s="6"/>
      <c r="SOB53" s="6"/>
      <c r="SOC53" s="6"/>
      <c r="SOD53" s="6"/>
      <c r="SOE53" s="6"/>
      <c r="SOF53" s="6"/>
      <c r="SOG53" s="6"/>
      <c r="SOH53" s="6"/>
      <c r="SOI53" s="6"/>
      <c r="SOJ53" s="6"/>
      <c r="SOK53" s="6"/>
      <c r="SOL53" s="6"/>
      <c r="SOM53" s="6"/>
      <c r="SON53" s="6"/>
      <c r="SOO53" s="6"/>
      <c r="SOP53" s="6"/>
      <c r="SOQ53" s="6"/>
      <c r="SOR53" s="6"/>
      <c r="SOS53" s="6"/>
      <c r="SOT53" s="6"/>
      <c r="SOU53" s="6"/>
      <c r="SOV53" s="6"/>
      <c r="SOW53" s="6"/>
      <c r="SOX53" s="6"/>
      <c r="SOY53" s="6"/>
      <c r="SOZ53" s="6"/>
      <c r="SPA53" s="6"/>
      <c r="SPB53" s="6"/>
      <c r="SPC53" s="6"/>
      <c r="SPD53" s="6"/>
      <c r="SPE53" s="6"/>
      <c r="SPF53" s="6"/>
      <c r="SPG53" s="6"/>
      <c r="SPH53" s="6"/>
      <c r="SPI53" s="6"/>
      <c r="SPJ53" s="6"/>
      <c r="SPK53" s="6"/>
      <c r="SPL53" s="6"/>
      <c r="SPM53" s="6"/>
      <c r="SPN53" s="6"/>
      <c r="SPO53" s="6"/>
      <c r="SPP53" s="6"/>
      <c r="SPQ53" s="6"/>
      <c r="SPR53" s="6"/>
      <c r="SPS53" s="6"/>
      <c r="SPT53" s="6"/>
      <c r="SPU53" s="6"/>
      <c r="SPV53" s="6"/>
      <c r="SPW53" s="6"/>
      <c r="SPX53" s="6"/>
      <c r="SPY53" s="6"/>
      <c r="SPZ53" s="6"/>
      <c r="SQA53" s="6"/>
      <c r="SQB53" s="6"/>
      <c r="SQC53" s="6"/>
      <c r="SQD53" s="6"/>
      <c r="SQE53" s="6"/>
      <c r="SQF53" s="6"/>
      <c r="SQG53" s="6"/>
      <c r="SQH53" s="6"/>
      <c r="SQI53" s="6"/>
      <c r="SQJ53" s="6"/>
      <c r="SQK53" s="6"/>
      <c r="SQL53" s="6"/>
      <c r="SQM53" s="6"/>
      <c r="SQN53" s="6"/>
      <c r="SQO53" s="6"/>
      <c r="SQP53" s="6"/>
      <c r="SQQ53" s="6"/>
      <c r="SQR53" s="6"/>
      <c r="SQS53" s="6"/>
      <c r="SQT53" s="6"/>
      <c r="SQU53" s="6"/>
      <c r="SQV53" s="6"/>
      <c r="SQW53" s="6"/>
      <c r="SQX53" s="6"/>
      <c r="SQY53" s="6"/>
      <c r="SQZ53" s="6"/>
      <c r="SRA53" s="6"/>
      <c r="SRB53" s="6"/>
      <c r="SRC53" s="6"/>
      <c r="SRD53" s="6"/>
      <c r="SRE53" s="6"/>
      <c r="SRF53" s="6"/>
      <c r="SRG53" s="6"/>
      <c r="SRH53" s="6"/>
      <c r="SRI53" s="6"/>
      <c r="SRJ53" s="6"/>
      <c r="SRK53" s="6"/>
      <c r="SRL53" s="6"/>
      <c r="SRM53" s="6"/>
      <c r="SRN53" s="6"/>
      <c r="SRO53" s="6"/>
      <c r="SRP53" s="6"/>
      <c r="SRQ53" s="6"/>
      <c r="SRR53" s="6"/>
      <c r="SRS53" s="6"/>
      <c r="SRT53" s="6"/>
      <c r="SRU53" s="6"/>
      <c r="SRV53" s="6"/>
      <c r="SRW53" s="6"/>
      <c r="SRX53" s="6"/>
      <c r="SRY53" s="6"/>
      <c r="SRZ53" s="6"/>
      <c r="SSA53" s="6"/>
      <c r="SSB53" s="6"/>
      <c r="SSC53" s="6"/>
      <c r="SSD53" s="6"/>
      <c r="SSE53" s="6"/>
      <c r="SSF53" s="6"/>
      <c r="SSG53" s="6"/>
      <c r="SSH53" s="6"/>
      <c r="SSI53" s="6"/>
      <c r="SSJ53" s="6"/>
      <c r="SSK53" s="6"/>
      <c r="SSL53" s="6"/>
      <c r="SSM53" s="6"/>
      <c r="SSN53" s="6"/>
      <c r="SSO53" s="6"/>
      <c r="SSP53" s="6"/>
      <c r="SSQ53" s="6"/>
      <c r="SSR53" s="6"/>
      <c r="SSS53" s="6"/>
      <c r="SST53" s="6"/>
      <c r="SSU53" s="6"/>
      <c r="SSV53" s="6"/>
      <c r="SSW53" s="6"/>
      <c r="SSX53" s="6"/>
      <c r="SSY53" s="6"/>
      <c r="SSZ53" s="6"/>
      <c r="STA53" s="6"/>
      <c r="STB53" s="6"/>
      <c r="STC53" s="6"/>
      <c r="STD53" s="6"/>
      <c r="STE53" s="6"/>
      <c r="STF53" s="6"/>
      <c r="STG53" s="6"/>
      <c r="STH53" s="6"/>
      <c r="STI53" s="6"/>
      <c r="STJ53" s="6"/>
      <c r="STK53" s="6"/>
      <c r="STL53" s="6"/>
      <c r="STM53" s="6"/>
      <c r="STN53" s="6"/>
      <c r="STO53" s="6"/>
      <c r="STP53" s="6"/>
      <c r="STQ53" s="6"/>
      <c r="STR53" s="6"/>
      <c r="STS53" s="6"/>
      <c r="STT53" s="6"/>
      <c r="STU53" s="6"/>
      <c r="STV53" s="6"/>
      <c r="STW53" s="6"/>
      <c r="STX53" s="6"/>
      <c r="STY53" s="6"/>
      <c r="STZ53" s="6"/>
      <c r="SUA53" s="6"/>
      <c r="SUB53" s="6"/>
      <c r="SUC53" s="6"/>
      <c r="SUD53" s="6"/>
      <c r="SUE53" s="6"/>
      <c r="SUF53" s="6"/>
      <c r="SUG53" s="6"/>
      <c r="SUH53" s="6"/>
      <c r="SUI53" s="6"/>
      <c r="SUJ53" s="6"/>
      <c r="SUK53" s="6"/>
      <c r="SUL53" s="6"/>
      <c r="SUM53" s="6"/>
      <c r="SUN53" s="6"/>
      <c r="SUO53" s="6"/>
      <c r="SUP53" s="6"/>
      <c r="SUQ53" s="6"/>
      <c r="SUR53" s="6"/>
      <c r="SUS53" s="6"/>
      <c r="SUT53" s="6"/>
      <c r="SUU53" s="6"/>
      <c r="SUV53" s="6"/>
      <c r="SUW53" s="6"/>
      <c r="SUX53" s="6"/>
      <c r="SUY53" s="6"/>
      <c r="SUZ53" s="6"/>
      <c r="SVA53" s="6"/>
      <c r="SVB53" s="6"/>
      <c r="SVC53" s="6"/>
      <c r="SVD53" s="6"/>
      <c r="SVE53" s="6"/>
      <c r="SVF53" s="6"/>
      <c r="SVG53" s="6"/>
      <c r="SVH53" s="6"/>
      <c r="SVI53" s="6"/>
      <c r="SVJ53" s="6"/>
      <c r="SVK53" s="6"/>
      <c r="SVL53" s="6"/>
      <c r="SVM53" s="6"/>
      <c r="SVN53" s="6"/>
      <c r="SVO53" s="6"/>
      <c r="SVP53" s="6"/>
      <c r="SVQ53" s="6"/>
      <c r="SVR53" s="6"/>
      <c r="SVS53" s="6"/>
      <c r="SVT53" s="6"/>
      <c r="SVU53" s="6"/>
      <c r="SVV53" s="6"/>
      <c r="SVW53" s="6"/>
      <c r="SVX53" s="6"/>
      <c r="SVY53" s="6"/>
      <c r="SVZ53" s="6"/>
      <c r="SWA53" s="6"/>
      <c r="SWB53" s="6"/>
      <c r="SWC53" s="6"/>
      <c r="SWD53" s="6"/>
      <c r="SWE53" s="6"/>
      <c r="SWF53" s="6"/>
      <c r="SWG53" s="6"/>
      <c r="SWH53" s="6"/>
      <c r="SWI53" s="6"/>
      <c r="SWJ53" s="6"/>
      <c r="SWK53" s="6"/>
      <c r="SWL53" s="6"/>
      <c r="SWM53" s="6"/>
      <c r="SWN53" s="6"/>
      <c r="SWO53" s="6"/>
      <c r="SWP53" s="6"/>
      <c r="SWQ53" s="6"/>
      <c r="SWR53" s="6"/>
      <c r="SWS53" s="6"/>
      <c r="SWT53" s="6"/>
      <c r="SWU53" s="6"/>
      <c r="SWV53" s="6"/>
      <c r="SWW53" s="6"/>
      <c r="SWX53" s="6"/>
      <c r="SWY53" s="6"/>
      <c r="SWZ53" s="6"/>
      <c r="SXA53" s="6"/>
      <c r="SXB53" s="6"/>
      <c r="SXC53" s="6"/>
      <c r="SXD53" s="6"/>
      <c r="SXE53" s="6"/>
      <c r="SXF53" s="6"/>
      <c r="SXG53" s="6"/>
      <c r="SXH53" s="6"/>
      <c r="SXI53" s="6"/>
      <c r="SXJ53" s="6"/>
      <c r="SXK53" s="6"/>
      <c r="SXL53" s="6"/>
      <c r="SXM53" s="6"/>
      <c r="SXN53" s="6"/>
      <c r="SXO53" s="6"/>
      <c r="SXP53" s="6"/>
      <c r="SXQ53" s="6"/>
      <c r="SXR53" s="6"/>
      <c r="SXS53" s="6"/>
      <c r="SXT53" s="6"/>
      <c r="SXU53" s="6"/>
      <c r="SXV53" s="6"/>
      <c r="SXW53" s="6"/>
      <c r="SXX53" s="6"/>
      <c r="SXY53" s="6"/>
      <c r="SXZ53" s="6"/>
      <c r="SYA53" s="6"/>
      <c r="SYB53" s="6"/>
      <c r="SYC53" s="6"/>
      <c r="SYD53" s="6"/>
      <c r="SYE53" s="6"/>
      <c r="SYF53" s="6"/>
      <c r="SYG53" s="6"/>
      <c r="SYH53" s="6"/>
      <c r="SYI53" s="6"/>
      <c r="SYJ53" s="6"/>
      <c r="SYK53" s="6"/>
      <c r="SYL53" s="6"/>
      <c r="SYM53" s="6"/>
      <c r="SYN53" s="6"/>
      <c r="SYO53" s="6"/>
      <c r="SYP53" s="6"/>
      <c r="SYQ53" s="6"/>
      <c r="SYR53" s="6"/>
      <c r="SYS53" s="6"/>
      <c r="SYT53" s="6"/>
      <c r="SYU53" s="6"/>
      <c r="SYV53" s="6"/>
      <c r="SYW53" s="6"/>
      <c r="SYX53" s="6"/>
      <c r="SYY53" s="6"/>
      <c r="SYZ53" s="6"/>
      <c r="SZA53" s="6"/>
      <c r="SZB53" s="6"/>
      <c r="SZC53" s="6"/>
      <c r="SZD53" s="6"/>
      <c r="SZE53" s="6"/>
      <c r="SZF53" s="6"/>
      <c r="SZG53" s="6"/>
      <c r="SZH53" s="6"/>
      <c r="SZI53" s="6"/>
      <c r="SZJ53" s="6"/>
      <c r="SZK53" s="6"/>
      <c r="SZL53" s="6"/>
      <c r="SZM53" s="6"/>
      <c r="SZN53" s="6"/>
      <c r="SZO53" s="6"/>
      <c r="SZP53" s="6"/>
      <c r="SZQ53" s="6"/>
      <c r="SZR53" s="6"/>
      <c r="SZS53" s="6"/>
      <c r="SZT53" s="6"/>
      <c r="SZU53" s="6"/>
      <c r="SZV53" s="6"/>
      <c r="SZW53" s="6"/>
      <c r="SZX53" s="6"/>
      <c r="SZY53" s="6"/>
      <c r="SZZ53" s="6"/>
      <c r="TAA53" s="6"/>
      <c r="TAB53" s="6"/>
      <c r="TAC53" s="6"/>
      <c r="TAD53" s="6"/>
      <c r="TAE53" s="6"/>
      <c r="TAF53" s="6"/>
      <c r="TAG53" s="6"/>
      <c r="TAH53" s="6"/>
      <c r="TAI53" s="6"/>
      <c r="TAJ53" s="6"/>
      <c r="TAK53" s="6"/>
      <c r="TAL53" s="6"/>
      <c r="TAM53" s="6"/>
      <c r="TAN53" s="6"/>
      <c r="TAO53" s="6"/>
      <c r="TAP53" s="6"/>
      <c r="TAQ53" s="6"/>
      <c r="TAR53" s="6"/>
      <c r="TAS53" s="6"/>
      <c r="TAT53" s="6"/>
      <c r="TAU53" s="6"/>
      <c r="TAV53" s="6"/>
      <c r="TAW53" s="6"/>
      <c r="TAX53" s="6"/>
      <c r="TAY53" s="6"/>
      <c r="TAZ53" s="6"/>
      <c r="TBA53" s="6"/>
      <c r="TBB53" s="6"/>
      <c r="TBC53" s="6"/>
      <c r="TBD53" s="6"/>
      <c r="TBE53" s="6"/>
      <c r="TBF53" s="6"/>
      <c r="TBG53" s="6"/>
      <c r="TBH53" s="6"/>
      <c r="TBI53" s="6"/>
      <c r="TBJ53" s="6"/>
      <c r="TBK53" s="6"/>
      <c r="TBL53" s="6"/>
      <c r="TBM53" s="6"/>
      <c r="TBN53" s="6"/>
      <c r="TBO53" s="6"/>
      <c r="TBP53" s="6"/>
      <c r="TBQ53" s="6"/>
      <c r="TBR53" s="6"/>
      <c r="TBS53" s="6"/>
      <c r="TBT53" s="6"/>
      <c r="TBU53" s="6"/>
      <c r="TBV53" s="6"/>
      <c r="TBW53" s="6"/>
      <c r="TBX53" s="6"/>
      <c r="TBY53" s="6"/>
      <c r="TBZ53" s="6"/>
      <c r="TCA53" s="6"/>
      <c r="TCB53" s="6"/>
      <c r="TCC53" s="6"/>
      <c r="TCD53" s="6"/>
      <c r="TCE53" s="6"/>
      <c r="TCF53" s="6"/>
      <c r="TCG53" s="6"/>
      <c r="TCH53" s="6"/>
      <c r="TCI53" s="6"/>
      <c r="TCJ53" s="6"/>
      <c r="TCK53" s="6"/>
      <c r="TCL53" s="6"/>
      <c r="TCM53" s="6"/>
      <c r="TCN53" s="6"/>
      <c r="TCO53" s="6"/>
      <c r="TCP53" s="6"/>
      <c r="TCQ53" s="6"/>
      <c r="TCR53" s="6"/>
      <c r="TCS53" s="6"/>
      <c r="TCT53" s="6"/>
      <c r="TCU53" s="6"/>
      <c r="TCV53" s="6"/>
      <c r="TCW53" s="6"/>
      <c r="TCX53" s="6"/>
      <c r="TCY53" s="6"/>
      <c r="TCZ53" s="6"/>
      <c r="TDA53" s="6"/>
      <c r="TDB53" s="6"/>
      <c r="TDC53" s="6"/>
      <c r="TDD53" s="6"/>
      <c r="TDE53" s="6"/>
      <c r="TDF53" s="6"/>
      <c r="TDG53" s="6"/>
      <c r="TDH53" s="6"/>
      <c r="TDI53" s="6"/>
      <c r="TDJ53" s="6"/>
      <c r="TDK53" s="6"/>
      <c r="TDL53" s="6"/>
      <c r="TDM53" s="6"/>
      <c r="TDN53" s="6"/>
      <c r="TDO53" s="6"/>
      <c r="TDP53" s="6"/>
      <c r="TDQ53" s="6"/>
      <c r="TDR53" s="6"/>
      <c r="TDS53" s="6"/>
      <c r="TDT53" s="6"/>
      <c r="TDU53" s="6"/>
      <c r="TDV53" s="6"/>
      <c r="TDW53" s="6"/>
      <c r="TDX53" s="6"/>
      <c r="TDY53" s="6"/>
      <c r="TDZ53" s="6"/>
      <c r="TEA53" s="6"/>
      <c r="TEB53" s="6"/>
      <c r="TEC53" s="6"/>
      <c r="TED53" s="6"/>
      <c r="TEE53" s="6"/>
      <c r="TEF53" s="6"/>
      <c r="TEG53" s="6"/>
      <c r="TEH53" s="6"/>
      <c r="TEI53" s="6"/>
      <c r="TEJ53" s="6"/>
      <c r="TEK53" s="6"/>
      <c r="TEL53" s="6"/>
      <c r="TEM53" s="6"/>
      <c r="TEN53" s="6"/>
      <c r="TEO53" s="6"/>
      <c r="TEP53" s="6"/>
      <c r="TEQ53" s="6"/>
      <c r="TER53" s="6"/>
      <c r="TES53" s="6"/>
      <c r="TET53" s="6"/>
      <c r="TEU53" s="6"/>
      <c r="TEV53" s="6"/>
      <c r="TEW53" s="6"/>
      <c r="TEX53" s="6"/>
      <c r="TEY53" s="6"/>
      <c r="TEZ53" s="6"/>
      <c r="TFA53" s="6"/>
      <c r="TFB53" s="6"/>
      <c r="TFC53" s="6"/>
      <c r="TFD53" s="6"/>
      <c r="TFE53" s="6"/>
      <c r="TFF53" s="6"/>
      <c r="TFG53" s="6"/>
      <c r="TFH53" s="6"/>
      <c r="TFI53" s="6"/>
      <c r="TFJ53" s="6"/>
      <c r="TFK53" s="6"/>
      <c r="TFL53" s="6"/>
      <c r="TFM53" s="6"/>
      <c r="TFN53" s="6"/>
      <c r="TFO53" s="6"/>
      <c r="TFP53" s="6"/>
      <c r="TFQ53" s="6"/>
      <c r="TFR53" s="6"/>
      <c r="TFS53" s="6"/>
      <c r="TFT53" s="6"/>
      <c r="TFU53" s="6"/>
      <c r="TFV53" s="6"/>
      <c r="TFW53" s="6"/>
      <c r="TFX53" s="6"/>
      <c r="TFY53" s="6"/>
      <c r="TFZ53" s="6"/>
      <c r="TGA53" s="6"/>
      <c r="TGB53" s="6"/>
      <c r="TGC53" s="6"/>
      <c r="TGD53" s="6"/>
      <c r="TGE53" s="6"/>
      <c r="TGF53" s="6"/>
      <c r="TGG53" s="6"/>
      <c r="TGH53" s="6"/>
      <c r="TGI53" s="6"/>
      <c r="TGJ53" s="6"/>
      <c r="TGK53" s="6"/>
      <c r="TGL53" s="6"/>
      <c r="TGM53" s="6"/>
      <c r="TGN53" s="6"/>
      <c r="TGO53" s="6"/>
      <c r="TGP53" s="6"/>
      <c r="TGQ53" s="6"/>
      <c r="TGR53" s="6"/>
      <c r="TGS53" s="6"/>
      <c r="TGT53" s="6"/>
      <c r="TGU53" s="6"/>
      <c r="TGV53" s="6"/>
      <c r="TGW53" s="6"/>
      <c r="TGX53" s="6"/>
      <c r="TGY53" s="6"/>
      <c r="TGZ53" s="6"/>
      <c r="THA53" s="6"/>
      <c r="THB53" s="6"/>
      <c r="THC53" s="6"/>
      <c r="THD53" s="6"/>
      <c r="THE53" s="6"/>
      <c r="THF53" s="6"/>
      <c r="THG53" s="6"/>
      <c r="THH53" s="6"/>
      <c r="THI53" s="6"/>
      <c r="THJ53" s="6"/>
      <c r="THK53" s="6"/>
      <c r="THL53" s="6"/>
      <c r="THM53" s="6"/>
      <c r="THN53" s="6"/>
      <c r="THO53" s="6"/>
      <c r="THP53" s="6"/>
      <c r="THQ53" s="6"/>
      <c r="THR53" s="6"/>
      <c r="THS53" s="6"/>
      <c r="THT53" s="6"/>
      <c r="THU53" s="6"/>
      <c r="THV53" s="6"/>
      <c r="THW53" s="6"/>
      <c r="THX53" s="6"/>
      <c r="THY53" s="6"/>
      <c r="THZ53" s="6"/>
      <c r="TIA53" s="6"/>
      <c r="TIB53" s="6"/>
      <c r="TIC53" s="6"/>
      <c r="TID53" s="6"/>
      <c r="TIE53" s="6"/>
      <c r="TIF53" s="6"/>
      <c r="TIG53" s="6"/>
      <c r="TIH53" s="6"/>
      <c r="TII53" s="6"/>
      <c r="TIJ53" s="6"/>
      <c r="TIK53" s="6"/>
      <c r="TIL53" s="6"/>
      <c r="TIM53" s="6"/>
      <c r="TIN53" s="6"/>
      <c r="TIO53" s="6"/>
      <c r="TIP53" s="6"/>
      <c r="TIQ53" s="6"/>
      <c r="TIR53" s="6"/>
      <c r="TIS53" s="6"/>
      <c r="TIT53" s="6"/>
      <c r="TIU53" s="6"/>
      <c r="TIV53" s="6"/>
      <c r="TIW53" s="6"/>
      <c r="TIX53" s="6"/>
      <c r="TIY53" s="6"/>
      <c r="TIZ53" s="6"/>
      <c r="TJA53" s="6"/>
      <c r="TJB53" s="6"/>
      <c r="TJC53" s="6"/>
      <c r="TJD53" s="6"/>
      <c r="TJE53" s="6"/>
      <c r="TJF53" s="6"/>
      <c r="TJG53" s="6"/>
      <c r="TJH53" s="6"/>
      <c r="TJI53" s="6"/>
      <c r="TJJ53" s="6"/>
      <c r="TJK53" s="6"/>
      <c r="TJL53" s="6"/>
      <c r="TJM53" s="6"/>
      <c r="TJN53" s="6"/>
      <c r="TJO53" s="6"/>
      <c r="TJP53" s="6"/>
      <c r="TJQ53" s="6"/>
      <c r="TJR53" s="6"/>
      <c r="TJS53" s="6"/>
      <c r="TJT53" s="6"/>
      <c r="TJU53" s="6"/>
      <c r="TJV53" s="6"/>
      <c r="TJW53" s="6"/>
      <c r="TJX53" s="6"/>
      <c r="TJY53" s="6"/>
      <c r="TJZ53" s="6"/>
      <c r="TKA53" s="6"/>
      <c r="TKB53" s="6"/>
      <c r="TKC53" s="6"/>
      <c r="TKD53" s="6"/>
      <c r="TKE53" s="6"/>
      <c r="TKF53" s="6"/>
      <c r="TKG53" s="6"/>
      <c r="TKH53" s="6"/>
      <c r="TKI53" s="6"/>
      <c r="TKJ53" s="6"/>
      <c r="TKK53" s="6"/>
      <c r="TKL53" s="6"/>
      <c r="TKM53" s="6"/>
      <c r="TKN53" s="6"/>
      <c r="TKO53" s="6"/>
      <c r="TKP53" s="6"/>
      <c r="TKQ53" s="6"/>
      <c r="TKR53" s="6"/>
      <c r="TKS53" s="6"/>
      <c r="TKT53" s="6"/>
      <c r="TKU53" s="6"/>
      <c r="TKV53" s="6"/>
      <c r="TKW53" s="6"/>
      <c r="TKX53" s="6"/>
      <c r="TKY53" s="6"/>
      <c r="TKZ53" s="6"/>
      <c r="TLA53" s="6"/>
      <c r="TLB53" s="6"/>
      <c r="TLC53" s="6"/>
      <c r="TLD53" s="6"/>
      <c r="TLE53" s="6"/>
      <c r="TLF53" s="6"/>
      <c r="TLG53" s="6"/>
      <c r="TLH53" s="6"/>
      <c r="TLI53" s="6"/>
      <c r="TLJ53" s="6"/>
      <c r="TLK53" s="6"/>
      <c r="TLL53" s="6"/>
      <c r="TLM53" s="6"/>
      <c r="TLN53" s="6"/>
      <c r="TLO53" s="6"/>
      <c r="TLP53" s="6"/>
      <c r="TLQ53" s="6"/>
      <c r="TLR53" s="6"/>
      <c r="TLS53" s="6"/>
      <c r="TLT53" s="6"/>
      <c r="TLU53" s="6"/>
      <c r="TLV53" s="6"/>
      <c r="TLW53" s="6"/>
      <c r="TLX53" s="6"/>
      <c r="TLY53" s="6"/>
      <c r="TLZ53" s="6"/>
      <c r="TMA53" s="6"/>
      <c r="TMB53" s="6"/>
      <c r="TMC53" s="6"/>
      <c r="TMD53" s="6"/>
      <c r="TME53" s="6"/>
      <c r="TMF53" s="6"/>
      <c r="TMG53" s="6"/>
      <c r="TMH53" s="6"/>
      <c r="TMI53" s="6"/>
      <c r="TMJ53" s="6"/>
      <c r="TMK53" s="6"/>
      <c r="TML53" s="6"/>
      <c r="TMM53" s="6"/>
      <c r="TMN53" s="6"/>
      <c r="TMO53" s="6"/>
      <c r="TMP53" s="6"/>
      <c r="TMQ53" s="6"/>
      <c r="TMR53" s="6"/>
      <c r="TMS53" s="6"/>
      <c r="TMT53" s="6"/>
      <c r="TMU53" s="6"/>
      <c r="TMV53" s="6"/>
      <c r="TMW53" s="6"/>
      <c r="TMX53" s="6"/>
      <c r="TMY53" s="6"/>
      <c r="TMZ53" s="6"/>
      <c r="TNA53" s="6"/>
      <c r="TNB53" s="6"/>
      <c r="TNC53" s="6"/>
      <c r="TND53" s="6"/>
      <c r="TNE53" s="6"/>
      <c r="TNF53" s="6"/>
      <c r="TNG53" s="6"/>
      <c r="TNH53" s="6"/>
      <c r="TNI53" s="6"/>
      <c r="TNJ53" s="6"/>
      <c r="TNK53" s="6"/>
      <c r="TNL53" s="6"/>
      <c r="TNM53" s="6"/>
      <c r="TNN53" s="6"/>
      <c r="TNO53" s="6"/>
      <c r="TNP53" s="6"/>
      <c r="TNQ53" s="6"/>
      <c r="TNR53" s="6"/>
      <c r="TNS53" s="6"/>
      <c r="TNT53" s="6"/>
      <c r="TNU53" s="6"/>
      <c r="TNV53" s="6"/>
      <c r="TNW53" s="6"/>
      <c r="TNX53" s="6"/>
      <c r="TNY53" s="6"/>
      <c r="TNZ53" s="6"/>
      <c r="TOA53" s="6"/>
      <c r="TOB53" s="6"/>
      <c r="TOC53" s="6"/>
      <c r="TOD53" s="6"/>
      <c r="TOE53" s="6"/>
      <c r="TOF53" s="6"/>
      <c r="TOG53" s="6"/>
      <c r="TOH53" s="6"/>
      <c r="TOI53" s="6"/>
      <c r="TOJ53" s="6"/>
      <c r="TOK53" s="6"/>
      <c r="TOL53" s="6"/>
      <c r="TOM53" s="6"/>
      <c r="TON53" s="6"/>
      <c r="TOO53" s="6"/>
      <c r="TOP53" s="6"/>
      <c r="TOQ53" s="6"/>
      <c r="TOR53" s="6"/>
      <c r="TOS53" s="6"/>
      <c r="TOT53" s="6"/>
      <c r="TOU53" s="6"/>
      <c r="TOV53" s="6"/>
      <c r="TOW53" s="6"/>
      <c r="TOX53" s="6"/>
      <c r="TOY53" s="6"/>
      <c r="TOZ53" s="6"/>
      <c r="TPA53" s="6"/>
      <c r="TPB53" s="6"/>
      <c r="TPC53" s="6"/>
      <c r="TPD53" s="6"/>
      <c r="TPE53" s="6"/>
      <c r="TPF53" s="6"/>
      <c r="TPG53" s="6"/>
      <c r="TPH53" s="6"/>
      <c r="TPI53" s="6"/>
      <c r="TPJ53" s="6"/>
      <c r="TPK53" s="6"/>
      <c r="TPL53" s="6"/>
      <c r="TPM53" s="6"/>
      <c r="TPN53" s="6"/>
      <c r="TPO53" s="6"/>
      <c r="TPP53" s="6"/>
      <c r="TPQ53" s="6"/>
      <c r="TPR53" s="6"/>
      <c r="TPS53" s="6"/>
      <c r="TPT53" s="6"/>
      <c r="TPU53" s="6"/>
      <c r="TPV53" s="6"/>
      <c r="TPW53" s="6"/>
      <c r="TPX53" s="6"/>
      <c r="TPY53" s="6"/>
      <c r="TPZ53" s="6"/>
      <c r="TQA53" s="6"/>
      <c r="TQB53" s="6"/>
      <c r="TQC53" s="6"/>
      <c r="TQD53" s="6"/>
      <c r="TQE53" s="6"/>
      <c r="TQF53" s="6"/>
      <c r="TQG53" s="6"/>
      <c r="TQH53" s="6"/>
      <c r="TQI53" s="6"/>
      <c r="TQJ53" s="6"/>
      <c r="TQK53" s="6"/>
      <c r="TQL53" s="6"/>
      <c r="TQM53" s="6"/>
      <c r="TQN53" s="6"/>
      <c r="TQO53" s="6"/>
      <c r="TQP53" s="6"/>
      <c r="TQQ53" s="6"/>
      <c r="TQR53" s="6"/>
      <c r="TQS53" s="6"/>
      <c r="TQT53" s="6"/>
      <c r="TQU53" s="6"/>
      <c r="TQV53" s="6"/>
      <c r="TQW53" s="6"/>
      <c r="TQX53" s="6"/>
      <c r="TQY53" s="6"/>
      <c r="TQZ53" s="6"/>
      <c r="TRA53" s="6"/>
      <c r="TRB53" s="6"/>
      <c r="TRC53" s="6"/>
      <c r="TRD53" s="6"/>
      <c r="TRE53" s="6"/>
      <c r="TRF53" s="6"/>
      <c r="TRG53" s="6"/>
      <c r="TRH53" s="6"/>
      <c r="TRI53" s="6"/>
      <c r="TRJ53" s="6"/>
      <c r="TRK53" s="6"/>
      <c r="TRL53" s="6"/>
      <c r="TRM53" s="6"/>
      <c r="TRN53" s="6"/>
      <c r="TRO53" s="6"/>
      <c r="TRP53" s="6"/>
      <c r="TRQ53" s="6"/>
      <c r="TRR53" s="6"/>
      <c r="TRS53" s="6"/>
      <c r="TRT53" s="6"/>
      <c r="TRU53" s="6"/>
      <c r="TRV53" s="6"/>
      <c r="TRW53" s="6"/>
      <c r="TRX53" s="6"/>
      <c r="TRY53" s="6"/>
      <c r="TRZ53" s="6"/>
      <c r="TSA53" s="6"/>
      <c r="TSB53" s="6"/>
      <c r="TSC53" s="6"/>
      <c r="TSD53" s="6"/>
      <c r="TSE53" s="6"/>
      <c r="TSF53" s="6"/>
      <c r="TSG53" s="6"/>
      <c r="TSH53" s="6"/>
      <c r="TSI53" s="6"/>
      <c r="TSJ53" s="6"/>
      <c r="TSK53" s="6"/>
      <c r="TSL53" s="6"/>
      <c r="TSM53" s="6"/>
      <c r="TSN53" s="6"/>
      <c r="TSO53" s="6"/>
      <c r="TSP53" s="6"/>
      <c r="TSQ53" s="6"/>
      <c r="TSR53" s="6"/>
      <c r="TSS53" s="6"/>
      <c r="TST53" s="6"/>
      <c r="TSU53" s="6"/>
      <c r="TSV53" s="6"/>
      <c r="TSW53" s="6"/>
      <c r="TSX53" s="6"/>
      <c r="TSY53" s="6"/>
      <c r="TSZ53" s="6"/>
      <c r="TTA53" s="6"/>
      <c r="TTB53" s="6"/>
      <c r="TTC53" s="6"/>
      <c r="TTD53" s="6"/>
      <c r="TTE53" s="6"/>
      <c r="TTF53" s="6"/>
      <c r="TTG53" s="6"/>
      <c r="TTH53" s="6"/>
      <c r="TTI53" s="6"/>
      <c r="TTJ53" s="6"/>
      <c r="TTK53" s="6"/>
      <c r="TTL53" s="6"/>
      <c r="TTM53" s="6"/>
      <c r="TTN53" s="6"/>
      <c r="TTO53" s="6"/>
      <c r="TTP53" s="6"/>
      <c r="TTQ53" s="6"/>
      <c r="TTR53" s="6"/>
      <c r="TTS53" s="6"/>
      <c r="TTT53" s="6"/>
      <c r="TTU53" s="6"/>
      <c r="TTV53" s="6"/>
      <c r="TTW53" s="6"/>
      <c r="TTX53" s="6"/>
      <c r="TTY53" s="6"/>
      <c r="TTZ53" s="6"/>
      <c r="TUA53" s="6"/>
      <c r="TUB53" s="6"/>
      <c r="TUC53" s="6"/>
      <c r="TUD53" s="6"/>
      <c r="TUE53" s="6"/>
      <c r="TUF53" s="6"/>
      <c r="TUG53" s="6"/>
      <c r="TUH53" s="6"/>
      <c r="TUI53" s="6"/>
      <c r="TUJ53" s="6"/>
      <c r="TUK53" s="6"/>
      <c r="TUL53" s="6"/>
      <c r="TUM53" s="6"/>
      <c r="TUN53" s="6"/>
      <c r="TUO53" s="6"/>
      <c r="TUP53" s="6"/>
      <c r="TUQ53" s="6"/>
      <c r="TUR53" s="6"/>
      <c r="TUS53" s="6"/>
      <c r="TUT53" s="6"/>
      <c r="TUU53" s="6"/>
      <c r="TUV53" s="6"/>
      <c r="TUW53" s="6"/>
      <c r="TUX53" s="6"/>
      <c r="TUY53" s="6"/>
      <c r="TUZ53" s="6"/>
      <c r="TVA53" s="6"/>
      <c r="TVB53" s="6"/>
      <c r="TVC53" s="6"/>
      <c r="TVD53" s="6"/>
      <c r="TVE53" s="6"/>
      <c r="TVF53" s="6"/>
      <c r="TVG53" s="6"/>
      <c r="TVH53" s="6"/>
      <c r="TVI53" s="6"/>
      <c r="TVJ53" s="6"/>
      <c r="TVK53" s="6"/>
      <c r="TVL53" s="6"/>
      <c r="TVM53" s="6"/>
      <c r="TVN53" s="6"/>
      <c r="TVO53" s="6"/>
      <c r="TVP53" s="6"/>
      <c r="TVQ53" s="6"/>
      <c r="TVR53" s="6"/>
      <c r="TVS53" s="6"/>
      <c r="TVT53" s="6"/>
      <c r="TVU53" s="6"/>
      <c r="TVV53" s="6"/>
      <c r="TVW53" s="6"/>
      <c r="TVX53" s="6"/>
      <c r="TVY53" s="6"/>
      <c r="TVZ53" s="6"/>
      <c r="TWA53" s="6"/>
      <c r="TWB53" s="6"/>
      <c r="TWC53" s="6"/>
      <c r="TWD53" s="6"/>
      <c r="TWE53" s="6"/>
      <c r="TWF53" s="6"/>
      <c r="TWG53" s="6"/>
      <c r="TWH53" s="6"/>
      <c r="TWI53" s="6"/>
      <c r="TWJ53" s="6"/>
      <c r="TWK53" s="6"/>
      <c r="TWL53" s="6"/>
      <c r="TWM53" s="6"/>
      <c r="TWN53" s="6"/>
      <c r="TWO53" s="6"/>
      <c r="TWP53" s="6"/>
      <c r="TWQ53" s="6"/>
      <c r="TWR53" s="6"/>
      <c r="TWS53" s="6"/>
      <c r="TWT53" s="6"/>
      <c r="TWU53" s="6"/>
      <c r="TWV53" s="6"/>
      <c r="TWW53" s="6"/>
      <c r="TWX53" s="6"/>
      <c r="TWY53" s="6"/>
      <c r="TWZ53" s="6"/>
      <c r="TXA53" s="6"/>
      <c r="TXB53" s="6"/>
      <c r="TXC53" s="6"/>
      <c r="TXD53" s="6"/>
      <c r="TXE53" s="6"/>
      <c r="TXF53" s="6"/>
      <c r="TXG53" s="6"/>
      <c r="TXH53" s="6"/>
      <c r="TXI53" s="6"/>
      <c r="TXJ53" s="6"/>
      <c r="TXK53" s="6"/>
      <c r="TXL53" s="6"/>
      <c r="TXM53" s="6"/>
      <c r="TXN53" s="6"/>
      <c r="TXO53" s="6"/>
      <c r="TXP53" s="6"/>
      <c r="TXQ53" s="6"/>
      <c r="TXR53" s="6"/>
      <c r="TXS53" s="6"/>
      <c r="TXT53" s="6"/>
      <c r="TXU53" s="6"/>
      <c r="TXV53" s="6"/>
      <c r="TXW53" s="6"/>
      <c r="TXX53" s="6"/>
      <c r="TXY53" s="6"/>
      <c r="TXZ53" s="6"/>
      <c r="TYA53" s="6"/>
      <c r="TYB53" s="6"/>
      <c r="TYC53" s="6"/>
      <c r="TYD53" s="6"/>
      <c r="TYE53" s="6"/>
      <c r="TYF53" s="6"/>
      <c r="TYG53" s="6"/>
      <c r="TYH53" s="6"/>
      <c r="TYI53" s="6"/>
      <c r="TYJ53" s="6"/>
      <c r="TYK53" s="6"/>
      <c r="TYL53" s="6"/>
      <c r="TYM53" s="6"/>
      <c r="TYN53" s="6"/>
      <c r="TYO53" s="6"/>
      <c r="TYP53" s="6"/>
      <c r="TYQ53" s="6"/>
      <c r="TYR53" s="6"/>
      <c r="TYS53" s="6"/>
      <c r="TYT53" s="6"/>
      <c r="TYU53" s="6"/>
      <c r="TYV53" s="6"/>
      <c r="TYW53" s="6"/>
      <c r="TYX53" s="6"/>
      <c r="TYY53" s="6"/>
      <c r="TYZ53" s="6"/>
      <c r="TZA53" s="6"/>
      <c r="TZB53" s="6"/>
      <c r="TZC53" s="6"/>
      <c r="TZD53" s="6"/>
      <c r="TZE53" s="6"/>
      <c r="TZF53" s="6"/>
      <c r="TZG53" s="6"/>
      <c r="TZH53" s="6"/>
      <c r="TZI53" s="6"/>
      <c r="TZJ53" s="6"/>
      <c r="TZK53" s="6"/>
      <c r="TZL53" s="6"/>
      <c r="TZM53" s="6"/>
      <c r="TZN53" s="6"/>
      <c r="TZO53" s="6"/>
      <c r="TZP53" s="6"/>
      <c r="TZQ53" s="6"/>
      <c r="TZR53" s="6"/>
      <c r="TZS53" s="6"/>
      <c r="TZT53" s="6"/>
      <c r="TZU53" s="6"/>
      <c r="TZV53" s="6"/>
      <c r="TZW53" s="6"/>
      <c r="TZX53" s="6"/>
      <c r="TZY53" s="6"/>
      <c r="TZZ53" s="6"/>
      <c r="UAA53" s="6"/>
      <c r="UAB53" s="6"/>
      <c r="UAC53" s="6"/>
      <c r="UAD53" s="6"/>
      <c r="UAE53" s="6"/>
      <c r="UAF53" s="6"/>
      <c r="UAG53" s="6"/>
      <c r="UAH53" s="6"/>
      <c r="UAI53" s="6"/>
      <c r="UAJ53" s="6"/>
      <c r="UAK53" s="6"/>
      <c r="UAL53" s="6"/>
      <c r="UAM53" s="6"/>
      <c r="UAN53" s="6"/>
      <c r="UAO53" s="6"/>
      <c r="UAP53" s="6"/>
      <c r="UAQ53" s="6"/>
      <c r="UAR53" s="6"/>
      <c r="UAS53" s="6"/>
      <c r="UAT53" s="6"/>
      <c r="UAU53" s="6"/>
      <c r="UAV53" s="6"/>
      <c r="UAW53" s="6"/>
      <c r="UAX53" s="6"/>
      <c r="UAY53" s="6"/>
      <c r="UAZ53" s="6"/>
      <c r="UBA53" s="6"/>
      <c r="UBB53" s="6"/>
      <c r="UBC53" s="6"/>
      <c r="UBD53" s="6"/>
      <c r="UBE53" s="6"/>
      <c r="UBF53" s="6"/>
      <c r="UBG53" s="6"/>
      <c r="UBH53" s="6"/>
      <c r="UBI53" s="6"/>
      <c r="UBJ53" s="6"/>
      <c r="UBK53" s="6"/>
      <c r="UBL53" s="6"/>
      <c r="UBM53" s="6"/>
      <c r="UBN53" s="6"/>
      <c r="UBO53" s="6"/>
      <c r="UBP53" s="6"/>
      <c r="UBQ53" s="6"/>
      <c r="UBR53" s="6"/>
      <c r="UBS53" s="6"/>
      <c r="UBT53" s="6"/>
      <c r="UBU53" s="6"/>
      <c r="UBV53" s="6"/>
      <c r="UBW53" s="6"/>
      <c r="UBX53" s="6"/>
      <c r="UBY53" s="6"/>
      <c r="UBZ53" s="6"/>
      <c r="UCA53" s="6"/>
      <c r="UCB53" s="6"/>
      <c r="UCC53" s="6"/>
      <c r="UCD53" s="6"/>
      <c r="UCE53" s="6"/>
      <c r="UCF53" s="6"/>
      <c r="UCG53" s="6"/>
      <c r="UCH53" s="6"/>
      <c r="UCI53" s="6"/>
      <c r="UCJ53" s="6"/>
      <c r="UCK53" s="6"/>
      <c r="UCL53" s="6"/>
      <c r="UCM53" s="6"/>
      <c r="UCN53" s="6"/>
      <c r="UCO53" s="6"/>
      <c r="UCP53" s="6"/>
      <c r="UCQ53" s="6"/>
      <c r="UCR53" s="6"/>
      <c r="UCS53" s="6"/>
      <c r="UCT53" s="6"/>
      <c r="UCU53" s="6"/>
      <c r="UCV53" s="6"/>
      <c r="UCW53" s="6"/>
      <c r="UCX53" s="6"/>
      <c r="UCY53" s="6"/>
      <c r="UCZ53" s="6"/>
      <c r="UDA53" s="6"/>
      <c r="UDB53" s="6"/>
      <c r="UDC53" s="6"/>
      <c r="UDD53" s="6"/>
      <c r="UDE53" s="6"/>
      <c r="UDF53" s="6"/>
      <c r="UDG53" s="6"/>
      <c r="UDH53" s="6"/>
      <c r="UDI53" s="6"/>
      <c r="UDJ53" s="6"/>
      <c r="UDK53" s="6"/>
      <c r="UDL53" s="6"/>
      <c r="UDM53" s="6"/>
      <c r="UDN53" s="6"/>
      <c r="UDO53" s="6"/>
      <c r="UDP53" s="6"/>
      <c r="UDQ53" s="6"/>
      <c r="UDR53" s="6"/>
      <c r="UDS53" s="6"/>
      <c r="UDT53" s="6"/>
      <c r="UDU53" s="6"/>
      <c r="UDV53" s="6"/>
      <c r="UDW53" s="6"/>
      <c r="UDX53" s="6"/>
      <c r="UDY53" s="6"/>
      <c r="UDZ53" s="6"/>
      <c r="UEA53" s="6"/>
      <c r="UEB53" s="6"/>
      <c r="UEC53" s="6"/>
      <c r="UED53" s="6"/>
      <c r="UEE53" s="6"/>
      <c r="UEF53" s="6"/>
      <c r="UEG53" s="6"/>
      <c r="UEH53" s="6"/>
      <c r="UEI53" s="6"/>
      <c r="UEJ53" s="6"/>
      <c r="UEK53" s="6"/>
      <c r="UEL53" s="6"/>
      <c r="UEM53" s="6"/>
      <c r="UEN53" s="6"/>
      <c r="UEO53" s="6"/>
      <c r="UEP53" s="6"/>
      <c r="UEQ53" s="6"/>
      <c r="UER53" s="6"/>
      <c r="UES53" s="6"/>
      <c r="UET53" s="6"/>
      <c r="UEU53" s="6"/>
      <c r="UEV53" s="6"/>
      <c r="UEW53" s="6"/>
      <c r="UEX53" s="6"/>
      <c r="UEY53" s="6"/>
      <c r="UEZ53" s="6"/>
      <c r="UFA53" s="6"/>
      <c r="UFB53" s="6"/>
      <c r="UFC53" s="6"/>
      <c r="UFD53" s="6"/>
      <c r="UFE53" s="6"/>
      <c r="UFF53" s="6"/>
      <c r="UFG53" s="6"/>
      <c r="UFH53" s="6"/>
      <c r="UFI53" s="6"/>
      <c r="UFJ53" s="6"/>
      <c r="UFK53" s="6"/>
      <c r="UFL53" s="6"/>
      <c r="UFM53" s="6"/>
      <c r="UFN53" s="6"/>
      <c r="UFO53" s="6"/>
      <c r="UFP53" s="6"/>
      <c r="UFQ53" s="6"/>
      <c r="UFR53" s="6"/>
      <c r="UFS53" s="6"/>
      <c r="UFT53" s="6"/>
      <c r="UFU53" s="6"/>
      <c r="UFV53" s="6"/>
      <c r="UFW53" s="6"/>
      <c r="UFX53" s="6"/>
      <c r="UFY53" s="6"/>
      <c r="UFZ53" s="6"/>
      <c r="UGA53" s="6"/>
      <c r="UGB53" s="6"/>
      <c r="UGC53" s="6"/>
      <c r="UGD53" s="6"/>
      <c r="UGE53" s="6"/>
      <c r="UGF53" s="6"/>
      <c r="UGG53" s="6"/>
      <c r="UGH53" s="6"/>
      <c r="UGI53" s="6"/>
      <c r="UGJ53" s="6"/>
      <c r="UGK53" s="6"/>
      <c r="UGL53" s="6"/>
      <c r="UGM53" s="6"/>
      <c r="UGN53" s="6"/>
      <c r="UGO53" s="6"/>
      <c r="UGP53" s="6"/>
      <c r="UGQ53" s="6"/>
      <c r="UGR53" s="6"/>
      <c r="UGS53" s="6"/>
      <c r="UGT53" s="6"/>
      <c r="UGU53" s="6"/>
      <c r="UGV53" s="6"/>
      <c r="UGW53" s="6"/>
      <c r="UGX53" s="6"/>
      <c r="UGY53" s="6"/>
      <c r="UGZ53" s="6"/>
      <c r="UHA53" s="6"/>
      <c r="UHB53" s="6"/>
      <c r="UHC53" s="6"/>
      <c r="UHD53" s="6"/>
      <c r="UHE53" s="6"/>
      <c r="UHF53" s="6"/>
      <c r="UHG53" s="6"/>
      <c r="UHH53" s="6"/>
      <c r="UHI53" s="6"/>
      <c r="UHJ53" s="6"/>
      <c r="UHK53" s="6"/>
      <c r="UHL53" s="6"/>
      <c r="UHM53" s="6"/>
      <c r="UHN53" s="6"/>
      <c r="UHO53" s="6"/>
      <c r="UHP53" s="6"/>
      <c r="UHQ53" s="6"/>
      <c r="UHR53" s="6"/>
      <c r="UHS53" s="6"/>
      <c r="UHT53" s="6"/>
      <c r="UHU53" s="6"/>
      <c r="UHV53" s="6"/>
      <c r="UHW53" s="6"/>
      <c r="UHX53" s="6"/>
      <c r="UHY53" s="6"/>
      <c r="UHZ53" s="6"/>
      <c r="UIA53" s="6"/>
      <c r="UIB53" s="6"/>
      <c r="UIC53" s="6"/>
      <c r="UID53" s="6"/>
      <c r="UIE53" s="6"/>
      <c r="UIF53" s="6"/>
      <c r="UIG53" s="6"/>
      <c r="UIH53" s="6"/>
      <c r="UII53" s="6"/>
      <c r="UIJ53" s="6"/>
      <c r="UIK53" s="6"/>
      <c r="UIL53" s="6"/>
      <c r="UIM53" s="6"/>
      <c r="UIN53" s="6"/>
      <c r="UIO53" s="6"/>
      <c r="UIP53" s="6"/>
      <c r="UIQ53" s="6"/>
      <c r="UIR53" s="6"/>
      <c r="UIS53" s="6"/>
      <c r="UIT53" s="6"/>
      <c r="UIU53" s="6"/>
      <c r="UIV53" s="6"/>
      <c r="UIW53" s="6"/>
      <c r="UIX53" s="6"/>
      <c r="UIY53" s="6"/>
      <c r="UIZ53" s="6"/>
      <c r="UJA53" s="6"/>
      <c r="UJB53" s="6"/>
      <c r="UJC53" s="6"/>
      <c r="UJD53" s="6"/>
      <c r="UJE53" s="6"/>
      <c r="UJF53" s="6"/>
      <c r="UJG53" s="6"/>
      <c r="UJH53" s="6"/>
      <c r="UJI53" s="6"/>
      <c r="UJJ53" s="6"/>
      <c r="UJK53" s="6"/>
      <c r="UJL53" s="6"/>
      <c r="UJM53" s="6"/>
      <c r="UJN53" s="6"/>
      <c r="UJO53" s="6"/>
      <c r="UJP53" s="6"/>
      <c r="UJQ53" s="6"/>
      <c r="UJR53" s="6"/>
      <c r="UJS53" s="6"/>
      <c r="UJT53" s="6"/>
      <c r="UJU53" s="6"/>
      <c r="UJV53" s="6"/>
      <c r="UJW53" s="6"/>
      <c r="UJX53" s="6"/>
      <c r="UJY53" s="6"/>
      <c r="UJZ53" s="6"/>
      <c r="UKA53" s="6"/>
      <c r="UKB53" s="6"/>
      <c r="UKC53" s="6"/>
      <c r="UKD53" s="6"/>
      <c r="UKE53" s="6"/>
      <c r="UKF53" s="6"/>
      <c r="UKG53" s="6"/>
      <c r="UKH53" s="6"/>
      <c r="UKI53" s="6"/>
      <c r="UKJ53" s="6"/>
      <c r="UKK53" s="6"/>
      <c r="UKL53" s="6"/>
      <c r="UKM53" s="6"/>
      <c r="UKN53" s="6"/>
      <c r="UKO53" s="6"/>
      <c r="UKP53" s="6"/>
      <c r="UKQ53" s="6"/>
      <c r="UKR53" s="6"/>
      <c r="UKS53" s="6"/>
      <c r="UKT53" s="6"/>
      <c r="UKU53" s="6"/>
      <c r="UKV53" s="6"/>
      <c r="UKW53" s="6"/>
      <c r="UKX53" s="6"/>
      <c r="UKY53" s="6"/>
      <c r="UKZ53" s="6"/>
      <c r="ULA53" s="6"/>
      <c r="ULB53" s="6"/>
      <c r="ULC53" s="6"/>
      <c r="ULD53" s="6"/>
      <c r="ULE53" s="6"/>
      <c r="ULF53" s="6"/>
      <c r="ULG53" s="6"/>
      <c r="ULH53" s="6"/>
      <c r="ULI53" s="6"/>
      <c r="ULJ53" s="6"/>
      <c r="ULK53" s="6"/>
      <c r="ULL53" s="6"/>
      <c r="ULM53" s="6"/>
      <c r="ULN53" s="6"/>
      <c r="ULO53" s="6"/>
      <c r="ULP53" s="6"/>
      <c r="ULQ53" s="6"/>
      <c r="ULR53" s="6"/>
      <c r="ULS53" s="6"/>
      <c r="ULT53" s="6"/>
      <c r="ULU53" s="6"/>
      <c r="ULV53" s="6"/>
      <c r="ULW53" s="6"/>
      <c r="ULX53" s="6"/>
      <c r="ULY53" s="6"/>
      <c r="ULZ53" s="6"/>
      <c r="UMA53" s="6"/>
      <c r="UMB53" s="6"/>
      <c r="UMC53" s="6"/>
      <c r="UMD53" s="6"/>
      <c r="UME53" s="6"/>
      <c r="UMF53" s="6"/>
      <c r="UMG53" s="6"/>
      <c r="UMH53" s="6"/>
      <c r="UMI53" s="6"/>
      <c r="UMJ53" s="6"/>
      <c r="UMK53" s="6"/>
      <c r="UML53" s="6"/>
      <c r="UMM53" s="6"/>
      <c r="UMN53" s="6"/>
      <c r="UMO53" s="6"/>
      <c r="UMP53" s="6"/>
      <c r="UMQ53" s="6"/>
      <c r="UMR53" s="6"/>
      <c r="UMS53" s="6"/>
      <c r="UMT53" s="6"/>
      <c r="UMU53" s="6"/>
      <c r="UMV53" s="6"/>
      <c r="UMW53" s="6"/>
      <c r="UMX53" s="6"/>
      <c r="UMY53" s="6"/>
      <c r="UMZ53" s="6"/>
      <c r="UNA53" s="6"/>
      <c r="UNB53" s="6"/>
      <c r="UNC53" s="6"/>
      <c r="UND53" s="6"/>
      <c r="UNE53" s="6"/>
      <c r="UNF53" s="6"/>
      <c r="UNG53" s="6"/>
      <c r="UNH53" s="6"/>
      <c r="UNI53" s="6"/>
      <c r="UNJ53" s="6"/>
      <c r="UNK53" s="6"/>
      <c r="UNL53" s="6"/>
      <c r="UNM53" s="6"/>
      <c r="UNN53" s="6"/>
      <c r="UNO53" s="6"/>
      <c r="UNP53" s="6"/>
      <c r="UNQ53" s="6"/>
      <c r="UNR53" s="6"/>
      <c r="UNS53" s="6"/>
      <c r="UNT53" s="6"/>
      <c r="UNU53" s="6"/>
      <c r="UNV53" s="6"/>
      <c r="UNW53" s="6"/>
      <c r="UNX53" s="6"/>
      <c r="UNY53" s="6"/>
      <c r="UNZ53" s="6"/>
      <c r="UOA53" s="6"/>
      <c r="UOB53" s="6"/>
      <c r="UOC53" s="6"/>
      <c r="UOD53" s="6"/>
      <c r="UOE53" s="6"/>
      <c r="UOF53" s="6"/>
      <c r="UOG53" s="6"/>
      <c r="UOH53" s="6"/>
      <c r="UOI53" s="6"/>
      <c r="UOJ53" s="6"/>
      <c r="UOK53" s="6"/>
      <c r="UOL53" s="6"/>
      <c r="UOM53" s="6"/>
      <c r="UON53" s="6"/>
      <c r="UOO53" s="6"/>
      <c r="UOP53" s="6"/>
      <c r="UOQ53" s="6"/>
      <c r="UOR53" s="6"/>
      <c r="UOS53" s="6"/>
      <c r="UOT53" s="6"/>
      <c r="UOU53" s="6"/>
      <c r="UOV53" s="6"/>
      <c r="UOW53" s="6"/>
      <c r="UOX53" s="6"/>
      <c r="UOY53" s="6"/>
      <c r="UOZ53" s="6"/>
      <c r="UPA53" s="6"/>
      <c r="UPB53" s="6"/>
      <c r="UPC53" s="6"/>
      <c r="UPD53" s="6"/>
      <c r="UPE53" s="6"/>
      <c r="UPF53" s="6"/>
      <c r="UPG53" s="6"/>
      <c r="UPH53" s="6"/>
      <c r="UPI53" s="6"/>
      <c r="UPJ53" s="6"/>
      <c r="UPK53" s="6"/>
      <c r="UPL53" s="6"/>
      <c r="UPM53" s="6"/>
      <c r="UPN53" s="6"/>
      <c r="UPO53" s="6"/>
      <c r="UPP53" s="6"/>
      <c r="UPQ53" s="6"/>
      <c r="UPR53" s="6"/>
      <c r="UPS53" s="6"/>
      <c r="UPT53" s="6"/>
      <c r="UPU53" s="6"/>
      <c r="UPV53" s="6"/>
      <c r="UPW53" s="6"/>
      <c r="UPX53" s="6"/>
      <c r="UPY53" s="6"/>
      <c r="UPZ53" s="6"/>
      <c r="UQA53" s="6"/>
      <c r="UQB53" s="6"/>
      <c r="UQC53" s="6"/>
      <c r="UQD53" s="6"/>
      <c r="UQE53" s="6"/>
      <c r="UQF53" s="6"/>
      <c r="UQG53" s="6"/>
      <c r="UQH53" s="6"/>
      <c r="UQI53" s="6"/>
      <c r="UQJ53" s="6"/>
      <c r="UQK53" s="6"/>
      <c r="UQL53" s="6"/>
      <c r="UQM53" s="6"/>
      <c r="UQN53" s="6"/>
      <c r="UQO53" s="6"/>
      <c r="UQP53" s="6"/>
      <c r="UQQ53" s="6"/>
      <c r="UQR53" s="6"/>
      <c r="UQS53" s="6"/>
      <c r="UQT53" s="6"/>
      <c r="UQU53" s="6"/>
      <c r="UQV53" s="6"/>
      <c r="UQW53" s="6"/>
      <c r="UQX53" s="6"/>
      <c r="UQY53" s="6"/>
      <c r="UQZ53" s="6"/>
      <c r="URA53" s="6"/>
      <c r="URB53" s="6"/>
      <c r="URC53" s="6"/>
      <c r="URD53" s="6"/>
      <c r="URE53" s="6"/>
      <c r="URF53" s="6"/>
      <c r="URG53" s="6"/>
      <c r="URH53" s="6"/>
      <c r="URI53" s="6"/>
      <c r="URJ53" s="6"/>
      <c r="URK53" s="6"/>
      <c r="URL53" s="6"/>
      <c r="URM53" s="6"/>
      <c r="URN53" s="6"/>
      <c r="URO53" s="6"/>
      <c r="URP53" s="6"/>
      <c r="URQ53" s="6"/>
      <c r="URR53" s="6"/>
      <c r="URS53" s="6"/>
      <c r="URT53" s="6"/>
      <c r="URU53" s="6"/>
      <c r="URV53" s="6"/>
      <c r="URW53" s="6"/>
      <c r="URX53" s="6"/>
      <c r="URY53" s="6"/>
      <c r="URZ53" s="6"/>
      <c r="USA53" s="6"/>
      <c r="USB53" s="6"/>
      <c r="USC53" s="6"/>
      <c r="USD53" s="6"/>
      <c r="USE53" s="6"/>
      <c r="USF53" s="6"/>
      <c r="USG53" s="6"/>
      <c r="USH53" s="6"/>
      <c r="USI53" s="6"/>
      <c r="USJ53" s="6"/>
      <c r="USK53" s="6"/>
      <c r="USL53" s="6"/>
      <c r="USM53" s="6"/>
      <c r="USN53" s="6"/>
      <c r="USO53" s="6"/>
      <c r="USP53" s="6"/>
      <c r="USQ53" s="6"/>
      <c r="USR53" s="6"/>
      <c r="USS53" s="6"/>
      <c r="UST53" s="6"/>
      <c r="USU53" s="6"/>
      <c r="USV53" s="6"/>
      <c r="USW53" s="6"/>
      <c r="USX53" s="6"/>
      <c r="USY53" s="6"/>
      <c r="USZ53" s="6"/>
      <c r="UTA53" s="6"/>
      <c r="UTB53" s="6"/>
      <c r="UTC53" s="6"/>
      <c r="UTD53" s="6"/>
      <c r="UTE53" s="6"/>
      <c r="UTF53" s="6"/>
      <c r="UTG53" s="6"/>
      <c r="UTH53" s="6"/>
      <c r="UTI53" s="6"/>
      <c r="UTJ53" s="6"/>
      <c r="UTK53" s="6"/>
      <c r="UTL53" s="6"/>
      <c r="UTM53" s="6"/>
      <c r="UTN53" s="6"/>
      <c r="UTO53" s="6"/>
      <c r="UTP53" s="6"/>
      <c r="UTQ53" s="6"/>
      <c r="UTR53" s="6"/>
      <c r="UTS53" s="6"/>
      <c r="UTT53" s="6"/>
      <c r="UTU53" s="6"/>
      <c r="UTV53" s="6"/>
      <c r="UTW53" s="6"/>
      <c r="UTX53" s="6"/>
      <c r="UTY53" s="6"/>
      <c r="UTZ53" s="6"/>
      <c r="UUA53" s="6"/>
      <c r="UUB53" s="6"/>
      <c r="UUC53" s="6"/>
      <c r="UUD53" s="6"/>
      <c r="UUE53" s="6"/>
      <c r="UUF53" s="6"/>
      <c r="UUG53" s="6"/>
      <c r="UUH53" s="6"/>
      <c r="UUI53" s="6"/>
      <c r="UUJ53" s="6"/>
      <c r="UUK53" s="6"/>
      <c r="UUL53" s="6"/>
      <c r="UUM53" s="6"/>
      <c r="UUN53" s="6"/>
      <c r="UUO53" s="6"/>
      <c r="UUP53" s="6"/>
      <c r="UUQ53" s="6"/>
      <c r="UUR53" s="6"/>
      <c r="UUS53" s="6"/>
      <c r="UUT53" s="6"/>
      <c r="UUU53" s="6"/>
      <c r="UUV53" s="6"/>
      <c r="UUW53" s="6"/>
      <c r="UUX53" s="6"/>
      <c r="UUY53" s="6"/>
      <c r="UUZ53" s="6"/>
      <c r="UVA53" s="6"/>
      <c r="UVB53" s="6"/>
      <c r="UVC53" s="6"/>
      <c r="UVD53" s="6"/>
      <c r="UVE53" s="6"/>
      <c r="UVF53" s="6"/>
      <c r="UVG53" s="6"/>
      <c r="UVH53" s="6"/>
      <c r="UVI53" s="6"/>
      <c r="UVJ53" s="6"/>
      <c r="UVK53" s="6"/>
      <c r="UVL53" s="6"/>
      <c r="UVM53" s="6"/>
      <c r="UVN53" s="6"/>
      <c r="UVO53" s="6"/>
      <c r="UVP53" s="6"/>
      <c r="UVQ53" s="6"/>
      <c r="UVR53" s="6"/>
      <c r="UVS53" s="6"/>
      <c r="UVT53" s="6"/>
      <c r="UVU53" s="6"/>
      <c r="UVV53" s="6"/>
      <c r="UVW53" s="6"/>
      <c r="UVX53" s="6"/>
      <c r="UVY53" s="6"/>
      <c r="UVZ53" s="6"/>
      <c r="UWA53" s="6"/>
      <c r="UWB53" s="6"/>
      <c r="UWC53" s="6"/>
      <c r="UWD53" s="6"/>
      <c r="UWE53" s="6"/>
      <c r="UWF53" s="6"/>
      <c r="UWG53" s="6"/>
      <c r="UWH53" s="6"/>
      <c r="UWI53" s="6"/>
      <c r="UWJ53" s="6"/>
      <c r="UWK53" s="6"/>
      <c r="UWL53" s="6"/>
      <c r="UWM53" s="6"/>
      <c r="UWN53" s="6"/>
      <c r="UWO53" s="6"/>
      <c r="UWP53" s="6"/>
      <c r="UWQ53" s="6"/>
      <c r="UWR53" s="6"/>
      <c r="UWS53" s="6"/>
      <c r="UWT53" s="6"/>
      <c r="UWU53" s="6"/>
      <c r="UWV53" s="6"/>
      <c r="UWW53" s="6"/>
      <c r="UWX53" s="6"/>
      <c r="UWY53" s="6"/>
      <c r="UWZ53" s="6"/>
      <c r="UXA53" s="6"/>
      <c r="UXB53" s="6"/>
      <c r="UXC53" s="6"/>
      <c r="UXD53" s="6"/>
      <c r="UXE53" s="6"/>
      <c r="UXF53" s="6"/>
      <c r="UXG53" s="6"/>
      <c r="UXH53" s="6"/>
      <c r="UXI53" s="6"/>
      <c r="UXJ53" s="6"/>
      <c r="UXK53" s="6"/>
      <c r="UXL53" s="6"/>
      <c r="UXM53" s="6"/>
      <c r="UXN53" s="6"/>
      <c r="UXO53" s="6"/>
      <c r="UXP53" s="6"/>
      <c r="UXQ53" s="6"/>
      <c r="UXR53" s="6"/>
      <c r="UXS53" s="6"/>
      <c r="UXT53" s="6"/>
      <c r="UXU53" s="6"/>
      <c r="UXV53" s="6"/>
      <c r="UXW53" s="6"/>
      <c r="UXX53" s="6"/>
      <c r="UXY53" s="6"/>
      <c r="UXZ53" s="6"/>
      <c r="UYA53" s="6"/>
      <c r="UYB53" s="6"/>
      <c r="UYC53" s="6"/>
      <c r="UYD53" s="6"/>
      <c r="UYE53" s="6"/>
      <c r="UYF53" s="6"/>
      <c r="UYG53" s="6"/>
      <c r="UYH53" s="6"/>
      <c r="UYI53" s="6"/>
      <c r="UYJ53" s="6"/>
      <c r="UYK53" s="6"/>
      <c r="UYL53" s="6"/>
      <c r="UYM53" s="6"/>
      <c r="UYN53" s="6"/>
      <c r="UYO53" s="6"/>
      <c r="UYP53" s="6"/>
      <c r="UYQ53" s="6"/>
      <c r="UYR53" s="6"/>
      <c r="UYS53" s="6"/>
      <c r="UYT53" s="6"/>
      <c r="UYU53" s="6"/>
      <c r="UYV53" s="6"/>
      <c r="UYW53" s="6"/>
      <c r="UYX53" s="6"/>
      <c r="UYY53" s="6"/>
      <c r="UYZ53" s="6"/>
      <c r="UZA53" s="6"/>
      <c r="UZB53" s="6"/>
      <c r="UZC53" s="6"/>
      <c r="UZD53" s="6"/>
      <c r="UZE53" s="6"/>
      <c r="UZF53" s="6"/>
      <c r="UZG53" s="6"/>
      <c r="UZH53" s="6"/>
      <c r="UZI53" s="6"/>
      <c r="UZJ53" s="6"/>
      <c r="UZK53" s="6"/>
      <c r="UZL53" s="6"/>
      <c r="UZM53" s="6"/>
      <c r="UZN53" s="6"/>
      <c r="UZO53" s="6"/>
      <c r="UZP53" s="6"/>
      <c r="UZQ53" s="6"/>
      <c r="UZR53" s="6"/>
      <c r="UZS53" s="6"/>
      <c r="UZT53" s="6"/>
      <c r="UZU53" s="6"/>
      <c r="UZV53" s="6"/>
      <c r="UZW53" s="6"/>
      <c r="UZX53" s="6"/>
      <c r="UZY53" s="6"/>
      <c r="UZZ53" s="6"/>
      <c r="VAA53" s="6"/>
      <c r="VAB53" s="6"/>
      <c r="VAC53" s="6"/>
      <c r="VAD53" s="6"/>
      <c r="VAE53" s="6"/>
      <c r="VAF53" s="6"/>
      <c r="VAG53" s="6"/>
      <c r="VAH53" s="6"/>
      <c r="VAI53" s="6"/>
      <c r="VAJ53" s="6"/>
      <c r="VAK53" s="6"/>
      <c r="VAL53" s="6"/>
      <c r="VAM53" s="6"/>
      <c r="VAN53" s="6"/>
      <c r="VAO53" s="6"/>
      <c r="VAP53" s="6"/>
      <c r="VAQ53" s="6"/>
      <c r="VAR53" s="6"/>
      <c r="VAS53" s="6"/>
      <c r="VAT53" s="6"/>
      <c r="VAU53" s="6"/>
      <c r="VAV53" s="6"/>
      <c r="VAW53" s="6"/>
      <c r="VAX53" s="6"/>
      <c r="VAY53" s="6"/>
      <c r="VAZ53" s="6"/>
      <c r="VBA53" s="6"/>
      <c r="VBB53" s="6"/>
      <c r="VBC53" s="6"/>
      <c r="VBD53" s="6"/>
      <c r="VBE53" s="6"/>
      <c r="VBF53" s="6"/>
      <c r="VBG53" s="6"/>
      <c r="VBH53" s="6"/>
      <c r="VBI53" s="6"/>
      <c r="VBJ53" s="6"/>
      <c r="VBK53" s="6"/>
      <c r="VBL53" s="6"/>
      <c r="VBM53" s="6"/>
      <c r="VBN53" s="6"/>
      <c r="VBO53" s="6"/>
      <c r="VBP53" s="6"/>
      <c r="VBQ53" s="6"/>
      <c r="VBR53" s="6"/>
      <c r="VBS53" s="6"/>
      <c r="VBT53" s="6"/>
      <c r="VBU53" s="6"/>
      <c r="VBV53" s="6"/>
      <c r="VBW53" s="6"/>
      <c r="VBX53" s="6"/>
      <c r="VBY53" s="6"/>
      <c r="VBZ53" s="6"/>
      <c r="VCA53" s="6"/>
      <c r="VCB53" s="6"/>
      <c r="VCC53" s="6"/>
      <c r="VCD53" s="6"/>
      <c r="VCE53" s="6"/>
      <c r="VCF53" s="6"/>
      <c r="VCG53" s="6"/>
      <c r="VCH53" s="6"/>
      <c r="VCI53" s="6"/>
      <c r="VCJ53" s="6"/>
      <c r="VCK53" s="6"/>
      <c r="VCL53" s="6"/>
      <c r="VCM53" s="6"/>
      <c r="VCN53" s="6"/>
      <c r="VCO53" s="6"/>
      <c r="VCP53" s="6"/>
      <c r="VCQ53" s="6"/>
      <c r="VCR53" s="6"/>
      <c r="VCS53" s="6"/>
      <c r="VCT53" s="6"/>
      <c r="VCU53" s="6"/>
      <c r="VCV53" s="6"/>
      <c r="VCW53" s="6"/>
      <c r="VCX53" s="6"/>
      <c r="VCY53" s="6"/>
      <c r="VCZ53" s="6"/>
      <c r="VDA53" s="6"/>
      <c r="VDB53" s="6"/>
      <c r="VDC53" s="6"/>
      <c r="VDD53" s="6"/>
      <c r="VDE53" s="6"/>
      <c r="VDF53" s="6"/>
      <c r="VDG53" s="6"/>
      <c r="VDH53" s="6"/>
      <c r="VDI53" s="6"/>
      <c r="VDJ53" s="6"/>
      <c r="VDK53" s="6"/>
      <c r="VDL53" s="6"/>
      <c r="VDM53" s="6"/>
      <c r="VDN53" s="6"/>
      <c r="VDO53" s="6"/>
      <c r="VDP53" s="6"/>
      <c r="VDQ53" s="6"/>
      <c r="VDR53" s="6"/>
      <c r="VDS53" s="6"/>
      <c r="VDT53" s="6"/>
      <c r="VDU53" s="6"/>
      <c r="VDV53" s="6"/>
      <c r="VDW53" s="6"/>
      <c r="VDX53" s="6"/>
      <c r="VDY53" s="6"/>
      <c r="VDZ53" s="6"/>
      <c r="VEA53" s="6"/>
      <c r="VEB53" s="6"/>
      <c r="VEC53" s="6"/>
      <c r="VED53" s="6"/>
      <c r="VEE53" s="6"/>
      <c r="VEF53" s="6"/>
      <c r="VEG53" s="6"/>
      <c r="VEH53" s="6"/>
      <c r="VEI53" s="6"/>
      <c r="VEJ53" s="6"/>
      <c r="VEK53" s="6"/>
      <c r="VEL53" s="6"/>
      <c r="VEM53" s="6"/>
      <c r="VEN53" s="6"/>
      <c r="VEO53" s="6"/>
      <c r="VEP53" s="6"/>
      <c r="VEQ53" s="6"/>
      <c r="VER53" s="6"/>
      <c r="VES53" s="6"/>
      <c r="VET53" s="6"/>
      <c r="VEU53" s="6"/>
      <c r="VEV53" s="6"/>
      <c r="VEW53" s="6"/>
      <c r="VEX53" s="6"/>
      <c r="VEY53" s="6"/>
      <c r="VEZ53" s="6"/>
      <c r="VFA53" s="6"/>
      <c r="VFB53" s="6"/>
      <c r="VFC53" s="6"/>
      <c r="VFD53" s="6"/>
      <c r="VFE53" s="6"/>
      <c r="VFF53" s="6"/>
      <c r="VFG53" s="6"/>
      <c r="VFH53" s="6"/>
      <c r="VFI53" s="6"/>
      <c r="VFJ53" s="6"/>
      <c r="VFK53" s="6"/>
      <c r="VFL53" s="6"/>
      <c r="VFM53" s="6"/>
      <c r="VFN53" s="6"/>
      <c r="VFO53" s="6"/>
      <c r="VFP53" s="6"/>
      <c r="VFQ53" s="6"/>
      <c r="VFR53" s="6"/>
      <c r="VFS53" s="6"/>
      <c r="VFT53" s="6"/>
      <c r="VFU53" s="6"/>
      <c r="VFV53" s="6"/>
      <c r="VFW53" s="6"/>
      <c r="VFX53" s="6"/>
      <c r="VFY53" s="6"/>
      <c r="VFZ53" s="6"/>
      <c r="VGA53" s="6"/>
      <c r="VGB53" s="6"/>
      <c r="VGC53" s="6"/>
      <c r="VGD53" s="6"/>
      <c r="VGE53" s="6"/>
      <c r="VGF53" s="6"/>
      <c r="VGG53" s="6"/>
      <c r="VGH53" s="6"/>
      <c r="VGI53" s="6"/>
      <c r="VGJ53" s="6"/>
      <c r="VGK53" s="6"/>
      <c r="VGL53" s="6"/>
      <c r="VGM53" s="6"/>
      <c r="VGN53" s="6"/>
      <c r="VGO53" s="6"/>
      <c r="VGP53" s="6"/>
      <c r="VGQ53" s="6"/>
      <c r="VGR53" s="6"/>
      <c r="VGS53" s="6"/>
      <c r="VGT53" s="6"/>
      <c r="VGU53" s="6"/>
      <c r="VGV53" s="6"/>
      <c r="VGW53" s="6"/>
      <c r="VGX53" s="6"/>
      <c r="VGY53" s="6"/>
      <c r="VGZ53" s="6"/>
      <c r="VHA53" s="6"/>
      <c r="VHB53" s="6"/>
      <c r="VHC53" s="6"/>
      <c r="VHD53" s="6"/>
      <c r="VHE53" s="6"/>
      <c r="VHF53" s="6"/>
      <c r="VHG53" s="6"/>
      <c r="VHH53" s="6"/>
      <c r="VHI53" s="6"/>
      <c r="VHJ53" s="6"/>
      <c r="VHK53" s="6"/>
      <c r="VHL53" s="6"/>
      <c r="VHM53" s="6"/>
      <c r="VHN53" s="6"/>
      <c r="VHO53" s="6"/>
      <c r="VHP53" s="6"/>
      <c r="VHQ53" s="6"/>
      <c r="VHR53" s="6"/>
      <c r="VHS53" s="6"/>
      <c r="VHT53" s="6"/>
      <c r="VHU53" s="6"/>
      <c r="VHV53" s="6"/>
      <c r="VHW53" s="6"/>
      <c r="VHX53" s="6"/>
      <c r="VHY53" s="6"/>
      <c r="VHZ53" s="6"/>
      <c r="VIA53" s="6"/>
      <c r="VIB53" s="6"/>
      <c r="VIC53" s="6"/>
      <c r="VID53" s="6"/>
      <c r="VIE53" s="6"/>
      <c r="VIF53" s="6"/>
      <c r="VIG53" s="6"/>
      <c r="VIH53" s="6"/>
      <c r="VII53" s="6"/>
      <c r="VIJ53" s="6"/>
      <c r="VIK53" s="6"/>
      <c r="VIL53" s="6"/>
      <c r="VIM53" s="6"/>
      <c r="VIN53" s="6"/>
      <c r="VIO53" s="6"/>
      <c r="VIP53" s="6"/>
      <c r="VIQ53" s="6"/>
      <c r="VIR53" s="6"/>
      <c r="VIS53" s="6"/>
      <c r="VIT53" s="6"/>
      <c r="VIU53" s="6"/>
      <c r="VIV53" s="6"/>
      <c r="VIW53" s="6"/>
      <c r="VIX53" s="6"/>
      <c r="VIY53" s="6"/>
      <c r="VIZ53" s="6"/>
      <c r="VJA53" s="6"/>
      <c r="VJB53" s="6"/>
      <c r="VJC53" s="6"/>
      <c r="VJD53" s="6"/>
      <c r="VJE53" s="6"/>
      <c r="VJF53" s="6"/>
      <c r="VJG53" s="6"/>
      <c r="VJH53" s="6"/>
      <c r="VJI53" s="6"/>
      <c r="VJJ53" s="6"/>
      <c r="VJK53" s="6"/>
      <c r="VJL53" s="6"/>
      <c r="VJM53" s="6"/>
      <c r="VJN53" s="6"/>
      <c r="VJO53" s="6"/>
      <c r="VJP53" s="6"/>
      <c r="VJQ53" s="6"/>
      <c r="VJR53" s="6"/>
      <c r="VJS53" s="6"/>
      <c r="VJT53" s="6"/>
      <c r="VJU53" s="6"/>
      <c r="VJV53" s="6"/>
      <c r="VJW53" s="6"/>
      <c r="VJX53" s="6"/>
      <c r="VJY53" s="6"/>
      <c r="VJZ53" s="6"/>
      <c r="VKA53" s="6"/>
      <c r="VKB53" s="6"/>
      <c r="VKC53" s="6"/>
      <c r="VKD53" s="6"/>
      <c r="VKE53" s="6"/>
      <c r="VKF53" s="6"/>
      <c r="VKG53" s="6"/>
      <c r="VKH53" s="6"/>
      <c r="VKI53" s="6"/>
      <c r="VKJ53" s="6"/>
      <c r="VKK53" s="6"/>
      <c r="VKL53" s="6"/>
      <c r="VKM53" s="6"/>
      <c r="VKN53" s="6"/>
      <c r="VKO53" s="6"/>
      <c r="VKP53" s="6"/>
      <c r="VKQ53" s="6"/>
      <c r="VKR53" s="6"/>
      <c r="VKS53" s="6"/>
      <c r="VKT53" s="6"/>
      <c r="VKU53" s="6"/>
      <c r="VKV53" s="6"/>
      <c r="VKW53" s="6"/>
      <c r="VKX53" s="6"/>
      <c r="VKY53" s="6"/>
      <c r="VKZ53" s="6"/>
      <c r="VLA53" s="6"/>
      <c r="VLB53" s="6"/>
      <c r="VLC53" s="6"/>
      <c r="VLD53" s="6"/>
      <c r="VLE53" s="6"/>
      <c r="VLF53" s="6"/>
      <c r="VLG53" s="6"/>
      <c r="VLH53" s="6"/>
      <c r="VLI53" s="6"/>
      <c r="VLJ53" s="6"/>
      <c r="VLK53" s="6"/>
      <c r="VLL53" s="6"/>
      <c r="VLM53" s="6"/>
      <c r="VLN53" s="6"/>
      <c r="VLO53" s="6"/>
      <c r="VLP53" s="6"/>
      <c r="VLQ53" s="6"/>
      <c r="VLR53" s="6"/>
      <c r="VLS53" s="6"/>
      <c r="VLT53" s="6"/>
      <c r="VLU53" s="6"/>
      <c r="VLV53" s="6"/>
      <c r="VLW53" s="6"/>
      <c r="VLX53" s="6"/>
      <c r="VLY53" s="6"/>
      <c r="VLZ53" s="6"/>
      <c r="VMA53" s="6"/>
      <c r="VMB53" s="6"/>
      <c r="VMC53" s="6"/>
      <c r="VMD53" s="6"/>
      <c r="VME53" s="6"/>
      <c r="VMF53" s="6"/>
      <c r="VMG53" s="6"/>
      <c r="VMH53" s="6"/>
      <c r="VMI53" s="6"/>
      <c r="VMJ53" s="6"/>
      <c r="VMK53" s="6"/>
      <c r="VML53" s="6"/>
      <c r="VMM53" s="6"/>
      <c r="VMN53" s="6"/>
      <c r="VMO53" s="6"/>
      <c r="VMP53" s="6"/>
      <c r="VMQ53" s="6"/>
      <c r="VMR53" s="6"/>
      <c r="VMS53" s="6"/>
      <c r="VMT53" s="6"/>
      <c r="VMU53" s="6"/>
      <c r="VMV53" s="6"/>
      <c r="VMW53" s="6"/>
      <c r="VMX53" s="6"/>
      <c r="VMY53" s="6"/>
      <c r="VMZ53" s="6"/>
      <c r="VNA53" s="6"/>
      <c r="VNB53" s="6"/>
      <c r="VNC53" s="6"/>
      <c r="VND53" s="6"/>
      <c r="VNE53" s="6"/>
      <c r="VNF53" s="6"/>
      <c r="VNG53" s="6"/>
      <c r="VNH53" s="6"/>
      <c r="VNI53" s="6"/>
      <c r="VNJ53" s="6"/>
      <c r="VNK53" s="6"/>
      <c r="VNL53" s="6"/>
      <c r="VNM53" s="6"/>
      <c r="VNN53" s="6"/>
      <c r="VNO53" s="6"/>
      <c r="VNP53" s="6"/>
      <c r="VNQ53" s="6"/>
      <c r="VNR53" s="6"/>
      <c r="VNS53" s="6"/>
      <c r="VNT53" s="6"/>
      <c r="VNU53" s="6"/>
      <c r="VNV53" s="6"/>
      <c r="VNW53" s="6"/>
      <c r="VNX53" s="6"/>
      <c r="VNY53" s="6"/>
      <c r="VNZ53" s="6"/>
      <c r="VOA53" s="6"/>
      <c r="VOB53" s="6"/>
      <c r="VOC53" s="6"/>
      <c r="VOD53" s="6"/>
      <c r="VOE53" s="6"/>
      <c r="VOF53" s="6"/>
      <c r="VOG53" s="6"/>
      <c r="VOH53" s="6"/>
      <c r="VOI53" s="6"/>
      <c r="VOJ53" s="6"/>
      <c r="VOK53" s="6"/>
      <c r="VOL53" s="6"/>
      <c r="VOM53" s="6"/>
      <c r="VON53" s="6"/>
      <c r="VOO53" s="6"/>
      <c r="VOP53" s="6"/>
      <c r="VOQ53" s="6"/>
      <c r="VOR53" s="6"/>
      <c r="VOS53" s="6"/>
      <c r="VOT53" s="6"/>
      <c r="VOU53" s="6"/>
      <c r="VOV53" s="6"/>
      <c r="VOW53" s="6"/>
      <c r="VOX53" s="6"/>
      <c r="VOY53" s="6"/>
      <c r="VOZ53" s="6"/>
      <c r="VPA53" s="6"/>
      <c r="VPB53" s="6"/>
      <c r="VPC53" s="6"/>
      <c r="VPD53" s="6"/>
      <c r="VPE53" s="6"/>
      <c r="VPF53" s="6"/>
      <c r="VPG53" s="6"/>
      <c r="VPH53" s="6"/>
      <c r="VPI53" s="6"/>
      <c r="VPJ53" s="6"/>
      <c r="VPK53" s="6"/>
      <c r="VPL53" s="6"/>
      <c r="VPM53" s="6"/>
      <c r="VPN53" s="6"/>
      <c r="VPO53" s="6"/>
      <c r="VPP53" s="6"/>
      <c r="VPQ53" s="6"/>
      <c r="VPR53" s="6"/>
      <c r="VPS53" s="6"/>
      <c r="VPT53" s="6"/>
      <c r="VPU53" s="6"/>
      <c r="VPV53" s="6"/>
      <c r="VPW53" s="6"/>
      <c r="VPX53" s="6"/>
      <c r="VPY53" s="6"/>
      <c r="VPZ53" s="6"/>
      <c r="VQA53" s="6"/>
      <c r="VQB53" s="6"/>
      <c r="VQC53" s="6"/>
      <c r="VQD53" s="6"/>
      <c r="VQE53" s="6"/>
      <c r="VQF53" s="6"/>
      <c r="VQG53" s="6"/>
      <c r="VQH53" s="6"/>
      <c r="VQI53" s="6"/>
      <c r="VQJ53" s="6"/>
      <c r="VQK53" s="6"/>
      <c r="VQL53" s="6"/>
      <c r="VQM53" s="6"/>
      <c r="VQN53" s="6"/>
      <c r="VQO53" s="6"/>
      <c r="VQP53" s="6"/>
      <c r="VQQ53" s="6"/>
      <c r="VQR53" s="6"/>
      <c r="VQS53" s="6"/>
      <c r="VQT53" s="6"/>
      <c r="VQU53" s="6"/>
      <c r="VQV53" s="6"/>
      <c r="VQW53" s="6"/>
      <c r="VQX53" s="6"/>
      <c r="VQY53" s="6"/>
      <c r="VQZ53" s="6"/>
      <c r="VRA53" s="6"/>
      <c r="VRB53" s="6"/>
      <c r="VRC53" s="6"/>
      <c r="VRD53" s="6"/>
      <c r="VRE53" s="6"/>
      <c r="VRF53" s="6"/>
      <c r="VRG53" s="6"/>
      <c r="VRH53" s="6"/>
      <c r="VRI53" s="6"/>
      <c r="VRJ53" s="6"/>
      <c r="VRK53" s="6"/>
      <c r="VRL53" s="6"/>
      <c r="VRM53" s="6"/>
      <c r="VRN53" s="6"/>
      <c r="VRO53" s="6"/>
      <c r="VRP53" s="6"/>
      <c r="VRQ53" s="6"/>
      <c r="VRR53" s="6"/>
      <c r="VRS53" s="6"/>
      <c r="VRT53" s="6"/>
      <c r="VRU53" s="6"/>
      <c r="VRV53" s="6"/>
      <c r="VRW53" s="6"/>
      <c r="VRX53" s="6"/>
      <c r="VRY53" s="6"/>
      <c r="VRZ53" s="6"/>
      <c r="VSA53" s="6"/>
      <c r="VSB53" s="6"/>
      <c r="VSC53" s="6"/>
      <c r="VSD53" s="6"/>
      <c r="VSE53" s="6"/>
      <c r="VSF53" s="6"/>
      <c r="VSG53" s="6"/>
      <c r="VSH53" s="6"/>
      <c r="VSI53" s="6"/>
      <c r="VSJ53" s="6"/>
      <c r="VSK53" s="6"/>
      <c r="VSL53" s="6"/>
      <c r="VSM53" s="6"/>
      <c r="VSN53" s="6"/>
      <c r="VSO53" s="6"/>
      <c r="VSP53" s="6"/>
      <c r="VSQ53" s="6"/>
      <c r="VSR53" s="6"/>
      <c r="VSS53" s="6"/>
      <c r="VST53" s="6"/>
      <c r="VSU53" s="6"/>
      <c r="VSV53" s="6"/>
      <c r="VSW53" s="6"/>
      <c r="VSX53" s="6"/>
      <c r="VSY53" s="6"/>
      <c r="VSZ53" s="6"/>
      <c r="VTA53" s="6"/>
      <c r="VTB53" s="6"/>
      <c r="VTC53" s="6"/>
      <c r="VTD53" s="6"/>
      <c r="VTE53" s="6"/>
      <c r="VTF53" s="6"/>
      <c r="VTG53" s="6"/>
      <c r="VTH53" s="6"/>
      <c r="VTI53" s="6"/>
      <c r="VTJ53" s="6"/>
      <c r="VTK53" s="6"/>
      <c r="VTL53" s="6"/>
      <c r="VTM53" s="6"/>
      <c r="VTN53" s="6"/>
      <c r="VTO53" s="6"/>
      <c r="VTP53" s="6"/>
      <c r="VTQ53" s="6"/>
      <c r="VTR53" s="6"/>
      <c r="VTS53" s="6"/>
      <c r="VTT53" s="6"/>
      <c r="VTU53" s="6"/>
      <c r="VTV53" s="6"/>
      <c r="VTW53" s="6"/>
      <c r="VTX53" s="6"/>
      <c r="VTY53" s="6"/>
      <c r="VTZ53" s="6"/>
      <c r="VUA53" s="6"/>
      <c r="VUB53" s="6"/>
      <c r="VUC53" s="6"/>
      <c r="VUD53" s="6"/>
      <c r="VUE53" s="6"/>
      <c r="VUF53" s="6"/>
      <c r="VUG53" s="6"/>
      <c r="VUH53" s="6"/>
      <c r="VUI53" s="6"/>
      <c r="VUJ53" s="6"/>
      <c r="VUK53" s="6"/>
      <c r="VUL53" s="6"/>
      <c r="VUM53" s="6"/>
      <c r="VUN53" s="6"/>
      <c r="VUO53" s="6"/>
      <c r="VUP53" s="6"/>
      <c r="VUQ53" s="6"/>
      <c r="VUR53" s="6"/>
      <c r="VUS53" s="6"/>
      <c r="VUT53" s="6"/>
      <c r="VUU53" s="6"/>
      <c r="VUV53" s="6"/>
      <c r="VUW53" s="6"/>
      <c r="VUX53" s="6"/>
      <c r="VUY53" s="6"/>
      <c r="VUZ53" s="6"/>
      <c r="VVA53" s="6"/>
      <c r="VVB53" s="6"/>
      <c r="VVC53" s="6"/>
      <c r="VVD53" s="6"/>
      <c r="VVE53" s="6"/>
      <c r="VVF53" s="6"/>
      <c r="VVG53" s="6"/>
      <c r="VVH53" s="6"/>
      <c r="VVI53" s="6"/>
      <c r="VVJ53" s="6"/>
      <c r="VVK53" s="6"/>
      <c r="VVL53" s="6"/>
      <c r="VVM53" s="6"/>
      <c r="VVN53" s="6"/>
      <c r="VVO53" s="6"/>
      <c r="VVP53" s="6"/>
      <c r="VVQ53" s="6"/>
      <c r="VVR53" s="6"/>
      <c r="VVS53" s="6"/>
      <c r="VVT53" s="6"/>
      <c r="VVU53" s="6"/>
      <c r="VVV53" s="6"/>
      <c r="VVW53" s="6"/>
      <c r="VVX53" s="6"/>
      <c r="VVY53" s="6"/>
      <c r="VVZ53" s="6"/>
      <c r="VWA53" s="6"/>
      <c r="VWB53" s="6"/>
      <c r="VWC53" s="6"/>
      <c r="VWD53" s="6"/>
      <c r="VWE53" s="6"/>
      <c r="VWF53" s="6"/>
      <c r="VWG53" s="6"/>
      <c r="VWH53" s="6"/>
      <c r="VWI53" s="6"/>
      <c r="VWJ53" s="6"/>
      <c r="VWK53" s="6"/>
      <c r="VWL53" s="6"/>
      <c r="VWM53" s="6"/>
      <c r="VWN53" s="6"/>
      <c r="VWO53" s="6"/>
      <c r="VWP53" s="6"/>
      <c r="VWQ53" s="6"/>
      <c r="VWR53" s="6"/>
      <c r="VWS53" s="6"/>
      <c r="VWT53" s="6"/>
      <c r="VWU53" s="6"/>
      <c r="VWV53" s="6"/>
      <c r="VWW53" s="6"/>
      <c r="VWX53" s="6"/>
      <c r="VWY53" s="6"/>
      <c r="VWZ53" s="6"/>
      <c r="VXA53" s="6"/>
      <c r="VXB53" s="6"/>
      <c r="VXC53" s="6"/>
      <c r="VXD53" s="6"/>
      <c r="VXE53" s="6"/>
      <c r="VXF53" s="6"/>
      <c r="VXG53" s="6"/>
      <c r="VXH53" s="6"/>
      <c r="VXI53" s="6"/>
      <c r="VXJ53" s="6"/>
      <c r="VXK53" s="6"/>
      <c r="VXL53" s="6"/>
      <c r="VXM53" s="6"/>
      <c r="VXN53" s="6"/>
      <c r="VXO53" s="6"/>
      <c r="VXP53" s="6"/>
      <c r="VXQ53" s="6"/>
      <c r="VXR53" s="6"/>
      <c r="VXS53" s="6"/>
      <c r="VXT53" s="6"/>
      <c r="VXU53" s="6"/>
      <c r="VXV53" s="6"/>
      <c r="VXW53" s="6"/>
      <c r="VXX53" s="6"/>
      <c r="VXY53" s="6"/>
      <c r="VXZ53" s="6"/>
      <c r="VYA53" s="6"/>
      <c r="VYB53" s="6"/>
      <c r="VYC53" s="6"/>
      <c r="VYD53" s="6"/>
      <c r="VYE53" s="6"/>
      <c r="VYF53" s="6"/>
      <c r="VYG53" s="6"/>
      <c r="VYH53" s="6"/>
      <c r="VYI53" s="6"/>
      <c r="VYJ53" s="6"/>
      <c r="VYK53" s="6"/>
      <c r="VYL53" s="6"/>
      <c r="VYM53" s="6"/>
      <c r="VYN53" s="6"/>
      <c r="VYO53" s="6"/>
      <c r="VYP53" s="6"/>
      <c r="VYQ53" s="6"/>
      <c r="VYR53" s="6"/>
      <c r="VYS53" s="6"/>
      <c r="VYT53" s="6"/>
      <c r="VYU53" s="6"/>
      <c r="VYV53" s="6"/>
      <c r="VYW53" s="6"/>
      <c r="VYX53" s="6"/>
      <c r="VYY53" s="6"/>
      <c r="VYZ53" s="6"/>
      <c r="VZA53" s="6"/>
      <c r="VZB53" s="6"/>
      <c r="VZC53" s="6"/>
      <c r="VZD53" s="6"/>
      <c r="VZE53" s="6"/>
      <c r="VZF53" s="6"/>
      <c r="VZG53" s="6"/>
      <c r="VZH53" s="6"/>
      <c r="VZI53" s="6"/>
      <c r="VZJ53" s="6"/>
      <c r="VZK53" s="6"/>
      <c r="VZL53" s="6"/>
      <c r="VZM53" s="6"/>
      <c r="VZN53" s="6"/>
      <c r="VZO53" s="6"/>
      <c r="VZP53" s="6"/>
      <c r="VZQ53" s="6"/>
      <c r="VZR53" s="6"/>
      <c r="VZS53" s="6"/>
      <c r="VZT53" s="6"/>
      <c r="VZU53" s="6"/>
      <c r="VZV53" s="6"/>
      <c r="VZW53" s="6"/>
      <c r="VZX53" s="6"/>
      <c r="VZY53" s="6"/>
      <c r="VZZ53" s="6"/>
      <c r="WAA53" s="6"/>
      <c r="WAB53" s="6"/>
      <c r="WAC53" s="6"/>
      <c r="WAD53" s="6"/>
      <c r="WAE53" s="6"/>
      <c r="WAF53" s="6"/>
      <c r="WAG53" s="6"/>
      <c r="WAH53" s="6"/>
      <c r="WAI53" s="6"/>
      <c r="WAJ53" s="6"/>
      <c r="WAK53" s="6"/>
      <c r="WAL53" s="6"/>
      <c r="WAM53" s="6"/>
      <c r="WAN53" s="6"/>
      <c r="WAO53" s="6"/>
      <c r="WAP53" s="6"/>
      <c r="WAQ53" s="6"/>
      <c r="WAR53" s="6"/>
      <c r="WAS53" s="6"/>
      <c r="WAT53" s="6"/>
      <c r="WAU53" s="6"/>
      <c r="WAV53" s="6"/>
      <c r="WAW53" s="6"/>
      <c r="WAX53" s="6"/>
      <c r="WAY53" s="6"/>
      <c r="WAZ53" s="6"/>
      <c r="WBA53" s="6"/>
      <c r="WBB53" s="6"/>
      <c r="WBC53" s="6"/>
      <c r="WBD53" s="6"/>
      <c r="WBE53" s="6"/>
      <c r="WBF53" s="6"/>
      <c r="WBG53" s="6"/>
      <c r="WBH53" s="6"/>
      <c r="WBI53" s="6"/>
      <c r="WBJ53" s="6"/>
      <c r="WBK53" s="6"/>
      <c r="WBL53" s="6"/>
      <c r="WBM53" s="6"/>
      <c r="WBN53" s="6"/>
      <c r="WBO53" s="6"/>
      <c r="WBP53" s="6"/>
      <c r="WBQ53" s="6"/>
      <c r="WBR53" s="6"/>
      <c r="WBS53" s="6"/>
      <c r="WBT53" s="6"/>
      <c r="WBU53" s="6"/>
      <c r="WBV53" s="6"/>
      <c r="WBW53" s="6"/>
      <c r="WBX53" s="6"/>
      <c r="WBY53" s="6"/>
      <c r="WBZ53" s="6"/>
      <c r="WCA53" s="6"/>
      <c r="WCB53" s="6"/>
      <c r="WCC53" s="6"/>
      <c r="WCD53" s="6"/>
      <c r="WCE53" s="6"/>
      <c r="WCF53" s="6"/>
      <c r="WCG53" s="6"/>
      <c r="WCH53" s="6"/>
      <c r="WCI53" s="6"/>
      <c r="WCJ53" s="6"/>
      <c r="WCK53" s="6"/>
      <c r="WCL53" s="6"/>
      <c r="WCM53" s="6"/>
      <c r="WCN53" s="6"/>
      <c r="WCO53" s="6"/>
      <c r="WCP53" s="6"/>
      <c r="WCQ53" s="6"/>
      <c r="WCR53" s="6"/>
      <c r="WCS53" s="6"/>
      <c r="WCT53" s="6"/>
      <c r="WCU53" s="6"/>
      <c r="WCV53" s="6"/>
      <c r="WCW53" s="6"/>
      <c r="WCX53" s="6"/>
      <c r="WCY53" s="6"/>
      <c r="WCZ53" s="6"/>
      <c r="WDA53" s="6"/>
      <c r="WDB53" s="6"/>
      <c r="WDC53" s="6"/>
      <c r="WDD53" s="6"/>
      <c r="WDE53" s="6"/>
      <c r="WDF53" s="6"/>
      <c r="WDG53" s="6"/>
      <c r="WDH53" s="6"/>
      <c r="WDI53" s="6"/>
      <c r="WDJ53" s="6"/>
      <c r="WDK53" s="6"/>
      <c r="WDL53" s="6"/>
      <c r="WDM53" s="6"/>
      <c r="WDN53" s="6"/>
      <c r="WDO53" s="6"/>
      <c r="WDP53" s="6"/>
      <c r="WDQ53" s="6"/>
      <c r="WDR53" s="6"/>
      <c r="WDS53" s="6"/>
      <c r="WDT53" s="6"/>
      <c r="WDU53" s="6"/>
      <c r="WDV53" s="6"/>
      <c r="WDW53" s="6"/>
      <c r="WDX53" s="6"/>
      <c r="WDY53" s="6"/>
      <c r="WDZ53" s="6"/>
      <c r="WEA53" s="6"/>
      <c r="WEB53" s="6"/>
      <c r="WEC53" s="6"/>
      <c r="WED53" s="6"/>
      <c r="WEE53" s="6"/>
      <c r="WEF53" s="6"/>
      <c r="WEG53" s="6"/>
      <c r="WEH53" s="6"/>
      <c r="WEI53" s="6"/>
      <c r="WEJ53" s="6"/>
      <c r="WEK53" s="6"/>
      <c r="WEL53" s="6"/>
      <c r="WEM53" s="6"/>
      <c r="WEN53" s="6"/>
      <c r="WEO53" s="6"/>
      <c r="WEP53" s="6"/>
      <c r="WEQ53" s="6"/>
      <c r="WER53" s="6"/>
      <c r="WES53" s="6"/>
      <c r="WET53" s="6"/>
      <c r="WEU53" s="6"/>
      <c r="WEV53" s="6"/>
      <c r="WEW53" s="6"/>
      <c r="WEX53" s="6"/>
      <c r="WEY53" s="6"/>
      <c r="WEZ53" s="6"/>
      <c r="WFA53" s="6"/>
      <c r="WFB53" s="6"/>
      <c r="WFC53" s="6"/>
      <c r="WFD53" s="6"/>
      <c r="WFE53" s="6"/>
      <c r="WFF53" s="6"/>
      <c r="WFG53" s="6"/>
      <c r="WFH53" s="6"/>
      <c r="WFI53" s="6"/>
      <c r="WFJ53" s="6"/>
      <c r="WFK53" s="6"/>
      <c r="WFL53" s="6"/>
      <c r="WFM53" s="6"/>
      <c r="WFN53" s="6"/>
      <c r="WFO53" s="6"/>
      <c r="WFP53" s="6"/>
      <c r="WFQ53" s="6"/>
      <c r="WFR53" s="6"/>
      <c r="WFS53" s="6"/>
      <c r="WFT53" s="6"/>
      <c r="WFU53" s="6"/>
      <c r="WFV53" s="6"/>
      <c r="WFW53" s="6"/>
      <c r="WFX53" s="6"/>
      <c r="WFY53" s="6"/>
      <c r="WFZ53" s="6"/>
      <c r="WGA53" s="6"/>
      <c r="WGB53" s="6"/>
      <c r="WGC53" s="6"/>
      <c r="WGD53" s="6"/>
      <c r="WGE53" s="6"/>
      <c r="WGF53" s="6"/>
      <c r="WGG53" s="6"/>
      <c r="WGH53" s="6"/>
      <c r="WGI53" s="6"/>
      <c r="WGJ53" s="6"/>
      <c r="WGK53" s="6"/>
      <c r="WGL53" s="6"/>
      <c r="WGM53" s="6"/>
      <c r="WGN53" s="6"/>
      <c r="WGO53" s="6"/>
      <c r="WGP53" s="6"/>
      <c r="WGQ53" s="6"/>
      <c r="WGR53" s="6"/>
      <c r="WGS53" s="6"/>
      <c r="WGT53" s="6"/>
      <c r="WGU53" s="6"/>
      <c r="WGV53" s="6"/>
      <c r="WGW53" s="6"/>
      <c r="WGX53" s="6"/>
      <c r="WGY53" s="6"/>
      <c r="WGZ53" s="6"/>
      <c r="WHA53" s="6"/>
      <c r="WHB53" s="6"/>
      <c r="WHC53" s="6"/>
      <c r="WHD53" s="6"/>
      <c r="WHE53" s="6"/>
      <c r="WHF53" s="6"/>
      <c r="WHG53" s="6"/>
      <c r="WHH53" s="6"/>
      <c r="WHI53" s="6"/>
      <c r="WHJ53" s="6"/>
      <c r="WHK53" s="6"/>
      <c r="WHL53" s="6"/>
      <c r="WHM53" s="6"/>
      <c r="WHN53" s="6"/>
      <c r="WHO53" s="6"/>
      <c r="WHP53" s="6"/>
      <c r="WHQ53" s="6"/>
      <c r="WHR53" s="6"/>
      <c r="WHS53" s="6"/>
      <c r="WHT53" s="6"/>
      <c r="WHU53" s="6"/>
      <c r="WHV53" s="6"/>
      <c r="WHW53" s="6"/>
      <c r="WHX53" s="6"/>
      <c r="WHY53" s="6"/>
      <c r="WHZ53" s="6"/>
      <c r="WIA53" s="6"/>
      <c r="WIB53" s="6"/>
      <c r="WIC53" s="6"/>
      <c r="WID53" s="6"/>
      <c r="WIE53" s="6"/>
      <c r="WIF53" s="6"/>
      <c r="WIG53" s="6"/>
      <c r="WIH53" s="6"/>
      <c r="WII53" s="6"/>
      <c r="WIJ53" s="6"/>
      <c r="WIK53" s="6"/>
      <c r="WIL53" s="6"/>
      <c r="WIM53" s="6"/>
      <c r="WIN53" s="6"/>
      <c r="WIO53" s="6"/>
      <c r="WIP53" s="6"/>
      <c r="WIQ53" s="6"/>
      <c r="WIR53" s="6"/>
      <c r="WIS53" s="6"/>
      <c r="WIT53" s="6"/>
      <c r="WIU53" s="6"/>
      <c r="WIV53" s="6"/>
      <c r="WIW53" s="6"/>
      <c r="WIX53" s="6"/>
      <c r="WIY53" s="6"/>
      <c r="WIZ53" s="6"/>
      <c r="WJA53" s="6"/>
      <c r="WJB53" s="6"/>
      <c r="WJC53" s="6"/>
      <c r="WJD53" s="6"/>
      <c r="WJE53" s="6"/>
      <c r="WJF53" s="6"/>
      <c r="WJG53" s="6"/>
      <c r="WJH53" s="6"/>
      <c r="WJI53" s="6"/>
      <c r="WJJ53" s="6"/>
      <c r="WJK53" s="6"/>
      <c r="WJL53" s="6"/>
      <c r="WJM53" s="6"/>
      <c r="WJN53" s="6"/>
      <c r="WJO53" s="6"/>
      <c r="WJP53" s="6"/>
      <c r="WJQ53" s="6"/>
      <c r="WJR53" s="6"/>
      <c r="WJS53" s="6"/>
      <c r="WJT53" s="6"/>
      <c r="WJU53" s="6"/>
      <c r="WJV53" s="6"/>
      <c r="WJW53" s="6"/>
      <c r="WJX53" s="6"/>
      <c r="WJY53" s="6"/>
      <c r="WJZ53" s="6"/>
      <c r="WKA53" s="6"/>
      <c r="WKB53" s="6"/>
      <c r="WKC53" s="6"/>
      <c r="WKD53" s="6"/>
      <c r="WKE53" s="6"/>
      <c r="WKF53" s="6"/>
      <c r="WKG53" s="6"/>
      <c r="WKH53" s="6"/>
      <c r="WKI53" s="6"/>
      <c r="WKJ53" s="6"/>
      <c r="WKK53" s="6"/>
      <c r="WKL53" s="6"/>
      <c r="WKM53" s="6"/>
      <c r="WKN53" s="6"/>
      <c r="WKO53" s="6"/>
      <c r="WKP53" s="6"/>
      <c r="WKQ53" s="6"/>
      <c r="WKR53" s="6"/>
      <c r="WKS53" s="6"/>
      <c r="WKT53" s="6"/>
      <c r="WKU53" s="6"/>
      <c r="WKV53" s="6"/>
      <c r="WKW53" s="6"/>
      <c r="WKX53" s="6"/>
      <c r="WKY53" s="6"/>
      <c r="WKZ53" s="6"/>
      <c r="WLA53" s="6"/>
      <c r="WLB53" s="6"/>
      <c r="WLC53" s="6"/>
      <c r="WLD53" s="6"/>
      <c r="WLE53" s="6"/>
      <c r="WLF53" s="6"/>
      <c r="WLG53" s="6"/>
      <c r="WLH53" s="6"/>
      <c r="WLI53" s="6"/>
      <c r="WLJ53" s="6"/>
      <c r="WLK53" s="6"/>
      <c r="WLL53" s="6"/>
      <c r="WLM53" s="6"/>
      <c r="WLN53" s="6"/>
      <c r="WLO53" s="6"/>
      <c r="WLP53" s="6"/>
      <c r="WLQ53" s="6"/>
      <c r="WLR53" s="6"/>
      <c r="WLS53" s="6"/>
      <c r="WLT53" s="6"/>
      <c r="WLU53" s="6"/>
      <c r="WLV53" s="6"/>
      <c r="WLW53" s="6"/>
      <c r="WLX53" s="6"/>
      <c r="WLY53" s="6"/>
      <c r="WLZ53" s="6"/>
      <c r="WMA53" s="6"/>
      <c r="WMB53" s="6"/>
      <c r="WMC53" s="6"/>
      <c r="WMD53" s="6"/>
      <c r="WME53" s="6"/>
      <c r="WMF53" s="6"/>
      <c r="WMG53" s="6"/>
      <c r="WMH53" s="6"/>
      <c r="WMI53" s="6"/>
      <c r="WMJ53" s="6"/>
      <c r="WMK53" s="6"/>
      <c r="WML53" s="6"/>
      <c r="WMM53" s="6"/>
      <c r="WMN53" s="6"/>
      <c r="WMO53" s="6"/>
      <c r="WMP53" s="6"/>
      <c r="WMQ53" s="6"/>
      <c r="WMR53" s="6"/>
      <c r="WMS53" s="6"/>
      <c r="WMT53" s="6"/>
      <c r="WMU53" s="6"/>
      <c r="WMV53" s="6"/>
      <c r="WMW53" s="6"/>
      <c r="WMX53" s="6"/>
      <c r="WMY53" s="6"/>
      <c r="WMZ53" s="6"/>
      <c r="WNA53" s="6"/>
      <c r="WNB53" s="6"/>
      <c r="WNC53" s="6"/>
      <c r="WND53" s="6"/>
      <c r="WNE53" s="6"/>
      <c r="WNF53" s="6"/>
      <c r="WNG53" s="6"/>
      <c r="WNH53" s="6"/>
      <c r="WNI53" s="6"/>
      <c r="WNJ53" s="6"/>
      <c r="WNK53" s="6"/>
      <c r="WNL53" s="6"/>
      <c r="WNM53" s="6"/>
      <c r="WNN53" s="6"/>
      <c r="WNO53" s="6"/>
      <c r="WNP53" s="6"/>
      <c r="WNQ53" s="6"/>
      <c r="WNR53" s="6"/>
      <c r="WNS53" s="6"/>
      <c r="WNT53" s="6"/>
      <c r="WNU53" s="6"/>
      <c r="WNV53" s="6"/>
      <c r="WNW53" s="6"/>
      <c r="WNX53" s="6"/>
      <c r="WNY53" s="6"/>
      <c r="WNZ53" s="6"/>
      <c r="WOA53" s="6"/>
      <c r="WOB53" s="6"/>
      <c r="WOC53" s="6"/>
      <c r="WOD53" s="6"/>
      <c r="WOE53" s="6"/>
      <c r="WOF53" s="6"/>
      <c r="WOG53" s="6"/>
      <c r="WOH53" s="6"/>
      <c r="WOI53" s="6"/>
      <c r="WOJ53" s="6"/>
      <c r="WOK53" s="6"/>
      <c r="WOL53" s="6"/>
      <c r="WOM53" s="6"/>
      <c r="WON53" s="6"/>
      <c r="WOO53" s="6"/>
      <c r="WOP53" s="6"/>
      <c r="WOQ53" s="6"/>
      <c r="WOR53" s="6"/>
      <c r="WOS53" s="6"/>
      <c r="WOT53" s="6"/>
      <c r="WOU53" s="6"/>
      <c r="WOV53" s="6"/>
      <c r="WOW53" s="6"/>
      <c r="WOX53" s="6"/>
      <c r="WOY53" s="6"/>
      <c r="WOZ53" s="6"/>
      <c r="WPA53" s="6"/>
      <c r="WPB53" s="6"/>
      <c r="WPC53" s="6"/>
      <c r="WPD53" s="6"/>
      <c r="WPE53" s="6"/>
      <c r="WPF53" s="6"/>
      <c r="WPG53" s="6"/>
      <c r="WPH53" s="6"/>
      <c r="WPI53" s="6"/>
      <c r="WPJ53" s="6"/>
      <c r="WPK53" s="6"/>
      <c r="WPL53" s="6"/>
      <c r="WPM53" s="6"/>
      <c r="WPN53" s="6"/>
      <c r="WPO53" s="6"/>
      <c r="WPP53" s="6"/>
      <c r="WPQ53" s="6"/>
      <c r="WPR53" s="6"/>
      <c r="WPS53" s="6"/>
      <c r="WPT53" s="6"/>
      <c r="WPU53" s="6"/>
      <c r="WPV53" s="6"/>
      <c r="WPW53" s="6"/>
      <c r="WPX53" s="6"/>
      <c r="WPY53" s="6"/>
      <c r="WPZ53" s="6"/>
      <c r="WQA53" s="6"/>
      <c r="WQB53" s="6"/>
      <c r="WQC53" s="6"/>
      <c r="WQD53" s="6"/>
      <c r="WQE53" s="6"/>
      <c r="WQF53" s="6"/>
      <c r="WQG53" s="6"/>
      <c r="WQH53" s="6"/>
      <c r="WQI53" s="6"/>
      <c r="WQJ53" s="6"/>
      <c r="WQK53" s="6"/>
      <c r="WQL53" s="6"/>
      <c r="WQM53" s="6"/>
      <c r="WQN53" s="6"/>
      <c r="WQO53" s="6"/>
      <c r="WQP53" s="6"/>
      <c r="WQQ53" s="6"/>
      <c r="WQR53" s="6"/>
      <c r="WQS53" s="6"/>
      <c r="WQT53" s="6"/>
      <c r="WQU53" s="6"/>
      <c r="WQV53" s="6"/>
      <c r="WQW53" s="6"/>
      <c r="WQX53" s="6"/>
      <c r="WQY53" s="6"/>
      <c r="WQZ53" s="6"/>
      <c r="WRA53" s="6"/>
      <c r="WRB53" s="6"/>
      <c r="WRC53" s="6"/>
      <c r="WRD53" s="6"/>
      <c r="WRE53" s="6"/>
      <c r="WRF53" s="6"/>
      <c r="WRG53" s="6"/>
      <c r="WRH53" s="6"/>
      <c r="WRI53" s="6"/>
      <c r="WRJ53" s="6"/>
      <c r="WRK53" s="6"/>
      <c r="WRL53" s="6"/>
      <c r="WRM53" s="6"/>
      <c r="WRN53" s="6"/>
      <c r="WRO53" s="6"/>
      <c r="WRP53" s="6"/>
      <c r="WRQ53" s="6"/>
      <c r="WRR53" s="6"/>
      <c r="WRS53" s="6"/>
      <c r="WRT53" s="6"/>
      <c r="WRU53" s="6"/>
      <c r="WRV53" s="6"/>
      <c r="WRW53" s="6"/>
      <c r="WRX53" s="6"/>
      <c r="WRY53" s="6"/>
      <c r="WRZ53" s="6"/>
      <c r="WSA53" s="6"/>
      <c r="WSB53" s="6"/>
      <c r="WSC53" s="6"/>
      <c r="WSD53" s="6"/>
      <c r="WSE53" s="6"/>
      <c r="WSF53" s="6"/>
      <c r="WSG53" s="6"/>
      <c r="WSH53" s="6"/>
      <c r="WSI53" s="6"/>
      <c r="WSJ53" s="6"/>
      <c r="WSK53" s="6"/>
      <c r="WSL53" s="6"/>
      <c r="WSM53" s="6"/>
      <c r="WSN53" s="6"/>
      <c r="WSO53" s="6"/>
      <c r="WSP53" s="6"/>
      <c r="WSQ53" s="6"/>
      <c r="WSR53" s="6"/>
      <c r="WSS53" s="6"/>
      <c r="WST53" s="6"/>
      <c r="WSU53" s="6"/>
      <c r="WSV53" s="6"/>
      <c r="WSW53" s="6"/>
      <c r="WSX53" s="6"/>
      <c r="WSY53" s="6"/>
      <c r="WSZ53" s="6"/>
      <c r="WTA53" s="6"/>
      <c r="WTB53" s="6"/>
      <c r="WTC53" s="6"/>
      <c r="WTD53" s="6"/>
      <c r="WTE53" s="6"/>
      <c r="WTF53" s="6"/>
      <c r="WTG53" s="6"/>
      <c r="WTH53" s="6"/>
      <c r="WTI53" s="6"/>
      <c r="WTJ53" s="6"/>
      <c r="WTK53" s="6"/>
      <c r="WTL53" s="6"/>
      <c r="WTM53" s="6"/>
      <c r="WTN53" s="6"/>
      <c r="WTO53" s="6"/>
      <c r="WTP53" s="6"/>
      <c r="WTQ53" s="6"/>
      <c r="WTR53" s="6"/>
      <c r="WTS53" s="6"/>
      <c r="WTT53" s="6"/>
      <c r="WTU53" s="6"/>
      <c r="WTV53" s="6"/>
      <c r="WTW53" s="6"/>
      <c r="WTX53" s="6"/>
      <c r="WTY53" s="6"/>
      <c r="WTZ53" s="6"/>
      <c r="WUA53" s="6"/>
      <c r="WUB53" s="6"/>
      <c r="WUC53" s="6"/>
      <c r="WUD53" s="6"/>
      <c r="WUE53" s="6"/>
      <c r="WUF53" s="6"/>
      <c r="WUG53" s="6"/>
      <c r="WUH53" s="6"/>
      <c r="WUI53" s="6"/>
      <c r="WUJ53" s="6"/>
      <c r="WUK53" s="6"/>
      <c r="WUL53" s="6"/>
      <c r="WUM53" s="6"/>
      <c r="WUN53" s="6"/>
      <c r="WUO53" s="6"/>
      <c r="WUP53" s="6"/>
      <c r="WUQ53" s="6"/>
      <c r="WUR53" s="6"/>
      <c r="WUS53" s="6"/>
      <c r="WUT53" s="6"/>
      <c r="WUU53" s="6"/>
      <c r="WUV53" s="6"/>
      <c r="WUW53" s="6"/>
      <c r="WUX53" s="6"/>
      <c r="WUY53" s="6"/>
      <c r="WUZ53" s="6"/>
      <c r="WVA53" s="6"/>
      <c r="WVB53" s="6"/>
      <c r="WVC53" s="6"/>
      <c r="WVD53" s="6"/>
      <c r="WVE53" s="6"/>
      <c r="WVF53" s="6"/>
      <c r="WVG53" s="6"/>
      <c r="WVH53" s="6"/>
      <c r="WVI53" s="6"/>
      <c r="WVJ53" s="6"/>
      <c r="WVK53" s="6"/>
      <c r="WVL53" s="6"/>
      <c r="WVM53" s="6"/>
      <c r="WVN53" s="6"/>
      <c r="WVO53" s="6"/>
      <c r="WVP53" s="6"/>
      <c r="WVQ53" s="6"/>
      <c r="WVR53" s="6"/>
      <c r="WVS53" s="6"/>
      <c r="WVT53" s="6"/>
      <c r="WVU53" s="6"/>
      <c r="WVV53" s="6"/>
      <c r="WVW53" s="6"/>
      <c r="WVX53" s="6"/>
      <c r="WVY53" s="6"/>
      <c r="WVZ53" s="6"/>
      <c r="WWA53" s="6"/>
      <c r="WWB53" s="6"/>
      <c r="WWC53" s="6"/>
      <c r="WWD53" s="6"/>
      <c r="WWE53" s="6"/>
      <c r="WWF53" s="6"/>
      <c r="WWG53" s="6"/>
      <c r="WWH53" s="6"/>
      <c r="WWI53" s="6"/>
      <c r="WWJ53" s="6"/>
      <c r="WWK53" s="6"/>
      <c r="WWL53" s="6"/>
      <c r="WWM53" s="6"/>
      <c r="WWN53" s="6"/>
      <c r="WWO53" s="6"/>
      <c r="WWP53" s="6"/>
      <c r="WWQ53" s="6"/>
      <c r="WWR53" s="6"/>
      <c r="WWS53" s="6"/>
      <c r="WWT53" s="6"/>
      <c r="WWU53" s="6"/>
      <c r="WWV53" s="6"/>
      <c r="WWW53" s="6"/>
      <c r="WWX53" s="6"/>
      <c r="WWY53" s="6"/>
      <c r="WWZ53" s="6"/>
      <c r="WXA53" s="6"/>
      <c r="WXB53" s="6"/>
      <c r="WXC53" s="6"/>
      <c r="WXD53" s="6"/>
      <c r="WXE53" s="6"/>
      <c r="WXF53" s="6"/>
      <c r="WXG53" s="6"/>
      <c r="WXH53" s="6"/>
      <c r="WXI53" s="6"/>
      <c r="WXJ53" s="6"/>
      <c r="WXK53" s="6"/>
      <c r="WXL53" s="6"/>
      <c r="WXM53" s="6"/>
      <c r="WXN53" s="6"/>
      <c r="WXO53" s="6"/>
      <c r="WXP53" s="6"/>
      <c r="WXQ53" s="6"/>
      <c r="WXR53" s="6"/>
      <c r="WXS53" s="6"/>
      <c r="WXT53" s="6"/>
      <c r="WXU53" s="6"/>
      <c r="WXV53" s="6"/>
      <c r="WXW53" s="6"/>
      <c r="WXX53" s="6"/>
      <c r="WXY53" s="6"/>
      <c r="WXZ53" s="6"/>
      <c r="WYA53" s="6"/>
      <c r="WYB53" s="6"/>
      <c r="WYC53" s="6"/>
      <c r="WYD53" s="6"/>
      <c r="WYE53" s="6"/>
      <c r="WYF53" s="6"/>
      <c r="WYG53" s="6"/>
      <c r="WYH53" s="6"/>
      <c r="WYI53" s="6"/>
      <c r="WYJ53" s="6"/>
      <c r="WYK53" s="6"/>
      <c r="WYL53" s="6"/>
      <c r="WYM53" s="6"/>
      <c r="WYN53" s="6"/>
      <c r="WYO53" s="6"/>
      <c r="WYP53" s="6"/>
      <c r="WYQ53" s="6"/>
      <c r="WYR53" s="6"/>
      <c r="WYS53" s="6"/>
      <c r="WYT53" s="6"/>
      <c r="WYU53" s="6"/>
      <c r="WYV53" s="6"/>
      <c r="WYW53" s="6"/>
      <c r="WYX53" s="6"/>
      <c r="WYY53" s="6"/>
      <c r="WYZ53" s="6"/>
      <c r="WZA53" s="6"/>
      <c r="WZB53" s="6"/>
      <c r="WZC53" s="6"/>
      <c r="WZD53" s="6"/>
      <c r="WZE53" s="6"/>
      <c r="WZF53" s="6"/>
      <c r="WZG53" s="6"/>
      <c r="WZH53" s="6"/>
      <c r="WZI53" s="6"/>
      <c r="WZJ53" s="6"/>
      <c r="WZK53" s="6"/>
      <c r="WZL53" s="6"/>
      <c r="WZM53" s="6"/>
      <c r="WZN53" s="6"/>
      <c r="WZO53" s="6"/>
      <c r="WZP53" s="6"/>
      <c r="WZQ53" s="6"/>
      <c r="WZR53" s="6"/>
      <c r="WZS53" s="6"/>
      <c r="WZT53" s="6"/>
      <c r="WZU53" s="6"/>
      <c r="WZV53" s="6"/>
      <c r="WZW53" s="6"/>
      <c r="WZX53" s="6"/>
      <c r="WZY53" s="6"/>
      <c r="WZZ53" s="6"/>
      <c r="XAA53" s="6"/>
      <c r="XAB53" s="6"/>
      <c r="XAC53" s="6"/>
      <c r="XAD53" s="6"/>
      <c r="XAE53" s="6"/>
      <c r="XAF53" s="6"/>
      <c r="XAG53" s="6"/>
      <c r="XAH53" s="6"/>
      <c r="XAI53" s="6"/>
      <c r="XAJ53" s="6"/>
      <c r="XAK53" s="6"/>
      <c r="XAL53" s="6"/>
      <c r="XAM53" s="6"/>
      <c r="XAN53" s="6"/>
      <c r="XAO53" s="6"/>
      <c r="XAP53" s="6"/>
      <c r="XAQ53" s="6"/>
      <c r="XAR53" s="6"/>
      <c r="XAS53" s="6"/>
      <c r="XAT53" s="6"/>
      <c r="XAU53" s="6"/>
      <c r="XAV53" s="6"/>
      <c r="XAW53" s="6"/>
      <c r="XAX53" s="6"/>
      <c r="XAY53" s="6"/>
      <c r="XAZ53" s="6"/>
      <c r="XBA53" s="6"/>
      <c r="XBB53" s="6"/>
      <c r="XBC53" s="6"/>
      <c r="XBD53" s="6"/>
      <c r="XBE53" s="6"/>
      <c r="XBF53" s="6"/>
      <c r="XBG53" s="6"/>
      <c r="XBH53" s="6"/>
      <c r="XBI53" s="6"/>
      <c r="XBJ53" s="6"/>
      <c r="XBK53" s="6"/>
      <c r="XBL53" s="6"/>
      <c r="XBM53" s="6"/>
      <c r="XBN53" s="6"/>
      <c r="XBO53" s="6"/>
      <c r="XBP53" s="6"/>
      <c r="XBQ53" s="6"/>
      <c r="XBR53" s="6"/>
      <c r="XBS53" s="6"/>
      <c r="XBT53" s="6"/>
      <c r="XBU53" s="6"/>
      <c r="XBV53" s="6"/>
      <c r="XBW53" s="6"/>
      <c r="XBX53" s="6"/>
      <c r="XBY53" s="6"/>
      <c r="XBZ53" s="6"/>
      <c r="XCA53" s="6"/>
      <c r="XCB53" s="6"/>
      <c r="XCC53" s="6"/>
      <c r="XCD53" s="6"/>
      <c r="XCE53" s="6"/>
      <c r="XCF53" s="6"/>
      <c r="XCG53" s="6"/>
      <c r="XCH53" s="6"/>
      <c r="XCI53" s="6"/>
      <c r="XCJ53" s="6"/>
      <c r="XCK53" s="6"/>
      <c r="XCL53" s="6"/>
      <c r="XCM53" s="6"/>
      <c r="XCN53" s="6"/>
      <c r="XCO53" s="6"/>
      <c r="XCP53" s="6"/>
      <c r="XCQ53" s="6"/>
      <c r="XCR53" s="6"/>
      <c r="XCS53" s="6"/>
      <c r="XCT53" s="6"/>
      <c r="XCU53" s="6"/>
      <c r="XCV53" s="6"/>
      <c r="XCW53" s="6"/>
      <c r="XCX53" s="6"/>
      <c r="XCY53" s="6"/>
      <c r="XCZ53" s="6"/>
      <c r="XDA53" s="6"/>
      <c r="XDB53" s="6"/>
      <c r="XDC53" s="6"/>
      <c r="XDD53" s="6"/>
      <c r="XDE53" s="6"/>
      <c r="XDF53" s="6"/>
      <c r="XDG53" s="6"/>
      <c r="XDH53" s="6"/>
      <c r="XDI53" s="6"/>
      <c r="XDJ53" s="6"/>
      <c r="XDK53" s="6"/>
      <c r="XDL53" s="6"/>
      <c r="XDM53" s="6"/>
      <c r="XDN53" s="6"/>
      <c r="XDO53" s="6"/>
      <c r="XDP53" s="6"/>
      <c r="XDQ53" s="6"/>
      <c r="XDR53" s="6"/>
      <c r="XDS53" s="6"/>
      <c r="XDT53" s="6"/>
      <c r="XDU53" s="6"/>
      <c r="XDV53" s="6"/>
      <c r="XDW53" s="6"/>
      <c r="XDX53" s="6"/>
      <c r="XDY53" s="6"/>
      <c r="XDZ53" s="6"/>
      <c r="XEA53" s="6"/>
      <c r="XEB53" s="6"/>
      <c r="XEC53" s="6"/>
      <c r="XED53" s="6"/>
      <c r="XEE53" s="6"/>
      <c r="XEF53" s="6"/>
      <c r="XEG53" s="6"/>
      <c r="XEH53" s="6"/>
      <c r="XEI53" s="6"/>
      <c r="XEJ53" s="6"/>
      <c r="XEK53" s="6"/>
      <c r="XEL53" s="6"/>
      <c r="XEM53" s="6"/>
      <c r="XEN53" s="6"/>
      <c r="XEO53" s="6"/>
      <c r="XEP53" s="6"/>
      <c r="XEQ53" s="6"/>
      <c r="XER53" s="6"/>
      <c r="XES53" s="6"/>
      <c r="XET53" s="6"/>
      <c r="XEU53" s="6"/>
      <c r="XEV53" s="6"/>
      <c r="XEW53" s="6"/>
      <c r="XEX53" s="6"/>
      <c r="XEY53" s="6"/>
      <c r="XEZ53" s="6"/>
      <c r="XFA53" s="6"/>
      <c r="XFB53" s="6"/>
      <c r="XFC53" s="6"/>
      <c r="XFD53" s="6"/>
    </row>
    <row r="54" s="6" customFormat="1" ht="12.75" customHeight="1" spans="1:56">
      <c r="A54" s="33" t="s">
        <v>65</v>
      </c>
      <c r="B54" s="30">
        <f ca="1" t="shared" si="0"/>
        <v>43168</v>
      </c>
      <c r="C54" s="31">
        <f ca="1" t="shared" si="1"/>
        <v>44566</v>
      </c>
      <c r="D54" s="29" t="str">
        <f t="shared" si="2"/>
        <v>Project 454</v>
      </c>
      <c r="E54" s="29" t="str">
        <f t="shared" si="3"/>
        <v>Company AB 554</v>
      </c>
      <c r="F54" s="29" t="str">
        <f ca="1" t="shared" si="4"/>
        <v>Österåker</v>
      </c>
      <c r="G54" s="36">
        <f ca="1" t="shared" si="5"/>
        <v>37</v>
      </c>
      <c r="H54" s="37" t="str">
        <f ca="1" t="shared" si="6"/>
        <v>Ja</v>
      </c>
      <c r="I54" s="29" t="str">
        <f ca="1" t="shared" si="7"/>
        <v>Nyanslutning</v>
      </c>
      <c r="J54" s="29" t="str">
        <f ca="1" t="shared" si="8"/>
        <v>Konsumtion</v>
      </c>
      <c r="K54" s="40">
        <f ca="1" t="shared" si="9"/>
        <v>200</v>
      </c>
      <c r="L54" s="40">
        <f ca="1" t="shared" si="10"/>
        <v>120</v>
      </c>
      <c r="M54" s="11"/>
      <c r="N54" s="29" t="str">
        <f ca="1" t="shared" si="11"/>
        <v>Lars Johnson 54</v>
      </c>
      <c r="O54" s="29" t="str">
        <f ca="1" t="shared" si="12"/>
        <v>Lars Johnson 54</v>
      </c>
      <c r="P54" s="29" t="str">
        <f ca="1" t="shared" si="13"/>
        <v>Anders Erikson 54</v>
      </c>
      <c r="Q54" s="29" t="str">
        <f ca="1" t="shared" si="14"/>
        <v>6.Nätavtal</v>
      </c>
      <c r="R54" s="44" t="str">
        <f ca="1" t="shared" si="15"/>
        <v/>
      </c>
      <c r="S54" s="44" t="str">
        <f ca="1" t="shared" si="16"/>
        <v/>
      </c>
      <c r="T54" s="44" t="str">
        <f ca="1" t="shared" si="17"/>
        <v/>
      </c>
      <c r="U54" s="12"/>
      <c r="V54" s="33"/>
      <c r="W54" s="48" t="str">
        <f ca="1" t="shared" si="18"/>
        <v/>
      </c>
      <c r="X54" s="49" t="str">
        <f ca="1" t="shared" si="19"/>
        <v>Nej</v>
      </c>
      <c r="Y54" s="62" t="str">
        <f ca="1" t="shared" si="20"/>
        <v/>
      </c>
      <c r="Z54" s="62" t="str">
        <f ca="1" t="shared" si="21"/>
        <v/>
      </c>
      <c r="AA54" s="33"/>
      <c r="AB54" s="63" t="str">
        <f ca="1" t="shared" si="24"/>
        <v/>
      </c>
      <c r="AC54" s="72">
        <f ca="1">INDEX(Anslutningspunkt!$A$2:$A$24,RANDBETWEEN(2,24),1)</f>
        <v>203</v>
      </c>
      <c r="AD54" s="29"/>
      <c r="AE54" s="29" t="str">
        <f ca="1" t="shared" si="22"/>
        <v>Regionnät</v>
      </c>
      <c r="AF54" s="33"/>
      <c r="AG54" s="94"/>
      <c r="AH54" s="12"/>
      <c r="AI54" s="95"/>
      <c r="AM54" s="6">
        <f ca="1">VLOOKUP(AC54,Anslutningspunkt!A:B,2,0)+RANDBETWEEN(-10000,10000)</f>
        <v>7078015.048</v>
      </c>
      <c r="AN54" s="6">
        <f ca="1">VLOOKUP(AC54,Anslutningspunkt!A:C,3,0)+RANDBETWEEN(-10000,10000)</f>
        <v>330961.148</v>
      </c>
      <c r="AP54" s="6" t="str">
        <f ca="1" t="shared" si="25"/>
        <v>Nyanslutning</v>
      </c>
      <c r="AQ54" s="6" t="str">
        <f ca="1" t="shared" si="26"/>
        <v>Konsumtion</v>
      </c>
      <c r="AX54" s="30">
        <f ca="1" t="shared" si="27"/>
        <v>44170.1269411248</v>
      </c>
      <c r="AZ54" s="30">
        <f ca="1">IF(SUM(IF({"4.Projekteringsavtal","5.Anslutningsavtal","6.Nätavtal"}=Q54,1,0))&gt;0,EDATE(AX54,RANDBETWEEN(0,6)),"")</f>
        <v>44201</v>
      </c>
      <c r="BB54" s="20">
        <f ca="1">IF(SUM(IF({"5.Anslutningsavtal","6.Nätavtal"}=Q54,1,0))&gt;0,EDATE(AZ54,RANDBETWEEN(0,3)),"")</f>
        <v>44201</v>
      </c>
      <c r="BD54" s="20">
        <f ca="1" t="shared" si="28"/>
        <v>44260</v>
      </c>
    </row>
    <row r="55" s="6" customFormat="1" ht="12.75" customHeight="1" spans="1:56">
      <c r="A55" s="32" t="s">
        <v>65</v>
      </c>
      <c r="B55" s="30">
        <f ca="1" t="shared" si="0"/>
        <v>44522</v>
      </c>
      <c r="C55" s="31">
        <f ca="1" t="shared" si="1"/>
        <v>45026</v>
      </c>
      <c r="D55" s="29" t="str">
        <f t="shared" si="2"/>
        <v>Project 455</v>
      </c>
      <c r="E55" s="29" t="str">
        <f t="shared" si="3"/>
        <v>Company AB 555</v>
      </c>
      <c r="F55" s="29" t="str">
        <f ca="1" t="shared" si="4"/>
        <v>Södertälje</v>
      </c>
      <c r="G55" s="36">
        <f ca="1" t="shared" si="5"/>
        <v>30</v>
      </c>
      <c r="H55" s="37" t="str">
        <f ca="1" t="shared" si="6"/>
        <v>Nej</v>
      </c>
      <c r="I55" s="29" t="str">
        <f ca="1" t="shared" si="7"/>
        <v>Flytt</v>
      </c>
      <c r="J55" s="29" t="str">
        <f ca="1" t="shared" si="8"/>
        <v>Produktion</v>
      </c>
      <c r="K55" s="40">
        <f ca="1" t="shared" si="9"/>
        <v>280</v>
      </c>
      <c r="L55" s="40">
        <f ca="1" t="shared" si="10"/>
        <v>146</v>
      </c>
      <c r="M55" s="33"/>
      <c r="N55" s="29" t="str">
        <f ca="1" t="shared" si="11"/>
        <v>Lars Johnson 55</v>
      </c>
      <c r="O55" s="29" t="str">
        <f ca="1" t="shared" si="12"/>
        <v>Sarah Anderson 55</v>
      </c>
      <c r="P55" s="29" t="str">
        <f ca="1" t="shared" si="13"/>
        <v>Sarah Anderson 55</v>
      </c>
      <c r="Q55" s="29" t="str">
        <f ca="1" t="shared" si="14"/>
        <v>6.Nätavtal</v>
      </c>
      <c r="R55" s="44" t="str">
        <f ca="1" t="shared" si="15"/>
        <v/>
      </c>
      <c r="S55" s="44" t="str">
        <f ca="1" t="shared" si="16"/>
        <v>x</v>
      </c>
      <c r="T55" s="44" t="str">
        <f ca="1" t="shared" si="17"/>
        <v>x</v>
      </c>
      <c r="U55" s="50"/>
      <c r="V55" s="32"/>
      <c r="W55" s="48" t="str">
        <f ca="1" t="shared" si="18"/>
        <v/>
      </c>
      <c r="X55" s="49" t="str">
        <f ca="1" t="shared" si="19"/>
        <v>Nej</v>
      </c>
      <c r="Y55" s="62" t="str">
        <f ca="1" t="shared" si="20"/>
        <v/>
      </c>
      <c r="Z55" s="62" t="str">
        <f ca="1" t="shared" si="21"/>
        <v/>
      </c>
      <c r="AA55" s="65"/>
      <c r="AB55" s="63" t="str">
        <f ca="1" t="shared" si="24"/>
        <v/>
      </c>
      <c r="AC55" s="72">
        <f ca="1">INDEX(Anslutningspunkt!$A$2:$A$24,RANDBETWEEN(2,24),1)</f>
        <v>3007</v>
      </c>
      <c r="AD55" s="29"/>
      <c r="AE55" s="29" t="str">
        <f ca="1" t="shared" si="22"/>
        <v>Stamnät Regionnät</v>
      </c>
      <c r="AF55" s="77"/>
      <c r="AG55" s="96"/>
      <c r="AH55" s="97"/>
      <c r="AI55" s="98"/>
      <c r="AM55" s="6">
        <f ca="1">VLOOKUP(AC55,Anslutningspunkt!A:B,2,0)+RANDBETWEEN(-10000,10000)</f>
        <v>7672353.698</v>
      </c>
      <c r="AN55" s="6">
        <f ca="1">VLOOKUP(AC55,Anslutningspunkt!A:C,3,0)+RANDBETWEEN(-10000,10000)</f>
        <v>766043.195</v>
      </c>
      <c r="AP55" s="6" t="str">
        <f ca="1" t="shared" si="25"/>
        <v>Flytt</v>
      </c>
      <c r="AQ55" s="6" t="str">
        <f ca="1" t="shared" si="26"/>
        <v>Produktion</v>
      </c>
      <c r="AX55" s="30">
        <f ca="1" t="shared" si="27"/>
        <v>44866.1367775966</v>
      </c>
      <c r="AZ55" s="30">
        <f ca="1">IF(SUM(IF({"4.Projekteringsavtal","5.Anslutningsavtal","6.Nätavtal"}=Q55,1,0))&gt;0,EDATE(AX55,RANDBETWEEN(0,6)),"")</f>
        <v>44986</v>
      </c>
      <c r="BB55" s="20">
        <f ca="1">IF(SUM(IF({"5.Anslutningsavtal","6.Nätavtal"}=Q55,1,0))&gt;0,EDATE(AZ55,RANDBETWEEN(0,3)),"")</f>
        <v>44986</v>
      </c>
      <c r="BD55" s="20">
        <f ca="1" t="shared" si="28"/>
        <v>44986</v>
      </c>
    </row>
    <row r="56" s="6" customFormat="1" ht="12.75" customHeight="1" spans="1:56">
      <c r="A56" s="33" t="s">
        <v>65</v>
      </c>
      <c r="B56" s="30">
        <f ca="1" t="shared" si="0"/>
        <v>44764</v>
      </c>
      <c r="C56" s="31">
        <f ca="1" t="shared" si="1"/>
        <v>44979</v>
      </c>
      <c r="D56" s="29" t="str">
        <f t="shared" si="2"/>
        <v>Project 456</v>
      </c>
      <c r="E56" s="29" t="str">
        <f t="shared" si="3"/>
        <v>Company AB 556</v>
      </c>
      <c r="F56" s="29" t="str">
        <f ca="1" t="shared" si="4"/>
        <v>Nykvarn</v>
      </c>
      <c r="G56" s="36">
        <f ca="1" t="shared" si="5"/>
        <v>33</v>
      </c>
      <c r="H56" s="37" t="str">
        <f ca="1" t="shared" si="6"/>
        <v/>
      </c>
      <c r="I56" s="29" t="str">
        <f ca="1" t="shared" si="7"/>
        <v>Flytt</v>
      </c>
      <c r="J56" s="29" t="str">
        <f ca="1" t="shared" si="8"/>
        <v>Konsumtion</v>
      </c>
      <c r="K56" s="40">
        <f ca="1" t="shared" si="9"/>
        <v>240</v>
      </c>
      <c r="L56" s="40">
        <f ca="1" t="shared" si="10"/>
        <v>3</v>
      </c>
      <c r="M56" s="11"/>
      <c r="N56" s="29" t="str">
        <f ca="1" t="shared" si="11"/>
        <v>Erik Johanson 56</v>
      </c>
      <c r="O56" s="29" t="str">
        <f ca="1" t="shared" si="12"/>
        <v>Sarah Anderson 56</v>
      </c>
      <c r="P56" s="29" t="str">
        <f ca="1" t="shared" si="13"/>
        <v>Sarah Anderson 56</v>
      </c>
      <c r="Q56" s="29" t="str">
        <f ca="1" t="shared" si="14"/>
        <v>1.Anslutningsmöjlighet</v>
      </c>
      <c r="R56" s="44" t="str">
        <f ca="1" t="shared" si="15"/>
        <v>n</v>
      </c>
      <c r="S56" s="44" t="str">
        <f ca="1" t="shared" si="16"/>
        <v/>
      </c>
      <c r="T56" s="44" t="str">
        <f ca="1" t="shared" si="17"/>
        <v>x</v>
      </c>
      <c r="U56" s="12"/>
      <c r="V56" s="33"/>
      <c r="W56" s="48" t="str">
        <f ca="1" t="shared" si="18"/>
        <v/>
      </c>
      <c r="X56" s="49" t="str">
        <f ca="1" t="shared" si="19"/>
        <v>Ja</v>
      </c>
      <c r="Y56" s="62">
        <f ca="1" t="shared" si="20"/>
        <v>45340</v>
      </c>
      <c r="Z56" s="62">
        <f ca="1" t="shared" si="21"/>
        <v>45104</v>
      </c>
      <c r="AA56" s="33"/>
      <c r="AB56" s="63" t="str">
        <f ca="1" t="shared" si="24"/>
        <v/>
      </c>
      <c r="AC56" s="72">
        <f ca="1">INDEX(Anslutningspunkt!$A$2:$A$24,RANDBETWEEN(2,24),1)</f>
        <v>202</v>
      </c>
      <c r="AD56" s="29"/>
      <c r="AE56" s="29" t="str">
        <f ca="1" t="shared" si="22"/>
        <v>Stamnät</v>
      </c>
      <c r="AF56" s="33"/>
      <c r="AG56" s="94"/>
      <c r="AH56" s="12"/>
      <c r="AI56" s="95"/>
      <c r="AM56" s="6">
        <f ca="1">VLOOKUP(AC56,Anslutningspunkt!A:B,2,0)+RANDBETWEEN(-10000,10000)</f>
        <v>6835172.345</v>
      </c>
      <c r="AN56" s="6">
        <f ca="1">VLOOKUP(AC56,Anslutningspunkt!A:C,3,0)+RANDBETWEEN(-10000,10000)</f>
        <v>638323.127</v>
      </c>
      <c r="AP56" s="6" t="str">
        <f ca="1" t="shared" si="25"/>
        <v>Flytt</v>
      </c>
      <c r="AQ56" s="6" t="str">
        <f ca="1" t="shared" si="26"/>
        <v>Konsumtion</v>
      </c>
      <c r="AX56" s="30" t="str">
        <f ca="1" t="shared" si="27"/>
        <v/>
      </c>
      <c r="AZ56" s="30" t="str">
        <f ca="1">IF(SUM(IF({"4.Projekteringsavtal","5.Anslutningsavtal","6.Nätavtal"}=Q56,1,0))&gt;0,EDATE(AX56,RANDBETWEEN(0,6)),"")</f>
        <v/>
      </c>
      <c r="BB56" s="20" t="str">
        <f ca="1">IF(SUM(IF({"5.Anslutningsavtal","6.Nätavtal"}=Q56,1,0))&gt;0,EDATE(AZ56,RANDBETWEEN(0,3)),"")</f>
        <v/>
      </c>
      <c r="BD56" s="20" t="str">
        <f ca="1" t="shared" si="28"/>
        <v/>
      </c>
    </row>
    <row r="57" s="6" customFormat="1" ht="12.75" customHeight="1" spans="1:56">
      <c r="A57" s="33" t="s">
        <v>65</v>
      </c>
      <c r="B57" s="30">
        <f ca="1" t="shared" si="0"/>
        <v>43536</v>
      </c>
      <c r="C57" s="31">
        <f ca="1" t="shared" si="1"/>
        <v>44896</v>
      </c>
      <c r="D57" s="29" t="str">
        <f t="shared" si="2"/>
        <v>Project 457</v>
      </c>
      <c r="E57" s="29" t="str">
        <f t="shared" si="3"/>
        <v>Company AB 557</v>
      </c>
      <c r="F57" s="29" t="str">
        <f ca="1" t="shared" si="4"/>
        <v>Smedjebacken</v>
      </c>
      <c r="G57" s="36">
        <f ca="1" t="shared" si="5"/>
        <v>32</v>
      </c>
      <c r="H57" s="37" t="str">
        <f ca="1" t="shared" si="6"/>
        <v>Nej</v>
      </c>
      <c r="I57" s="29" t="str">
        <f ca="1" t="shared" si="7"/>
        <v>Flytt</v>
      </c>
      <c r="J57" s="29" t="str">
        <f ca="1" t="shared" si="8"/>
        <v>Produktion</v>
      </c>
      <c r="K57" s="40">
        <f ca="1" t="shared" si="9"/>
        <v>550</v>
      </c>
      <c r="L57" s="40">
        <f ca="1" t="shared" si="10"/>
        <v>425</v>
      </c>
      <c r="M57" s="11"/>
      <c r="N57" s="29" t="str">
        <f ca="1" t="shared" si="11"/>
        <v>Lars Johnson 57</v>
      </c>
      <c r="O57" s="29" t="str">
        <f ca="1" t="shared" si="12"/>
        <v>Erik Johanson 57</v>
      </c>
      <c r="P57" s="29" t="str">
        <f ca="1" t="shared" si="13"/>
        <v>Sarah Anderson 57</v>
      </c>
      <c r="Q57" s="29" t="str">
        <f ca="1" t="shared" si="14"/>
        <v>1.Anslutningsmöjlighet</v>
      </c>
      <c r="R57" s="44" t="str">
        <f ca="1" t="shared" si="15"/>
        <v>nej</v>
      </c>
      <c r="S57" s="44" t="str">
        <f ca="1" t="shared" si="16"/>
        <v>x</v>
      </c>
      <c r="T57" s="44" t="str">
        <f ca="1" t="shared" si="17"/>
        <v/>
      </c>
      <c r="U57" s="12"/>
      <c r="V57" s="33"/>
      <c r="W57" s="48" t="str">
        <f ca="1" t="shared" si="18"/>
        <v>Ansluts till LN 20 kV</v>
      </c>
      <c r="X57" s="49" t="str">
        <f ca="1" t="shared" si="19"/>
        <v>Nej</v>
      </c>
      <c r="Y57" s="62" t="str">
        <f ca="1" t="shared" si="20"/>
        <v/>
      </c>
      <c r="Z57" s="62" t="str">
        <f ca="1" t="shared" si="21"/>
        <v/>
      </c>
      <c r="AA57" s="33"/>
      <c r="AB57" s="63">
        <f ca="1" t="shared" si="24"/>
        <v>44337.8714491959</v>
      </c>
      <c r="AC57" s="72">
        <f ca="1">INDEX(Anslutningspunkt!$A$2:$A$24,RANDBETWEEN(2,24),1)</f>
        <v>205</v>
      </c>
      <c r="AD57" s="29"/>
      <c r="AE57" s="29" t="str">
        <f ca="1" t="shared" si="22"/>
        <v/>
      </c>
      <c r="AF57" s="33"/>
      <c r="AG57" s="94"/>
      <c r="AH57" s="12"/>
      <c r="AI57" s="95"/>
      <c r="AM57" s="6">
        <f ca="1">VLOOKUP(AC57,Anslutningspunkt!A:B,2,0)+RANDBETWEEN(-10000,10000)</f>
        <v>7212744.753</v>
      </c>
      <c r="AN57" s="6">
        <f ca="1">VLOOKUP(AC57,Anslutningspunkt!A:C,3,0)+RANDBETWEEN(-10000,10000)</f>
        <v>370436.201</v>
      </c>
      <c r="AP57" s="6" t="str">
        <f ca="1" t="shared" si="25"/>
        <v>Flytt</v>
      </c>
      <c r="AQ57" s="6" t="str">
        <f ca="1" t="shared" si="26"/>
        <v>Produktion</v>
      </c>
      <c r="AX57" s="30" t="str">
        <f ca="1" t="shared" si="27"/>
        <v/>
      </c>
      <c r="AZ57" s="30" t="str">
        <f ca="1">IF(SUM(IF({"4.Projekteringsavtal","5.Anslutningsavtal","6.Nätavtal"}=Q57,1,0))&gt;0,EDATE(AX57,RANDBETWEEN(0,6)),"")</f>
        <v/>
      </c>
      <c r="BB57" s="20" t="str">
        <f ca="1">IF(SUM(IF({"5.Anslutningsavtal","6.Nätavtal"}=Q57,1,0))&gt;0,EDATE(AZ57,RANDBETWEEN(0,3)),"")</f>
        <v/>
      </c>
      <c r="BD57" s="20" t="str">
        <f ca="1" t="shared" si="28"/>
        <v/>
      </c>
    </row>
    <row r="58" s="6" customFormat="1" ht="12.75" customHeight="1" spans="1:56">
      <c r="A58" s="33" t="s">
        <v>65</v>
      </c>
      <c r="B58" s="30">
        <f ca="1" t="shared" si="0"/>
        <v>43344</v>
      </c>
      <c r="C58" s="31">
        <f ca="1" t="shared" si="1"/>
        <v>44369</v>
      </c>
      <c r="D58" s="29" t="str">
        <f t="shared" si="2"/>
        <v>Project 458</v>
      </c>
      <c r="E58" s="29" t="str">
        <f t="shared" si="3"/>
        <v>Company AB 558</v>
      </c>
      <c r="F58" s="29" t="str">
        <f ca="1" t="shared" si="4"/>
        <v>Horndal</v>
      </c>
      <c r="G58" s="36">
        <f ca="1" t="shared" si="5"/>
        <v>37</v>
      </c>
      <c r="H58" s="37" t="str">
        <f ca="1" t="shared" si="6"/>
        <v/>
      </c>
      <c r="I58" s="29" t="str">
        <f ca="1" t="shared" si="7"/>
        <v>Flytt</v>
      </c>
      <c r="J58" s="29" t="str">
        <f ca="1" t="shared" si="8"/>
        <v>Produktion</v>
      </c>
      <c r="K58" s="40">
        <f ca="1" t="shared" si="9"/>
        <v>360</v>
      </c>
      <c r="L58" s="40">
        <f ca="1" t="shared" si="10"/>
        <v>81</v>
      </c>
      <c r="M58" s="11"/>
      <c r="N58" s="29" t="str">
        <f ca="1" t="shared" si="11"/>
        <v>Anders Erikson 58</v>
      </c>
      <c r="O58" s="29" t="str">
        <f ca="1" t="shared" si="12"/>
        <v>Anders Erikson 58</v>
      </c>
      <c r="P58" s="29" t="str">
        <f ca="1" t="shared" si="13"/>
        <v>Sarah Anderson 58</v>
      </c>
      <c r="Q58" s="29" t="str">
        <f ca="1" t="shared" si="14"/>
        <v>4.Projekteringsavtal</v>
      </c>
      <c r="R58" s="44" t="str">
        <f ca="1" t="shared" si="15"/>
        <v>N/A</v>
      </c>
      <c r="S58" s="44" t="str">
        <f ca="1" t="shared" si="16"/>
        <v/>
      </c>
      <c r="T58" s="44" t="str">
        <f ca="1" t="shared" si="17"/>
        <v/>
      </c>
      <c r="U58" s="12" t="s">
        <v>66</v>
      </c>
      <c r="V58" s="33"/>
      <c r="W58" s="48" t="str">
        <f ca="1" t="shared" si="18"/>
        <v>Ansluts till LN 20 kV</v>
      </c>
      <c r="X58" s="49" t="str">
        <f ca="1" t="shared" si="19"/>
        <v>Nej</v>
      </c>
      <c r="Y58" s="62" t="str">
        <f ca="1" t="shared" si="20"/>
        <v/>
      </c>
      <c r="Z58" s="62" t="str">
        <f ca="1" t="shared" si="21"/>
        <v/>
      </c>
      <c r="AA58" s="33"/>
      <c r="AB58" s="63" t="str">
        <f ca="1" t="shared" si="24"/>
        <v/>
      </c>
      <c r="AC58" s="72">
        <f ca="1">INDEX(Anslutningspunkt!$A$2:$A$24,RANDBETWEEN(2,24),1)</f>
        <v>3004</v>
      </c>
      <c r="AD58" s="29"/>
      <c r="AE58" s="29" t="str">
        <f ca="1" t="shared" si="22"/>
        <v>Regionnät</v>
      </c>
      <c r="AF58" s="33"/>
      <c r="AG58" s="94"/>
      <c r="AH58" s="12"/>
      <c r="AI58" s="95"/>
      <c r="AM58" s="6">
        <f ca="1">VLOOKUP(AC58,Anslutningspunkt!A:B,2,0)+RANDBETWEEN(-10000,10000)</f>
        <v>7609829.698</v>
      </c>
      <c r="AN58" s="6">
        <f ca="1">VLOOKUP(AC58,Anslutningspunkt!A:C,3,0)+RANDBETWEEN(-10000,10000)</f>
        <v>773349.195</v>
      </c>
      <c r="AP58" s="6" t="str">
        <f ca="1" t="shared" si="25"/>
        <v>Flytt</v>
      </c>
      <c r="AQ58" s="6" t="str">
        <f ca="1" t="shared" si="26"/>
        <v>Produktion</v>
      </c>
      <c r="AX58" s="30">
        <f ca="1" t="shared" si="27"/>
        <v>43658.9439889349</v>
      </c>
      <c r="AZ58" s="30">
        <f ca="1">IF(SUM(IF({"4.Projekteringsavtal","5.Anslutningsavtal","6.Nätavtal"}=Q58,1,0))&gt;0,EDATE(AX58,RANDBETWEEN(0,6)),"")</f>
        <v>43750</v>
      </c>
      <c r="BB58" s="20" t="str">
        <f ca="1">IF(SUM(IF({"5.Anslutningsavtal","6.Nätavtal"}=Q58,1,0))&gt;0,EDATE(AZ58,RANDBETWEEN(0,3)),"")</f>
        <v/>
      </c>
      <c r="BD58" s="20" t="str">
        <f ca="1" t="shared" si="28"/>
        <v/>
      </c>
    </row>
    <row r="59" s="6" customFormat="1" ht="12.75" customHeight="1" spans="1:56">
      <c r="A59" s="32" t="s">
        <v>65</v>
      </c>
      <c r="B59" s="30">
        <f ca="1" t="shared" si="0"/>
        <v>43745</v>
      </c>
      <c r="C59" s="31">
        <f ca="1" t="shared" si="1"/>
        <v>45164</v>
      </c>
      <c r="D59" s="29" t="str">
        <f t="shared" si="2"/>
        <v>Project 459</v>
      </c>
      <c r="E59" s="29" t="str">
        <f t="shared" si="3"/>
        <v>Company AB 559</v>
      </c>
      <c r="F59" s="29" t="str">
        <f ca="1" t="shared" si="4"/>
        <v>Nykvarn</v>
      </c>
      <c r="G59" s="36">
        <f ca="1" t="shared" si="5"/>
        <v>32</v>
      </c>
      <c r="H59" s="37" t="str">
        <f ca="1" t="shared" si="6"/>
        <v>Nej</v>
      </c>
      <c r="I59" s="29" t="str">
        <f ca="1" t="shared" si="7"/>
        <v>Nyanslutning</v>
      </c>
      <c r="J59" s="29" t="str">
        <f ca="1" t="shared" si="8"/>
        <v>Konsumtion</v>
      </c>
      <c r="K59" s="40">
        <f ca="1" t="shared" si="9"/>
        <v>80</v>
      </c>
      <c r="L59" s="40">
        <f ca="1" t="shared" si="10"/>
        <v>75</v>
      </c>
      <c r="M59" s="43"/>
      <c r="N59" s="29" t="str">
        <f ca="1" t="shared" si="11"/>
        <v>Erik Johanson 59</v>
      </c>
      <c r="O59" s="29" t="str">
        <f ca="1" t="shared" si="12"/>
        <v>Sarah Anderson 59</v>
      </c>
      <c r="P59" s="29" t="str">
        <f ca="1" t="shared" si="13"/>
        <v>Anders Erikson 59</v>
      </c>
      <c r="Q59" s="29" t="str">
        <f ca="1" t="shared" si="14"/>
        <v>6.Nätavtal</v>
      </c>
      <c r="R59" s="44" t="str">
        <f ca="1" t="shared" si="15"/>
        <v/>
      </c>
      <c r="S59" s="44" t="str">
        <f ca="1" t="shared" si="16"/>
        <v>x</v>
      </c>
      <c r="T59" s="44" t="str">
        <f ca="1" t="shared" si="17"/>
        <v/>
      </c>
      <c r="U59" s="15"/>
      <c r="V59" s="32"/>
      <c r="W59" s="48" t="str">
        <f ca="1" t="shared" si="18"/>
        <v/>
      </c>
      <c r="X59" s="49" t="str">
        <f ca="1" t="shared" si="19"/>
        <v>Ja</v>
      </c>
      <c r="Y59" s="62">
        <f ca="1" t="shared" si="20"/>
        <v>45566</v>
      </c>
      <c r="Z59" s="62">
        <f ca="1" t="shared" si="21"/>
        <v>45270</v>
      </c>
      <c r="AA59" s="32"/>
      <c r="AB59" s="63" t="str">
        <f ca="1" t="shared" si="24"/>
        <v/>
      </c>
      <c r="AC59" s="72">
        <f ca="1">INDEX(Anslutningspunkt!$A$2:$A$24,RANDBETWEEN(2,24),1)</f>
        <v>153</v>
      </c>
      <c r="AD59" s="29"/>
      <c r="AE59" s="29" t="str">
        <f ca="1" t="shared" si="22"/>
        <v>Stamnät Regionnät</v>
      </c>
      <c r="AF59" s="32"/>
      <c r="AG59" s="94"/>
      <c r="AH59" s="15"/>
      <c r="AI59" s="99"/>
      <c r="AM59" s="6">
        <f ca="1">VLOOKUP(AC59,Anslutningspunkt!A:B,2,0)+RANDBETWEEN(-10000,10000)</f>
        <v>6470914.724</v>
      </c>
      <c r="AN59" s="6">
        <f ca="1">VLOOKUP(AC59,Anslutningspunkt!A:C,3,0)+RANDBETWEEN(-10000,10000)</f>
        <v>234046.066</v>
      </c>
      <c r="AP59" s="6" t="str">
        <f ca="1" t="shared" si="25"/>
        <v>Nyanslutning</v>
      </c>
      <c r="AQ59" s="6" t="str">
        <f ca="1" t="shared" si="26"/>
        <v>Konsumtion</v>
      </c>
      <c r="AX59" s="30">
        <f ca="1" t="shared" si="27"/>
        <v>43888.8024446496</v>
      </c>
      <c r="AZ59" s="30">
        <f ca="1">IF(SUM(IF({"4.Projekteringsavtal","5.Anslutningsavtal","6.Nätavtal"}=Q59,1,0))&gt;0,EDATE(AX59,RANDBETWEEN(0,6)),"")</f>
        <v>44009</v>
      </c>
      <c r="BB59" s="20">
        <f ca="1">IF(SUM(IF({"5.Anslutningsavtal","6.Nätavtal"}=Q59,1,0))&gt;0,EDATE(AZ59,RANDBETWEEN(0,3)),"")</f>
        <v>44101</v>
      </c>
      <c r="BD59" s="20">
        <f ca="1" t="shared" si="28"/>
        <v>44192</v>
      </c>
    </row>
    <row r="60" s="6" customFormat="1" ht="12.75" customHeight="1" spans="1:56">
      <c r="A60" s="33" t="s">
        <v>65</v>
      </c>
      <c r="B60" s="30">
        <f ca="1" t="shared" si="0"/>
        <v>44778</v>
      </c>
      <c r="C60" s="31">
        <f ca="1" t="shared" si="1"/>
        <v>44818</v>
      </c>
      <c r="D60" s="29" t="str">
        <f t="shared" si="2"/>
        <v>Project 460</v>
      </c>
      <c r="E60" s="29" t="str">
        <f t="shared" si="3"/>
        <v>Company AB 560</v>
      </c>
      <c r="F60" s="29" t="str">
        <f ca="1" t="shared" si="4"/>
        <v>Sandviken</v>
      </c>
      <c r="G60" s="36">
        <f ca="1" t="shared" si="5"/>
        <v>33</v>
      </c>
      <c r="H60" s="37" t="str">
        <f ca="1" t="shared" si="6"/>
        <v/>
      </c>
      <c r="I60" s="29" t="str">
        <f ca="1" t="shared" si="7"/>
        <v>Flytt</v>
      </c>
      <c r="J60" s="29" t="str">
        <f ca="1" t="shared" si="8"/>
        <v>Konsumtion</v>
      </c>
      <c r="K60" s="40">
        <f ca="1" t="shared" si="9"/>
        <v>480</v>
      </c>
      <c r="L60" s="40">
        <f ca="1" t="shared" si="10"/>
        <v>296</v>
      </c>
      <c r="M60" s="11"/>
      <c r="N60" s="29" t="str">
        <f ca="1" t="shared" si="11"/>
        <v>Anders Erikson 60</v>
      </c>
      <c r="O60" s="29" t="str">
        <f ca="1" t="shared" si="12"/>
        <v>Lars Johnson 60</v>
      </c>
      <c r="P60" s="29" t="str">
        <f ca="1" t="shared" si="13"/>
        <v>Lars Johnson 60</v>
      </c>
      <c r="Q60" s="29" t="str">
        <f ca="1" t="shared" si="14"/>
        <v>5.Anslutningsavtal</v>
      </c>
      <c r="R60" s="44" t="str">
        <f ca="1" t="shared" si="15"/>
        <v/>
      </c>
      <c r="S60" s="44" t="str">
        <f ca="1" t="shared" si="16"/>
        <v/>
      </c>
      <c r="T60" s="44" t="str">
        <f ca="1" t="shared" si="17"/>
        <v/>
      </c>
      <c r="U60" s="12"/>
      <c r="V60" s="33"/>
      <c r="W60" s="48" t="str">
        <f ca="1" t="shared" si="18"/>
        <v/>
      </c>
      <c r="X60" s="49" t="str">
        <f ca="1" t="shared" si="19"/>
        <v>Ja</v>
      </c>
      <c r="Y60" s="62">
        <f ca="1" t="shared" si="20"/>
        <v>45507</v>
      </c>
      <c r="Z60" s="62">
        <f ca="1" t="shared" si="21"/>
        <v>45025</v>
      </c>
      <c r="AA60" s="33"/>
      <c r="AB60" s="63" t="str">
        <f ca="1" t="shared" si="24"/>
        <v/>
      </c>
      <c r="AC60" s="72">
        <f ca="1">INDEX(Anslutningspunkt!$A$2:$A$24,RANDBETWEEN(2,24),1)</f>
        <v>3008</v>
      </c>
      <c r="AD60" s="29"/>
      <c r="AE60" s="29" t="str">
        <f ca="1" t="shared" si="22"/>
        <v>Stamnät</v>
      </c>
      <c r="AF60" s="33"/>
      <c r="AG60" s="94"/>
      <c r="AH60" s="12"/>
      <c r="AI60" s="95"/>
      <c r="AM60" s="6">
        <f ca="1">VLOOKUP(AC60,Anslutningspunkt!A:B,2,0)+RANDBETWEEN(-10000,10000)</f>
        <v>7704005.698</v>
      </c>
      <c r="AN60" s="6">
        <f ca="1">VLOOKUP(AC60,Anslutningspunkt!A:C,3,0)+RANDBETWEEN(-10000,10000)</f>
        <v>771013.195</v>
      </c>
      <c r="AP60" s="6" t="str">
        <f ca="1" t="shared" si="25"/>
        <v>Flytt</v>
      </c>
      <c r="AQ60" s="6" t="str">
        <f ca="1" t="shared" si="26"/>
        <v>Konsumtion</v>
      </c>
      <c r="AX60" s="30">
        <f ca="1" t="shared" si="27"/>
        <v>44831.5251315297</v>
      </c>
      <c r="AZ60" s="30">
        <f ca="1">IF(SUM(IF({"4.Projekteringsavtal","5.Anslutningsavtal","6.Nätavtal"}=Q60,1,0))&gt;0,EDATE(AX60,RANDBETWEEN(0,6)),"")</f>
        <v>45012</v>
      </c>
      <c r="BB60" s="20">
        <f ca="1">IF(SUM(IF({"5.Anslutningsavtal","6.Nätavtal"}=Q60,1,0))&gt;0,EDATE(AZ60,RANDBETWEEN(0,3)),"")</f>
        <v>45012</v>
      </c>
      <c r="BD60" s="20" t="str">
        <f ca="1" t="shared" si="28"/>
        <v/>
      </c>
    </row>
    <row r="61" s="6" customFormat="1" ht="12.75" customHeight="1" spans="1:56">
      <c r="A61" s="32" t="s">
        <v>65</v>
      </c>
      <c r="B61" s="30">
        <f ca="1" t="shared" si="0"/>
        <v>44394</v>
      </c>
      <c r="C61" s="31">
        <f ca="1" t="shared" si="1"/>
        <v>45537</v>
      </c>
      <c r="D61" s="29" t="str">
        <f t="shared" si="2"/>
        <v>Project 461</v>
      </c>
      <c r="E61" s="29" t="str">
        <f t="shared" si="3"/>
        <v>Company AB 561</v>
      </c>
      <c r="F61" s="29" t="str">
        <f ca="1" t="shared" si="4"/>
        <v>Upplands Väsby</v>
      </c>
      <c r="G61" s="36">
        <f ca="1" t="shared" si="5"/>
        <v>37</v>
      </c>
      <c r="H61" s="37" t="str">
        <f ca="1" t="shared" si="6"/>
        <v>Ja</v>
      </c>
      <c r="I61" s="29" t="str">
        <f ca="1" t="shared" si="7"/>
        <v>Nyanslutning</v>
      </c>
      <c r="J61" s="29" t="str">
        <f ca="1" t="shared" si="8"/>
        <v>Produktion</v>
      </c>
      <c r="K61" s="40">
        <f ca="1" t="shared" si="9"/>
        <v>290</v>
      </c>
      <c r="L61" s="40">
        <f ca="1" t="shared" si="10"/>
        <v>90</v>
      </c>
      <c r="M61" s="11"/>
      <c r="N61" s="29" t="str">
        <f ca="1" t="shared" si="11"/>
        <v>Erik Johanson 61</v>
      </c>
      <c r="O61" s="29" t="str">
        <f ca="1" t="shared" si="12"/>
        <v>Lars Johnson 61</v>
      </c>
      <c r="P61" s="29" t="str">
        <f ca="1" t="shared" si="13"/>
        <v>Lars Johnson 61</v>
      </c>
      <c r="Q61" s="29" t="str">
        <f ca="1" t="shared" si="14"/>
        <v>5.Anslutningsavtal</v>
      </c>
      <c r="R61" s="44" t="str">
        <f ca="1" t="shared" si="15"/>
        <v/>
      </c>
      <c r="S61" s="44" t="str">
        <f ca="1" t="shared" si="16"/>
        <v/>
      </c>
      <c r="T61" s="44" t="str">
        <f ca="1" t="shared" si="17"/>
        <v/>
      </c>
      <c r="U61" s="12"/>
      <c r="V61" s="33"/>
      <c r="W61" s="48" t="str">
        <f ca="1" t="shared" si="18"/>
        <v/>
      </c>
      <c r="X61" s="49" t="str">
        <f ca="1" t="shared" si="19"/>
        <v>Ja</v>
      </c>
      <c r="Y61" s="62">
        <f ca="1" t="shared" si="20"/>
        <v>45576</v>
      </c>
      <c r="Z61" s="62">
        <f ca="1" t="shared" si="21"/>
        <v>45550</v>
      </c>
      <c r="AA61" s="33"/>
      <c r="AB61" s="63" t="str">
        <f ca="1" t="shared" si="24"/>
        <v/>
      </c>
      <c r="AC61" s="72">
        <f ca="1">INDEX(Anslutningspunkt!$A$2:$A$24,RANDBETWEEN(2,24),1)</f>
        <v>3006</v>
      </c>
      <c r="AD61" s="29"/>
      <c r="AE61" s="29" t="str">
        <f ca="1" t="shared" si="22"/>
        <v>Regionnät</v>
      </c>
      <c r="AF61" s="76"/>
      <c r="AG61" s="94"/>
      <c r="AH61" s="15"/>
      <c r="AI61" s="95"/>
      <c r="AM61" s="6">
        <f ca="1">VLOOKUP(AC61,Anslutningspunkt!A:B,2,0)+RANDBETWEEN(-10000,10000)</f>
        <v>7601599.698</v>
      </c>
      <c r="AN61" s="6">
        <f ca="1">VLOOKUP(AC61,Anslutningspunkt!A:C,3,0)+RANDBETWEEN(-10000,10000)</f>
        <v>807850.195</v>
      </c>
      <c r="AP61" s="6" t="str">
        <f ca="1" t="shared" si="25"/>
        <v>Nyanslutning</v>
      </c>
      <c r="AQ61" s="6" t="str">
        <f ca="1" t="shared" si="26"/>
        <v>Produktion</v>
      </c>
      <c r="AX61" s="30">
        <f ca="1" t="shared" si="27"/>
        <v>45440.113169773</v>
      </c>
      <c r="AZ61" s="30">
        <f ca="1">IF(SUM(IF({"4.Projekteringsavtal","5.Anslutningsavtal","6.Nätavtal"}=Q61,1,0))&gt;0,EDATE(AX61,RANDBETWEEN(0,6)),"")</f>
        <v>45593</v>
      </c>
      <c r="BB61" s="20">
        <f ca="1">IF(SUM(IF({"5.Anslutningsavtal","6.Nätavtal"}=Q61,1,0))&gt;0,EDATE(AZ61,RANDBETWEEN(0,3)),"")</f>
        <v>45685</v>
      </c>
      <c r="BD61" s="20" t="str">
        <f ca="1" t="shared" si="28"/>
        <v/>
      </c>
    </row>
    <row r="62" s="6" customFormat="1" ht="12.75" customHeight="1" spans="1:56">
      <c r="A62" s="32" t="s">
        <v>65</v>
      </c>
      <c r="B62" s="30">
        <f ca="1" t="shared" si="0"/>
        <v>43141</v>
      </c>
      <c r="C62" s="31">
        <f ca="1" t="shared" si="1"/>
        <v>45138</v>
      </c>
      <c r="D62" s="29" t="str">
        <f t="shared" si="2"/>
        <v>Project 462</v>
      </c>
      <c r="E62" s="29" t="str">
        <f t="shared" si="3"/>
        <v>Company AB 562</v>
      </c>
      <c r="F62" s="29" t="str">
        <f ca="1" t="shared" si="4"/>
        <v>Falun</v>
      </c>
      <c r="G62" s="36">
        <f ca="1" t="shared" si="5"/>
        <v>30</v>
      </c>
      <c r="H62" s="37" t="str">
        <f ca="1" t="shared" si="6"/>
        <v>Nej</v>
      </c>
      <c r="I62" s="29" t="str">
        <f ca="1" t="shared" si="7"/>
        <v>Flytt</v>
      </c>
      <c r="J62" s="29" t="str">
        <f ca="1" t="shared" si="8"/>
        <v>Produktion</v>
      </c>
      <c r="K62" s="40">
        <f ca="1" t="shared" si="9"/>
        <v>510</v>
      </c>
      <c r="L62" s="40">
        <f ca="1" t="shared" si="10"/>
        <v>442</v>
      </c>
      <c r="M62" s="43"/>
      <c r="N62" s="29" t="str">
        <f ca="1" t="shared" si="11"/>
        <v>Sarah Anderson 62</v>
      </c>
      <c r="O62" s="29" t="str">
        <f ca="1" t="shared" si="12"/>
        <v>Anders Erikson 62</v>
      </c>
      <c r="P62" s="29" t="str">
        <f ca="1" t="shared" si="13"/>
        <v>Lars Johnson 62</v>
      </c>
      <c r="Q62" s="29" t="str">
        <f ca="1" t="shared" si="14"/>
        <v>2.Reservationsavtal</v>
      </c>
      <c r="R62" s="44" t="str">
        <f ca="1" t="shared" si="15"/>
        <v/>
      </c>
      <c r="S62" s="44" t="str">
        <f ca="1" t="shared" si="16"/>
        <v>x</v>
      </c>
      <c r="T62" s="44" t="str">
        <f ca="1" t="shared" si="17"/>
        <v/>
      </c>
      <c r="U62" s="15"/>
      <c r="V62" s="32"/>
      <c r="W62" s="48" t="str">
        <f ca="1" t="shared" si="18"/>
        <v>Länk</v>
      </c>
      <c r="X62" s="49" t="str">
        <f ca="1" t="shared" si="19"/>
        <v>Ja</v>
      </c>
      <c r="Y62" s="62">
        <f ca="1" t="shared" si="20"/>
        <v>45541</v>
      </c>
      <c r="Z62" s="62">
        <f ca="1" t="shared" si="21"/>
        <v>45505</v>
      </c>
      <c r="AA62" s="32"/>
      <c r="AB62" s="63" t="str">
        <f ca="1" t="shared" si="24"/>
        <v/>
      </c>
      <c r="AC62" s="72">
        <f ca="1">INDEX(Anslutningspunkt!$A$2:$A$24,RANDBETWEEN(2,24),1)</f>
        <v>3008</v>
      </c>
      <c r="AD62" s="29"/>
      <c r="AE62" s="29" t="str">
        <f ca="1" t="shared" si="22"/>
        <v/>
      </c>
      <c r="AF62" s="32"/>
      <c r="AG62" s="94"/>
      <c r="AH62" s="15"/>
      <c r="AI62" s="99"/>
      <c r="AM62" s="6">
        <f ca="1">VLOOKUP(AC62,Anslutningspunkt!A:B,2,0)+RANDBETWEEN(-10000,10000)</f>
        <v>7686834.698</v>
      </c>
      <c r="AN62" s="6">
        <f ca="1">VLOOKUP(AC62,Anslutningspunkt!A:C,3,0)+RANDBETWEEN(-10000,10000)</f>
        <v>763348.195</v>
      </c>
      <c r="AP62" s="6" t="str">
        <f ca="1" t="shared" si="25"/>
        <v>Flytt</v>
      </c>
      <c r="AQ62" s="6" t="str">
        <f ca="1" t="shared" si="26"/>
        <v>Produktion</v>
      </c>
      <c r="AX62" s="30">
        <f ca="1" t="shared" si="27"/>
        <v>44319.8979737422</v>
      </c>
      <c r="AZ62" s="30" t="str">
        <f ca="1">IF(SUM(IF({"4.Projekteringsavtal","5.Anslutningsavtal","6.Nätavtal"}=Q62,1,0))&gt;0,EDATE(AX62,RANDBETWEEN(0,6)),"")</f>
        <v/>
      </c>
      <c r="BB62" s="20" t="str">
        <f ca="1">IF(SUM(IF({"5.Anslutningsavtal","6.Nätavtal"}=Q62,1,0))&gt;0,EDATE(AZ62,RANDBETWEEN(0,3)),"")</f>
        <v/>
      </c>
      <c r="BD62" s="20" t="str">
        <f ca="1" t="shared" si="28"/>
        <v/>
      </c>
    </row>
    <row r="63" s="6" customFormat="1" ht="12.75" customHeight="1" spans="1:56">
      <c r="A63" s="33" t="s">
        <v>65</v>
      </c>
      <c r="B63" s="30">
        <f ca="1" t="shared" si="0"/>
        <v>43288</v>
      </c>
      <c r="C63" s="31">
        <f ca="1" t="shared" si="1"/>
        <v>44209</v>
      </c>
      <c r="D63" s="29" t="str">
        <f t="shared" si="2"/>
        <v>Project 463</v>
      </c>
      <c r="E63" s="29" t="str">
        <f t="shared" si="3"/>
        <v>Company AB 563</v>
      </c>
      <c r="F63" s="29" t="str">
        <f ca="1" t="shared" si="4"/>
        <v>Eskilstuna</v>
      </c>
      <c r="G63" s="36">
        <f ca="1" t="shared" si="5"/>
        <v>36</v>
      </c>
      <c r="H63" s="37" t="str">
        <f ca="1" t="shared" si="6"/>
        <v>Nej</v>
      </c>
      <c r="I63" s="29" t="str">
        <f ca="1" t="shared" si="7"/>
        <v>Utökning</v>
      </c>
      <c r="J63" s="29" t="str">
        <f ca="1" t="shared" si="8"/>
        <v>Produktion</v>
      </c>
      <c r="K63" s="40">
        <f ca="1" t="shared" si="9"/>
        <v>250</v>
      </c>
      <c r="L63" s="40">
        <f ca="1" t="shared" si="10"/>
        <v>68</v>
      </c>
      <c r="M63" s="11"/>
      <c r="N63" s="29" t="str">
        <f ca="1" t="shared" si="11"/>
        <v>Erik Johanson 63</v>
      </c>
      <c r="O63" s="29" t="str">
        <f ca="1" t="shared" si="12"/>
        <v>Erik Johanson 63</v>
      </c>
      <c r="P63" s="29" t="str">
        <f ca="1" t="shared" si="13"/>
        <v>Lars Johnson 63</v>
      </c>
      <c r="Q63" s="29" t="str">
        <f ca="1" t="shared" si="14"/>
        <v>6.Nätavtal</v>
      </c>
      <c r="R63" s="44" t="str">
        <f ca="1" t="shared" si="15"/>
        <v>nej</v>
      </c>
      <c r="S63" s="44" t="str">
        <f ca="1" t="shared" si="16"/>
        <v/>
      </c>
      <c r="T63" s="44" t="str">
        <f ca="1" t="shared" si="17"/>
        <v/>
      </c>
      <c r="U63" s="12"/>
      <c r="V63" s="33"/>
      <c r="W63" s="48" t="str">
        <f ca="1" t="shared" si="18"/>
        <v>Ansluts till LN 20 kV</v>
      </c>
      <c r="X63" s="49" t="str">
        <f ca="1" t="shared" si="19"/>
        <v/>
      </c>
      <c r="Y63" s="62" t="str">
        <f ca="1" t="shared" si="20"/>
        <v/>
      </c>
      <c r="Z63" s="62" t="str">
        <f ca="1" t="shared" si="21"/>
        <v/>
      </c>
      <c r="AA63" s="33"/>
      <c r="AB63" s="63" t="str">
        <f ca="1" t="shared" si="24"/>
        <v/>
      </c>
      <c r="AC63" s="72">
        <f ca="1">INDEX(Anslutningspunkt!$A$2:$A$24,RANDBETWEEN(2,24),1)</f>
        <v>203</v>
      </c>
      <c r="AD63" s="29"/>
      <c r="AE63" s="29" t="str">
        <f ca="1" t="shared" si="22"/>
        <v>Regionnät</v>
      </c>
      <c r="AF63" s="33"/>
      <c r="AG63" s="94"/>
      <c r="AH63" s="12"/>
      <c r="AI63" s="95"/>
      <c r="AM63" s="6">
        <f ca="1">VLOOKUP(AC63,Anslutningspunkt!A:B,2,0)+RANDBETWEEN(-10000,10000)</f>
        <v>7067568.048</v>
      </c>
      <c r="AN63" s="6">
        <f ca="1">VLOOKUP(AC63,Anslutningspunkt!A:C,3,0)+RANDBETWEEN(-10000,10000)</f>
        <v>332286.148</v>
      </c>
      <c r="AP63" s="6" t="str">
        <f ca="1" t="shared" si="25"/>
        <v>Utökning</v>
      </c>
      <c r="AQ63" s="6" t="str">
        <f ca="1" t="shared" si="26"/>
        <v>Produktion</v>
      </c>
      <c r="AX63" s="30">
        <f ca="1" t="shared" si="27"/>
        <v>43599.9942355314</v>
      </c>
      <c r="AZ63" s="30">
        <f ca="1">IF(SUM(IF({"4.Projekteringsavtal","5.Anslutningsavtal","6.Nätavtal"}=Q63,1,0))&gt;0,EDATE(AX63,RANDBETWEEN(0,6)),"")</f>
        <v>43660</v>
      </c>
      <c r="BB63" s="20">
        <f ca="1">IF(SUM(IF({"5.Anslutningsavtal","6.Nätavtal"}=Q63,1,0))&gt;0,EDATE(AZ63,RANDBETWEEN(0,3)),"")</f>
        <v>43722</v>
      </c>
      <c r="BD63" s="20">
        <f ca="1" t="shared" si="28"/>
        <v>43813</v>
      </c>
    </row>
    <row r="64" s="6" customFormat="1" ht="12.75" customHeight="1" spans="1:56">
      <c r="A64" s="32" t="s">
        <v>65</v>
      </c>
      <c r="B64" s="30">
        <f ca="1" t="shared" si="0"/>
        <v>44504</v>
      </c>
      <c r="C64" s="31">
        <f ca="1" t="shared" si="1"/>
        <v>45103</v>
      </c>
      <c r="D64" s="29" t="str">
        <f t="shared" si="2"/>
        <v>Project 464</v>
      </c>
      <c r="E64" s="29" t="str">
        <f t="shared" si="3"/>
        <v>Company AB 564</v>
      </c>
      <c r="F64" s="29" t="str">
        <f ca="1" t="shared" si="4"/>
        <v>Kungsör</v>
      </c>
      <c r="G64" s="36">
        <f ca="1" t="shared" si="5"/>
        <v>36</v>
      </c>
      <c r="H64" s="37" t="str">
        <f ca="1" t="shared" si="6"/>
        <v/>
      </c>
      <c r="I64" s="29" t="str">
        <f ca="1" t="shared" si="7"/>
        <v>Utökning</v>
      </c>
      <c r="J64" s="29" t="str">
        <f ca="1" t="shared" si="8"/>
        <v>Konsumtion</v>
      </c>
      <c r="K64" s="40">
        <f ca="1" t="shared" si="9"/>
        <v>430</v>
      </c>
      <c r="L64" s="40">
        <f ca="1" t="shared" si="10"/>
        <v>53</v>
      </c>
      <c r="M64" s="13"/>
      <c r="N64" s="29" t="str">
        <f ca="1" t="shared" si="11"/>
        <v>Anders Erikson 64</v>
      </c>
      <c r="O64" s="29" t="str">
        <f ca="1" t="shared" si="12"/>
        <v>Erik Johanson 64</v>
      </c>
      <c r="P64" s="29" t="str">
        <f ca="1" t="shared" si="13"/>
        <v>Erik Johanson 64</v>
      </c>
      <c r="Q64" s="29" t="str">
        <f ca="1" t="shared" si="14"/>
        <v>2.Reservationsavtal</v>
      </c>
      <c r="R64" s="44" t="str">
        <f ca="1" t="shared" si="15"/>
        <v>n</v>
      </c>
      <c r="S64" s="44" t="str">
        <f ca="1" t="shared" si="16"/>
        <v/>
      </c>
      <c r="T64" s="44" t="str">
        <f ca="1" t="shared" si="17"/>
        <v/>
      </c>
      <c r="U64" s="15"/>
      <c r="V64" s="32"/>
      <c r="W64" s="48" t="str">
        <f ca="1" t="shared" si="18"/>
        <v/>
      </c>
      <c r="X64" s="49" t="str">
        <f ca="1" t="shared" si="19"/>
        <v>Nej</v>
      </c>
      <c r="Y64" s="62" t="str">
        <f ca="1" t="shared" si="20"/>
        <v/>
      </c>
      <c r="Z64" s="62" t="str">
        <f ca="1" t="shared" si="21"/>
        <v/>
      </c>
      <c r="AA64" s="66"/>
      <c r="AB64" s="63" t="str">
        <f ca="1" t="shared" si="24"/>
        <v/>
      </c>
      <c r="AC64" s="72">
        <f ca="1">INDEX(Anslutningspunkt!$A$2:$A$24,RANDBETWEEN(2,24),1)</f>
        <v>102</v>
      </c>
      <c r="AD64" s="29"/>
      <c r="AE64" s="29" t="str">
        <f ca="1" t="shared" si="22"/>
        <v>Stamnät Regionnät</v>
      </c>
      <c r="AF64" s="78"/>
      <c r="AG64" s="100"/>
      <c r="AH64" s="101"/>
      <c r="AI64" s="102"/>
      <c r="AM64" s="6">
        <f ca="1">VLOOKUP(AC64,Anslutningspunkt!A:B,2,0)+RANDBETWEEN(-10000,10000)</f>
        <v>6088160.642</v>
      </c>
      <c r="AN64" s="6">
        <f ca="1">VLOOKUP(AC64,Anslutningspunkt!A:C,3,0)+RANDBETWEEN(-10000,10000)</f>
        <v>502780.069</v>
      </c>
      <c r="AP64" s="6" t="str">
        <f ca="1" t="shared" si="25"/>
        <v>Utökning</v>
      </c>
      <c r="AQ64" s="6" t="str">
        <f ca="1" t="shared" si="26"/>
        <v>Konsumtion</v>
      </c>
      <c r="AX64" s="30">
        <f ca="1" t="shared" si="27"/>
        <v>44826.6307066474</v>
      </c>
      <c r="AZ64" s="30" t="str">
        <f ca="1">IF(SUM(IF({"4.Projekteringsavtal","5.Anslutningsavtal","6.Nätavtal"}=Q64,1,0))&gt;0,EDATE(AX64,RANDBETWEEN(0,6)),"")</f>
        <v/>
      </c>
      <c r="BB64" s="20" t="str">
        <f ca="1">IF(SUM(IF({"5.Anslutningsavtal","6.Nätavtal"}=Q64,1,0))&gt;0,EDATE(AZ64,RANDBETWEEN(0,3)),"")</f>
        <v/>
      </c>
      <c r="BD64" s="20" t="str">
        <f ca="1" t="shared" si="28"/>
        <v/>
      </c>
    </row>
    <row r="65" s="9" customFormat="1" ht="12.75" customHeight="1" spans="1:246">
      <c r="A65" s="33" t="s">
        <v>65</v>
      </c>
      <c r="B65" s="30">
        <f ca="1" t="shared" si="0"/>
        <v>43980</v>
      </c>
      <c r="C65" s="31">
        <f ca="1" t="shared" si="1"/>
        <v>44053</v>
      </c>
      <c r="D65" s="29" t="str">
        <f t="shared" si="2"/>
        <v>Project 465</v>
      </c>
      <c r="E65" s="29" t="str">
        <f t="shared" si="3"/>
        <v>Company AB 565</v>
      </c>
      <c r="F65" s="29" t="str">
        <f ca="1" t="shared" si="4"/>
        <v>Norberg</v>
      </c>
      <c r="G65" s="36">
        <f ca="1" t="shared" si="5"/>
        <v>38</v>
      </c>
      <c r="H65" s="37" t="str">
        <f ca="1" t="shared" si="6"/>
        <v/>
      </c>
      <c r="I65" s="29" t="str">
        <f ca="1" t="shared" si="7"/>
        <v>Utökning</v>
      </c>
      <c r="J65" s="29" t="str">
        <f ca="1" t="shared" si="8"/>
        <v>Konsumtion</v>
      </c>
      <c r="K65" s="40">
        <f ca="1" t="shared" si="9"/>
        <v>290</v>
      </c>
      <c r="L65" s="40">
        <f ca="1" t="shared" si="10"/>
        <v>154</v>
      </c>
      <c r="M65" s="11"/>
      <c r="N65" s="29" t="str">
        <f ca="1" t="shared" si="11"/>
        <v>Lars Johnson 65</v>
      </c>
      <c r="O65" s="29" t="str">
        <f ca="1" t="shared" si="12"/>
        <v>Sarah Anderson 65</v>
      </c>
      <c r="P65" s="29" t="str">
        <f ca="1" t="shared" si="13"/>
        <v>Sarah Anderson 65</v>
      </c>
      <c r="Q65" s="29" t="str">
        <f ca="1" t="shared" si="14"/>
        <v>6.Nätavtal</v>
      </c>
      <c r="R65" s="44" t="str">
        <f ca="1" t="shared" si="15"/>
        <v/>
      </c>
      <c r="S65" s="44" t="str">
        <f ca="1" t="shared" si="16"/>
        <v/>
      </c>
      <c r="T65" s="44" t="str">
        <f ca="1" t="shared" si="17"/>
        <v/>
      </c>
      <c r="U65" s="12"/>
      <c r="V65" s="33"/>
      <c r="W65" s="48" t="str">
        <f ca="1" t="shared" si="18"/>
        <v/>
      </c>
      <c r="X65" s="49" t="str">
        <f ca="1" t="shared" si="19"/>
        <v>Ja</v>
      </c>
      <c r="Y65" s="62">
        <f ca="1" t="shared" si="20"/>
        <v>45577</v>
      </c>
      <c r="Z65" s="62">
        <f ca="1" t="shared" si="21"/>
        <v>44319</v>
      </c>
      <c r="AA65" s="33"/>
      <c r="AB65" s="63" t="str">
        <f ca="1" t="shared" si="24"/>
        <v/>
      </c>
      <c r="AC65" s="72">
        <f ca="1">INDEX(Anslutningspunkt!$A$2:$A$24,RANDBETWEEN(2,24),1)</f>
        <v>3005</v>
      </c>
      <c r="AD65" s="29"/>
      <c r="AE65" s="29" t="str">
        <f ca="1" t="shared" si="22"/>
        <v/>
      </c>
      <c r="AF65" s="33"/>
      <c r="AG65" s="94"/>
      <c r="AH65" s="12"/>
      <c r="AI65" s="95"/>
      <c r="AM65" s="6">
        <f ca="1">VLOOKUP(AC65,Anslutningspunkt!A:B,2,0)+RANDBETWEEN(-10000,10000)</f>
        <v>7769306.698</v>
      </c>
      <c r="AN65" s="6">
        <f ca="1">VLOOKUP(AC65,Anslutningspunkt!A:C,3,0)+RANDBETWEEN(-10000,10000)</f>
        <v>715487.195</v>
      </c>
      <c r="AO65" s="6"/>
      <c r="AP65" s="6" t="str">
        <f ca="1" t="shared" si="25"/>
        <v>Utökning</v>
      </c>
      <c r="AQ65" s="6" t="str">
        <f ca="1" t="shared" si="26"/>
        <v>Konsumtion</v>
      </c>
      <c r="AR65" s="6"/>
      <c r="AS65" s="6"/>
      <c r="AT65" s="6"/>
      <c r="AU65" s="6"/>
      <c r="AV65" s="6"/>
      <c r="AW65" s="6"/>
      <c r="AX65" s="30">
        <f ca="1" t="shared" si="27"/>
        <v>44042.1783288693</v>
      </c>
      <c r="AY65" s="6"/>
      <c r="AZ65" s="30">
        <f ca="1">IF(SUM(IF({"4.Projekteringsavtal","5.Anslutningsavtal","6.Nätavtal"}=Q65,1,0))&gt;0,EDATE(AX65,RANDBETWEEN(0,6)),"")</f>
        <v>44165</v>
      </c>
      <c r="BA65" s="6"/>
      <c r="BB65" s="20">
        <f ca="1">IF(SUM(IF({"5.Anslutningsavtal","6.Nätavtal"}=Q65,1,0))&gt;0,EDATE(AZ65,RANDBETWEEN(0,3)),"")</f>
        <v>44255</v>
      </c>
      <c r="BC65" s="6"/>
      <c r="BD65" s="20">
        <f ca="1" t="shared" si="28"/>
        <v>44255</v>
      </c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  <c r="FK65" s="6"/>
      <c r="FL65" s="6"/>
      <c r="FM65" s="6"/>
      <c r="FN65" s="6"/>
      <c r="FO65" s="6"/>
      <c r="FP65" s="6"/>
      <c r="FQ65" s="6"/>
      <c r="FR65" s="6"/>
      <c r="FS65" s="6"/>
      <c r="FT65" s="6"/>
      <c r="FU65" s="6"/>
      <c r="FV65" s="6"/>
      <c r="FW65" s="6"/>
      <c r="FX65" s="6"/>
      <c r="FY65" s="6"/>
      <c r="FZ65" s="6"/>
      <c r="GA65" s="6"/>
      <c r="GB65" s="6"/>
      <c r="GC65" s="6"/>
      <c r="GD65" s="6"/>
      <c r="GE65" s="6"/>
      <c r="GF65" s="6"/>
      <c r="GG65" s="6"/>
      <c r="GH65" s="6"/>
      <c r="GI65" s="6"/>
      <c r="GJ65" s="6"/>
      <c r="GK65" s="6"/>
      <c r="GL65" s="6"/>
      <c r="GM65" s="6"/>
      <c r="GN65" s="6"/>
      <c r="GO65" s="6"/>
      <c r="GP65" s="6"/>
      <c r="GQ65" s="6"/>
      <c r="GR65" s="6"/>
      <c r="GS65" s="6"/>
      <c r="GT65" s="6"/>
      <c r="GU65" s="6"/>
      <c r="GV65" s="6"/>
      <c r="GW65" s="6"/>
      <c r="GX65" s="6"/>
      <c r="GY65" s="6"/>
      <c r="GZ65" s="6"/>
      <c r="HA65" s="6"/>
      <c r="HB65" s="6"/>
      <c r="HC65" s="6"/>
      <c r="HD65" s="6"/>
      <c r="HE65" s="6"/>
      <c r="HF65" s="6"/>
      <c r="HG65" s="6"/>
      <c r="HH65" s="6"/>
      <c r="HI65" s="6"/>
      <c r="HJ65" s="6"/>
      <c r="HK65" s="6"/>
      <c r="HL65" s="6"/>
      <c r="HM65" s="6"/>
      <c r="HN65" s="6"/>
      <c r="HO65" s="6"/>
      <c r="HP65" s="6"/>
      <c r="HQ65" s="6"/>
      <c r="HR65" s="6"/>
      <c r="HS65" s="6"/>
      <c r="HT65" s="6"/>
      <c r="HU65" s="6"/>
      <c r="HV65" s="6"/>
      <c r="HW65" s="6"/>
      <c r="HX65" s="6"/>
      <c r="HY65" s="6"/>
      <c r="HZ65" s="6"/>
      <c r="IA65" s="6"/>
      <c r="IB65" s="6"/>
      <c r="IC65" s="6"/>
      <c r="ID65" s="6"/>
      <c r="IE65" s="6"/>
      <c r="IF65" s="6"/>
      <c r="IG65" s="6"/>
      <c r="IH65" s="6"/>
      <c r="II65" s="6"/>
      <c r="IJ65" s="6"/>
      <c r="IK65" s="6"/>
      <c r="IL65" s="6"/>
    </row>
    <row r="66" s="9" customFormat="1" ht="12.75" customHeight="1" spans="1:246">
      <c r="A66" s="32" t="s">
        <v>65</v>
      </c>
      <c r="B66" s="30">
        <f ca="1" t="shared" si="0"/>
        <v>44258</v>
      </c>
      <c r="C66" s="31">
        <f ca="1" t="shared" si="1"/>
        <v>45250</v>
      </c>
      <c r="D66" s="29" t="str">
        <f t="shared" si="2"/>
        <v>Project 466</v>
      </c>
      <c r="E66" s="29" t="str">
        <f t="shared" si="3"/>
        <v>Company AB 566</v>
      </c>
      <c r="F66" s="29" t="str">
        <f ca="1" t="shared" si="4"/>
        <v>Katrineholm</v>
      </c>
      <c r="G66" s="36">
        <f ca="1" t="shared" si="5"/>
        <v>33</v>
      </c>
      <c r="H66" s="37" t="str">
        <f ca="1" t="shared" si="6"/>
        <v>Nej</v>
      </c>
      <c r="I66" s="29" t="str">
        <f ca="1" t="shared" si="7"/>
        <v>Utökning</v>
      </c>
      <c r="J66" s="29" t="str">
        <f ca="1" t="shared" si="8"/>
        <v>Produktion</v>
      </c>
      <c r="K66" s="40">
        <f ca="1" t="shared" si="9"/>
        <v>120</v>
      </c>
      <c r="L66" s="40">
        <f ca="1" t="shared" si="10"/>
        <v>32</v>
      </c>
      <c r="M66" s="40"/>
      <c r="N66" s="29" t="str">
        <f ca="1" t="shared" si="11"/>
        <v>Anders Erikson 66</v>
      </c>
      <c r="O66" s="29" t="str">
        <f ca="1" t="shared" si="12"/>
        <v>Anders Erikson 66</v>
      </c>
      <c r="P66" s="29" t="str">
        <f ca="1" t="shared" si="13"/>
        <v>Anders Erikson 66</v>
      </c>
      <c r="Q66" s="29" t="str">
        <f ca="1" t="shared" si="14"/>
        <v>2.Reservationsavtal</v>
      </c>
      <c r="R66" s="44" t="str">
        <f ca="1" t="shared" si="15"/>
        <v/>
      </c>
      <c r="S66" s="44" t="str">
        <f ca="1" t="shared" si="16"/>
        <v>x</v>
      </c>
      <c r="T66" s="44" t="str">
        <f ca="1" t="shared" si="17"/>
        <v/>
      </c>
      <c r="U66" s="50"/>
      <c r="V66" s="32"/>
      <c r="W66" s="48" t="str">
        <f ca="1" t="shared" si="18"/>
        <v>Länk</v>
      </c>
      <c r="X66" s="49" t="str">
        <f ca="1" t="shared" si="19"/>
        <v>Ja</v>
      </c>
      <c r="Y66" s="62">
        <f ca="1" t="shared" si="20"/>
        <v>45294</v>
      </c>
      <c r="Z66" s="62">
        <f ca="1" t="shared" si="21"/>
        <v>45277</v>
      </c>
      <c r="AA66" s="32"/>
      <c r="AB66" s="63" t="str">
        <f ca="1" t="shared" si="24"/>
        <v/>
      </c>
      <c r="AC66" s="72">
        <f ca="1">INDEX(Anslutningspunkt!$A$2:$A$24,RANDBETWEEN(2,24),1)</f>
        <v>206</v>
      </c>
      <c r="AD66" s="29"/>
      <c r="AE66" s="29" t="str">
        <f ca="1" t="shared" si="22"/>
        <v/>
      </c>
      <c r="AF66" s="74"/>
      <c r="AG66" s="92"/>
      <c r="AH66" s="50"/>
      <c r="AI66" s="91"/>
      <c r="AM66" s="6">
        <f ca="1">VLOOKUP(AC66,Anslutningspunkt!A:B,2,0)+RANDBETWEEN(-10000,10000)</f>
        <v>7302488.115</v>
      </c>
      <c r="AN66" s="6">
        <f ca="1">VLOOKUP(AC66,Anslutningspunkt!A:C,3,0)+RANDBETWEEN(-10000,10000)</f>
        <v>724111.405</v>
      </c>
      <c r="AO66" s="6"/>
      <c r="AP66" s="6" t="str">
        <f ca="1" t="shared" si="25"/>
        <v>Utökning</v>
      </c>
      <c r="AQ66" s="6" t="str">
        <f ca="1" t="shared" si="26"/>
        <v>Produktion</v>
      </c>
      <c r="AR66" s="6"/>
      <c r="AS66" s="6"/>
      <c r="AT66" s="6"/>
      <c r="AU66" s="6"/>
      <c r="AV66" s="6"/>
      <c r="AW66" s="6"/>
      <c r="AX66" s="30">
        <f ca="1" t="shared" si="27"/>
        <v>45261.3175677498</v>
      </c>
      <c r="AY66" s="6"/>
      <c r="AZ66" s="30" t="str">
        <f ca="1">IF(SUM(IF({"4.Projekteringsavtal","5.Anslutningsavtal","6.Nätavtal"}=Q66,1,0))&gt;0,EDATE(AX66,RANDBETWEEN(0,6)),"")</f>
        <v/>
      </c>
      <c r="BA66" s="6"/>
      <c r="BB66" s="20" t="str">
        <f ca="1">IF(SUM(IF({"5.Anslutningsavtal","6.Nätavtal"}=Q66,1,0))&gt;0,EDATE(AZ66,RANDBETWEEN(0,3)),"")</f>
        <v/>
      </c>
      <c r="BC66" s="6"/>
      <c r="BD66" s="20" t="str">
        <f ca="1" t="shared" si="28"/>
        <v/>
      </c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6"/>
      <c r="FO66" s="6"/>
      <c r="FP66" s="6"/>
      <c r="FQ66" s="6"/>
      <c r="FR66" s="6"/>
      <c r="FS66" s="6"/>
      <c r="FT66" s="6"/>
      <c r="FU66" s="6"/>
      <c r="FV66" s="6"/>
      <c r="FW66" s="6"/>
      <c r="FX66" s="6"/>
      <c r="FY66" s="6"/>
      <c r="FZ66" s="6"/>
      <c r="GA66" s="6"/>
      <c r="GB66" s="6"/>
      <c r="GC66" s="6"/>
      <c r="GD66" s="6"/>
      <c r="GE66" s="6"/>
      <c r="GF66" s="6"/>
      <c r="GG66" s="6"/>
      <c r="GH66" s="6"/>
      <c r="GI66" s="6"/>
      <c r="GJ66" s="6"/>
      <c r="GK66" s="6"/>
      <c r="GL66" s="6"/>
      <c r="GM66" s="6"/>
      <c r="GN66" s="6"/>
      <c r="GO66" s="6"/>
      <c r="GP66" s="6"/>
      <c r="GQ66" s="6"/>
      <c r="GR66" s="6"/>
      <c r="GS66" s="6"/>
      <c r="GT66" s="6"/>
      <c r="GU66" s="6"/>
      <c r="GV66" s="6"/>
      <c r="GW66" s="6"/>
      <c r="GX66" s="6"/>
      <c r="GY66" s="6"/>
      <c r="GZ66" s="6"/>
      <c r="HA66" s="6"/>
      <c r="HB66" s="6"/>
      <c r="HC66" s="6"/>
      <c r="HD66" s="6"/>
      <c r="HE66" s="6"/>
      <c r="HF66" s="6"/>
      <c r="HG66" s="6"/>
      <c r="HH66" s="6"/>
      <c r="HI66" s="6"/>
      <c r="HJ66" s="6"/>
      <c r="HK66" s="6"/>
      <c r="HL66" s="6"/>
      <c r="HM66" s="6"/>
      <c r="HN66" s="6"/>
      <c r="HO66" s="6"/>
      <c r="HP66" s="6"/>
      <c r="HQ66" s="6"/>
      <c r="HR66" s="6"/>
      <c r="HS66" s="6"/>
      <c r="HT66" s="6"/>
      <c r="HU66" s="6"/>
      <c r="HV66" s="6"/>
      <c r="HW66" s="6"/>
      <c r="HX66" s="6"/>
      <c r="HY66" s="6"/>
      <c r="HZ66" s="6"/>
      <c r="IA66" s="6"/>
      <c r="IB66" s="6"/>
      <c r="IC66" s="6"/>
      <c r="ID66" s="6"/>
      <c r="IE66" s="6"/>
      <c r="IF66" s="6"/>
      <c r="IG66" s="6"/>
      <c r="IH66" s="6"/>
      <c r="II66" s="6"/>
      <c r="IJ66" s="6"/>
      <c r="IK66" s="6"/>
      <c r="IL66" s="6"/>
    </row>
    <row r="67" s="10" customFormat="1" ht="12.75" customHeight="1" spans="1:246">
      <c r="A67" s="32" t="s">
        <v>65</v>
      </c>
      <c r="B67" s="30">
        <f ca="1" t="shared" si="0"/>
        <v>43985</v>
      </c>
      <c r="C67" s="31">
        <f ca="1" t="shared" si="1"/>
        <v>45123</v>
      </c>
      <c r="D67" s="29" t="str">
        <f t="shared" si="2"/>
        <v>Project 467</v>
      </c>
      <c r="E67" s="29" t="str">
        <f t="shared" si="3"/>
        <v>Company AB 567</v>
      </c>
      <c r="F67" s="29" t="str">
        <f ca="1" t="shared" si="4"/>
        <v>Botkyrka</v>
      </c>
      <c r="G67" s="36">
        <f ca="1" t="shared" si="5"/>
        <v>31</v>
      </c>
      <c r="H67" s="37" t="str">
        <f ca="1" t="shared" si="6"/>
        <v>Ja</v>
      </c>
      <c r="I67" s="29" t="str">
        <f ca="1" t="shared" si="7"/>
        <v>Utökning</v>
      </c>
      <c r="J67" s="29" t="str">
        <f ca="1" t="shared" si="8"/>
        <v>Produktion</v>
      </c>
      <c r="K67" s="40">
        <f ca="1" t="shared" si="9"/>
        <v>60</v>
      </c>
      <c r="L67" s="40">
        <f ca="1" t="shared" si="10"/>
        <v>47</v>
      </c>
      <c r="M67" s="40"/>
      <c r="N67" s="29" t="str">
        <f ca="1" t="shared" si="11"/>
        <v>Sarah Anderson 67</v>
      </c>
      <c r="O67" s="29" t="str">
        <f ca="1" t="shared" si="12"/>
        <v>Sarah Anderson 67</v>
      </c>
      <c r="P67" s="29" t="str">
        <f ca="1" t="shared" si="13"/>
        <v>Lars Johnson 67</v>
      </c>
      <c r="Q67" s="29" t="str">
        <f ca="1" t="shared" si="14"/>
        <v>5.Anslutningsavtal</v>
      </c>
      <c r="R67" s="44" t="str">
        <f ca="1" t="shared" si="15"/>
        <v>n</v>
      </c>
      <c r="S67" s="44" t="str">
        <f ca="1" t="shared" si="16"/>
        <v/>
      </c>
      <c r="T67" s="44" t="str">
        <f ca="1" t="shared" si="17"/>
        <v>x</v>
      </c>
      <c r="U67" s="50"/>
      <c r="V67" s="32"/>
      <c r="W67" s="48" t="str">
        <f ca="1" t="shared" si="18"/>
        <v>Reservationsavtal ska tecknas</v>
      </c>
      <c r="X67" s="49" t="str">
        <f ca="1" t="shared" si="19"/>
        <v>Ja</v>
      </c>
      <c r="Y67" s="62">
        <f ca="1" t="shared" si="20"/>
        <v>45476</v>
      </c>
      <c r="Z67" s="62">
        <f ca="1" t="shared" si="21"/>
        <v>45262</v>
      </c>
      <c r="AA67" s="65"/>
      <c r="AB67" s="63" t="str">
        <f ca="1" t="shared" si="24"/>
        <v/>
      </c>
      <c r="AC67" s="72">
        <f ca="1">INDEX(Anslutningspunkt!$A$2:$A$24,RANDBETWEEN(2,24),1)</f>
        <v>151</v>
      </c>
      <c r="AD67" s="29"/>
      <c r="AE67" s="29" t="str">
        <f ca="1" t="shared" si="22"/>
        <v>Regionnät</v>
      </c>
      <c r="AF67" s="74"/>
      <c r="AG67" s="92"/>
      <c r="AH67" s="50"/>
      <c r="AI67" s="91"/>
      <c r="AM67" s="6">
        <f ca="1">VLOOKUP(AC67,Anslutningspunkt!A:B,2,0)+RANDBETWEEN(-10000,10000)</f>
        <v>6327339.937</v>
      </c>
      <c r="AN67" s="6">
        <f ca="1">VLOOKUP(AC67,Anslutningspunkt!A:C,3,0)+RANDBETWEEN(-10000,10000)</f>
        <v>438094.554</v>
      </c>
      <c r="AO67" s="6"/>
      <c r="AP67" s="6" t="str">
        <f ca="1" t="shared" si="25"/>
        <v>Utökning</v>
      </c>
      <c r="AQ67" s="6" t="str">
        <f ca="1" t="shared" si="26"/>
        <v>Produktion</v>
      </c>
      <c r="AR67" s="6"/>
      <c r="AS67" s="6"/>
      <c r="AT67" s="6"/>
      <c r="AU67" s="6"/>
      <c r="AV67" s="6"/>
      <c r="AW67" s="6"/>
      <c r="AX67" s="30">
        <f ca="1" t="shared" si="27"/>
        <v>44933.8526472735</v>
      </c>
      <c r="AY67" s="6"/>
      <c r="AZ67" s="30">
        <f ca="1">IF(SUM(IF({"4.Projekteringsavtal","5.Anslutningsavtal","6.Nätavtal"}=Q67,1,0))&gt;0,EDATE(AX67,RANDBETWEEN(0,6)),"")</f>
        <v>44992</v>
      </c>
      <c r="BA67" s="6"/>
      <c r="BB67" s="20">
        <f ca="1">IF(SUM(IF({"5.Anslutningsavtal","6.Nätavtal"}=Q67,1,0))&gt;0,EDATE(AZ67,RANDBETWEEN(0,3)),"")</f>
        <v>45084</v>
      </c>
      <c r="BC67" s="6"/>
      <c r="BD67" s="20" t="str">
        <f ca="1" t="shared" si="28"/>
        <v/>
      </c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6"/>
      <c r="EW67" s="6"/>
      <c r="EX67" s="6"/>
      <c r="EY67" s="6"/>
      <c r="EZ67" s="6"/>
      <c r="FA67" s="6"/>
      <c r="FB67" s="6"/>
      <c r="FC67" s="6"/>
      <c r="FD67" s="6"/>
      <c r="FE67" s="6"/>
      <c r="FF67" s="6"/>
      <c r="FG67" s="6"/>
      <c r="FH67" s="6"/>
      <c r="FI67" s="6"/>
      <c r="FJ67" s="6"/>
      <c r="FK67" s="6"/>
      <c r="FL67" s="6"/>
      <c r="FM67" s="6"/>
      <c r="FN67" s="6"/>
      <c r="FO67" s="6"/>
      <c r="FP67" s="6"/>
      <c r="FQ67" s="6"/>
      <c r="FR67" s="6"/>
      <c r="FS67" s="6"/>
      <c r="FT67" s="6"/>
      <c r="FU67" s="6"/>
      <c r="FV67" s="6"/>
      <c r="FW67" s="6"/>
      <c r="FX67" s="6"/>
      <c r="FY67" s="6"/>
      <c r="FZ67" s="6"/>
      <c r="GA67" s="6"/>
      <c r="GB67" s="6"/>
      <c r="GC67" s="6"/>
      <c r="GD67" s="6"/>
      <c r="GE67" s="6"/>
      <c r="GF67" s="6"/>
      <c r="GG67" s="6"/>
      <c r="GH67" s="6"/>
      <c r="GI67" s="6"/>
      <c r="GJ67" s="6"/>
      <c r="GK67" s="6"/>
      <c r="GL67" s="6"/>
      <c r="GM67" s="6"/>
      <c r="GN67" s="6"/>
      <c r="GO67" s="6"/>
      <c r="GP67" s="6"/>
      <c r="GQ67" s="6"/>
      <c r="GR67" s="6"/>
      <c r="GS67" s="6"/>
      <c r="GT67" s="6"/>
      <c r="GU67" s="6"/>
      <c r="GV67" s="6"/>
      <c r="GW67" s="6"/>
      <c r="GX67" s="6"/>
      <c r="GY67" s="6"/>
      <c r="GZ67" s="6"/>
      <c r="HA67" s="6"/>
      <c r="HB67" s="6"/>
      <c r="HC67" s="6"/>
      <c r="HD67" s="6"/>
      <c r="HE67" s="6"/>
      <c r="HF67" s="6"/>
      <c r="HG67" s="6"/>
      <c r="HH67" s="6"/>
      <c r="HI67" s="6"/>
      <c r="HJ67" s="6"/>
      <c r="HK67" s="6"/>
      <c r="HL67" s="6"/>
      <c r="HM67" s="6"/>
      <c r="HN67" s="6"/>
      <c r="HO67" s="6"/>
      <c r="HP67" s="6"/>
      <c r="HQ67" s="6"/>
      <c r="HR67" s="6"/>
      <c r="HS67" s="6"/>
      <c r="HT67" s="6"/>
      <c r="HU67" s="6"/>
      <c r="HV67" s="6"/>
      <c r="HW67" s="6"/>
      <c r="HX67" s="6"/>
      <c r="HY67" s="6"/>
      <c r="HZ67" s="6"/>
      <c r="IA67" s="6"/>
      <c r="IB67" s="6"/>
      <c r="IC67" s="6"/>
      <c r="ID67" s="6"/>
      <c r="IE67" s="6"/>
      <c r="IF67" s="6"/>
      <c r="IG67" s="6"/>
      <c r="IH67" s="6"/>
      <c r="II67" s="6"/>
      <c r="IJ67" s="6"/>
      <c r="IK67" s="6"/>
      <c r="IL67" s="6"/>
    </row>
    <row r="68" s="6" customFormat="1" ht="12.75" customHeight="1" spans="1:56">
      <c r="A68" s="33" t="s">
        <v>65</v>
      </c>
      <c r="B68" s="30">
        <f ca="1" t="shared" ref="B68:B131" si="29">RANDBETWEEN(DATE(2018,1,1),DATE(2022,10,20))</f>
        <v>43450</v>
      </c>
      <c r="C68" s="31">
        <f ca="1" t="shared" ref="C68:C131" si="30">RANDBETWEEN(B68,DATE(2024,10,20))</f>
        <v>43536</v>
      </c>
      <c r="D68" s="29" t="str">
        <f t="shared" ref="D68:D131" si="31">_xlfn.CONCAT("Project ",COLUMN(D68),ROW(D68))</f>
        <v>Project 468</v>
      </c>
      <c r="E68" s="29" t="str">
        <f t="shared" ref="E68:E131" si="32">_xlfn.CONCAT("Company AB ",COLUMN(E68),ROW(E68))</f>
        <v>Company AB 568</v>
      </c>
      <c r="F68" s="29" t="str">
        <f ca="1" t="shared" ref="F68:F131" si="33">CHOOSE(RANDBETWEEN(1,55),"Solna","Uppsala","Sigtuna","Norrtälje","Arboga","Kungsör","Avesta","Täby","Ludvika","Gävle","Upplans Bro","Upplands Vsäby","Nynäshamn","Järfälla","Södertälje","Vallentuna","Västerås","Gävle/Sandviken","Strängnäs","Österåker","Nykvarn","Eskilstuna","Upplands Bro","Nacka","Smedjebacken","Botkyrka","Sandviken","Köping","Hofors","Heby","Tierp","Äkers Styckebruk","Östhammar","Huddinge","Hedemora","Surahammar","Falun","Norberg","Trosa","Stockholm","Älvkarleby","Enköping","Gnesta","Upplands Väsby","Hallstahammar","Katrineholm","Åker","Surahamar","Långshyttan","Horndal","Sala","Eskiltuna","Litslunda","Lindesberg","Vingåker")</f>
        <v>Enköping</v>
      </c>
      <c r="G68" s="36">
        <f ca="1" t="shared" ref="G68:G131" si="34">RANDBETWEEN(30,38)</f>
        <v>33</v>
      </c>
      <c r="H68" s="37" t="str">
        <f ca="1" t="shared" ref="H68:H131" si="35">CHOOSE(RANDBETWEEN(1,3),"Ja","Nej","")</f>
        <v/>
      </c>
      <c r="I68" s="29" t="str">
        <f ca="1" t="shared" ref="I68:I131" si="36">CHOOSE(RANDBETWEEN(1,3),"Nyanslutning","Utökning","Flytt")</f>
        <v>Nyanslutning</v>
      </c>
      <c r="J68" s="29" t="str">
        <f ca="1" t="shared" ref="J68:J131" si="37">CHOOSE(RANDBETWEEN(1,2),"Produktion","Konsumtion")</f>
        <v>Produktion</v>
      </c>
      <c r="K68" s="40">
        <f ca="1" t="shared" ref="K68:K131" si="38">RANDBETWEEN(1,60)*10</f>
        <v>170</v>
      </c>
      <c r="L68" s="40">
        <f ca="1" t="shared" ref="L68:L131" si="39">RANDBETWEEN(1,K68)</f>
        <v>163</v>
      </c>
      <c r="M68" s="11"/>
      <c r="N68" s="29" t="str">
        <f ca="1" t="shared" ref="N68:N131" si="40">_xlfn.CONCAT(CHOOSE(RANDBETWEEN(1,4),"Anders Erikson","Erik Johanson","Sarah Anderson","Lars Johnson")," ",ROW(N68))</f>
        <v>Anders Erikson 68</v>
      </c>
      <c r="O68" s="29" t="str">
        <f ca="1" t="shared" ref="O68:O131" si="41">_xlfn.CONCAT(CHOOSE(RANDBETWEEN(1,4),"Anders Erikson","Erik Johanson","Sarah Anderson","Lars Johnson")," ",ROW(O68))</f>
        <v>Lars Johnson 68</v>
      </c>
      <c r="P68" s="29" t="str">
        <f ca="1" t="shared" ref="P68:P131" si="42">_xlfn.CONCAT(CHOOSE(RANDBETWEEN(1,4),"Anders Erikson","Erik Johanson","Sarah Anderson","Lars Johnson")," ",ROW(P68))</f>
        <v>Anders Erikson 68</v>
      </c>
      <c r="Q68" s="29" t="str">
        <f ca="1" t="shared" ref="Q68:Q131" si="43">CHOOSE(RANDBETWEEN(1,5),"5.Anslutningsavtal","4.Projekteringsavtal","6.Nätavtal","2.Reservationsavtal","1.Anslutningsmöjlighet")</f>
        <v>6.Nätavtal</v>
      </c>
      <c r="R68" s="44" t="str">
        <f ca="1" t="shared" ref="R68:R131" si="44">CHOOSE(RANDBETWEEN(1,8),"Ja","","","","n","nej","?","N/A")</f>
        <v>nej</v>
      </c>
      <c r="S68" s="44" t="str">
        <f ca="1" t="shared" ref="S68:S131" si="45">CHOOSE(RANDBETWEEN(1,3),"x","","")</f>
        <v/>
      </c>
      <c r="T68" s="44" t="str">
        <f ca="1" t="shared" ref="T68:T131" si="46">CHOOSE(RANDBETWEEN(1,4),"x","","","")</f>
        <v>x</v>
      </c>
      <c r="U68" s="12"/>
      <c r="V68" s="33"/>
      <c r="W68" s="48" t="str">
        <f ca="1" t="shared" ref="W68:W131" si="47">CHOOSE(RANDBETWEEN(1,7),"Länk","","","","","Ansluts till LN 20 kV","Reservationsavtal ska tecknas")</f>
        <v/>
      </c>
      <c r="X68" s="49" t="str">
        <f ca="1" t="shared" ref="X68:X131" si="48">CHOOSE(RANDBETWEEN(1,4),"Ja","Ja","Nej","")</f>
        <v/>
      </c>
      <c r="Y68" s="62" t="str">
        <f ca="1" t="shared" ref="Y68:Y131" si="49">IF(Z68&lt;&gt;"",RANDBETWEEN(Z68,DATE(2024,10,20)),"")</f>
        <v/>
      </c>
      <c r="Z68" s="62" t="str">
        <f ca="1" t="shared" ref="Z68:Z131" si="50">IF(X68="Ja",RANDBETWEEN(C68,DATE(2024,10,20)),"")</f>
        <v/>
      </c>
      <c r="AA68" s="33"/>
      <c r="AB68" s="63" t="str">
        <f ca="1" t="shared" si="24"/>
        <v/>
      </c>
      <c r="AC68" s="72">
        <f ca="1">INDEX(Anslutningspunkt!$A$2:$A$24,RANDBETWEEN(2,24),1)</f>
        <v>3018</v>
      </c>
      <c r="AD68" s="29"/>
      <c r="AE68" s="29" t="str">
        <f ca="1" t="shared" ref="AE68:AE131" si="51">CHOOSE(RANDBETWEEN(1,4),"Regionnät","Stamnät Regionnät","Stamnät","")</f>
        <v>Regionnät</v>
      </c>
      <c r="AF68" s="33"/>
      <c r="AG68" s="94"/>
      <c r="AH68" s="12"/>
      <c r="AI68" s="95"/>
      <c r="AM68" s="6">
        <f ca="1">VLOOKUP(AC68,Anslutningspunkt!A:B,2,0)+RANDBETWEEN(-10000,10000)</f>
        <v>7734598.698</v>
      </c>
      <c r="AN68" s="6">
        <f ca="1">VLOOKUP(AC68,Anslutningspunkt!A:C,3,0)+RANDBETWEEN(-10000,10000)</f>
        <v>765375.195</v>
      </c>
      <c r="AP68" s="6" t="str">
        <f ca="1" t="shared" si="25"/>
        <v>Nyanslutning</v>
      </c>
      <c r="AQ68" s="6" t="str">
        <f ca="1" t="shared" si="26"/>
        <v>Produktion</v>
      </c>
      <c r="AX68" s="30">
        <f ca="1" t="shared" si="27"/>
        <v>43544.8143801002</v>
      </c>
      <c r="AZ68" s="30">
        <f ca="1">IF(SUM(IF({"4.Projekteringsavtal","5.Anslutningsavtal","6.Nätavtal"}=Q68,1,0))&gt;0,EDATE(AX68,RANDBETWEEN(0,6)),"")</f>
        <v>43636</v>
      </c>
      <c r="BB68" s="20">
        <f ca="1">IF(SUM(IF({"5.Anslutningsavtal","6.Nätavtal"}=Q68,1,0))&gt;0,EDATE(AZ68,RANDBETWEEN(0,3)),"")</f>
        <v>43697</v>
      </c>
      <c r="BD68" s="20">
        <f ca="1" t="shared" si="28"/>
        <v>43789</v>
      </c>
    </row>
    <row r="69" s="6" customFormat="1" ht="12.75" customHeight="1" spans="1:56">
      <c r="A69" s="32" t="s">
        <v>65</v>
      </c>
      <c r="B69" s="30">
        <f ca="1" t="shared" si="29"/>
        <v>43340</v>
      </c>
      <c r="C69" s="31">
        <f ca="1" t="shared" si="30"/>
        <v>44302</v>
      </c>
      <c r="D69" s="29" t="str">
        <f t="shared" si="31"/>
        <v>Project 469</v>
      </c>
      <c r="E69" s="29" t="str">
        <f t="shared" si="32"/>
        <v>Company AB 569</v>
      </c>
      <c r="F69" s="29" t="str">
        <f ca="1" t="shared" si="33"/>
        <v>Ludvika</v>
      </c>
      <c r="G69" s="36">
        <f ca="1" t="shared" si="34"/>
        <v>36</v>
      </c>
      <c r="H69" s="37" t="str">
        <f ca="1" t="shared" si="35"/>
        <v>Nej</v>
      </c>
      <c r="I69" s="29" t="str">
        <f ca="1" t="shared" si="36"/>
        <v>Nyanslutning</v>
      </c>
      <c r="J69" s="29" t="str">
        <f ca="1" t="shared" si="37"/>
        <v>Produktion</v>
      </c>
      <c r="K69" s="40">
        <f ca="1" t="shared" si="38"/>
        <v>550</v>
      </c>
      <c r="L69" s="40">
        <f ca="1" t="shared" si="39"/>
        <v>547</v>
      </c>
      <c r="M69" s="43"/>
      <c r="N69" s="29" t="str">
        <f ca="1" t="shared" si="40"/>
        <v>Lars Johnson 69</v>
      </c>
      <c r="O69" s="29" t="str">
        <f ca="1" t="shared" si="41"/>
        <v>Erik Johanson 69</v>
      </c>
      <c r="P69" s="29" t="str">
        <f ca="1" t="shared" si="42"/>
        <v>Erik Johanson 69</v>
      </c>
      <c r="Q69" s="29" t="str">
        <f ca="1" t="shared" si="43"/>
        <v>4.Projekteringsavtal</v>
      </c>
      <c r="R69" s="44" t="str">
        <f ca="1" t="shared" si="44"/>
        <v>?</v>
      </c>
      <c r="S69" s="44" t="str">
        <f ca="1" t="shared" si="45"/>
        <v/>
      </c>
      <c r="T69" s="44" t="str">
        <f ca="1" t="shared" si="46"/>
        <v/>
      </c>
      <c r="U69" s="15"/>
      <c r="V69" s="32"/>
      <c r="W69" s="48" t="str">
        <f ca="1" t="shared" si="47"/>
        <v/>
      </c>
      <c r="X69" s="49" t="str">
        <f ca="1" t="shared" si="48"/>
        <v>Ja</v>
      </c>
      <c r="Y69" s="62">
        <f ca="1" t="shared" si="49"/>
        <v>45542</v>
      </c>
      <c r="Z69" s="62">
        <f ca="1" t="shared" si="50"/>
        <v>44689</v>
      </c>
      <c r="AA69" s="64"/>
      <c r="AB69" s="63" t="str">
        <f ca="1" t="shared" ref="AB69:AB132" si="52">IF(Q69="1.Anslutningsmöjlighet",IF(RAND()*10&lt;3,B69+RAND()*(EDATE(C69,1)-B69),""),"")</f>
        <v/>
      </c>
      <c r="AC69" s="72">
        <f ca="1">INDEX(Anslutningspunkt!$A$2:$A$24,RANDBETWEEN(2,24),1)</f>
        <v>204</v>
      </c>
      <c r="AD69" s="29"/>
      <c r="AE69" s="29" t="str">
        <f ca="1" t="shared" si="51"/>
        <v>Stamnät</v>
      </c>
      <c r="AF69" s="74"/>
      <c r="AG69" s="92"/>
      <c r="AH69" s="50"/>
      <c r="AI69" s="91"/>
      <c r="AM69" s="6">
        <f ca="1">VLOOKUP(AC69,Anslutningspunkt!A:B,2,0)+RANDBETWEEN(-10000,10000)</f>
        <v>7090161.63</v>
      </c>
      <c r="AN69" s="6">
        <f ca="1">VLOOKUP(AC69,Anslutningspunkt!A:C,3,0)+RANDBETWEEN(-10000,10000)</f>
        <v>706510.671</v>
      </c>
      <c r="AP69" s="6" t="str">
        <f ca="1" t="shared" ref="AP69:AP132" si="53">I69</f>
        <v>Nyanslutning</v>
      </c>
      <c r="AQ69" s="6" t="str">
        <f ca="1" t="shared" ref="AQ69:AQ132" si="54">J69</f>
        <v>Produktion</v>
      </c>
      <c r="AX69" s="30">
        <f ca="1" t="shared" ref="AX69:AX132" si="55">IF(Q69&lt;&gt;"1.Anslutningsmöjlighet",B69+RAND()*(EDATE(C69,1)-B69),"")</f>
        <v>43687.1028232513</v>
      </c>
      <c r="AZ69" s="30">
        <f ca="1">IF(SUM(IF({"4.Projekteringsavtal","5.Anslutningsavtal","6.Nätavtal"}=Q69,1,0))&gt;0,EDATE(AX69,RANDBETWEEN(0,6)),"")</f>
        <v>43687</v>
      </c>
      <c r="BB69" s="20" t="str">
        <f ca="1">IF(SUM(IF({"5.Anslutningsavtal","6.Nätavtal"}=Q69,1,0))&gt;0,EDATE(AZ69,RANDBETWEEN(0,3)),"")</f>
        <v/>
      </c>
      <c r="BD69" s="20" t="str">
        <f ca="1" t="shared" ref="BD69:BD132" si="56">IF("6.Nätavtal"=Q69,EDATE(BB69,RANDBETWEEN(0,3)),"")</f>
        <v/>
      </c>
    </row>
    <row r="70" s="6" customFormat="1" ht="12.75" customHeight="1" spans="1:56">
      <c r="A70" s="32" t="s">
        <v>65</v>
      </c>
      <c r="B70" s="30">
        <f ca="1" t="shared" si="29"/>
        <v>44008</v>
      </c>
      <c r="C70" s="31">
        <f ca="1" t="shared" si="30"/>
        <v>45395</v>
      </c>
      <c r="D70" s="29" t="str">
        <f t="shared" si="31"/>
        <v>Project 470</v>
      </c>
      <c r="E70" s="29" t="str">
        <f t="shared" si="32"/>
        <v>Company AB 570</v>
      </c>
      <c r="F70" s="29" t="str">
        <f ca="1" t="shared" si="33"/>
        <v>Upplans Bro</v>
      </c>
      <c r="G70" s="36">
        <f ca="1" t="shared" si="34"/>
        <v>35</v>
      </c>
      <c r="H70" s="37" t="str">
        <f ca="1" t="shared" si="35"/>
        <v>Ja</v>
      </c>
      <c r="I70" s="29" t="str">
        <f ca="1" t="shared" si="36"/>
        <v>Utökning</v>
      </c>
      <c r="J70" s="29" t="str">
        <f ca="1" t="shared" si="37"/>
        <v>Konsumtion</v>
      </c>
      <c r="K70" s="40">
        <f ca="1" t="shared" si="38"/>
        <v>500</v>
      </c>
      <c r="L70" s="40">
        <f ca="1" t="shared" si="39"/>
        <v>302</v>
      </c>
      <c r="M70" s="40"/>
      <c r="N70" s="29" t="str">
        <f ca="1" t="shared" si="40"/>
        <v>Anders Erikson 70</v>
      </c>
      <c r="O70" s="29" t="str">
        <f ca="1" t="shared" si="41"/>
        <v>Anders Erikson 70</v>
      </c>
      <c r="P70" s="29" t="str">
        <f ca="1" t="shared" si="42"/>
        <v>Lars Johnson 70</v>
      </c>
      <c r="Q70" s="29" t="str">
        <f ca="1" t="shared" si="43"/>
        <v>6.Nätavtal</v>
      </c>
      <c r="R70" s="44" t="str">
        <f ca="1" t="shared" si="44"/>
        <v/>
      </c>
      <c r="S70" s="44" t="str">
        <f ca="1" t="shared" si="45"/>
        <v/>
      </c>
      <c r="T70" s="44" t="str">
        <f ca="1" t="shared" si="46"/>
        <v/>
      </c>
      <c r="U70" s="50"/>
      <c r="V70" s="32"/>
      <c r="W70" s="48" t="str">
        <f ca="1" t="shared" si="47"/>
        <v>Ansluts till LN 20 kV</v>
      </c>
      <c r="X70" s="49" t="str">
        <f ca="1" t="shared" si="48"/>
        <v>Nej</v>
      </c>
      <c r="Y70" s="62" t="str">
        <f ca="1" t="shared" si="49"/>
        <v/>
      </c>
      <c r="Z70" s="62" t="str">
        <f ca="1" t="shared" si="50"/>
        <v/>
      </c>
      <c r="AA70" s="65"/>
      <c r="AB70" s="63" t="str">
        <f ca="1" t="shared" si="52"/>
        <v/>
      </c>
      <c r="AC70" s="72">
        <f ca="1">INDEX(Anslutningspunkt!$A$2:$A$24,RANDBETWEEN(2,24),1)</f>
        <v>205</v>
      </c>
      <c r="AD70" s="29"/>
      <c r="AE70" s="29" t="str">
        <f ca="1" t="shared" si="51"/>
        <v/>
      </c>
      <c r="AF70" s="32"/>
      <c r="AG70" s="93"/>
      <c r="AH70" s="50"/>
      <c r="AI70" s="91"/>
      <c r="AM70" s="6">
        <f ca="1">VLOOKUP(AC70,Anslutningspunkt!A:B,2,0)+RANDBETWEEN(-10000,10000)</f>
        <v>7212821.753</v>
      </c>
      <c r="AN70" s="6">
        <f ca="1">VLOOKUP(AC70,Anslutningspunkt!A:C,3,0)+RANDBETWEEN(-10000,10000)</f>
        <v>360623.201</v>
      </c>
      <c r="AP70" s="6" t="str">
        <f ca="1" t="shared" si="53"/>
        <v>Utökning</v>
      </c>
      <c r="AQ70" s="6" t="str">
        <f ca="1" t="shared" si="54"/>
        <v>Konsumtion</v>
      </c>
      <c r="AX70" s="30">
        <f ca="1" t="shared" si="55"/>
        <v>44991.5922732155</v>
      </c>
      <c r="AZ70" s="30">
        <f ca="1">IF(SUM(IF({"4.Projekteringsavtal","5.Anslutningsavtal","6.Nätavtal"}=Q70,1,0))&gt;0,EDATE(AX70,RANDBETWEEN(0,6)),"")</f>
        <v>45175</v>
      </c>
      <c r="BB70" s="20">
        <f ca="1">IF(SUM(IF({"5.Anslutningsavtal","6.Nätavtal"}=Q70,1,0))&gt;0,EDATE(AZ70,RANDBETWEEN(0,3)),"")</f>
        <v>45236</v>
      </c>
      <c r="BD70" s="20">
        <f ca="1" t="shared" si="56"/>
        <v>45297</v>
      </c>
    </row>
    <row r="71" s="6" customFormat="1" ht="12.75" customHeight="1" spans="1:56">
      <c r="A71" s="32" t="s">
        <v>65</v>
      </c>
      <c r="B71" s="30">
        <f ca="1" t="shared" si="29"/>
        <v>44048</v>
      </c>
      <c r="C71" s="31">
        <f ca="1" t="shared" si="30"/>
        <v>44964</v>
      </c>
      <c r="D71" s="29" t="str">
        <f t="shared" si="31"/>
        <v>Project 471</v>
      </c>
      <c r="E71" s="29" t="str">
        <f t="shared" si="32"/>
        <v>Company AB 571</v>
      </c>
      <c r="F71" s="29" t="str">
        <f ca="1" t="shared" si="33"/>
        <v>Gnesta</v>
      </c>
      <c r="G71" s="36">
        <f ca="1" t="shared" si="34"/>
        <v>31</v>
      </c>
      <c r="H71" s="37" t="str">
        <f ca="1" t="shared" si="35"/>
        <v>Nej</v>
      </c>
      <c r="I71" s="29" t="str">
        <f ca="1" t="shared" si="36"/>
        <v>Utökning</v>
      </c>
      <c r="J71" s="29" t="str">
        <f ca="1" t="shared" si="37"/>
        <v>Konsumtion</v>
      </c>
      <c r="K71" s="40">
        <f ca="1" t="shared" si="38"/>
        <v>530</v>
      </c>
      <c r="L71" s="40">
        <f ca="1" t="shared" si="39"/>
        <v>422</v>
      </c>
      <c r="M71" s="40"/>
      <c r="N71" s="29" t="str">
        <f ca="1" t="shared" si="40"/>
        <v>Anders Erikson 71</v>
      </c>
      <c r="O71" s="29" t="str">
        <f ca="1" t="shared" si="41"/>
        <v>Sarah Anderson 71</v>
      </c>
      <c r="P71" s="29" t="str">
        <f ca="1" t="shared" si="42"/>
        <v>Sarah Anderson 71</v>
      </c>
      <c r="Q71" s="29" t="str">
        <f ca="1" t="shared" si="43"/>
        <v>5.Anslutningsavtal</v>
      </c>
      <c r="R71" s="44" t="str">
        <f ca="1" t="shared" si="44"/>
        <v/>
      </c>
      <c r="S71" s="44" t="str">
        <f ca="1" t="shared" si="45"/>
        <v/>
      </c>
      <c r="T71" s="44" t="str">
        <f ca="1" t="shared" si="46"/>
        <v/>
      </c>
      <c r="U71" s="50"/>
      <c r="V71" s="32"/>
      <c r="W71" s="48" t="str">
        <f ca="1" t="shared" si="47"/>
        <v/>
      </c>
      <c r="X71" s="49" t="str">
        <f ca="1" t="shared" si="48"/>
        <v>Ja</v>
      </c>
      <c r="Y71" s="62">
        <f ca="1" t="shared" si="49"/>
        <v>45584</v>
      </c>
      <c r="Z71" s="62">
        <f ca="1" t="shared" si="50"/>
        <v>45564</v>
      </c>
      <c r="AA71" s="117"/>
      <c r="AB71" s="63" t="str">
        <f ca="1" t="shared" si="52"/>
        <v/>
      </c>
      <c r="AC71" s="72">
        <f ca="1">INDEX(Anslutningspunkt!$A$2:$A$24,RANDBETWEEN(2,24),1)</f>
        <v>3006</v>
      </c>
      <c r="AD71" s="29"/>
      <c r="AE71" s="29" t="str">
        <f ca="1" t="shared" si="51"/>
        <v>Stamnät Regionnät</v>
      </c>
      <c r="AF71" s="74"/>
      <c r="AG71" s="92"/>
      <c r="AH71" s="50"/>
      <c r="AI71" s="91"/>
      <c r="AM71" s="6">
        <f ca="1">VLOOKUP(AC71,Anslutningspunkt!A:B,2,0)+RANDBETWEEN(-10000,10000)</f>
        <v>7612072.698</v>
      </c>
      <c r="AN71" s="6">
        <f ca="1">VLOOKUP(AC71,Anslutningspunkt!A:C,3,0)+RANDBETWEEN(-10000,10000)</f>
        <v>798591.195</v>
      </c>
      <c r="AP71" s="6" t="str">
        <f ca="1" t="shared" si="53"/>
        <v>Utökning</v>
      </c>
      <c r="AQ71" s="6" t="str">
        <f ca="1" t="shared" si="54"/>
        <v>Konsumtion</v>
      </c>
      <c r="AX71" s="30">
        <f ca="1" t="shared" si="55"/>
        <v>44920.9130114831</v>
      </c>
      <c r="AZ71" s="30">
        <f ca="1">IF(SUM(IF({"4.Projekteringsavtal","5.Anslutningsavtal","6.Nätavtal"}=Q71,1,0))&gt;0,EDATE(AX71,RANDBETWEEN(0,6)),"")</f>
        <v>44951</v>
      </c>
      <c r="BB71" s="20">
        <f ca="1">IF(SUM(IF({"5.Anslutningsavtal","6.Nätavtal"}=Q71,1,0))&gt;0,EDATE(AZ71,RANDBETWEEN(0,3)),"")</f>
        <v>45010</v>
      </c>
      <c r="BD71" s="20" t="str">
        <f ca="1" t="shared" si="56"/>
        <v/>
      </c>
    </row>
    <row r="72" s="6" customFormat="1" ht="12.75" customHeight="1" spans="1:56">
      <c r="A72" s="32" t="s">
        <v>65</v>
      </c>
      <c r="B72" s="30">
        <f ca="1" t="shared" si="29"/>
        <v>44486</v>
      </c>
      <c r="C72" s="31">
        <f ca="1" t="shared" si="30"/>
        <v>45269</v>
      </c>
      <c r="D72" s="29" t="str">
        <f t="shared" si="31"/>
        <v>Project 472</v>
      </c>
      <c r="E72" s="29" t="str">
        <f t="shared" si="32"/>
        <v>Company AB 572</v>
      </c>
      <c r="F72" s="29" t="str">
        <f ca="1" t="shared" si="33"/>
        <v>Stockholm</v>
      </c>
      <c r="G72" s="36">
        <f ca="1" t="shared" si="34"/>
        <v>33</v>
      </c>
      <c r="H72" s="37" t="str">
        <f ca="1" t="shared" si="35"/>
        <v/>
      </c>
      <c r="I72" s="29" t="str">
        <f ca="1" t="shared" si="36"/>
        <v>Utökning</v>
      </c>
      <c r="J72" s="29" t="str">
        <f ca="1" t="shared" si="37"/>
        <v>Konsumtion</v>
      </c>
      <c r="K72" s="40">
        <f ca="1" t="shared" si="38"/>
        <v>290</v>
      </c>
      <c r="L72" s="40">
        <f ca="1" t="shared" si="39"/>
        <v>267</v>
      </c>
      <c r="M72" s="40"/>
      <c r="N72" s="29" t="str">
        <f ca="1" t="shared" si="40"/>
        <v>Anders Erikson 72</v>
      </c>
      <c r="O72" s="29" t="str">
        <f ca="1" t="shared" si="41"/>
        <v>Lars Johnson 72</v>
      </c>
      <c r="P72" s="29" t="str">
        <f ca="1" t="shared" si="42"/>
        <v>Anders Erikson 72</v>
      </c>
      <c r="Q72" s="29" t="str">
        <f ca="1" t="shared" si="43"/>
        <v>2.Reservationsavtal</v>
      </c>
      <c r="R72" s="44" t="str">
        <f ca="1" t="shared" si="44"/>
        <v/>
      </c>
      <c r="S72" s="44" t="str">
        <f ca="1" t="shared" si="45"/>
        <v/>
      </c>
      <c r="T72" s="44" t="str">
        <f ca="1" t="shared" si="46"/>
        <v/>
      </c>
      <c r="U72" s="50"/>
      <c r="V72" s="32"/>
      <c r="W72" s="48" t="str">
        <f ca="1" t="shared" si="47"/>
        <v>Reservationsavtal ska tecknas</v>
      </c>
      <c r="X72" s="49" t="str">
        <f ca="1" t="shared" si="48"/>
        <v>Ja</v>
      </c>
      <c r="Y72" s="62">
        <f ca="1" t="shared" si="49"/>
        <v>45369</v>
      </c>
      <c r="Z72" s="62">
        <f ca="1" t="shared" si="50"/>
        <v>45369</v>
      </c>
      <c r="AA72" s="32"/>
      <c r="AB72" s="63" t="str">
        <f ca="1" t="shared" si="52"/>
        <v/>
      </c>
      <c r="AC72" s="72">
        <f ca="1">INDEX(Anslutningspunkt!$A$2:$A$24,RANDBETWEEN(2,24),1)</f>
        <v>3018</v>
      </c>
      <c r="AD72" s="29"/>
      <c r="AE72" s="29" t="str">
        <f ca="1" t="shared" si="51"/>
        <v>Stamnät</v>
      </c>
      <c r="AF72" s="74"/>
      <c r="AG72" s="92"/>
      <c r="AH72" s="50"/>
      <c r="AI72" s="91"/>
      <c r="AM72" s="6">
        <f ca="1">VLOOKUP(AC72,Anslutningspunkt!A:B,2,0)+RANDBETWEEN(-10000,10000)</f>
        <v>7731827.698</v>
      </c>
      <c r="AN72" s="6">
        <f ca="1">VLOOKUP(AC72,Anslutningspunkt!A:C,3,0)+RANDBETWEEN(-10000,10000)</f>
        <v>771912.195</v>
      </c>
      <c r="AP72" s="6" t="str">
        <f ca="1" t="shared" si="53"/>
        <v>Utökning</v>
      </c>
      <c r="AQ72" s="6" t="str">
        <f ca="1" t="shared" si="54"/>
        <v>Konsumtion</v>
      </c>
      <c r="AX72" s="30">
        <f ca="1" t="shared" si="55"/>
        <v>44662.0626089028</v>
      </c>
      <c r="AZ72" s="30" t="str">
        <f ca="1">IF(SUM(IF({"4.Projekteringsavtal","5.Anslutningsavtal","6.Nätavtal"}=Q72,1,0))&gt;0,EDATE(AX72,RANDBETWEEN(0,6)),"")</f>
        <v/>
      </c>
      <c r="BB72" s="20" t="str">
        <f ca="1">IF(SUM(IF({"5.Anslutningsavtal","6.Nätavtal"}=Q72,1,0))&gt;0,EDATE(AZ72,RANDBETWEEN(0,3)),"")</f>
        <v/>
      </c>
      <c r="BD72" s="20" t="str">
        <f ca="1" t="shared" si="56"/>
        <v/>
      </c>
    </row>
    <row r="73" s="6" customFormat="1" ht="12.75" customHeight="1" spans="1:56">
      <c r="A73" s="32" t="s">
        <v>65</v>
      </c>
      <c r="B73" s="30">
        <f ca="1" t="shared" si="29"/>
        <v>43833</v>
      </c>
      <c r="C73" s="31">
        <f ca="1" t="shared" si="30"/>
        <v>44622</v>
      </c>
      <c r="D73" s="29" t="str">
        <f t="shared" si="31"/>
        <v>Project 473</v>
      </c>
      <c r="E73" s="29" t="str">
        <f t="shared" si="32"/>
        <v>Company AB 573</v>
      </c>
      <c r="F73" s="29" t="str">
        <f ca="1" t="shared" si="33"/>
        <v>Falun</v>
      </c>
      <c r="G73" s="36">
        <f ca="1" t="shared" si="34"/>
        <v>34</v>
      </c>
      <c r="H73" s="37" t="str">
        <f ca="1" t="shared" si="35"/>
        <v>Ja</v>
      </c>
      <c r="I73" s="29" t="str">
        <f ca="1" t="shared" si="36"/>
        <v>Nyanslutning</v>
      </c>
      <c r="J73" s="29" t="str">
        <f ca="1" t="shared" si="37"/>
        <v>Produktion</v>
      </c>
      <c r="K73" s="40">
        <f ca="1" t="shared" si="38"/>
        <v>10</v>
      </c>
      <c r="L73" s="40">
        <f ca="1" t="shared" si="39"/>
        <v>8</v>
      </c>
      <c r="M73" s="40"/>
      <c r="N73" s="29" t="str">
        <f ca="1" t="shared" si="40"/>
        <v>Anders Erikson 73</v>
      </c>
      <c r="O73" s="29" t="str">
        <f ca="1" t="shared" si="41"/>
        <v>Lars Johnson 73</v>
      </c>
      <c r="P73" s="29" t="str">
        <f ca="1" t="shared" si="42"/>
        <v>Sarah Anderson 73</v>
      </c>
      <c r="Q73" s="29" t="str">
        <f ca="1" t="shared" si="43"/>
        <v>6.Nätavtal</v>
      </c>
      <c r="R73" s="44" t="str">
        <f ca="1" t="shared" si="44"/>
        <v>n</v>
      </c>
      <c r="S73" s="44" t="str">
        <f ca="1" t="shared" si="45"/>
        <v>x</v>
      </c>
      <c r="T73" s="44" t="str">
        <f ca="1" t="shared" si="46"/>
        <v/>
      </c>
      <c r="U73" s="50"/>
      <c r="V73" s="32"/>
      <c r="W73" s="48" t="str">
        <f ca="1" t="shared" si="47"/>
        <v>Ansluts till LN 20 kV</v>
      </c>
      <c r="X73" s="49" t="str">
        <f ca="1" t="shared" si="48"/>
        <v>Ja</v>
      </c>
      <c r="Y73" s="62">
        <f ca="1" t="shared" si="49"/>
        <v>45557</v>
      </c>
      <c r="Z73" s="62">
        <f ca="1" t="shared" si="50"/>
        <v>44769</v>
      </c>
      <c r="AA73" s="32"/>
      <c r="AB73" s="63" t="str">
        <f ca="1" t="shared" si="52"/>
        <v/>
      </c>
      <c r="AC73" s="72">
        <f ca="1">INDEX(Anslutningspunkt!$A$2:$A$24,RANDBETWEEN(2,24),1)</f>
        <v>3011</v>
      </c>
      <c r="AD73" s="29"/>
      <c r="AE73" s="29" t="str">
        <f ca="1" t="shared" si="51"/>
        <v>Stamnät</v>
      </c>
      <c r="AF73" s="74"/>
      <c r="AG73" s="92"/>
      <c r="AH73" s="50"/>
      <c r="AI73" s="91"/>
      <c r="AM73" s="6">
        <f ca="1">VLOOKUP(AC73,Anslutningspunkt!A:B,2,0)+RANDBETWEEN(-10000,10000)</f>
        <v>7659696.698</v>
      </c>
      <c r="AN73" s="6">
        <f ca="1">VLOOKUP(AC73,Anslutningspunkt!A:C,3,0)+RANDBETWEEN(-10000,10000)</f>
        <v>827168.195</v>
      </c>
      <c r="AP73" s="6" t="str">
        <f ca="1" t="shared" si="53"/>
        <v>Nyanslutning</v>
      </c>
      <c r="AQ73" s="6" t="str">
        <f ca="1" t="shared" si="54"/>
        <v>Produktion</v>
      </c>
      <c r="AX73" s="30">
        <f ca="1" t="shared" si="55"/>
        <v>43856.2300646344</v>
      </c>
      <c r="AZ73" s="30">
        <f ca="1">IF(SUM(IF({"4.Projekteringsavtal","5.Anslutningsavtal","6.Nätavtal"}=Q73,1,0))&gt;0,EDATE(AX73,RANDBETWEEN(0,6)),"")</f>
        <v>43947</v>
      </c>
      <c r="BB73" s="20">
        <f ca="1">IF(SUM(IF({"5.Anslutningsavtal","6.Nätavtal"}=Q73,1,0))&gt;0,EDATE(AZ73,RANDBETWEEN(0,3)),"")</f>
        <v>43977</v>
      </c>
      <c r="BD73" s="20">
        <f ca="1" t="shared" si="56"/>
        <v>44069</v>
      </c>
    </row>
    <row r="74" s="6" customFormat="1" ht="12.75" customHeight="1" spans="1:56">
      <c r="A74" s="32" t="s">
        <v>65</v>
      </c>
      <c r="B74" s="30">
        <f ca="1" t="shared" si="29"/>
        <v>43189</v>
      </c>
      <c r="C74" s="31">
        <f ca="1" t="shared" si="30"/>
        <v>43343</v>
      </c>
      <c r="D74" s="29" t="str">
        <f t="shared" si="31"/>
        <v>Project 474</v>
      </c>
      <c r="E74" s="29" t="str">
        <f t="shared" si="32"/>
        <v>Company AB 574</v>
      </c>
      <c r="F74" s="29" t="str">
        <f ca="1" t="shared" si="33"/>
        <v>Horndal</v>
      </c>
      <c r="G74" s="36">
        <f ca="1" t="shared" si="34"/>
        <v>33</v>
      </c>
      <c r="H74" s="37" t="str">
        <f ca="1" t="shared" si="35"/>
        <v>Nej</v>
      </c>
      <c r="I74" s="29" t="str">
        <f ca="1" t="shared" si="36"/>
        <v>Utökning</v>
      </c>
      <c r="J74" s="29" t="str">
        <f ca="1" t="shared" si="37"/>
        <v>Konsumtion</v>
      </c>
      <c r="K74" s="40">
        <f ca="1" t="shared" si="38"/>
        <v>590</v>
      </c>
      <c r="L74" s="40">
        <f ca="1" t="shared" si="39"/>
        <v>542</v>
      </c>
      <c r="M74" s="40"/>
      <c r="N74" s="29" t="str">
        <f ca="1" t="shared" si="40"/>
        <v>Anders Erikson 74</v>
      </c>
      <c r="O74" s="29" t="str">
        <f ca="1" t="shared" si="41"/>
        <v>Lars Johnson 74</v>
      </c>
      <c r="P74" s="29" t="str">
        <f ca="1" t="shared" si="42"/>
        <v>Anders Erikson 74</v>
      </c>
      <c r="Q74" s="29" t="str">
        <f ca="1" t="shared" si="43"/>
        <v>2.Reservationsavtal</v>
      </c>
      <c r="R74" s="44" t="str">
        <f ca="1" t="shared" si="44"/>
        <v/>
      </c>
      <c r="S74" s="44" t="str">
        <f ca="1" t="shared" si="45"/>
        <v/>
      </c>
      <c r="T74" s="44" t="str">
        <f ca="1" t="shared" si="46"/>
        <v/>
      </c>
      <c r="U74" s="50"/>
      <c r="V74" s="32"/>
      <c r="W74" s="48" t="str">
        <f ca="1" t="shared" si="47"/>
        <v/>
      </c>
      <c r="X74" s="49" t="str">
        <f ca="1" t="shared" si="48"/>
        <v>Ja</v>
      </c>
      <c r="Y74" s="62">
        <f ca="1" t="shared" si="49"/>
        <v>44469</v>
      </c>
      <c r="Z74" s="62">
        <f ca="1" t="shared" si="50"/>
        <v>43582</v>
      </c>
      <c r="AA74" s="32"/>
      <c r="AB74" s="63" t="str">
        <f ca="1" t="shared" si="52"/>
        <v/>
      </c>
      <c r="AC74" s="72" t="e">
        <f ca="1">INDEX(Anslutningspunkt!$A$2:$A$24,RANDBETWEEN(2,24),1)</f>
        <v>#REF!</v>
      </c>
      <c r="AD74" s="29"/>
      <c r="AE74" s="29" t="str">
        <f ca="1" t="shared" si="51"/>
        <v>Regionnät</v>
      </c>
      <c r="AF74" s="74"/>
      <c r="AG74" s="92"/>
      <c r="AH74" s="50"/>
      <c r="AI74" s="91"/>
      <c r="AM74" s="6" t="e">
        <f ca="1">VLOOKUP(AC74,Anslutningspunkt!A:B,2,0)+RANDBETWEEN(-10000,10000)</f>
        <v>#REF!</v>
      </c>
      <c r="AN74" s="6" t="e">
        <f ca="1">VLOOKUP(AC74,Anslutningspunkt!A:C,3,0)+RANDBETWEEN(-10000,10000)</f>
        <v>#REF!</v>
      </c>
      <c r="AP74" s="6" t="str">
        <f ca="1" t="shared" si="53"/>
        <v>Utökning</v>
      </c>
      <c r="AQ74" s="6" t="str">
        <f ca="1" t="shared" si="54"/>
        <v>Konsumtion</v>
      </c>
      <c r="AX74" s="30">
        <f ca="1" t="shared" si="55"/>
        <v>43192.8102349304</v>
      </c>
      <c r="AZ74" s="30" t="str">
        <f ca="1">IF(SUM(IF({"4.Projekteringsavtal","5.Anslutningsavtal","6.Nätavtal"}=Q74,1,0))&gt;0,EDATE(AX74,RANDBETWEEN(0,6)),"")</f>
        <v/>
      </c>
      <c r="BB74" s="20" t="str">
        <f ca="1">IF(SUM(IF({"5.Anslutningsavtal","6.Nätavtal"}=Q74,1,0))&gt;0,EDATE(AZ74,RANDBETWEEN(0,3)),"")</f>
        <v/>
      </c>
      <c r="BD74" s="20" t="str">
        <f ca="1" t="shared" si="56"/>
        <v/>
      </c>
    </row>
    <row r="75" s="6" customFormat="1" ht="12.75" customHeight="1" spans="1:56">
      <c r="A75" s="32" t="s">
        <v>65</v>
      </c>
      <c r="B75" s="30">
        <f ca="1" t="shared" si="29"/>
        <v>44151</v>
      </c>
      <c r="C75" s="31">
        <f ca="1" t="shared" si="30"/>
        <v>45184</v>
      </c>
      <c r="D75" s="29" t="str">
        <f t="shared" si="31"/>
        <v>Project 475</v>
      </c>
      <c r="E75" s="29" t="str">
        <f t="shared" si="32"/>
        <v>Company AB 575</v>
      </c>
      <c r="F75" s="29" t="str">
        <f ca="1" t="shared" si="33"/>
        <v>Lindesberg</v>
      </c>
      <c r="G75" s="36">
        <f ca="1" t="shared" si="34"/>
        <v>30</v>
      </c>
      <c r="H75" s="37" t="str">
        <f ca="1" t="shared" si="35"/>
        <v>Nej</v>
      </c>
      <c r="I75" s="29" t="str">
        <f ca="1" t="shared" si="36"/>
        <v>Utökning</v>
      </c>
      <c r="J75" s="29" t="str">
        <f ca="1" t="shared" si="37"/>
        <v>Konsumtion</v>
      </c>
      <c r="K75" s="40">
        <f ca="1" t="shared" si="38"/>
        <v>550</v>
      </c>
      <c r="L75" s="40">
        <f ca="1" t="shared" si="39"/>
        <v>206</v>
      </c>
      <c r="M75" s="40"/>
      <c r="N75" s="29" t="str">
        <f ca="1" t="shared" si="40"/>
        <v>Sarah Anderson 75</v>
      </c>
      <c r="O75" s="29" t="str">
        <f ca="1" t="shared" si="41"/>
        <v>Lars Johnson 75</v>
      </c>
      <c r="P75" s="29" t="str">
        <f ca="1" t="shared" si="42"/>
        <v>Lars Johnson 75</v>
      </c>
      <c r="Q75" s="29" t="str">
        <f ca="1" t="shared" si="43"/>
        <v>1.Anslutningsmöjlighet</v>
      </c>
      <c r="R75" s="44" t="str">
        <f ca="1" t="shared" si="44"/>
        <v/>
      </c>
      <c r="S75" s="44" t="str">
        <f ca="1" t="shared" si="45"/>
        <v>x</v>
      </c>
      <c r="T75" s="44" t="str">
        <f ca="1" t="shared" si="46"/>
        <v/>
      </c>
      <c r="U75" s="50"/>
      <c r="V75" s="32"/>
      <c r="W75" s="48" t="str">
        <f ca="1" t="shared" si="47"/>
        <v>Länk</v>
      </c>
      <c r="X75" s="49" t="str">
        <f ca="1" t="shared" si="48"/>
        <v/>
      </c>
      <c r="Y75" s="62" t="str">
        <f ca="1" t="shared" si="49"/>
        <v/>
      </c>
      <c r="Z75" s="62" t="str">
        <f ca="1" t="shared" si="50"/>
        <v/>
      </c>
      <c r="AA75" s="32"/>
      <c r="AB75" s="63">
        <f ca="1" t="shared" si="52"/>
        <v>44322.7032013244</v>
      </c>
      <c r="AC75" s="72">
        <f ca="1">INDEX(Anslutningspunkt!$A$2:$A$24,RANDBETWEEN(2,24),1)</f>
        <v>206</v>
      </c>
      <c r="AD75" s="29"/>
      <c r="AE75" s="29" t="str">
        <f ca="1" t="shared" si="51"/>
        <v/>
      </c>
      <c r="AF75" s="74"/>
      <c r="AG75" s="92"/>
      <c r="AH75" s="50"/>
      <c r="AI75" s="91"/>
      <c r="AM75" s="6">
        <f ca="1">VLOOKUP(AC75,Anslutningspunkt!A:B,2,0)+RANDBETWEEN(-10000,10000)</f>
        <v>7299867.115</v>
      </c>
      <c r="AN75" s="6">
        <f ca="1">VLOOKUP(AC75,Anslutningspunkt!A:C,3,0)+RANDBETWEEN(-10000,10000)</f>
        <v>722681.405</v>
      </c>
      <c r="AP75" s="6" t="str">
        <f ca="1" t="shared" si="53"/>
        <v>Utökning</v>
      </c>
      <c r="AQ75" s="6" t="str">
        <f ca="1" t="shared" si="54"/>
        <v>Konsumtion</v>
      </c>
      <c r="AX75" s="30" t="str">
        <f ca="1" t="shared" si="55"/>
        <v/>
      </c>
      <c r="AZ75" s="30" t="str">
        <f ca="1">IF(SUM(IF({"4.Projekteringsavtal","5.Anslutningsavtal","6.Nätavtal"}=Q75,1,0))&gt;0,EDATE(AX75,RANDBETWEEN(0,6)),"")</f>
        <v/>
      </c>
      <c r="BB75" s="20" t="str">
        <f ca="1">IF(SUM(IF({"5.Anslutningsavtal","6.Nätavtal"}=Q75,1,0))&gt;0,EDATE(AZ75,RANDBETWEEN(0,3)),"")</f>
        <v/>
      </c>
      <c r="BD75" s="20" t="str">
        <f ca="1" t="shared" si="56"/>
        <v/>
      </c>
    </row>
    <row r="76" s="6" customFormat="1" ht="12.75" customHeight="1" spans="1:56">
      <c r="A76" s="32" t="s">
        <v>65</v>
      </c>
      <c r="B76" s="30">
        <f ca="1" t="shared" si="29"/>
        <v>44477</v>
      </c>
      <c r="C76" s="31">
        <f ca="1" t="shared" si="30"/>
        <v>45486</v>
      </c>
      <c r="D76" s="29" t="str">
        <f t="shared" si="31"/>
        <v>Project 476</v>
      </c>
      <c r="E76" s="29" t="str">
        <f t="shared" si="32"/>
        <v>Company AB 576</v>
      </c>
      <c r="F76" s="29" t="str">
        <f ca="1" t="shared" si="33"/>
        <v>Hallstahammar</v>
      </c>
      <c r="G76" s="36">
        <f ca="1" t="shared" si="34"/>
        <v>38</v>
      </c>
      <c r="H76" s="37" t="str">
        <f ca="1" t="shared" si="35"/>
        <v/>
      </c>
      <c r="I76" s="29" t="str">
        <f ca="1" t="shared" si="36"/>
        <v>Utökning</v>
      </c>
      <c r="J76" s="29" t="str">
        <f ca="1" t="shared" si="37"/>
        <v>Produktion</v>
      </c>
      <c r="K76" s="40">
        <f ca="1" t="shared" si="38"/>
        <v>80</v>
      </c>
      <c r="L76" s="40">
        <f ca="1" t="shared" si="39"/>
        <v>36</v>
      </c>
      <c r="M76" s="40"/>
      <c r="N76" s="29" t="str">
        <f ca="1" t="shared" si="40"/>
        <v>Anders Erikson 76</v>
      </c>
      <c r="O76" s="29" t="str">
        <f ca="1" t="shared" si="41"/>
        <v>Anders Erikson 76</v>
      </c>
      <c r="P76" s="29" t="str">
        <f ca="1" t="shared" si="42"/>
        <v>Erik Johanson 76</v>
      </c>
      <c r="Q76" s="29" t="str">
        <f ca="1" t="shared" si="43"/>
        <v>2.Reservationsavtal</v>
      </c>
      <c r="R76" s="44" t="str">
        <f ca="1" t="shared" si="44"/>
        <v>Ja</v>
      </c>
      <c r="S76" s="44" t="str">
        <f ca="1" t="shared" si="45"/>
        <v/>
      </c>
      <c r="T76" s="44" t="str">
        <f ca="1" t="shared" si="46"/>
        <v/>
      </c>
      <c r="U76" s="50"/>
      <c r="V76" s="32"/>
      <c r="W76" s="48" t="str">
        <f ca="1" t="shared" si="47"/>
        <v/>
      </c>
      <c r="X76" s="49" t="str">
        <f ca="1" t="shared" si="48"/>
        <v>Nej</v>
      </c>
      <c r="Y76" s="62" t="str">
        <f ca="1" t="shared" si="49"/>
        <v/>
      </c>
      <c r="Z76" s="62" t="str">
        <f ca="1" t="shared" si="50"/>
        <v/>
      </c>
      <c r="AA76" s="33"/>
      <c r="AB76" s="63" t="str">
        <f ca="1" t="shared" si="52"/>
        <v/>
      </c>
      <c r="AC76" s="72">
        <f ca="1">INDEX(Anslutningspunkt!$A$2:$A$24,RANDBETWEEN(2,24),1)</f>
        <v>151</v>
      </c>
      <c r="AD76" s="29"/>
      <c r="AE76" s="29" t="str">
        <f ca="1" t="shared" si="51"/>
        <v/>
      </c>
      <c r="AF76" s="74"/>
      <c r="AG76" s="92"/>
      <c r="AH76" s="50"/>
      <c r="AI76" s="91"/>
      <c r="AM76" s="6">
        <f ca="1">VLOOKUP(AC76,Anslutningspunkt!A:B,2,0)+RANDBETWEEN(-10000,10000)</f>
        <v>6321960.937</v>
      </c>
      <c r="AN76" s="6">
        <f ca="1">VLOOKUP(AC76,Anslutningspunkt!A:C,3,0)+RANDBETWEEN(-10000,10000)</f>
        <v>427205.554</v>
      </c>
      <c r="AP76" s="6" t="str">
        <f ca="1" t="shared" si="53"/>
        <v>Utökning</v>
      </c>
      <c r="AQ76" s="6" t="str">
        <f ca="1" t="shared" si="54"/>
        <v>Produktion</v>
      </c>
      <c r="AX76" s="30">
        <f ca="1" t="shared" si="55"/>
        <v>44810.3346824023</v>
      </c>
      <c r="AZ76" s="30" t="str">
        <f ca="1">IF(SUM(IF({"4.Projekteringsavtal","5.Anslutningsavtal","6.Nätavtal"}=Q76,1,0))&gt;0,EDATE(AX76,RANDBETWEEN(0,6)),"")</f>
        <v/>
      </c>
      <c r="BB76" s="20" t="str">
        <f ca="1">IF(SUM(IF({"5.Anslutningsavtal","6.Nätavtal"}=Q76,1,0))&gt;0,EDATE(AZ76,RANDBETWEEN(0,3)),"")</f>
        <v/>
      </c>
      <c r="BD76" s="20" t="str">
        <f ca="1" t="shared" si="56"/>
        <v/>
      </c>
    </row>
    <row r="77" s="6" customFormat="1" ht="12.75" customHeight="1" spans="1:56">
      <c r="A77" s="32" t="s">
        <v>65</v>
      </c>
      <c r="B77" s="30">
        <f ca="1" t="shared" si="29"/>
        <v>44502</v>
      </c>
      <c r="C77" s="31">
        <f ca="1" t="shared" si="30"/>
        <v>45087</v>
      </c>
      <c r="D77" s="29" t="str">
        <f t="shared" si="31"/>
        <v>Project 477</v>
      </c>
      <c r="E77" s="29" t="str">
        <f t="shared" si="32"/>
        <v>Company AB 577</v>
      </c>
      <c r="F77" s="29" t="str">
        <f ca="1" t="shared" si="33"/>
        <v>Norrtälje</v>
      </c>
      <c r="G77" s="36">
        <f ca="1" t="shared" si="34"/>
        <v>30</v>
      </c>
      <c r="H77" s="37" t="str">
        <f ca="1" t="shared" si="35"/>
        <v>Ja</v>
      </c>
      <c r="I77" s="29" t="str">
        <f ca="1" t="shared" si="36"/>
        <v>Nyanslutning</v>
      </c>
      <c r="J77" s="29" t="str">
        <f ca="1" t="shared" si="37"/>
        <v>Produktion</v>
      </c>
      <c r="K77" s="40">
        <f ca="1" t="shared" si="38"/>
        <v>310</v>
      </c>
      <c r="L77" s="40">
        <f ca="1" t="shared" si="39"/>
        <v>255</v>
      </c>
      <c r="M77" s="13"/>
      <c r="N77" s="29" t="str">
        <f ca="1" t="shared" si="40"/>
        <v>Anders Erikson 77</v>
      </c>
      <c r="O77" s="29" t="str">
        <f ca="1" t="shared" si="41"/>
        <v>Lars Johnson 77</v>
      </c>
      <c r="P77" s="29" t="str">
        <f ca="1" t="shared" si="42"/>
        <v>Sarah Anderson 77</v>
      </c>
      <c r="Q77" s="29" t="str">
        <f ca="1" t="shared" si="43"/>
        <v>1.Anslutningsmöjlighet</v>
      </c>
      <c r="R77" s="44" t="str">
        <f ca="1" t="shared" si="44"/>
        <v>n</v>
      </c>
      <c r="S77" s="44" t="str">
        <f ca="1" t="shared" si="45"/>
        <v/>
      </c>
      <c r="T77" s="44" t="str">
        <f ca="1" t="shared" si="46"/>
        <v/>
      </c>
      <c r="U77" s="15"/>
      <c r="V77" s="32"/>
      <c r="W77" s="48" t="str">
        <f ca="1" t="shared" si="47"/>
        <v/>
      </c>
      <c r="X77" s="49" t="str">
        <f ca="1" t="shared" si="48"/>
        <v>Ja</v>
      </c>
      <c r="Y77" s="62">
        <f ca="1" t="shared" si="49"/>
        <v>45578</v>
      </c>
      <c r="Z77" s="62">
        <f ca="1" t="shared" si="50"/>
        <v>45574</v>
      </c>
      <c r="AA77" s="66"/>
      <c r="AB77" s="63" t="str">
        <f ca="1" t="shared" si="52"/>
        <v/>
      </c>
      <c r="AC77" s="72">
        <f ca="1">INDEX(Anslutningspunkt!$A$2:$A$24,RANDBETWEEN(2,24),1)</f>
        <v>211</v>
      </c>
      <c r="AD77" s="29"/>
      <c r="AE77" s="29" t="str">
        <f ca="1" t="shared" si="51"/>
        <v>Regionnät</v>
      </c>
      <c r="AF77" s="78"/>
      <c r="AG77" s="100"/>
      <c r="AH77" s="101"/>
      <c r="AI77" s="102"/>
      <c r="AM77" s="6">
        <f ca="1">VLOOKUP(AC77,Anslutningspunkt!A:B,2,0)+RANDBETWEEN(-10000,10000)</f>
        <v>7483964.174</v>
      </c>
      <c r="AN77" s="6">
        <f ca="1">VLOOKUP(AC77,Anslutningspunkt!A:C,3,0)+RANDBETWEEN(-10000,10000)</f>
        <v>574746.458</v>
      </c>
      <c r="AP77" s="6" t="str">
        <f ca="1" t="shared" si="53"/>
        <v>Nyanslutning</v>
      </c>
      <c r="AQ77" s="6" t="str">
        <f ca="1" t="shared" si="54"/>
        <v>Produktion</v>
      </c>
      <c r="AX77" s="30" t="str">
        <f ca="1" t="shared" si="55"/>
        <v/>
      </c>
      <c r="AZ77" s="30" t="str">
        <f ca="1">IF(SUM(IF({"4.Projekteringsavtal","5.Anslutningsavtal","6.Nätavtal"}=Q77,1,0))&gt;0,EDATE(AX77,RANDBETWEEN(0,6)),"")</f>
        <v/>
      </c>
      <c r="BB77" s="20" t="str">
        <f ca="1">IF(SUM(IF({"5.Anslutningsavtal","6.Nätavtal"}=Q77,1,0))&gt;0,EDATE(AZ77,RANDBETWEEN(0,3)),"")</f>
        <v/>
      </c>
      <c r="BD77" s="20" t="str">
        <f ca="1" t="shared" si="56"/>
        <v/>
      </c>
    </row>
    <row r="78" s="6" customFormat="1" ht="12.75" customHeight="1" spans="1:56">
      <c r="A78" s="33" t="s">
        <v>65</v>
      </c>
      <c r="B78" s="30">
        <f ca="1" t="shared" si="29"/>
        <v>43437</v>
      </c>
      <c r="C78" s="31">
        <f ca="1" t="shared" si="30"/>
        <v>44456</v>
      </c>
      <c r="D78" s="29" t="str">
        <f t="shared" si="31"/>
        <v>Project 478</v>
      </c>
      <c r="E78" s="29" t="str">
        <f t="shared" si="32"/>
        <v>Company AB 578</v>
      </c>
      <c r="F78" s="29" t="str">
        <f ca="1" t="shared" si="33"/>
        <v>Upplands Vsäby</v>
      </c>
      <c r="G78" s="36">
        <f ca="1" t="shared" si="34"/>
        <v>33</v>
      </c>
      <c r="H78" s="37" t="str">
        <f ca="1" t="shared" si="35"/>
        <v/>
      </c>
      <c r="I78" s="29" t="str">
        <f ca="1" t="shared" si="36"/>
        <v>Nyanslutning</v>
      </c>
      <c r="J78" s="29" t="str">
        <f ca="1" t="shared" si="37"/>
        <v>Produktion</v>
      </c>
      <c r="K78" s="40">
        <f ca="1" t="shared" si="38"/>
        <v>450</v>
      </c>
      <c r="L78" s="40">
        <f ca="1" t="shared" si="39"/>
        <v>201</v>
      </c>
      <c r="M78" s="40"/>
      <c r="N78" s="29" t="str">
        <f ca="1" t="shared" si="40"/>
        <v>Sarah Anderson 78</v>
      </c>
      <c r="O78" s="29" t="str">
        <f ca="1" t="shared" si="41"/>
        <v>Sarah Anderson 78</v>
      </c>
      <c r="P78" s="29" t="str">
        <f ca="1" t="shared" si="42"/>
        <v>Sarah Anderson 78</v>
      </c>
      <c r="Q78" s="29" t="str">
        <f ca="1" t="shared" si="43"/>
        <v>1.Anslutningsmöjlighet</v>
      </c>
      <c r="R78" s="44" t="str">
        <f ca="1" t="shared" si="44"/>
        <v/>
      </c>
      <c r="S78" s="44" t="str">
        <f ca="1" t="shared" si="45"/>
        <v>x</v>
      </c>
      <c r="T78" s="44" t="str">
        <f ca="1" t="shared" si="46"/>
        <v/>
      </c>
      <c r="U78" s="50"/>
      <c r="V78" s="32"/>
      <c r="W78" s="48" t="str">
        <f ca="1" t="shared" si="47"/>
        <v>Länk</v>
      </c>
      <c r="X78" s="49" t="str">
        <f ca="1" t="shared" si="48"/>
        <v>Nej</v>
      </c>
      <c r="Y78" s="62" t="str">
        <f ca="1" t="shared" si="49"/>
        <v/>
      </c>
      <c r="Z78" s="62" t="str">
        <f ca="1" t="shared" si="50"/>
        <v/>
      </c>
      <c r="AA78" s="32"/>
      <c r="AB78" s="63" t="str">
        <f ca="1" t="shared" si="52"/>
        <v/>
      </c>
      <c r="AC78" s="72">
        <f ca="1">INDEX(Anslutningspunkt!$A$2:$A$24,RANDBETWEEN(2,24),1)</f>
        <v>152</v>
      </c>
      <c r="AD78" s="29"/>
      <c r="AE78" s="29" t="str">
        <f ca="1" t="shared" si="51"/>
        <v>Stamnät Regionnät</v>
      </c>
      <c r="AF78" s="74"/>
      <c r="AG78" s="92"/>
      <c r="AH78" s="50"/>
      <c r="AI78" s="91"/>
      <c r="AM78" s="6">
        <f ca="1">VLOOKUP(AC78,Anslutningspunkt!A:B,2,0)+RANDBETWEEN(-10000,10000)</f>
        <v>6294079.707</v>
      </c>
      <c r="AN78" s="6">
        <f ca="1">VLOOKUP(AC78,Anslutningspunkt!A:C,3,0)+RANDBETWEEN(-10000,10000)</f>
        <v>772670.054</v>
      </c>
      <c r="AP78" s="6" t="str">
        <f ca="1" t="shared" si="53"/>
        <v>Nyanslutning</v>
      </c>
      <c r="AQ78" s="6" t="str">
        <f ca="1" t="shared" si="54"/>
        <v>Produktion</v>
      </c>
      <c r="AX78" s="30" t="str">
        <f ca="1" t="shared" si="55"/>
        <v/>
      </c>
      <c r="AZ78" s="30" t="str">
        <f ca="1">IF(SUM(IF({"4.Projekteringsavtal","5.Anslutningsavtal","6.Nätavtal"}=Q78,1,0))&gt;0,EDATE(AX78,RANDBETWEEN(0,6)),"")</f>
        <v/>
      </c>
      <c r="BB78" s="20" t="str">
        <f ca="1">IF(SUM(IF({"5.Anslutningsavtal","6.Nätavtal"}=Q78,1,0))&gt;0,EDATE(AZ78,RANDBETWEEN(0,3)),"")</f>
        <v/>
      </c>
      <c r="BD78" s="20" t="str">
        <f ca="1" t="shared" si="56"/>
        <v/>
      </c>
    </row>
    <row r="79" ht="12.75" customHeight="1" spans="1:56">
      <c r="A79" s="32" t="s">
        <v>65</v>
      </c>
      <c r="B79" s="30">
        <f ca="1" t="shared" si="29"/>
        <v>43175</v>
      </c>
      <c r="C79" s="31">
        <f ca="1" t="shared" si="30"/>
        <v>45219</v>
      </c>
      <c r="D79" s="29" t="str">
        <f t="shared" si="31"/>
        <v>Project 479</v>
      </c>
      <c r="E79" s="29" t="str">
        <f t="shared" si="32"/>
        <v>Company AB 579</v>
      </c>
      <c r="F79" s="29" t="str">
        <f ca="1" t="shared" si="33"/>
        <v>Heby</v>
      </c>
      <c r="G79" s="36">
        <f ca="1" t="shared" si="34"/>
        <v>37</v>
      </c>
      <c r="H79" s="37" t="str">
        <f ca="1" t="shared" si="35"/>
        <v>Ja</v>
      </c>
      <c r="I79" s="29" t="str">
        <f ca="1" t="shared" si="36"/>
        <v>Flytt</v>
      </c>
      <c r="J79" s="29" t="str">
        <f ca="1" t="shared" si="37"/>
        <v>Produktion</v>
      </c>
      <c r="K79" s="40">
        <f ca="1" t="shared" si="38"/>
        <v>80</v>
      </c>
      <c r="L79" s="40">
        <f ca="1" t="shared" si="39"/>
        <v>22</v>
      </c>
      <c r="M79" s="40"/>
      <c r="N79" s="29" t="str">
        <f ca="1" t="shared" si="40"/>
        <v>Erik Johanson 79</v>
      </c>
      <c r="O79" s="29" t="str">
        <f ca="1" t="shared" si="41"/>
        <v>Lars Johnson 79</v>
      </c>
      <c r="P79" s="29" t="str">
        <f ca="1" t="shared" si="42"/>
        <v>Sarah Anderson 79</v>
      </c>
      <c r="Q79" s="29" t="str">
        <f ca="1" t="shared" si="43"/>
        <v>5.Anslutningsavtal</v>
      </c>
      <c r="R79" s="44" t="str">
        <f ca="1" t="shared" si="44"/>
        <v/>
      </c>
      <c r="S79" s="44" t="str">
        <f ca="1" t="shared" si="45"/>
        <v>x</v>
      </c>
      <c r="T79" s="44" t="str">
        <f ca="1" t="shared" si="46"/>
        <v/>
      </c>
      <c r="U79" s="50"/>
      <c r="V79" s="32"/>
      <c r="W79" s="48" t="str">
        <f ca="1" t="shared" si="47"/>
        <v>Reservationsavtal ska tecknas</v>
      </c>
      <c r="X79" s="49" t="str">
        <f ca="1" t="shared" si="48"/>
        <v>Nej</v>
      </c>
      <c r="Y79" s="62" t="str">
        <f ca="1" t="shared" si="49"/>
        <v/>
      </c>
      <c r="Z79" s="62" t="str">
        <f ca="1" t="shared" si="50"/>
        <v/>
      </c>
      <c r="AA79" s="65"/>
      <c r="AB79" s="63" t="str">
        <f ca="1" t="shared" si="52"/>
        <v/>
      </c>
      <c r="AC79" s="72">
        <f ca="1">INDEX(Anslutningspunkt!$A$2:$A$24,RANDBETWEEN(2,24),1)</f>
        <v>3005</v>
      </c>
      <c r="AD79" s="29"/>
      <c r="AE79" s="29" t="str">
        <f ca="1" t="shared" si="51"/>
        <v>Regionnät</v>
      </c>
      <c r="AF79" s="75"/>
      <c r="AG79" s="92"/>
      <c r="AH79" s="50"/>
      <c r="AI79" s="62"/>
      <c r="AM79" s="6">
        <f ca="1">VLOOKUP(AC79,Anslutningspunkt!A:B,2,0)+RANDBETWEEN(-10000,10000)</f>
        <v>7770167.698</v>
      </c>
      <c r="AN79" s="6">
        <f ca="1">VLOOKUP(AC79,Anslutningspunkt!A:C,3,0)+RANDBETWEEN(-10000,10000)</f>
        <v>720651.195</v>
      </c>
      <c r="AP79" s="6" t="str">
        <f ca="1" t="shared" si="53"/>
        <v>Flytt</v>
      </c>
      <c r="AQ79" s="6" t="str">
        <f ca="1" t="shared" si="54"/>
        <v>Produktion</v>
      </c>
      <c r="AX79" s="30">
        <f ca="1" t="shared" si="55"/>
        <v>43957.0097165219</v>
      </c>
      <c r="AZ79" s="30">
        <f ca="1">IF(SUM(IF({"4.Projekteringsavtal","5.Anslutningsavtal","6.Nätavtal"}=Q79,1,0))&gt;0,EDATE(AX79,RANDBETWEEN(0,6)),"")</f>
        <v>43957</v>
      </c>
      <c r="BB79" s="20">
        <f ca="1">IF(SUM(IF({"5.Anslutningsavtal","6.Nätavtal"}=Q79,1,0))&gt;0,EDATE(AZ79,RANDBETWEEN(0,3)),"")</f>
        <v>43957</v>
      </c>
      <c r="BD79" s="20" t="str">
        <f ca="1" t="shared" si="56"/>
        <v/>
      </c>
    </row>
    <row r="80" s="6" customFormat="1" ht="12.75" customHeight="1" spans="1:56">
      <c r="A80" s="33" t="s">
        <v>65</v>
      </c>
      <c r="B80" s="30">
        <f ca="1" t="shared" si="29"/>
        <v>44314</v>
      </c>
      <c r="C80" s="31">
        <f ca="1" t="shared" si="30"/>
        <v>44964</v>
      </c>
      <c r="D80" s="29" t="str">
        <f t="shared" si="31"/>
        <v>Project 480</v>
      </c>
      <c r="E80" s="29" t="str">
        <f t="shared" si="32"/>
        <v>Company AB 580</v>
      </c>
      <c r="F80" s="29" t="str">
        <f ca="1" t="shared" si="33"/>
        <v>Gnesta</v>
      </c>
      <c r="G80" s="36">
        <f ca="1" t="shared" si="34"/>
        <v>31</v>
      </c>
      <c r="H80" s="37" t="str">
        <f ca="1" t="shared" si="35"/>
        <v>Nej</v>
      </c>
      <c r="I80" s="29" t="str">
        <f ca="1" t="shared" si="36"/>
        <v>Flytt</v>
      </c>
      <c r="J80" s="29" t="str">
        <f ca="1" t="shared" si="37"/>
        <v>Produktion</v>
      </c>
      <c r="K80" s="40">
        <f ca="1" t="shared" si="38"/>
        <v>600</v>
      </c>
      <c r="L80" s="40">
        <f ca="1" t="shared" si="39"/>
        <v>369</v>
      </c>
      <c r="M80" s="40"/>
      <c r="N80" s="29" t="str">
        <f ca="1" t="shared" si="40"/>
        <v>Sarah Anderson 80</v>
      </c>
      <c r="O80" s="29" t="str">
        <f ca="1" t="shared" si="41"/>
        <v>Erik Johanson 80</v>
      </c>
      <c r="P80" s="29" t="str">
        <f ca="1" t="shared" si="42"/>
        <v>Lars Johnson 80</v>
      </c>
      <c r="Q80" s="29" t="str">
        <f ca="1" t="shared" si="43"/>
        <v>1.Anslutningsmöjlighet</v>
      </c>
      <c r="R80" s="44" t="str">
        <f ca="1" t="shared" si="44"/>
        <v/>
      </c>
      <c r="S80" s="44" t="str">
        <f ca="1" t="shared" si="45"/>
        <v>x</v>
      </c>
      <c r="T80" s="44" t="str">
        <f ca="1" t="shared" si="46"/>
        <v>x</v>
      </c>
      <c r="U80" s="50"/>
      <c r="V80" s="32"/>
      <c r="W80" s="48" t="str">
        <f ca="1" t="shared" si="47"/>
        <v>Ansluts till LN 20 kV</v>
      </c>
      <c r="X80" s="49" t="str">
        <f ca="1" t="shared" si="48"/>
        <v>Nej</v>
      </c>
      <c r="Y80" s="62" t="str">
        <f ca="1" t="shared" si="49"/>
        <v/>
      </c>
      <c r="Z80" s="62" t="str">
        <f ca="1" t="shared" si="50"/>
        <v/>
      </c>
      <c r="AA80" s="65"/>
      <c r="AB80" s="63">
        <f ca="1" t="shared" si="52"/>
        <v>44771.6901313408</v>
      </c>
      <c r="AC80" s="72" t="e">
        <f ca="1">INDEX(Anslutningspunkt!$A$2:$A$24,RANDBETWEEN(2,24),1)</f>
        <v>#REF!</v>
      </c>
      <c r="AD80" s="29"/>
      <c r="AE80" s="29" t="str">
        <f ca="1" t="shared" si="51"/>
        <v>Regionnät</v>
      </c>
      <c r="AF80" s="74"/>
      <c r="AG80" s="92"/>
      <c r="AH80" s="50"/>
      <c r="AI80" s="91"/>
      <c r="AM80" s="6" t="e">
        <f ca="1">VLOOKUP(AC80,Anslutningspunkt!A:B,2,0)+RANDBETWEEN(-10000,10000)</f>
        <v>#REF!</v>
      </c>
      <c r="AN80" s="6" t="e">
        <f ca="1">VLOOKUP(AC80,Anslutningspunkt!A:C,3,0)+RANDBETWEEN(-10000,10000)</f>
        <v>#REF!</v>
      </c>
      <c r="AP80" s="6" t="str">
        <f ca="1" t="shared" si="53"/>
        <v>Flytt</v>
      </c>
      <c r="AQ80" s="6" t="str">
        <f ca="1" t="shared" si="54"/>
        <v>Produktion</v>
      </c>
      <c r="AX80" s="30" t="str">
        <f ca="1" t="shared" si="55"/>
        <v/>
      </c>
      <c r="AZ80" s="30" t="str">
        <f ca="1">IF(SUM(IF({"4.Projekteringsavtal","5.Anslutningsavtal","6.Nätavtal"}=Q80,1,0))&gt;0,EDATE(AX80,RANDBETWEEN(0,6)),"")</f>
        <v/>
      </c>
      <c r="BB80" s="20" t="str">
        <f ca="1">IF(SUM(IF({"5.Anslutningsavtal","6.Nätavtal"}=Q80,1,0))&gt;0,EDATE(AZ80,RANDBETWEEN(0,3)),"")</f>
        <v/>
      </c>
      <c r="BD80" s="20" t="str">
        <f ca="1" t="shared" si="56"/>
        <v/>
      </c>
    </row>
    <row r="81" ht="12.75" customHeight="1" spans="1:56">
      <c r="A81" s="33" t="s">
        <v>65</v>
      </c>
      <c r="B81" s="30">
        <f ca="1" t="shared" si="29"/>
        <v>44093</v>
      </c>
      <c r="C81" s="31">
        <f ca="1" t="shared" si="30"/>
        <v>44293</v>
      </c>
      <c r="D81" s="29" t="str">
        <f t="shared" si="31"/>
        <v>Project 481</v>
      </c>
      <c r="E81" s="29" t="str">
        <f t="shared" si="32"/>
        <v>Company AB 581</v>
      </c>
      <c r="F81" s="29" t="str">
        <f ca="1" t="shared" si="33"/>
        <v>Arboga</v>
      </c>
      <c r="G81" s="36">
        <f ca="1" t="shared" si="34"/>
        <v>33</v>
      </c>
      <c r="H81" s="37" t="str">
        <f ca="1" t="shared" si="35"/>
        <v>Nej</v>
      </c>
      <c r="I81" s="29" t="str">
        <f ca="1" t="shared" si="36"/>
        <v>Flytt</v>
      </c>
      <c r="J81" s="29" t="str">
        <f ca="1" t="shared" si="37"/>
        <v>Produktion</v>
      </c>
      <c r="K81" s="40">
        <f ca="1" t="shared" si="38"/>
        <v>420</v>
      </c>
      <c r="L81" s="40">
        <f ca="1" t="shared" si="39"/>
        <v>386</v>
      </c>
      <c r="M81" s="40"/>
      <c r="N81" s="29" t="str">
        <f ca="1" t="shared" si="40"/>
        <v>Sarah Anderson 81</v>
      </c>
      <c r="O81" s="29" t="str">
        <f ca="1" t="shared" si="41"/>
        <v>Lars Johnson 81</v>
      </c>
      <c r="P81" s="29" t="str">
        <f ca="1" t="shared" si="42"/>
        <v>Erik Johanson 81</v>
      </c>
      <c r="Q81" s="29" t="str">
        <f ca="1" t="shared" si="43"/>
        <v>1.Anslutningsmöjlighet</v>
      </c>
      <c r="R81" s="44" t="str">
        <f ca="1" t="shared" si="44"/>
        <v/>
      </c>
      <c r="S81" s="44" t="str">
        <f ca="1" t="shared" si="45"/>
        <v/>
      </c>
      <c r="T81" s="44" t="str">
        <f ca="1" t="shared" si="46"/>
        <v/>
      </c>
      <c r="U81" s="50"/>
      <c r="V81" s="32"/>
      <c r="W81" s="48" t="str">
        <f ca="1" t="shared" si="47"/>
        <v>Reservationsavtal ska tecknas</v>
      </c>
      <c r="X81" s="49" t="str">
        <f ca="1" t="shared" si="48"/>
        <v>Nej</v>
      </c>
      <c r="Y81" s="62" t="str">
        <f ca="1" t="shared" si="49"/>
        <v/>
      </c>
      <c r="Z81" s="62" t="str">
        <f ca="1" t="shared" si="50"/>
        <v/>
      </c>
      <c r="AA81" s="32"/>
      <c r="AB81" s="63" t="str">
        <f ca="1" t="shared" si="52"/>
        <v/>
      </c>
      <c r="AC81" s="72">
        <f ca="1">INDEX(Anslutningspunkt!$A$2:$A$24,RANDBETWEEN(2,24),1)</f>
        <v>203</v>
      </c>
      <c r="AD81" s="29"/>
      <c r="AE81" s="29" t="str">
        <f ca="1" t="shared" si="51"/>
        <v>Regionnät</v>
      </c>
      <c r="AF81" s="74"/>
      <c r="AG81" s="92"/>
      <c r="AH81" s="50"/>
      <c r="AI81" s="91"/>
      <c r="AM81" s="6">
        <f ca="1">VLOOKUP(AC81,Anslutningspunkt!A:B,2,0)+RANDBETWEEN(-10000,10000)</f>
        <v>7065399.048</v>
      </c>
      <c r="AN81" s="6">
        <f ca="1">VLOOKUP(AC81,Anslutningspunkt!A:C,3,0)+RANDBETWEEN(-10000,10000)</f>
        <v>329563.148</v>
      </c>
      <c r="AP81" s="6" t="str">
        <f ca="1" t="shared" si="53"/>
        <v>Flytt</v>
      </c>
      <c r="AQ81" s="6" t="str">
        <f ca="1" t="shared" si="54"/>
        <v>Produktion</v>
      </c>
      <c r="AX81" s="30" t="str">
        <f ca="1" t="shared" si="55"/>
        <v/>
      </c>
      <c r="AZ81" s="30" t="str">
        <f ca="1">IF(SUM(IF({"4.Projekteringsavtal","5.Anslutningsavtal","6.Nätavtal"}=Q81,1,0))&gt;0,EDATE(AX81,RANDBETWEEN(0,6)),"")</f>
        <v/>
      </c>
      <c r="BB81" s="20" t="str">
        <f ca="1">IF(SUM(IF({"5.Anslutningsavtal","6.Nätavtal"}=Q81,1,0))&gt;0,EDATE(AZ81,RANDBETWEEN(0,3)),"")</f>
        <v/>
      </c>
      <c r="BD81" s="20" t="str">
        <f ca="1" t="shared" si="56"/>
        <v/>
      </c>
    </row>
    <row r="82" ht="12.75" customHeight="1" spans="1:56">
      <c r="A82" s="33" t="s">
        <v>65</v>
      </c>
      <c r="B82" s="30">
        <f ca="1" t="shared" si="29"/>
        <v>43987</v>
      </c>
      <c r="C82" s="31">
        <f ca="1" t="shared" si="30"/>
        <v>45563</v>
      </c>
      <c r="D82" s="29" t="str">
        <f t="shared" si="31"/>
        <v>Project 482</v>
      </c>
      <c r="E82" s="29" t="str">
        <f t="shared" si="32"/>
        <v>Company AB 582</v>
      </c>
      <c r="F82" s="29" t="str">
        <f ca="1" t="shared" si="33"/>
        <v>Nykvarn</v>
      </c>
      <c r="G82" s="36">
        <f ca="1" t="shared" si="34"/>
        <v>30</v>
      </c>
      <c r="H82" s="37" t="str">
        <f ca="1" t="shared" si="35"/>
        <v>Nej</v>
      </c>
      <c r="I82" s="29" t="str">
        <f ca="1" t="shared" si="36"/>
        <v>Utökning</v>
      </c>
      <c r="J82" s="29" t="str">
        <f ca="1" t="shared" si="37"/>
        <v>Produktion</v>
      </c>
      <c r="K82" s="40">
        <f ca="1" t="shared" si="38"/>
        <v>280</v>
      </c>
      <c r="L82" s="40">
        <f ca="1" t="shared" si="39"/>
        <v>170</v>
      </c>
      <c r="M82" s="40"/>
      <c r="N82" s="29" t="str">
        <f ca="1" t="shared" si="40"/>
        <v>Sarah Anderson 82</v>
      </c>
      <c r="O82" s="29" t="str">
        <f ca="1" t="shared" si="41"/>
        <v>Lars Johnson 82</v>
      </c>
      <c r="P82" s="29" t="str">
        <f ca="1" t="shared" si="42"/>
        <v>Erik Johanson 82</v>
      </c>
      <c r="Q82" s="29" t="str">
        <f ca="1" t="shared" si="43"/>
        <v>5.Anslutningsavtal</v>
      </c>
      <c r="R82" s="44" t="str">
        <f ca="1" t="shared" si="44"/>
        <v>n</v>
      </c>
      <c r="S82" s="44" t="str">
        <f ca="1" t="shared" si="45"/>
        <v/>
      </c>
      <c r="T82" s="44" t="str">
        <f ca="1" t="shared" si="46"/>
        <v>x</v>
      </c>
      <c r="U82" s="50"/>
      <c r="V82" s="32"/>
      <c r="W82" s="48" t="str">
        <f ca="1" t="shared" si="47"/>
        <v>Ansluts till LN 20 kV</v>
      </c>
      <c r="X82" s="49" t="str">
        <f ca="1" t="shared" si="48"/>
        <v/>
      </c>
      <c r="Y82" s="62" t="str">
        <f ca="1" t="shared" si="49"/>
        <v/>
      </c>
      <c r="Z82" s="62" t="str">
        <f ca="1" t="shared" si="50"/>
        <v/>
      </c>
      <c r="AA82" s="32"/>
      <c r="AB82" s="63" t="str">
        <f ca="1" t="shared" si="52"/>
        <v/>
      </c>
      <c r="AC82" s="72" t="e">
        <f ca="1">INDEX(Anslutningspunkt!$A$2:$A$24,RANDBETWEEN(2,24),1)</f>
        <v>#REF!</v>
      </c>
      <c r="AD82" s="29"/>
      <c r="AE82" s="29" t="str">
        <f ca="1" t="shared" si="51"/>
        <v>Regionnät</v>
      </c>
      <c r="AF82" s="74"/>
      <c r="AG82" s="92"/>
      <c r="AH82" s="50"/>
      <c r="AI82" s="91"/>
      <c r="AM82" s="6" t="e">
        <f ca="1">VLOOKUP(AC82,Anslutningspunkt!A:B,2,0)+RANDBETWEEN(-10000,10000)</f>
        <v>#REF!</v>
      </c>
      <c r="AN82" s="6" t="e">
        <f ca="1">VLOOKUP(AC82,Anslutningspunkt!A:C,3,0)+RANDBETWEEN(-10000,10000)</f>
        <v>#REF!</v>
      </c>
      <c r="AP82" s="6" t="str">
        <f ca="1" t="shared" si="53"/>
        <v>Utökning</v>
      </c>
      <c r="AQ82" s="6" t="str">
        <f ca="1" t="shared" si="54"/>
        <v>Produktion</v>
      </c>
      <c r="AX82" s="30">
        <f ca="1" t="shared" si="55"/>
        <v>44092.2688318283</v>
      </c>
      <c r="AZ82" s="30">
        <f ca="1">IF(SUM(IF({"4.Projekteringsavtal","5.Anslutningsavtal","6.Nätavtal"}=Q82,1,0))&gt;0,EDATE(AX82,RANDBETWEEN(0,6)),"")</f>
        <v>44153</v>
      </c>
      <c r="BB82" s="20">
        <f ca="1">IF(SUM(IF({"5.Anslutningsavtal","6.Nätavtal"}=Q82,1,0))&gt;0,EDATE(AZ82,RANDBETWEEN(0,3)),"")</f>
        <v>44153</v>
      </c>
      <c r="BD82" s="20" t="str">
        <f ca="1" t="shared" si="56"/>
        <v/>
      </c>
    </row>
    <row r="83" ht="12.75" customHeight="1" spans="1:56">
      <c r="A83" s="33" t="s">
        <v>65</v>
      </c>
      <c r="B83" s="30">
        <f ca="1" t="shared" si="29"/>
        <v>43559</v>
      </c>
      <c r="C83" s="31">
        <f ca="1" t="shared" si="30"/>
        <v>44148</v>
      </c>
      <c r="D83" s="29" t="str">
        <f t="shared" si="31"/>
        <v>Project 483</v>
      </c>
      <c r="E83" s="29" t="str">
        <f t="shared" si="32"/>
        <v>Company AB 583</v>
      </c>
      <c r="F83" s="29" t="str">
        <f ca="1" t="shared" si="33"/>
        <v>Nykvarn</v>
      </c>
      <c r="G83" s="36">
        <f ca="1" t="shared" si="34"/>
        <v>34</v>
      </c>
      <c r="H83" s="37" t="str">
        <f ca="1" t="shared" si="35"/>
        <v>Ja</v>
      </c>
      <c r="I83" s="29" t="str">
        <f ca="1" t="shared" si="36"/>
        <v>Flytt</v>
      </c>
      <c r="J83" s="29" t="str">
        <f ca="1" t="shared" si="37"/>
        <v>Konsumtion</v>
      </c>
      <c r="K83" s="40">
        <f ca="1" t="shared" si="38"/>
        <v>280</v>
      </c>
      <c r="L83" s="40">
        <f ca="1" t="shared" si="39"/>
        <v>111</v>
      </c>
      <c r="M83" s="40"/>
      <c r="N83" s="29" t="str">
        <f ca="1" t="shared" si="40"/>
        <v>Anders Erikson 83</v>
      </c>
      <c r="O83" s="29" t="str">
        <f ca="1" t="shared" si="41"/>
        <v>Erik Johanson 83</v>
      </c>
      <c r="P83" s="29" t="str">
        <f ca="1" t="shared" si="42"/>
        <v>Anders Erikson 83</v>
      </c>
      <c r="Q83" s="29" t="str">
        <f ca="1" t="shared" si="43"/>
        <v>2.Reservationsavtal</v>
      </c>
      <c r="R83" s="44" t="str">
        <f ca="1" t="shared" si="44"/>
        <v>n</v>
      </c>
      <c r="S83" s="44" t="str">
        <f ca="1" t="shared" si="45"/>
        <v/>
      </c>
      <c r="T83" s="44" t="str">
        <f ca="1" t="shared" si="46"/>
        <v/>
      </c>
      <c r="U83" s="50"/>
      <c r="V83" s="32"/>
      <c r="W83" s="48" t="str">
        <f ca="1" t="shared" si="47"/>
        <v/>
      </c>
      <c r="X83" s="49" t="str">
        <f ca="1" t="shared" si="48"/>
        <v>Nej</v>
      </c>
      <c r="Y83" s="62" t="str">
        <f ca="1" t="shared" si="49"/>
        <v/>
      </c>
      <c r="Z83" s="62" t="str">
        <f ca="1" t="shared" si="50"/>
        <v/>
      </c>
      <c r="AA83" s="32"/>
      <c r="AB83" s="63" t="str">
        <f ca="1" t="shared" si="52"/>
        <v/>
      </c>
      <c r="AC83" s="72">
        <f ca="1">INDEX(Anslutningspunkt!$A$2:$A$24,RANDBETWEEN(2,24),1)</f>
        <v>3002</v>
      </c>
      <c r="AD83" s="29"/>
      <c r="AE83" s="29" t="str">
        <f ca="1" t="shared" si="51"/>
        <v>Stamnät Regionnät</v>
      </c>
      <c r="AF83" s="74"/>
      <c r="AG83" s="92"/>
      <c r="AH83" s="50"/>
      <c r="AI83" s="91"/>
      <c r="AM83" s="6">
        <f ca="1">VLOOKUP(AC83,Anslutningspunkt!A:B,2,0)+RANDBETWEEN(-10000,10000)</f>
        <v>7664381.698</v>
      </c>
      <c r="AN83" s="6">
        <f ca="1">VLOOKUP(AC83,Anslutningspunkt!A:C,3,0)+RANDBETWEEN(-10000,10000)</f>
        <v>764319.195</v>
      </c>
      <c r="AP83" s="6" t="str">
        <f ca="1" t="shared" si="53"/>
        <v>Flytt</v>
      </c>
      <c r="AQ83" s="6" t="str">
        <f ca="1" t="shared" si="54"/>
        <v>Konsumtion</v>
      </c>
      <c r="AX83" s="30">
        <f ca="1" t="shared" si="55"/>
        <v>44037.978590399</v>
      </c>
      <c r="AZ83" s="30" t="str">
        <f ca="1">IF(SUM(IF({"4.Projekteringsavtal","5.Anslutningsavtal","6.Nätavtal"}=Q83,1,0))&gt;0,EDATE(AX83,RANDBETWEEN(0,6)),"")</f>
        <v/>
      </c>
      <c r="BB83" s="20" t="str">
        <f ca="1">IF(SUM(IF({"5.Anslutningsavtal","6.Nätavtal"}=Q83,1,0))&gt;0,EDATE(AZ83,RANDBETWEEN(0,3)),"")</f>
        <v/>
      </c>
      <c r="BD83" s="20" t="str">
        <f ca="1" t="shared" si="56"/>
        <v/>
      </c>
    </row>
    <row r="84" s="6" customFormat="1" ht="12.75" customHeight="1" spans="1:56">
      <c r="A84" s="33" t="s">
        <v>65</v>
      </c>
      <c r="B84" s="30">
        <f ca="1" t="shared" si="29"/>
        <v>43538</v>
      </c>
      <c r="C84" s="31">
        <f ca="1" t="shared" si="30"/>
        <v>44404</v>
      </c>
      <c r="D84" s="29" t="str">
        <f t="shared" si="31"/>
        <v>Project 484</v>
      </c>
      <c r="E84" s="29" t="str">
        <f t="shared" si="32"/>
        <v>Company AB 584</v>
      </c>
      <c r="F84" s="29" t="str">
        <f ca="1" t="shared" si="33"/>
        <v>Gävle</v>
      </c>
      <c r="G84" s="36">
        <f ca="1" t="shared" si="34"/>
        <v>33</v>
      </c>
      <c r="H84" s="37" t="str">
        <f ca="1" t="shared" si="35"/>
        <v>Nej</v>
      </c>
      <c r="I84" s="29" t="str">
        <f ca="1" t="shared" si="36"/>
        <v>Flytt</v>
      </c>
      <c r="J84" s="29" t="str">
        <f ca="1" t="shared" si="37"/>
        <v>Konsumtion</v>
      </c>
      <c r="K84" s="40">
        <f ca="1" t="shared" si="38"/>
        <v>70</v>
      </c>
      <c r="L84" s="40">
        <f ca="1" t="shared" si="39"/>
        <v>52</v>
      </c>
      <c r="M84" s="40"/>
      <c r="N84" s="29" t="str">
        <f ca="1" t="shared" si="40"/>
        <v>Lars Johnson 84</v>
      </c>
      <c r="O84" s="29" t="str">
        <f ca="1" t="shared" si="41"/>
        <v>Erik Johanson 84</v>
      </c>
      <c r="P84" s="29" t="str">
        <f ca="1" t="shared" si="42"/>
        <v>Erik Johanson 84</v>
      </c>
      <c r="Q84" s="29" t="str">
        <f ca="1" t="shared" si="43"/>
        <v>1.Anslutningsmöjlighet</v>
      </c>
      <c r="R84" s="44" t="str">
        <f ca="1" t="shared" si="44"/>
        <v>nej</v>
      </c>
      <c r="S84" s="44" t="str">
        <f ca="1" t="shared" si="45"/>
        <v/>
      </c>
      <c r="T84" s="44" t="str">
        <f ca="1" t="shared" si="46"/>
        <v/>
      </c>
      <c r="U84" s="50"/>
      <c r="V84" s="32"/>
      <c r="W84" s="48" t="str">
        <f ca="1" t="shared" si="47"/>
        <v/>
      </c>
      <c r="X84" s="49" t="str">
        <f ca="1" t="shared" si="48"/>
        <v>Ja</v>
      </c>
      <c r="Y84" s="62">
        <f ca="1" t="shared" si="49"/>
        <v>44940</v>
      </c>
      <c r="Z84" s="62">
        <f ca="1" t="shared" si="50"/>
        <v>44937</v>
      </c>
      <c r="AA84" s="32"/>
      <c r="AB84" s="63" t="str">
        <f ca="1" t="shared" si="52"/>
        <v/>
      </c>
      <c r="AC84" s="72">
        <f ca="1">INDEX(Anslutningspunkt!$A$2:$A$24,RANDBETWEEN(2,24),1)</f>
        <v>154</v>
      </c>
      <c r="AD84" s="29"/>
      <c r="AE84" s="29" t="str">
        <f ca="1" t="shared" si="51"/>
        <v/>
      </c>
      <c r="AF84" s="74"/>
      <c r="AG84" s="92"/>
      <c r="AH84" s="50"/>
      <c r="AI84" s="91"/>
      <c r="AM84" s="6">
        <f ca="1">VLOOKUP(AC84,Anslutningspunkt!A:B,2,0)+RANDBETWEEN(-10000,10000)</f>
        <v>6553873.206</v>
      </c>
      <c r="AN84" s="6">
        <f ca="1">VLOOKUP(AC84,Anslutningspunkt!A:C,3,0)+RANDBETWEEN(-10000,10000)</f>
        <v>724703.519</v>
      </c>
      <c r="AP84" s="6" t="str">
        <f ca="1" t="shared" si="53"/>
        <v>Flytt</v>
      </c>
      <c r="AQ84" s="6" t="str">
        <f ca="1" t="shared" si="54"/>
        <v>Konsumtion</v>
      </c>
      <c r="AX84" s="30" t="str">
        <f ca="1" t="shared" si="55"/>
        <v/>
      </c>
      <c r="AZ84" s="30" t="str">
        <f ca="1">IF(SUM(IF({"4.Projekteringsavtal","5.Anslutningsavtal","6.Nätavtal"}=Q84,1,0))&gt;0,EDATE(AX84,RANDBETWEEN(0,6)),"")</f>
        <v/>
      </c>
      <c r="BB84" s="20" t="str">
        <f ca="1">IF(SUM(IF({"5.Anslutningsavtal","6.Nätavtal"}=Q84,1,0))&gt;0,EDATE(AZ84,RANDBETWEEN(0,3)),"")</f>
        <v/>
      </c>
      <c r="BD84" s="20" t="str">
        <f ca="1" t="shared" si="56"/>
        <v/>
      </c>
    </row>
    <row r="85" s="6" customFormat="1" ht="12.75" customHeight="1" spans="1:56">
      <c r="A85" s="33" t="s">
        <v>65</v>
      </c>
      <c r="B85" s="30">
        <f ca="1" t="shared" si="29"/>
        <v>44346</v>
      </c>
      <c r="C85" s="31">
        <f ca="1" t="shared" si="30"/>
        <v>44439</v>
      </c>
      <c r="D85" s="29" t="str">
        <f t="shared" si="31"/>
        <v>Project 485</v>
      </c>
      <c r="E85" s="29" t="str">
        <f t="shared" si="32"/>
        <v>Company AB 585</v>
      </c>
      <c r="F85" s="29" t="str">
        <f ca="1" t="shared" si="33"/>
        <v>Falun</v>
      </c>
      <c r="G85" s="36">
        <f ca="1" t="shared" si="34"/>
        <v>33</v>
      </c>
      <c r="H85" s="37" t="str">
        <f ca="1" t="shared" si="35"/>
        <v>Ja</v>
      </c>
      <c r="I85" s="29" t="str">
        <f ca="1" t="shared" si="36"/>
        <v>Flytt</v>
      </c>
      <c r="J85" s="29" t="str">
        <f ca="1" t="shared" si="37"/>
        <v>Produktion</v>
      </c>
      <c r="K85" s="40">
        <f ca="1" t="shared" si="38"/>
        <v>360</v>
      </c>
      <c r="L85" s="40">
        <f ca="1" t="shared" si="39"/>
        <v>208</v>
      </c>
      <c r="M85" s="40"/>
      <c r="N85" s="29" t="str">
        <f ca="1" t="shared" si="40"/>
        <v>Sarah Anderson 85</v>
      </c>
      <c r="O85" s="29" t="str">
        <f ca="1" t="shared" si="41"/>
        <v>Erik Johanson 85</v>
      </c>
      <c r="P85" s="29" t="str">
        <f ca="1" t="shared" si="42"/>
        <v>Lars Johnson 85</v>
      </c>
      <c r="Q85" s="29" t="str">
        <f ca="1" t="shared" si="43"/>
        <v>6.Nätavtal</v>
      </c>
      <c r="R85" s="44" t="str">
        <f ca="1" t="shared" si="44"/>
        <v>?</v>
      </c>
      <c r="S85" s="44" t="str">
        <f ca="1" t="shared" si="45"/>
        <v/>
      </c>
      <c r="T85" s="44" t="str">
        <f ca="1" t="shared" si="46"/>
        <v/>
      </c>
      <c r="U85" s="50"/>
      <c r="V85" s="32"/>
      <c r="W85" s="48" t="str">
        <f ca="1" t="shared" si="47"/>
        <v/>
      </c>
      <c r="X85" s="49" t="str">
        <f ca="1" t="shared" si="48"/>
        <v>Ja</v>
      </c>
      <c r="Y85" s="62">
        <f ca="1" t="shared" si="49"/>
        <v>45423</v>
      </c>
      <c r="Z85" s="62">
        <f ca="1" t="shared" si="50"/>
        <v>45338</v>
      </c>
      <c r="AA85" s="65"/>
      <c r="AB85" s="63" t="str">
        <f ca="1" t="shared" si="52"/>
        <v/>
      </c>
      <c r="AC85" s="72">
        <f ca="1">INDEX(Anslutningspunkt!$A$2:$A$24,RANDBETWEEN(2,24),1)</f>
        <v>3011</v>
      </c>
      <c r="AD85" s="29"/>
      <c r="AE85" s="29" t="str">
        <f ca="1" t="shared" si="51"/>
        <v>Regionnät</v>
      </c>
      <c r="AF85" s="74"/>
      <c r="AG85" s="92"/>
      <c r="AH85" s="50"/>
      <c r="AI85" s="91"/>
      <c r="AM85" s="6">
        <f ca="1">VLOOKUP(AC85,Anslutningspunkt!A:B,2,0)+RANDBETWEEN(-10000,10000)</f>
        <v>7655218.698</v>
      </c>
      <c r="AN85" s="6">
        <f ca="1">VLOOKUP(AC85,Anslutningspunkt!A:C,3,0)+RANDBETWEEN(-10000,10000)</f>
        <v>835687.195</v>
      </c>
      <c r="AP85" s="6" t="str">
        <f ca="1" t="shared" si="53"/>
        <v>Flytt</v>
      </c>
      <c r="AQ85" s="6" t="str">
        <f ca="1" t="shared" si="54"/>
        <v>Produktion</v>
      </c>
      <c r="AX85" s="30">
        <f ca="1" t="shared" si="55"/>
        <v>44346.4400089751</v>
      </c>
      <c r="AZ85" s="30">
        <f ca="1">IF(SUM(IF({"4.Projekteringsavtal","5.Anslutningsavtal","6.Nätavtal"}=Q85,1,0))&gt;0,EDATE(AX85,RANDBETWEEN(0,6)),"")</f>
        <v>44346</v>
      </c>
      <c r="BB85" s="20">
        <f ca="1">IF(SUM(IF({"5.Anslutningsavtal","6.Nätavtal"}=Q85,1,0))&gt;0,EDATE(AZ85,RANDBETWEEN(0,3)),"")</f>
        <v>44438</v>
      </c>
      <c r="BD85" s="20">
        <f ca="1" t="shared" si="56"/>
        <v>44499</v>
      </c>
    </row>
    <row r="86" s="6" customFormat="1" ht="12.75" customHeight="1" spans="1:56">
      <c r="A86" s="32" t="s">
        <v>65</v>
      </c>
      <c r="B86" s="30">
        <f ca="1" t="shared" si="29"/>
        <v>43436</v>
      </c>
      <c r="C86" s="31">
        <f ca="1" t="shared" si="30"/>
        <v>43734</v>
      </c>
      <c r="D86" s="29" t="str">
        <f t="shared" si="31"/>
        <v>Project 486</v>
      </c>
      <c r="E86" s="29" t="str">
        <f t="shared" si="32"/>
        <v>Company AB 586</v>
      </c>
      <c r="F86" s="29" t="str">
        <f ca="1" t="shared" si="33"/>
        <v>Huddinge</v>
      </c>
      <c r="G86" s="36">
        <f ca="1" t="shared" si="34"/>
        <v>36</v>
      </c>
      <c r="H86" s="37" t="str">
        <f ca="1" t="shared" si="35"/>
        <v>Ja</v>
      </c>
      <c r="I86" s="29" t="str">
        <f ca="1" t="shared" si="36"/>
        <v>Utökning</v>
      </c>
      <c r="J86" s="29" t="str">
        <f ca="1" t="shared" si="37"/>
        <v>Produktion</v>
      </c>
      <c r="K86" s="40">
        <f ca="1" t="shared" si="38"/>
        <v>420</v>
      </c>
      <c r="L86" s="40">
        <f ca="1" t="shared" si="39"/>
        <v>177</v>
      </c>
      <c r="M86" s="13"/>
      <c r="N86" s="29" t="str">
        <f ca="1" t="shared" si="40"/>
        <v>Sarah Anderson 86</v>
      </c>
      <c r="O86" s="29" t="str">
        <f ca="1" t="shared" si="41"/>
        <v>Lars Johnson 86</v>
      </c>
      <c r="P86" s="29" t="str">
        <f ca="1" t="shared" si="42"/>
        <v>Erik Johanson 86</v>
      </c>
      <c r="Q86" s="29" t="str">
        <f ca="1" t="shared" si="43"/>
        <v>1.Anslutningsmöjlighet</v>
      </c>
      <c r="R86" s="44" t="str">
        <f ca="1" t="shared" si="44"/>
        <v>?</v>
      </c>
      <c r="S86" s="44" t="str">
        <f ca="1" t="shared" si="45"/>
        <v>x</v>
      </c>
      <c r="T86" s="44" t="str">
        <f ca="1" t="shared" si="46"/>
        <v/>
      </c>
      <c r="U86" s="15"/>
      <c r="V86" s="32"/>
      <c r="W86" s="48" t="str">
        <f ca="1" t="shared" si="47"/>
        <v>Ansluts till LN 20 kV</v>
      </c>
      <c r="X86" s="49" t="str">
        <f ca="1" t="shared" si="48"/>
        <v/>
      </c>
      <c r="Y86" s="62" t="str">
        <f ca="1" t="shared" si="49"/>
        <v/>
      </c>
      <c r="Z86" s="62" t="str">
        <f ca="1" t="shared" si="50"/>
        <v/>
      </c>
      <c r="AA86" s="66"/>
      <c r="AB86" s="63" t="str">
        <f ca="1" t="shared" si="52"/>
        <v/>
      </c>
      <c r="AC86" s="72">
        <f ca="1">INDEX(Anslutningspunkt!$A$2:$A$24,RANDBETWEEN(2,24),1)</f>
        <v>3004</v>
      </c>
      <c r="AD86" s="29"/>
      <c r="AE86" s="29" t="str">
        <f ca="1" t="shared" si="51"/>
        <v>Stamnät Regionnät</v>
      </c>
      <c r="AF86" s="78"/>
      <c r="AG86" s="100"/>
      <c r="AH86" s="120"/>
      <c r="AI86" s="102"/>
      <c r="AM86" s="6">
        <f ca="1">VLOOKUP(AC86,Anslutningspunkt!A:B,2,0)+RANDBETWEEN(-10000,10000)</f>
        <v>7609058.698</v>
      </c>
      <c r="AN86" s="6">
        <f ca="1">VLOOKUP(AC86,Anslutningspunkt!A:C,3,0)+RANDBETWEEN(-10000,10000)</f>
        <v>773820.195</v>
      </c>
      <c r="AP86" s="6" t="str">
        <f ca="1" t="shared" si="53"/>
        <v>Utökning</v>
      </c>
      <c r="AQ86" s="6" t="str">
        <f ca="1" t="shared" si="54"/>
        <v>Produktion</v>
      </c>
      <c r="AX86" s="30" t="str">
        <f ca="1" t="shared" si="55"/>
        <v/>
      </c>
      <c r="AZ86" s="30" t="str">
        <f ca="1">IF(SUM(IF({"4.Projekteringsavtal","5.Anslutningsavtal","6.Nätavtal"}=Q86,1,0))&gt;0,EDATE(AX86,RANDBETWEEN(0,6)),"")</f>
        <v/>
      </c>
      <c r="BB86" s="20" t="str">
        <f ca="1">IF(SUM(IF({"5.Anslutningsavtal","6.Nätavtal"}=Q86,1,0))&gt;0,EDATE(AZ86,RANDBETWEEN(0,3)),"")</f>
        <v/>
      </c>
      <c r="BD86" s="20" t="str">
        <f ca="1" t="shared" si="56"/>
        <v/>
      </c>
    </row>
    <row r="87" s="9" customFormat="1" ht="12.75" customHeight="1" spans="1:56">
      <c r="A87" s="32" t="s">
        <v>65</v>
      </c>
      <c r="B87" s="30">
        <f ca="1" t="shared" si="29"/>
        <v>44255</v>
      </c>
      <c r="C87" s="31">
        <f ca="1" t="shared" si="30"/>
        <v>44798</v>
      </c>
      <c r="D87" s="29" t="str">
        <f t="shared" si="31"/>
        <v>Project 487</v>
      </c>
      <c r="E87" s="29" t="str">
        <f t="shared" si="32"/>
        <v>Company AB 587</v>
      </c>
      <c r="F87" s="29" t="str">
        <f ca="1" t="shared" si="33"/>
        <v>Åker</v>
      </c>
      <c r="G87" s="36">
        <f ca="1" t="shared" si="34"/>
        <v>37</v>
      </c>
      <c r="H87" s="37" t="str">
        <f ca="1" t="shared" si="35"/>
        <v>Nej</v>
      </c>
      <c r="I87" s="29" t="str">
        <f ca="1" t="shared" si="36"/>
        <v>Utökning</v>
      </c>
      <c r="J87" s="29" t="str">
        <f ca="1" t="shared" si="37"/>
        <v>Konsumtion</v>
      </c>
      <c r="K87" s="40">
        <f ca="1" t="shared" si="38"/>
        <v>410</v>
      </c>
      <c r="L87" s="40">
        <f ca="1" t="shared" si="39"/>
        <v>291</v>
      </c>
      <c r="M87" s="43"/>
      <c r="N87" s="29" t="str">
        <f ca="1" t="shared" si="40"/>
        <v>Anders Erikson 87</v>
      </c>
      <c r="O87" s="29" t="str">
        <f ca="1" t="shared" si="41"/>
        <v>Anders Erikson 87</v>
      </c>
      <c r="P87" s="29" t="str">
        <f ca="1" t="shared" si="42"/>
        <v>Erik Johanson 87</v>
      </c>
      <c r="Q87" s="29" t="str">
        <f ca="1" t="shared" si="43"/>
        <v>5.Anslutningsavtal</v>
      </c>
      <c r="R87" s="44" t="str">
        <f ca="1" t="shared" si="44"/>
        <v>Ja</v>
      </c>
      <c r="S87" s="44" t="str">
        <f ca="1" t="shared" si="45"/>
        <v/>
      </c>
      <c r="T87" s="44" t="str">
        <f ca="1" t="shared" si="46"/>
        <v>x</v>
      </c>
      <c r="U87" s="15"/>
      <c r="V87" s="32"/>
      <c r="W87" s="48" t="str">
        <f ca="1" t="shared" si="47"/>
        <v/>
      </c>
      <c r="X87" s="49" t="str">
        <f ca="1" t="shared" si="48"/>
        <v>Ja</v>
      </c>
      <c r="Y87" s="62">
        <f ca="1" t="shared" si="49"/>
        <v>44983</v>
      </c>
      <c r="Z87" s="62">
        <f ca="1" t="shared" si="50"/>
        <v>44962</v>
      </c>
      <c r="AA87" s="32"/>
      <c r="AB87" s="63" t="str">
        <f ca="1" t="shared" si="52"/>
        <v/>
      </c>
      <c r="AC87" s="72">
        <f ca="1">INDEX(Anslutningspunkt!$A$2:$A$24,RANDBETWEEN(2,24),1)</f>
        <v>203</v>
      </c>
      <c r="AD87" s="29"/>
      <c r="AE87" s="29" t="str">
        <f ca="1" t="shared" si="51"/>
        <v>Stamnät Regionnät</v>
      </c>
      <c r="AF87" s="32"/>
      <c r="AG87" s="94"/>
      <c r="AH87" s="15"/>
      <c r="AI87" s="91"/>
      <c r="AM87" s="6">
        <f ca="1">VLOOKUP(AC87,Anslutningspunkt!A:B,2,0)+RANDBETWEEN(-10000,10000)</f>
        <v>7081012.048</v>
      </c>
      <c r="AN87" s="6">
        <f ca="1">VLOOKUP(AC87,Anslutningspunkt!A:C,3,0)+RANDBETWEEN(-10000,10000)</f>
        <v>347920.148</v>
      </c>
      <c r="AP87" s="6" t="str">
        <f ca="1" t="shared" si="53"/>
        <v>Utökning</v>
      </c>
      <c r="AQ87" s="6" t="str">
        <f ca="1" t="shared" si="54"/>
        <v>Konsumtion</v>
      </c>
      <c r="AX87" s="30">
        <f ca="1" t="shared" si="55"/>
        <v>44472.419250284</v>
      </c>
      <c r="AZ87" s="30">
        <f ca="1">IF(SUM(IF({"4.Projekteringsavtal","5.Anslutningsavtal","6.Nätavtal"}=Q87,1,0))&gt;0,EDATE(AX87,RANDBETWEEN(0,6)),"")</f>
        <v>44595</v>
      </c>
      <c r="BB87" s="20">
        <f ca="1">IF(SUM(IF({"5.Anslutningsavtal","6.Nätavtal"}=Q87,1,0))&gt;0,EDATE(AZ87,RANDBETWEEN(0,3)),"")</f>
        <v>44684</v>
      </c>
      <c r="BD87" s="20" t="str">
        <f ca="1" t="shared" si="56"/>
        <v/>
      </c>
    </row>
    <row r="88" s="6" customFormat="1" ht="12.75" customHeight="1" spans="1:56">
      <c r="A88" s="32" t="s">
        <v>65</v>
      </c>
      <c r="B88" s="30">
        <f ca="1" t="shared" si="29"/>
        <v>44385</v>
      </c>
      <c r="C88" s="31">
        <f ca="1" t="shared" si="30"/>
        <v>44597</v>
      </c>
      <c r="D88" s="29" t="str">
        <f t="shared" si="31"/>
        <v>Project 488</v>
      </c>
      <c r="E88" s="29" t="str">
        <f t="shared" si="32"/>
        <v>Company AB 588</v>
      </c>
      <c r="F88" s="29" t="str">
        <f ca="1" t="shared" si="33"/>
        <v>Långshyttan</v>
      </c>
      <c r="G88" s="36">
        <f ca="1" t="shared" si="34"/>
        <v>36</v>
      </c>
      <c r="H88" s="37" t="str">
        <f ca="1" t="shared" si="35"/>
        <v>Nej</v>
      </c>
      <c r="I88" s="29" t="str">
        <f ca="1" t="shared" si="36"/>
        <v>Flytt</v>
      </c>
      <c r="J88" s="29" t="str">
        <f ca="1" t="shared" si="37"/>
        <v>Produktion</v>
      </c>
      <c r="K88" s="40">
        <f ca="1" t="shared" si="38"/>
        <v>190</v>
      </c>
      <c r="L88" s="40">
        <f ca="1" t="shared" si="39"/>
        <v>66</v>
      </c>
      <c r="M88" s="43"/>
      <c r="N88" s="29" t="str">
        <f ca="1" t="shared" si="40"/>
        <v>Anders Erikson 88</v>
      </c>
      <c r="O88" s="29" t="str">
        <f ca="1" t="shared" si="41"/>
        <v>Lars Johnson 88</v>
      </c>
      <c r="P88" s="29" t="str">
        <f ca="1" t="shared" si="42"/>
        <v>Sarah Anderson 88</v>
      </c>
      <c r="Q88" s="29" t="str">
        <f ca="1" t="shared" si="43"/>
        <v>1.Anslutningsmöjlighet</v>
      </c>
      <c r="R88" s="44" t="str">
        <f ca="1" t="shared" si="44"/>
        <v>Ja</v>
      </c>
      <c r="S88" s="44" t="str">
        <f ca="1" t="shared" si="45"/>
        <v/>
      </c>
      <c r="T88" s="44" t="str">
        <f ca="1" t="shared" si="46"/>
        <v>x</v>
      </c>
      <c r="U88" s="15"/>
      <c r="V88" s="32"/>
      <c r="W88" s="48" t="str">
        <f ca="1" t="shared" si="47"/>
        <v>Länk</v>
      </c>
      <c r="X88" s="49" t="str">
        <f ca="1" t="shared" si="48"/>
        <v/>
      </c>
      <c r="Y88" s="62" t="str">
        <f ca="1" t="shared" si="49"/>
        <v/>
      </c>
      <c r="Z88" s="62" t="str">
        <f ca="1" t="shared" si="50"/>
        <v/>
      </c>
      <c r="AA88" s="66"/>
      <c r="AB88" s="63">
        <f ca="1" t="shared" si="52"/>
        <v>44528.5780797844</v>
      </c>
      <c r="AC88" s="72">
        <f ca="1">INDEX(Anslutningspunkt!$A$2:$A$24,RANDBETWEEN(2,24),1)</f>
        <v>206</v>
      </c>
      <c r="AD88" s="29"/>
      <c r="AE88" s="29" t="str">
        <f ca="1" t="shared" si="51"/>
        <v>Stamnät</v>
      </c>
      <c r="AF88" s="78"/>
      <c r="AG88" s="100"/>
      <c r="AH88" s="120"/>
      <c r="AI88" s="102"/>
      <c r="AM88" s="6">
        <f ca="1">VLOOKUP(AC88,Anslutningspunkt!A:B,2,0)+RANDBETWEEN(-10000,10000)</f>
        <v>7301708.115</v>
      </c>
      <c r="AN88" s="6">
        <f ca="1">VLOOKUP(AC88,Anslutningspunkt!A:C,3,0)+RANDBETWEEN(-10000,10000)</f>
        <v>734884.405</v>
      </c>
      <c r="AP88" s="6" t="str">
        <f ca="1" t="shared" si="53"/>
        <v>Flytt</v>
      </c>
      <c r="AQ88" s="6" t="str">
        <f ca="1" t="shared" si="54"/>
        <v>Produktion</v>
      </c>
      <c r="AX88" s="30" t="str">
        <f ca="1" t="shared" si="55"/>
        <v/>
      </c>
      <c r="AZ88" s="30" t="str">
        <f ca="1">IF(SUM(IF({"4.Projekteringsavtal","5.Anslutningsavtal","6.Nätavtal"}=Q88,1,0))&gt;0,EDATE(AX88,RANDBETWEEN(0,6)),"")</f>
        <v/>
      </c>
      <c r="BB88" s="20" t="str">
        <f ca="1">IF(SUM(IF({"5.Anslutningsavtal","6.Nätavtal"}=Q88,1,0))&gt;0,EDATE(AZ88,RANDBETWEEN(0,3)),"")</f>
        <v/>
      </c>
      <c r="BD88" s="20" t="str">
        <f ca="1" t="shared" si="56"/>
        <v/>
      </c>
    </row>
    <row r="89" s="6" customFormat="1" ht="12.75" customHeight="1" spans="1:56">
      <c r="A89" s="32" t="s">
        <v>65</v>
      </c>
      <c r="B89" s="30">
        <f ca="1" t="shared" si="29"/>
        <v>44051</v>
      </c>
      <c r="C89" s="31">
        <f ca="1" t="shared" si="30"/>
        <v>45522</v>
      </c>
      <c r="D89" s="29" t="str">
        <f t="shared" si="31"/>
        <v>Project 489</v>
      </c>
      <c r="E89" s="29" t="str">
        <f t="shared" si="32"/>
        <v>Company AB 589</v>
      </c>
      <c r="F89" s="29" t="str">
        <f ca="1" t="shared" si="33"/>
        <v>Långshyttan</v>
      </c>
      <c r="G89" s="36">
        <f ca="1" t="shared" si="34"/>
        <v>37</v>
      </c>
      <c r="H89" s="37" t="str">
        <f ca="1" t="shared" si="35"/>
        <v>Ja</v>
      </c>
      <c r="I89" s="29" t="str">
        <f ca="1" t="shared" si="36"/>
        <v>Nyanslutning</v>
      </c>
      <c r="J89" s="29" t="str">
        <f ca="1" t="shared" si="37"/>
        <v>Produktion</v>
      </c>
      <c r="K89" s="40">
        <f ca="1" t="shared" si="38"/>
        <v>120</v>
      </c>
      <c r="L89" s="40">
        <f ca="1" t="shared" si="39"/>
        <v>87</v>
      </c>
      <c r="M89" s="40"/>
      <c r="N89" s="29" t="str">
        <f ca="1" t="shared" si="40"/>
        <v>Anders Erikson 89</v>
      </c>
      <c r="O89" s="29" t="str">
        <f ca="1" t="shared" si="41"/>
        <v>Anders Erikson 89</v>
      </c>
      <c r="P89" s="29" t="str">
        <f ca="1" t="shared" si="42"/>
        <v>Sarah Anderson 89</v>
      </c>
      <c r="Q89" s="29" t="str">
        <f ca="1" t="shared" si="43"/>
        <v>4.Projekteringsavtal</v>
      </c>
      <c r="R89" s="44" t="str">
        <f ca="1" t="shared" si="44"/>
        <v/>
      </c>
      <c r="S89" s="44" t="str">
        <f ca="1" t="shared" si="45"/>
        <v>x</v>
      </c>
      <c r="T89" s="44" t="str">
        <f ca="1" t="shared" si="46"/>
        <v/>
      </c>
      <c r="U89" s="15"/>
      <c r="V89" s="32"/>
      <c r="W89" s="48" t="str">
        <f ca="1" t="shared" si="47"/>
        <v>Länk</v>
      </c>
      <c r="X89" s="49" t="str">
        <f ca="1" t="shared" si="48"/>
        <v/>
      </c>
      <c r="Y89" s="62" t="str">
        <f ca="1" t="shared" si="49"/>
        <v/>
      </c>
      <c r="Z89" s="62" t="str">
        <f ca="1" t="shared" si="50"/>
        <v/>
      </c>
      <c r="AA89" s="32"/>
      <c r="AB89" s="63" t="str">
        <f ca="1" t="shared" si="52"/>
        <v/>
      </c>
      <c r="AC89" s="72" t="e">
        <f ca="1">INDEX(Anslutningspunkt!$A$2:$A$24,RANDBETWEEN(2,24),1)</f>
        <v>#REF!</v>
      </c>
      <c r="AD89" s="29"/>
      <c r="AE89" s="29" t="str">
        <f ca="1" t="shared" si="51"/>
        <v>Regionnät</v>
      </c>
      <c r="AF89" s="32"/>
      <c r="AG89" s="94"/>
      <c r="AH89" s="15"/>
      <c r="AI89" s="91"/>
      <c r="AM89" s="6" t="e">
        <f ca="1">VLOOKUP(AC89,Anslutningspunkt!A:B,2,0)+RANDBETWEEN(-10000,10000)</f>
        <v>#REF!</v>
      </c>
      <c r="AN89" s="6" t="e">
        <f ca="1">VLOOKUP(AC89,Anslutningspunkt!A:C,3,0)+RANDBETWEEN(-10000,10000)</f>
        <v>#REF!</v>
      </c>
      <c r="AP89" s="6" t="str">
        <f ca="1" t="shared" si="53"/>
        <v>Nyanslutning</v>
      </c>
      <c r="AQ89" s="6" t="str">
        <f ca="1" t="shared" si="54"/>
        <v>Produktion</v>
      </c>
      <c r="AX89" s="30">
        <f ca="1" t="shared" si="55"/>
        <v>44583.8520955195</v>
      </c>
      <c r="AZ89" s="30">
        <f ca="1">IF(SUM(IF({"4.Projekteringsavtal","5.Anslutningsavtal","6.Nätavtal"}=Q89,1,0))&gt;0,EDATE(AX89,RANDBETWEEN(0,6)),"")</f>
        <v>44734</v>
      </c>
      <c r="BB89" s="20" t="str">
        <f ca="1">IF(SUM(IF({"5.Anslutningsavtal","6.Nätavtal"}=Q89,1,0))&gt;0,EDATE(AZ89,RANDBETWEEN(0,3)),"")</f>
        <v/>
      </c>
      <c r="BD89" s="20" t="str">
        <f ca="1" t="shared" si="56"/>
        <v/>
      </c>
    </row>
    <row r="90" s="6" customFormat="1" ht="12.75" customHeight="1" spans="1:56">
      <c r="A90" s="32" t="s">
        <v>65</v>
      </c>
      <c r="B90" s="30">
        <f ca="1" t="shared" si="29"/>
        <v>44362</v>
      </c>
      <c r="C90" s="31">
        <f ca="1" t="shared" si="30"/>
        <v>44811</v>
      </c>
      <c r="D90" s="29" t="str">
        <f t="shared" si="31"/>
        <v>Project 490</v>
      </c>
      <c r="E90" s="29" t="str">
        <f t="shared" si="32"/>
        <v>Company AB 590</v>
      </c>
      <c r="F90" s="29" t="str">
        <f ca="1" t="shared" si="33"/>
        <v>Gävle</v>
      </c>
      <c r="G90" s="36">
        <f ca="1" t="shared" si="34"/>
        <v>30</v>
      </c>
      <c r="H90" s="37" t="str">
        <f ca="1" t="shared" si="35"/>
        <v>Ja</v>
      </c>
      <c r="I90" s="29" t="str">
        <f ca="1" t="shared" si="36"/>
        <v>Utökning</v>
      </c>
      <c r="J90" s="29" t="str">
        <f ca="1" t="shared" si="37"/>
        <v>Produktion</v>
      </c>
      <c r="K90" s="40">
        <f ca="1" t="shared" si="38"/>
        <v>560</v>
      </c>
      <c r="L90" s="40">
        <f ca="1" t="shared" si="39"/>
        <v>524</v>
      </c>
      <c r="M90" s="13"/>
      <c r="N90" s="29" t="str">
        <f ca="1" t="shared" si="40"/>
        <v>Sarah Anderson 90</v>
      </c>
      <c r="O90" s="29" t="str">
        <f ca="1" t="shared" si="41"/>
        <v>Lars Johnson 90</v>
      </c>
      <c r="P90" s="29" t="str">
        <f ca="1" t="shared" si="42"/>
        <v>Erik Johanson 90</v>
      </c>
      <c r="Q90" s="29" t="str">
        <f ca="1" t="shared" si="43"/>
        <v>4.Projekteringsavtal</v>
      </c>
      <c r="R90" s="44" t="str">
        <f ca="1" t="shared" si="44"/>
        <v/>
      </c>
      <c r="S90" s="44" t="str">
        <f ca="1" t="shared" si="45"/>
        <v/>
      </c>
      <c r="T90" s="44" t="str">
        <f ca="1" t="shared" si="46"/>
        <v/>
      </c>
      <c r="U90" s="15"/>
      <c r="V90" s="32"/>
      <c r="W90" s="48" t="str">
        <f ca="1" t="shared" si="47"/>
        <v/>
      </c>
      <c r="X90" s="49" t="str">
        <f ca="1" t="shared" si="48"/>
        <v>Nej</v>
      </c>
      <c r="Y90" s="62" t="str">
        <f ca="1" t="shared" si="49"/>
        <v/>
      </c>
      <c r="Z90" s="62" t="str">
        <f ca="1" t="shared" si="50"/>
        <v/>
      </c>
      <c r="AA90" s="66"/>
      <c r="AB90" s="63" t="str">
        <f ca="1" t="shared" si="52"/>
        <v/>
      </c>
      <c r="AC90" s="72">
        <f ca="1">INDEX(Anslutningspunkt!$A$2:$A$24,RANDBETWEEN(2,24),1)</f>
        <v>3005</v>
      </c>
      <c r="AD90" s="29"/>
      <c r="AE90" s="29" t="str">
        <f ca="1" t="shared" si="51"/>
        <v>Regionnät</v>
      </c>
      <c r="AF90" s="78"/>
      <c r="AG90" s="121"/>
      <c r="AH90" s="122"/>
      <c r="AI90" s="122"/>
      <c r="AM90" s="6">
        <f ca="1">VLOOKUP(AC90,Anslutningspunkt!A:B,2,0)+RANDBETWEEN(-10000,10000)</f>
        <v>7759659.698</v>
      </c>
      <c r="AN90" s="6">
        <f ca="1">VLOOKUP(AC90,Anslutningspunkt!A:C,3,0)+RANDBETWEEN(-10000,10000)</f>
        <v>726420.195</v>
      </c>
      <c r="AP90" s="6" t="str">
        <f ca="1" t="shared" si="53"/>
        <v>Utökning</v>
      </c>
      <c r="AQ90" s="6" t="str">
        <f ca="1" t="shared" si="54"/>
        <v>Produktion</v>
      </c>
      <c r="AX90" s="30">
        <f ca="1" t="shared" si="55"/>
        <v>44382.2832008686</v>
      </c>
      <c r="AZ90" s="30">
        <f ca="1">IF(SUM(IF({"4.Projekteringsavtal","5.Anslutningsavtal","6.Nätavtal"}=Q90,1,0))&gt;0,EDATE(AX90,RANDBETWEEN(0,6)),"")</f>
        <v>44566</v>
      </c>
      <c r="BB90" s="20" t="str">
        <f ca="1">IF(SUM(IF({"5.Anslutningsavtal","6.Nätavtal"}=Q90,1,0))&gt;0,EDATE(AZ90,RANDBETWEEN(0,3)),"")</f>
        <v/>
      </c>
      <c r="BD90" s="20" t="str">
        <f ca="1" t="shared" si="56"/>
        <v/>
      </c>
    </row>
    <row r="91" s="6" customFormat="1" ht="12.75" customHeight="1" spans="1:56">
      <c r="A91" s="32" t="s">
        <v>65</v>
      </c>
      <c r="B91" s="30">
        <f ca="1" t="shared" si="29"/>
        <v>43373</v>
      </c>
      <c r="C91" s="31">
        <f ca="1" t="shared" si="30"/>
        <v>44867</v>
      </c>
      <c r="D91" s="29" t="str">
        <f t="shared" si="31"/>
        <v>Project 491</v>
      </c>
      <c r="E91" s="29" t="str">
        <f t="shared" si="32"/>
        <v>Company AB 591</v>
      </c>
      <c r="F91" s="29" t="str">
        <f ca="1" t="shared" si="33"/>
        <v>Gävle/Sandviken</v>
      </c>
      <c r="G91" s="36">
        <f ca="1" t="shared" si="34"/>
        <v>35</v>
      </c>
      <c r="H91" s="37" t="str">
        <f ca="1" t="shared" si="35"/>
        <v/>
      </c>
      <c r="I91" s="29" t="str">
        <f ca="1" t="shared" si="36"/>
        <v>Nyanslutning</v>
      </c>
      <c r="J91" s="29" t="str">
        <f ca="1" t="shared" si="37"/>
        <v>Produktion</v>
      </c>
      <c r="K91" s="40">
        <f ca="1" t="shared" si="38"/>
        <v>370</v>
      </c>
      <c r="L91" s="40">
        <f ca="1" t="shared" si="39"/>
        <v>35</v>
      </c>
      <c r="M91" s="43"/>
      <c r="N91" s="29" t="str">
        <f ca="1" t="shared" si="40"/>
        <v>Anders Erikson 91</v>
      </c>
      <c r="O91" s="29" t="str">
        <f ca="1" t="shared" si="41"/>
        <v>Erik Johanson 91</v>
      </c>
      <c r="P91" s="29" t="str">
        <f ca="1" t="shared" si="42"/>
        <v>Anders Erikson 91</v>
      </c>
      <c r="Q91" s="29" t="str">
        <f ca="1" t="shared" si="43"/>
        <v>5.Anslutningsavtal</v>
      </c>
      <c r="R91" s="44" t="str">
        <f ca="1" t="shared" si="44"/>
        <v>nej</v>
      </c>
      <c r="S91" s="44" t="str">
        <f ca="1" t="shared" si="45"/>
        <v/>
      </c>
      <c r="T91" s="44" t="str">
        <f ca="1" t="shared" si="46"/>
        <v/>
      </c>
      <c r="U91" s="15"/>
      <c r="V91" s="32"/>
      <c r="W91" s="48" t="str">
        <f ca="1" t="shared" si="47"/>
        <v/>
      </c>
      <c r="X91" s="49" t="str">
        <f ca="1" t="shared" si="48"/>
        <v/>
      </c>
      <c r="Y91" s="62" t="str">
        <f ca="1" t="shared" si="49"/>
        <v/>
      </c>
      <c r="Z91" s="62" t="str">
        <f ca="1" t="shared" si="50"/>
        <v/>
      </c>
      <c r="AA91" s="32"/>
      <c r="AB91" s="63" t="str">
        <f ca="1" t="shared" si="52"/>
        <v/>
      </c>
      <c r="AC91" s="72">
        <f ca="1">INDEX(Anslutningspunkt!$A$2:$A$24,RANDBETWEEN(2,24),1)</f>
        <v>3005</v>
      </c>
      <c r="AD91" s="29"/>
      <c r="AE91" s="29" t="str">
        <f ca="1" t="shared" si="51"/>
        <v>Stamnät</v>
      </c>
      <c r="AF91" s="32"/>
      <c r="AG91" s="94"/>
      <c r="AH91" s="15"/>
      <c r="AI91" s="91"/>
      <c r="AM91" s="6">
        <f ca="1">VLOOKUP(AC91,Anslutningspunkt!A:B,2,0)+RANDBETWEEN(-10000,10000)</f>
        <v>7762776.698</v>
      </c>
      <c r="AN91" s="6">
        <f ca="1">VLOOKUP(AC91,Anslutningspunkt!A:C,3,0)+RANDBETWEEN(-10000,10000)</f>
        <v>716499.195</v>
      </c>
      <c r="AP91" s="6" t="str">
        <f ca="1" t="shared" si="53"/>
        <v>Nyanslutning</v>
      </c>
      <c r="AQ91" s="6" t="str">
        <f ca="1" t="shared" si="54"/>
        <v>Produktion</v>
      </c>
      <c r="AX91" s="30">
        <f ca="1" t="shared" si="55"/>
        <v>43441.0371440474</v>
      </c>
      <c r="AZ91" s="30">
        <f ca="1">IF(SUM(IF({"4.Projekteringsavtal","5.Anslutningsavtal","6.Nätavtal"}=Q91,1,0))&gt;0,EDATE(AX91,RANDBETWEEN(0,6)),"")</f>
        <v>43503</v>
      </c>
      <c r="BB91" s="20">
        <f ca="1">IF(SUM(IF({"5.Anslutningsavtal","6.Nätavtal"}=Q91,1,0))&gt;0,EDATE(AZ91,RANDBETWEEN(0,3)),"")</f>
        <v>43531</v>
      </c>
      <c r="BD91" s="20" t="str">
        <f ca="1" t="shared" si="56"/>
        <v/>
      </c>
    </row>
    <row r="92" s="6" customFormat="1" ht="12.75" customHeight="1" spans="1:56">
      <c r="A92" s="32" t="s">
        <v>65</v>
      </c>
      <c r="B92" s="30">
        <f ca="1" t="shared" si="29"/>
        <v>43443</v>
      </c>
      <c r="C92" s="31">
        <f ca="1" t="shared" si="30"/>
        <v>44386</v>
      </c>
      <c r="D92" s="29" t="str">
        <f t="shared" si="31"/>
        <v>Project 492</v>
      </c>
      <c r="E92" s="29" t="str">
        <f t="shared" si="32"/>
        <v>Company AB 592</v>
      </c>
      <c r="F92" s="29" t="str">
        <f ca="1" t="shared" si="33"/>
        <v>Kungsör</v>
      </c>
      <c r="G92" s="36">
        <f ca="1" t="shared" si="34"/>
        <v>34</v>
      </c>
      <c r="H92" s="37" t="str">
        <f ca="1" t="shared" si="35"/>
        <v/>
      </c>
      <c r="I92" s="29" t="str">
        <f ca="1" t="shared" si="36"/>
        <v>Utökning</v>
      </c>
      <c r="J92" s="29" t="str">
        <f ca="1" t="shared" si="37"/>
        <v>Produktion</v>
      </c>
      <c r="K92" s="40">
        <f ca="1" t="shared" si="38"/>
        <v>210</v>
      </c>
      <c r="L92" s="40">
        <f ca="1" t="shared" si="39"/>
        <v>148</v>
      </c>
      <c r="M92" s="43"/>
      <c r="N92" s="29" t="str">
        <f ca="1" t="shared" si="40"/>
        <v>Anders Erikson 92</v>
      </c>
      <c r="O92" s="29" t="str">
        <f ca="1" t="shared" si="41"/>
        <v>Lars Johnson 92</v>
      </c>
      <c r="P92" s="29" t="str">
        <f ca="1" t="shared" si="42"/>
        <v>Erik Johanson 92</v>
      </c>
      <c r="Q92" s="29" t="str">
        <f ca="1" t="shared" si="43"/>
        <v>6.Nätavtal</v>
      </c>
      <c r="R92" s="44" t="str">
        <f ca="1" t="shared" si="44"/>
        <v/>
      </c>
      <c r="S92" s="44" t="str">
        <f ca="1" t="shared" si="45"/>
        <v/>
      </c>
      <c r="T92" s="44" t="str">
        <f ca="1" t="shared" si="46"/>
        <v/>
      </c>
      <c r="U92" s="15"/>
      <c r="V92" s="32"/>
      <c r="W92" s="48" t="str">
        <f ca="1" t="shared" si="47"/>
        <v>Länk</v>
      </c>
      <c r="X92" s="49" t="str">
        <f ca="1" t="shared" si="48"/>
        <v>Ja</v>
      </c>
      <c r="Y92" s="62">
        <f ca="1" t="shared" si="49"/>
        <v>45580</v>
      </c>
      <c r="Z92" s="62">
        <f ca="1" t="shared" si="50"/>
        <v>45569</v>
      </c>
      <c r="AA92" s="66"/>
      <c r="AB92" s="63" t="str">
        <f ca="1" t="shared" si="52"/>
        <v/>
      </c>
      <c r="AC92" s="72">
        <f ca="1">INDEX(Anslutningspunkt!$A$2:$A$24,RANDBETWEEN(2,24),1)</f>
        <v>154</v>
      </c>
      <c r="AD92" s="29"/>
      <c r="AE92" s="29" t="str">
        <f ca="1" t="shared" si="51"/>
        <v>Stamnät Regionnät</v>
      </c>
      <c r="AF92" s="74"/>
      <c r="AG92" s="92"/>
      <c r="AH92" s="32"/>
      <c r="AI92" s="91"/>
      <c r="AM92" s="6">
        <f ca="1">VLOOKUP(AC92,Anslutningspunkt!A:B,2,0)+RANDBETWEEN(-10000,10000)</f>
        <v>6543055.206</v>
      </c>
      <c r="AN92" s="6">
        <f ca="1">VLOOKUP(AC92,Anslutningspunkt!A:C,3,0)+RANDBETWEEN(-10000,10000)</f>
        <v>725542.519</v>
      </c>
      <c r="AP92" s="6" t="str">
        <f ca="1" t="shared" si="53"/>
        <v>Utökning</v>
      </c>
      <c r="AQ92" s="6" t="str">
        <f ca="1" t="shared" si="54"/>
        <v>Produktion</v>
      </c>
      <c r="AX92" s="30">
        <f ca="1" t="shared" si="55"/>
        <v>43509.0030681071</v>
      </c>
      <c r="AZ92" s="30">
        <f ca="1">IF(SUM(IF({"4.Projekteringsavtal","5.Anslutningsavtal","6.Nätavtal"}=Q92,1,0))&gt;0,EDATE(AX92,RANDBETWEEN(0,6)),"")</f>
        <v>43659</v>
      </c>
      <c r="BB92" s="20">
        <f ca="1">IF(SUM(IF({"5.Anslutningsavtal","6.Nätavtal"}=Q92,1,0))&gt;0,EDATE(AZ92,RANDBETWEEN(0,3)),"")</f>
        <v>43659</v>
      </c>
      <c r="BD92" s="20">
        <f ca="1" t="shared" si="56"/>
        <v>43659</v>
      </c>
    </row>
    <row r="93" s="6" customFormat="1" ht="12.75" customHeight="1" spans="1:56">
      <c r="A93" s="32" t="s">
        <v>65</v>
      </c>
      <c r="B93" s="30">
        <f ca="1" t="shared" si="29"/>
        <v>44296</v>
      </c>
      <c r="C93" s="31">
        <f ca="1" t="shared" si="30"/>
        <v>45568</v>
      </c>
      <c r="D93" s="29" t="str">
        <f t="shared" si="31"/>
        <v>Project 493</v>
      </c>
      <c r="E93" s="29" t="str">
        <f t="shared" si="32"/>
        <v>Company AB 593</v>
      </c>
      <c r="F93" s="29" t="str">
        <f ca="1" t="shared" si="33"/>
        <v>Nykvarn</v>
      </c>
      <c r="G93" s="36">
        <f ca="1" t="shared" si="34"/>
        <v>30</v>
      </c>
      <c r="H93" s="37" t="str">
        <f ca="1" t="shared" si="35"/>
        <v>Nej</v>
      </c>
      <c r="I93" s="29" t="str">
        <f ca="1" t="shared" si="36"/>
        <v>Flytt</v>
      </c>
      <c r="J93" s="29" t="str">
        <f ca="1" t="shared" si="37"/>
        <v>Produktion</v>
      </c>
      <c r="K93" s="40">
        <f ca="1" t="shared" si="38"/>
        <v>440</v>
      </c>
      <c r="L93" s="40">
        <f ca="1" t="shared" si="39"/>
        <v>263</v>
      </c>
      <c r="M93" s="43"/>
      <c r="N93" s="29" t="str">
        <f ca="1" t="shared" si="40"/>
        <v>Sarah Anderson 93</v>
      </c>
      <c r="O93" s="29" t="str">
        <f ca="1" t="shared" si="41"/>
        <v>Sarah Anderson 93</v>
      </c>
      <c r="P93" s="29" t="str">
        <f ca="1" t="shared" si="42"/>
        <v>Erik Johanson 93</v>
      </c>
      <c r="Q93" s="29" t="str">
        <f ca="1" t="shared" si="43"/>
        <v>6.Nätavtal</v>
      </c>
      <c r="R93" s="44" t="str">
        <f ca="1" t="shared" si="44"/>
        <v>nej</v>
      </c>
      <c r="S93" s="44" t="str">
        <f ca="1" t="shared" si="45"/>
        <v/>
      </c>
      <c r="T93" s="44" t="str">
        <f ca="1" t="shared" si="46"/>
        <v/>
      </c>
      <c r="U93" s="15"/>
      <c r="V93" s="32"/>
      <c r="W93" s="48" t="str">
        <f ca="1" t="shared" si="47"/>
        <v/>
      </c>
      <c r="X93" s="49" t="str">
        <f ca="1" t="shared" si="48"/>
        <v/>
      </c>
      <c r="Y93" s="62" t="str">
        <f ca="1" t="shared" si="49"/>
        <v/>
      </c>
      <c r="Z93" s="62" t="str">
        <f ca="1" t="shared" si="50"/>
        <v/>
      </c>
      <c r="AA93" s="32"/>
      <c r="AB93" s="63" t="str">
        <f ca="1" t="shared" si="52"/>
        <v/>
      </c>
      <c r="AC93" s="72">
        <f ca="1">INDEX(Anslutningspunkt!$A$2:$A$24,RANDBETWEEN(2,24),1)</f>
        <v>3011</v>
      </c>
      <c r="AD93" s="29"/>
      <c r="AE93" s="29" t="str">
        <f ca="1" t="shared" si="51"/>
        <v>Stamnät</v>
      </c>
      <c r="AF93" s="32"/>
      <c r="AG93" s="94"/>
      <c r="AH93" s="32"/>
      <c r="AI93" s="62"/>
      <c r="AM93" s="6">
        <f ca="1">VLOOKUP(AC93,Anslutningspunkt!A:B,2,0)+RANDBETWEEN(-10000,10000)</f>
        <v>7668987.698</v>
      </c>
      <c r="AN93" s="6">
        <f ca="1">VLOOKUP(AC93,Anslutningspunkt!A:C,3,0)+RANDBETWEEN(-10000,10000)</f>
        <v>823629.195</v>
      </c>
      <c r="AP93" s="6" t="str">
        <f ca="1" t="shared" si="53"/>
        <v>Flytt</v>
      </c>
      <c r="AQ93" s="6" t="str">
        <f ca="1" t="shared" si="54"/>
        <v>Produktion</v>
      </c>
      <c r="AX93" s="30">
        <f ca="1" t="shared" si="55"/>
        <v>45470.6098826236</v>
      </c>
      <c r="AZ93" s="30">
        <f ca="1">IF(SUM(IF({"4.Projekteringsavtal","5.Anslutningsavtal","6.Nätavtal"}=Q93,1,0))&gt;0,EDATE(AX93,RANDBETWEEN(0,6)),"")</f>
        <v>45500</v>
      </c>
      <c r="BB93" s="20">
        <f ca="1">IF(SUM(IF({"5.Anslutningsavtal","6.Nätavtal"}=Q93,1,0))&gt;0,EDATE(AZ93,RANDBETWEEN(0,3)),"")</f>
        <v>45500</v>
      </c>
      <c r="BD93" s="20">
        <f ca="1" t="shared" si="56"/>
        <v>45531</v>
      </c>
    </row>
    <row r="94" s="6" customFormat="1" ht="12.75" customHeight="1" spans="1:56">
      <c r="A94" s="32" t="s">
        <v>65</v>
      </c>
      <c r="B94" s="30">
        <f ca="1" t="shared" si="29"/>
        <v>43262</v>
      </c>
      <c r="C94" s="31">
        <f ca="1" t="shared" si="30"/>
        <v>45089</v>
      </c>
      <c r="D94" s="29" t="str">
        <f t="shared" si="31"/>
        <v>Project 494</v>
      </c>
      <c r="E94" s="29" t="str">
        <f t="shared" si="32"/>
        <v>Company AB 594</v>
      </c>
      <c r="F94" s="29" t="str">
        <f ca="1" t="shared" si="33"/>
        <v>Hedemora</v>
      </c>
      <c r="G94" s="36">
        <f ca="1" t="shared" si="34"/>
        <v>34</v>
      </c>
      <c r="H94" s="37" t="str">
        <f ca="1" t="shared" si="35"/>
        <v>Nej</v>
      </c>
      <c r="I94" s="29" t="str">
        <f ca="1" t="shared" si="36"/>
        <v>Flytt</v>
      </c>
      <c r="J94" s="29" t="str">
        <f ca="1" t="shared" si="37"/>
        <v>Produktion</v>
      </c>
      <c r="K94" s="40">
        <f ca="1" t="shared" si="38"/>
        <v>180</v>
      </c>
      <c r="L94" s="40">
        <f ca="1" t="shared" si="39"/>
        <v>145</v>
      </c>
      <c r="M94" s="13"/>
      <c r="N94" s="29" t="str">
        <f ca="1" t="shared" si="40"/>
        <v>Sarah Anderson 94</v>
      </c>
      <c r="O94" s="29" t="str">
        <f ca="1" t="shared" si="41"/>
        <v>Anders Erikson 94</v>
      </c>
      <c r="P94" s="29" t="str">
        <f ca="1" t="shared" si="42"/>
        <v>Anders Erikson 94</v>
      </c>
      <c r="Q94" s="29" t="str">
        <f ca="1" t="shared" si="43"/>
        <v>4.Projekteringsavtal</v>
      </c>
      <c r="R94" s="44" t="str">
        <f ca="1" t="shared" si="44"/>
        <v>?</v>
      </c>
      <c r="S94" s="44" t="str">
        <f ca="1" t="shared" si="45"/>
        <v/>
      </c>
      <c r="T94" s="44" t="str">
        <f ca="1" t="shared" si="46"/>
        <v/>
      </c>
      <c r="U94" s="15"/>
      <c r="V94" s="32"/>
      <c r="W94" s="48" t="str">
        <f ca="1" t="shared" si="47"/>
        <v>Länk</v>
      </c>
      <c r="X94" s="49" t="str">
        <f ca="1" t="shared" si="48"/>
        <v>Ja</v>
      </c>
      <c r="Y94" s="62">
        <f ca="1" t="shared" si="49"/>
        <v>45578</v>
      </c>
      <c r="Z94" s="62">
        <f ca="1" t="shared" si="50"/>
        <v>45560</v>
      </c>
      <c r="AA94" s="66"/>
      <c r="AB94" s="63" t="str">
        <f ca="1" t="shared" si="52"/>
        <v/>
      </c>
      <c r="AC94" s="72">
        <f ca="1">INDEX(Anslutningspunkt!$A$2:$A$24,RANDBETWEEN(2,24),1)</f>
        <v>3008</v>
      </c>
      <c r="AD94" s="29"/>
      <c r="AE94" s="29" t="str">
        <f ca="1" t="shared" si="51"/>
        <v/>
      </c>
      <c r="AF94" s="78"/>
      <c r="AG94" s="100"/>
      <c r="AH94" s="122"/>
      <c r="AI94" s="102"/>
      <c r="AM94" s="6">
        <f ca="1">VLOOKUP(AC94,Anslutningspunkt!A:B,2,0)+RANDBETWEEN(-10000,10000)</f>
        <v>7692880.698</v>
      </c>
      <c r="AN94" s="6">
        <f ca="1">VLOOKUP(AC94,Anslutningspunkt!A:C,3,0)+RANDBETWEEN(-10000,10000)</f>
        <v>778564.195</v>
      </c>
      <c r="AP94" s="6" t="str">
        <f ca="1" t="shared" si="53"/>
        <v>Flytt</v>
      </c>
      <c r="AQ94" s="6" t="str">
        <f ca="1" t="shared" si="54"/>
        <v>Produktion</v>
      </c>
      <c r="AX94" s="30">
        <f ca="1" t="shared" si="55"/>
        <v>44905.8586322729</v>
      </c>
      <c r="AZ94" s="30">
        <f ca="1">IF(SUM(IF({"4.Projekteringsavtal","5.Anslutningsavtal","6.Nätavtal"}=Q94,1,0))&gt;0,EDATE(AX94,RANDBETWEEN(0,6)),"")</f>
        <v>44905</v>
      </c>
      <c r="BB94" s="20" t="str">
        <f ca="1">IF(SUM(IF({"5.Anslutningsavtal","6.Nätavtal"}=Q94,1,0))&gt;0,EDATE(AZ94,RANDBETWEEN(0,3)),"")</f>
        <v/>
      </c>
      <c r="BD94" s="20" t="str">
        <f ca="1" t="shared" si="56"/>
        <v/>
      </c>
    </row>
    <row r="95" s="6" customFormat="1" ht="12.75" customHeight="1" spans="1:56">
      <c r="A95" s="32" t="s">
        <v>65</v>
      </c>
      <c r="B95" s="30">
        <f ca="1" t="shared" si="29"/>
        <v>44680</v>
      </c>
      <c r="C95" s="31">
        <f ca="1" t="shared" si="30"/>
        <v>45338</v>
      </c>
      <c r="D95" s="29" t="str">
        <f t="shared" si="31"/>
        <v>Project 495</v>
      </c>
      <c r="E95" s="29" t="str">
        <f t="shared" si="32"/>
        <v>Company AB 595</v>
      </c>
      <c r="F95" s="29" t="str">
        <f ca="1" t="shared" si="33"/>
        <v>Upplands Vsäby</v>
      </c>
      <c r="G95" s="36">
        <f ca="1" t="shared" si="34"/>
        <v>31</v>
      </c>
      <c r="H95" s="37" t="str">
        <f ca="1" t="shared" si="35"/>
        <v>Ja</v>
      </c>
      <c r="I95" s="29" t="str">
        <f ca="1" t="shared" si="36"/>
        <v>Flytt</v>
      </c>
      <c r="J95" s="29" t="str">
        <f ca="1" t="shared" si="37"/>
        <v>Produktion</v>
      </c>
      <c r="K95" s="40">
        <f ca="1" t="shared" si="38"/>
        <v>50</v>
      </c>
      <c r="L95" s="40">
        <f ca="1" t="shared" si="39"/>
        <v>40</v>
      </c>
      <c r="M95" s="43"/>
      <c r="N95" s="29" t="str">
        <f ca="1" t="shared" si="40"/>
        <v>Sarah Anderson 95</v>
      </c>
      <c r="O95" s="29" t="str">
        <f ca="1" t="shared" si="41"/>
        <v>Lars Johnson 95</v>
      </c>
      <c r="P95" s="29" t="str">
        <f ca="1" t="shared" si="42"/>
        <v>Sarah Anderson 95</v>
      </c>
      <c r="Q95" s="29" t="str">
        <f ca="1" t="shared" si="43"/>
        <v>4.Projekteringsavtal</v>
      </c>
      <c r="R95" s="44" t="str">
        <f ca="1" t="shared" si="44"/>
        <v/>
      </c>
      <c r="S95" s="44" t="str">
        <f ca="1" t="shared" si="45"/>
        <v/>
      </c>
      <c r="T95" s="44" t="str">
        <f ca="1" t="shared" si="46"/>
        <v>x</v>
      </c>
      <c r="U95" s="15"/>
      <c r="V95" s="32"/>
      <c r="W95" s="48" t="str">
        <f ca="1" t="shared" si="47"/>
        <v>Ansluts till LN 20 kV</v>
      </c>
      <c r="X95" s="49" t="str">
        <f ca="1" t="shared" si="48"/>
        <v>Ja</v>
      </c>
      <c r="Y95" s="62">
        <f ca="1" t="shared" si="49"/>
        <v>45528</v>
      </c>
      <c r="Z95" s="62">
        <f ca="1" t="shared" si="50"/>
        <v>45522</v>
      </c>
      <c r="AA95" s="66"/>
      <c r="AB95" s="63" t="str">
        <f ca="1" t="shared" si="52"/>
        <v/>
      </c>
      <c r="AC95" s="72" t="e">
        <f ca="1">INDEX(Anslutningspunkt!$A$2:$A$24,RANDBETWEEN(2,24),1)</f>
        <v>#REF!</v>
      </c>
      <c r="AD95" s="29"/>
      <c r="AE95" s="29" t="str">
        <f ca="1" t="shared" si="51"/>
        <v/>
      </c>
      <c r="AF95" s="74"/>
      <c r="AG95" s="92"/>
      <c r="AH95" s="32"/>
      <c r="AI95" s="91"/>
      <c r="AM95" s="6" t="e">
        <f ca="1">VLOOKUP(AC95,Anslutningspunkt!A:B,2,0)+RANDBETWEEN(-10000,10000)</f>
        <v>#REF!</v>
      </c>
      <c r="AN95" s="6" t="e">
        <f ca="1">VLOOKUP(AC95,Anslutningspunkt!A:C,3,0)+RANDBETWEEN(-10000,10000)</f>
        <v>#REF!</v>
      </c>
      <c r="AP95" s="6" t="str">
        <f ca="1" t="shared" si="53"/>
        <v>Flytt</v>
      </c>
      <c r="AQ95" s="6" t="str">
        <f ca="1" t="shared" si="54"/>
        <v>Produktion</v>
      </c>
      <c r="AX95" s="30">
        <f ca="1" t="shared" si="55"/>
        <v>45251.56972907</v>
      </c>
      <c r="AZ95" s="30">
        <f ca="1">IF(SUM(IF({"4.Projekteringsavtal","5.Anslutningsavtal","6.Nätavtal"}=Q95,1,0))&gt;0,EDATE(AX95,RANDBETWEEN(0,6)),"")</f>
        <v>45343</v>
      </c>
      <c r="BB95" s="20" t="str">
        <f ca="1">IF(SUM(IF({"5.Anslutningsavtal","6.Nätavtal"}=Q95,1,0))&gt;0,EDATE(AZ95,RANDBETWEEN(0,3)),"")</f>
        <v/>
      </c>
      <c r="BD95" s="20" t="str">
        <f ca="1" t="shared" si="56"/>
        <v/>
      </c>
    </row>
    <row r="96" s="6" customFormat="1" ht="12.75" customHeight="1" spans="1:56">
      <c r="A96" s="32" t="s">
        <v>65</v>
      </c>
      <c r="B96" s="30">
        <f ca="1" t="shared" si="29"/>
        <v>43691</v>
      </c>
      <c r="C96" s="31">
        <f ca="1" t="shared" si="30"/>
        <v>44822</v>
      </c>
      <c r="D96" s="29" t="str">
        <f t="shared" si="31"/>
        <v>Project 496</v>
      </c>
      <c r="E96" s="29" t="str">
        <f t="shared" si="32"/>
        <v>Company AB 596</v>
      </c>
      <c r="F96" s="29" t="str">
        <f ca="1" t="shared" si="33"/>
        <v>Norrtälje</v>
      </c>
      <c r="G96" s="36">
        <f ca="1" t="shared" si="34"/>
        <v>31</v>
      </c>
      <c r="H96" s="37" t="str">
        <f ca="1" t="shared" si="35"/>
        <v/>
      </c>
      <c r="I96" s="29" t="str">
        <f ca="1" t="shared" si="36"/>
        <v>Flytt</v>
      </c>
      <c r="J96" s="29" t="str">
        <f ca="1" t="shared" si="37"/>
        <v>Konsumtion</v>
      </c>
      <c r="K96" s="40">
        <f ca="1" t="shared" si="38"/>
        <v>80</v>
      </c>
      <c r="L96" s="40">
        <f ca="1" t="shared" si="39"/>
        <v>60</v>
      </c>
      <c r="M96" s="13"/>
      <c r="N96" s="29" t="str">
        <f ca="1" t="shared" si="40"/>
        <v>Sarah Anderson 96</v>
      </c>
      <c r="O96" s="29" t="str">
        <f ca="1" t="shared" si="41"/>
        <v>Sarah Anderson 96</v>
      </c>
      <c r="P96" s="29" t="str">
        <f ca="1" t="shared" si="42"/>
        <v>Lars Johnson 96</v>
      </c>
      <c r="Q96" s="29" t="str">
        <f ca="1" t="shared" si="43"/>
        <v>6.Nätavtal</v>
      </c>
      <c r="R96" s="44" t="str">
        <f ca="1" t="shared" si="44"/>
        <v>?</v>
      </c>
      <c r="S96" s="44" t="str">
        <f ca="1" t="shared" si="45"/>
        <v/>
      </c>
      <c r="T96" s="44" t="str">
        <f ca="1" t="shared" si="46"/>
        <v>x</v>
      </c>
      <c r="U96" s="15"/>
      <c r="V96" s="32"/>
      <c r="W96" s="48" t="str">
        <f ca="1" t="shared" si="47"/>
        <v>Ansluts till LN 20 kV</v>
      </c>
      <c r="X96" s="49" t="str">
        <f ca="1" t="shared" si="48"/>
        <v>Ja</v>
      </c>
      <c r="Y96" s="62">
        <f ca="1" t="shared" si="49"/>
        <v>44938</v>
      </c>
      <c r="Z96" s="62">
        <f ca="1" t="shared" si="50"/>
        <v>44928</v>
      </c>
      <c r="AA96" s="66"/>
      <c r="AB96" s="63" t="str">
        <f ca="1" t="shared" si="52"/>
        <v/>
      </c>
      <c r="AC96" s="72">
        <f ca="1">INDEX(Anslutningspunkt!$A$2:$A$24,RANDBETWEEN(2,24),1)</f>
        <v>3008</v>
      </c>
      <c r="AD96" s="29"/>
      <c r="AE96" s="29" t="str">
        <f ca="1" t="shared" si="51"/>
        <v/>
      </c>
      <c r="AF96" s="78"/>
      <c r="AG96" s="121"/>
      <c r="AH96" s="122"/>
      <c r="AI96" s="122"/>
      <c r="AM96" s="6">
        <f ca="1">VLOOKUP(AC96,Anslutningspunkt!A:B,2,0)+RANDBETWEEN(-10000,10000)</f>
        <v>7703636.698</v>
      </c>
      <c r="AN96" s="6">
        <f ca="1">VLOOKUP(AC96,Anslutningspunkt!A:C,3,0)+RANDBETWEEN(-10000,10000)</f>
        <v>775691.195</v>
      </c>
      <c r="AP96" s="6" t="str">
        <f ca="1" t="shared" si="53"/>
        <v>Flytt</v>
      </c>
      <c r="AQ96" s="6" t="str">
        <f ca="1" t="shared" si="54"/>
        <v>Konsumtion</v>
      </c>
      <c r="AX96" s="30">
        <f ca="1" t="shared" si="55"/>
        <v>44544.7018358059</v>
      </c>
      <c r="AZ96" s="30">
        <f ca="1">IF(SUM(IF({"4.Projekteringsavtal","5.Anslutningsavtal","6.Nätavtal"}=Q96,1,0))&gt;0,EDATE(AX96,RANDBETWEEN(0,6)),"")</f>
        <v>44634</v>
      </c>
      <c r="BB96" s="20">
        <f ca="1">IF(SUM(IF({"5.Anslutningsavtal","6.Nätavtal"}=Q96,1,0))&gt;0,EDATE(AZ96,RANDBETWEEN(0,3)),"")</f>
        <v>44695</v>
      </c>
      <c r="BD96" s="20">
        <f ca="1" t="shared" si="56"/>
        <v>44726</v>
      </c>
    </row>
    <row r="97" s="6" customFormat="1" ht="12.75" customHeight="1" spans="1:56">
      <c r="A97" s="32" t="s">
        <v>65</v>
      </c>
      <c r="B97" s="30">
        <f ca="1" t="shared" si="29"/>
        <v>44598</v>
      </c>
      <c r="C97" s="31">
        <f ca="1" t="shared" si="30"/>
        <v>45244</v>
      </c>
      <c r="D97" s="29" t="str">
        <f t="shared" si="31"/>
        <v>Project 497</v>
      </c>
      <c r="E97" s="29" t="str">
        <f t="shared" si="32"/>
        <v>Company AB 597</v>
      </c>
      <c r="F97" s="29" t="str">
        <f ca="1" t="shared" si="33"/>
        <v>Lindesberg</v>
      </c>
      <c r="G97" s="36">
        <f ca="1" t="shared" si="34"/>
        <v>38</v>
      </c>
      <c r="H97" s="37" t="str">
        <f ca="1" t="shared" si="35"/>
        <v>Nej</v>
      </c>
      <c r="I97" s="29" t="str">
        <f ca="1" t="shared" si="36"/>
        <v>Flytt</v>
      </c>
      <c r="J97" s="29" t="str">
        <f ca="1" t="shared" si="37"/>
        <v>Produktion</v>
      </c>
      <c r="K97" s="40">
        <f ca="1" t="shared" si="38"/>
        <v>180</v>
      </c>
      <c r="L97" s="40">
        <f ca="1" t="shared" si="39"/>
        <v>156</v>
      </c>
      <c r="M97" s="43"/>
      <c r="N97" s="29" t="str">
        <f ca="1" t="shared" si="40"/>
        <v>Sarah Anderson 97</v>
      </c>
      <c r="O97" s="29" t="str">
        <f ca="1" t="shared" si="41"/>
        <v>Erik Johanson 97</v>
      </c>
      <c r="P97" s="29" t="str">
        <f ca="1" t="shared" si="42"/>
        <v>Anders Erikson 97</v>
      </c>
      <c r="Q97" s="29" t="str">
        <f ca="1" t="shared" si="43"/>
        <v>5.Anslutningsavtal</v>
      </c>
      <c r="R97" s="44" t="str">
        <f ca="1" t="shared" si="44"/>
        <v>n</v>
      </c>
      <c r="S97" s="44" t="str">
        <f ca="1" t="shared" si="45"/>
        <v>x</v>
      </c>
      <c r="T97" s="44" t="str">
        <f ca="1" t="shared" si="46"/>
        <v/>
      </c>
      <c r="U97" s="15"/>
      <c r="V97" s="32"/>
      <c r="W97" s="48" t="str">
        <f ca="1" t="shared" si="47"/>
        <v/>
      </c>
      <c r="X97" s="49" t="str">
        <f ca="1" t="shared" si="48"/>
        <v/>
      </c>
      <c r="Y97" s="62" t="str">
        <f ca="1" t="shared" si="49"/>
        <v/>
      </c>
      <c r="Z97" s="62" t="str">
        <f ca="1" t="shared" si="50"/>
        <v/>
      </c>
      <c r="AA97" s="64"/>
      <c r="AB97" s="63" t="str">
        <f ca="1" t="shared" si="52"/>
        <v/>
      </c>
      <c r="AC97" s="72">
        <f ca="1">INDEX(Anslutningspunkt!$A$2:$A$24,RANDBETWEEN(2,24),1)</f>
        <v>211</v>
      </c>
      <c r="AD97" s="29"/>
      <c r="AE97" s="29" t="str">
        <f ca="1" t="shared" si="51"/>
        <v>Stamnät</v>
      </c>
      <c r="AF97" s="74"/>
      <c r="AG97" s="92"/>
      <c r="AH97" s="32"/>
      <c r="AI97" s="91"/>
      <c r="AM97" s="6">
        <f ca="1">VLOOKUP(AC97,Anslutningspunkt!A:B,2,0)+RANDBETWEEN(-10000,10000)</f>
        <v>7466294.174</v>
      </c>
      <c r="AN97" s="6">
        <f ca="1">VLOOKUP(AC97,Anslutningspunkt!A:C,3,0)+RANDBETWEEN(-10000,10000)</f>
        <v>583721.458</v>
      </c>
      <c r="AP97" s="6" t="str">
        <f ca="1" t="shared" si="53"/>
        <v>Flytt</v>
      </c>
      <c r="AQ97" s="6" t="str">
        <f ca="1" t="shared" si="54"/>
        <v>Produktion</v>
      </c>
      <c r="AX97" s="30">
        <f ca="1" t="shared" si="55"/>
        <v>44602.9728397725</v>
      </c>
      <c r="AZ97" s="30">
        <f ca="1">IF(SUM(IF({"4.Projekteringsavtal","5.Anslutningsavtal","6.Nätavtal"}=Q97,1,0))&gt;0,EDATE(AX97,RANDBETWEEN(0,6)),"")</f>
        <v>44602</v>
      </c>
      <c r="BB97" s="20">
        <f ca="1">IF(SUM(IF({"5.Anslutningsavtal","6.Nätavtal"}=Q97,1,0))&gt;0,EDATE(AZ97,RANDBETWEEN(0,3)),"")</f>
        <v>44691</v>
      </c>
      <c r="BD97" s="20" t="str">
        <f ca="1" t="shared" si="56"/>
        <v/>
      </c>
    </row>
    <row r="98" s="6" customFormat="1" ht="12.75" customHeight="1" spans="1:56">
      <c r="A98" s="32" t="s">
        <v>65</v>
      </c>
      <c r="B98" s="30">
        <f ca="1" t="shared" si="29"/>
        <v>43872</v>
      </c>
      <c r="C98" s="31">
        <f ca="1" t="shared" si="30"/>
        <v>44256</v>
      </c>
      <c r="D98" s="29" t="str">
        <f t="shared" si="31"/>
        <v>Project 498</v>
      </c>
      <c r="E98" s="29" t="str">
        <f t="shared" si="32"/>
        <v>Company AB 598</v>
      </c>
      <c r="F98" s="29" t="str">
        <f ca="1" t="shared" si="33"/>
        <v>Huddinge</v>
      </c>
      <c r="G98" s="36">
        <f ca="1" t="shared" si="34"/>
        <v>34</v>
      </c>
      <c r="H98" s="37" t="str">
        <f ca="1" t="shared" si="35"/>
        <v>Ja</v>
      </c>
      <c r="I98" s="29" t="str">
        <f ca="1" t="shared" si="36"/>
        <v>Utökning</v>
      </c>
      <c r="J98" s="29" t="str">
        <f ca="1" t="shared" si="37"/>
        <v>Konsumtion</v>
      </c>
      <c r="K98" s="40">
        <f ca="1" t="shared" si="38"/>
        <v>240</v>
      </c>
      <c r="L98" s="40">
        <f ca="1" t="shared" si="39"/>
        <v>169</v>
      </c>
      <c r="M98" s="43"/>
      <c r="N98" s="29" t="str">
        <f ca="1" t="shared" si="40"/>
        <v>Erik Johanson 98</v>
      </c>
      <c r="O98" s="29" t="str">
        <f ca="1" t="shared" si="41"/>
        <v>Lars Johnson 98</v>
      </c>
      <c r="P98" s="29" t="str">
        <f ca="1" t="shared" si="42"/>
        <v>Lars Johnson 98</v>
      </c>
      <c r="Q98" s="29" t="str">
        <f ca="1" t="shared" si="43"/>
        <v>2.Reservationsavtal</v>
      </c>
      <c r="R98" s="44" t="str">
        <f ca="1" t="shared" si="44"/>
        <v/>
      </c>
      <c r="S98" s="44" t="str">
        <f ca="1" t="shared" si="45"/>
        <v/>
      </c>
      <c r="T98" s="44" t="str">
        <f ca="1" t="shared" si="46"/>
        <v/>
      </c>
      <c r="U98" s="15"/>
      <c r="V98" s="32"/>
      <c r="W98" s="48" t="str">
        <f ca="1" t="shared" si="47"/>
        <v>Länk</v>
      </c>
      <c r="X98" s="49" t="str">
        <f ca="1" t="shared" si="48"/>
        <v>Ja</v>
      </c>
      <c r="Y98" s="62">
        <f ca="1" t="shared" si="49"/>
        <v>45182</v>
      </c>
      <c r="Z98" s="62">
        <f ca="1" t="shared" si="50"/>
        <v>44843</v>
      </c>
      <c r="AA98" s="64"/>
      <c r="AB98" s="63" t="str">
        <f ca="1" t="shared" si="52"/>
        <v/>
      </c>
      <c r="AC98" s="72">
        <f ca="1">INDEX(Anslutningspunkt!$A$2:$A$24,RANDBETWEEN(2,24),1)</f>
        <v>201</v>
      </c>
      <c r="AD98" s="29"/>
      <c r="AE98" s="29" t="str">
        <f ca="1" t="shared" si="51"/>
        <v>Stamnät Regionnät</v>
      </c>
      <c r="AF98" s="74"/>
      <c r="AG98" s="92"/>
      <c r="AH98" s="32"/>
      <c r="AI98" s="91"/>
      <c r="AM98" s="6">
        <f ca="1">VLOOKUP(AC98,Anslutningspunkt!A:B,2,0)+RANDBETWEEN(-10000,10000)</f>
        <v>6818019.311</v>
      </c>
      <c r="AN98" s="6">
        <f ca="1">VLOOKUP(AC98,Anslutningspunkt!A:C,3,0)+RANDBETWEEN(-10000,10000)</f>
        <v>357754.44</v>
      </c>
      <c r="AP98" s="6" t="str">
        <f ca="1" t="shared" si="53"/>
        <v>Utökning</v>
      </c>
      <c r="AQ98" s="6" t="str">
        <f ca="1" t="shared" si="54"/>
        <v>Konsumtion</v>
      </c>
      <c r="AX98" s="30">
        <f ca="1" t="shared" si="55"/>
        <v>44154.2568870972</v>
      </c>
      <c r="AZ98" s="30" t="str">
        <f ca="1">IF(SUM(IF({"4.Projekteringsavtal","5.Anslutningsavtal","6.Nätavtal"}=Q98,1,0))&gt;0,EDATE(AX98,RANDBETWEEN(0,6)),"")</f>
        <v/>
      </c>
      <c r="BB98" s="20" t="str">
        <f ca="1">IF(SUM(IF({"5.Anslutningsavtal","6.Nätavtal"}=Q98,1,0))&gt;0,EDATE(AZ98,RANDBETWEEN(0,3)),"")</f>
        <v/>
      </c>
      <c r="BD98" s="20" t="str">
        <f ca="1" t="shared" si="56"/>
        <v/>
      </c>
    </row>
    <row r="99" s="6" customFormat="1" ht="12.75" customHeight="1" spans="1:56">
      <c r="A99" s="32" t="s">
        <v>65</v>
      </c>
      <c r="B99" s="30">
        <f ca="1" t="shared" si="29"/>
        <v>44842</v>
      </c>
      <c r="C99" s="31">
        <f ca="1" t="shared" si="30"/>
        <v>45340</v>
      </c>
      <c r="D99" s="29" t="str">
        <f t="shared" si="31"/>
        <v>Project 499</v>
      </c>
      <c r="E99" s="29" t="str">
        <f t="shared" si="32"/>
        <v>Company AB 599</v>
      </c>
      <c r="F99" s="29" t="str">
        <f ca="1" t="shared" si="33"/>
        <v>Falun</v>
      </c>
      <c r="G99" s="36">
        <f ca="1" t="shared" si="34"/>
        <v>30</v>
      </c>
      <c r="H99" s="37" t="str">
        <f ca="1" t="shared" si="35"/>
        <v>Nej</v>
      </c>
      <c r="I99" s="29" t="str">
        <f ca="1" t="shared" si="36"/>
        <v>Nyanslutning</v>
      </c>
      <c r="J99" s="29" t="str">
        <f ca="1" t="shared" si="37"/>
        <v>Konsumtion</v>
      </c>
      <c r="K99" s="40">
        <f ca="1" t="shared" si="38"/>
        <v>90</v>
      </c>
      <c r="L99" s="40">
        <f ca="1" t="shared" si="39"/>
        <v>1</v>
      </c>
      <c r="M99" s="43"/>
      <c r="N99" s="29" t="str">
        <f ca="1" t="shared" si="40"/>
        <v>Lars Johnson 99</v>
      </c>
      <c r="O99" s="29" t="str">
        <f ca="1" t="shared" si="41"/>
        <v>Erik Johanson 99</v>
      </c>
      <c r="P99" s="29" t="str">
        <f ca="1" t="shared" si="42"/>
        <v>Anders Erikson 99</v>
      </c>
      <c r="Q99" s="29" t="str">
        <f ca="1" t="shared" si="43"/>
        <v>5.Anslutningsavtal</v>
      </c>
      <c r="R99" s="44" t="str">
        <f ca="1" t="shared" si="44"/>
        <v>Ja</v>
      </c>
      <c r="S99" s="44" t="str">
        <f ca="1" t="shared" si="45"/>
        <v>x</v>
      </c>
      <c r="T99" s="44" t="str">
        <f ca="1" t="shared" si="46"/>
        <v/>
      </c>
      <c r="U99" s="15"/>
      <c r="V99" s="32"/>
      <c r="W99" s="48" t="str">
        <f ca="1" t="shared" si="47"/>
        <v/>
      </c>
      <c r="X99" s="49" t="str">
        <f ca="1" t="shared" si="48"/>
        <v/>
      </c>
      <c r="Y99" s="62" t="str">
        <f ca="1" t="shared" si="49"/>
        <v/>
      </c>
      <c r="Z99" s="62" t="str">
        <f ca="1" t="shared" si="50"/>
        <v/>
      </c>
      <c r="AA99" s="64"/>
      <c r="AB99" s="63" t="str">
        <f ca="1" t="shared" si="52"/>
        <v/>
      </c>
      <c r="AC99" s="72">
        <f ca="1">INDEX(Anslutningspunkt!$A$2:$A$24,RANDBETWEEN(2,24),1)</f>
        <v>152</v>
      </c>
      <c r="AD99" s="29"/>
      <c r="AE99" s="29" t="str">
        <f ca="1" t="shared" si="51"/>
        <v>Stamnät</v>
      </c>
      <c r="AF99" s="74"/>
      <c r="AG99" s="92"/>
      <c r="AH99" s="32"/>
      <c r="AI99" s="91"/>
      <c r="AM99" s="6">
        <f ca="1">VLOOKUP(AC99,Anslutningspunkt!A:B,2,0)+RANDBETWEEN(-10000,10000)</f>
        <v>6285393.707</v>
      </c>
      <c r="AN99" s="6">
        <f ca="1">VLOOKUP(AC99,Anslutningspunkt!A:C,3,0)+RANDBETWEEN(-10000,10000)</f>
        <v>787647.054</v>
      </c>
      <c r="AP99" s="6" t="str">
        <f ca="1" t="shared" si="53"/>
        <v>Nyanslutning</v>
      </c>
      <c r="AQ99" s="6" t="str">
        <f ca="1" t="shared" si="54"/>
        <v>Konsumtion</v>
      </c>
      <c r="AX99" s="30">
        <f ca="1" t="shared" si="55"/>
        <v>45052.9002746981</v>
      </c>
      <c r="AZ99" s="30">
        <f ca="1">IF(SUM(IF({"4.Projekteringsavtal","5.Anslutningsavtal","6.Nätavtal"}=Q99,1,0))&gt;0,EDATE(AX99,RANDBETWEEN(0,6)),"")</f>
        <v>45205</v>
      </c>
      <c r="BB99" s="20">
        <f ca="1">IF(SUM(IF({"5.Anslutningsavtal","6.Nätavtal"}=Q99,1,0))&gt;0,EDATE(AZ99,RANDBETWEEN(0,3)),"")</f>
        <v>45236</v>
      </c>
      <c r="BD99" s="20" t="str">
        <f ca="1" t="shared" si="56"/>
        <v/>
      </c>
    </row>
    <row r="100" s="6" customFormat="1" ht="12.75" customHeight="1" spans="1:56">
      <c r="A100" s="32" t="s">
        <v>65</v>
      </c>
      <c r="B100" s="30">
        <f ca="1" t="shared" si="29"/>
        <v>44118</v>
      </c>
      <c r="C100" s="31">
        <f ca="1" t="shared" si="30"/>
        <v>45435</v>
      </c>
      <c r="D100" s="29" t="str">
        <f t="shared" si="31"/>
        <v>Project 4100</v>
      </c>
      <c r="E100" s="29" t="str">
        <f t="shared" si="32"/>
        <v>Company AB 5100</v>
      </c>
      <c r="F100" s="29" t="str">
        <f ca="1" t="shared" si="33"/>
        <v>Upplands Bro</v>
      </c>
      <c r="G100" s="36">
        <f ca="1" t="shared" si="34"/>
        <v>34</v>
      </c>
      <c r="H100" s="37" t="str">
        <f ca="1" t="shared" si="35"/>
        <v>Nej</v>
      </c>
      <c r="I100" s="29" t="str">
        <f ca="1" t="shared" si="36"/>
        <v>Flytt</v>
      </c>
      <c r="J100" s="29" t="str">
        <f ca="1" t="shared" si="37"/>
        <v>Produktion</v>
      </c>
      <c r="K100" s="40">
        <f ca="1" t="shared" si="38"/>
        <v>30</v>
      </c>
      <c r="L100" s="40">
        <f ca="1" t="shared" si="39"/>
        <v>11</v>
      </c>
      <c r="M100" s="43"/>
      <c r="N100" s="29" t="str">
        <f ca="1" t="shared" si="40"/>
        <v>Erik Johanson 100</v>
      </c>
      <c r="O100" s="29" t="str">
        <f ca="1" t="shared" si="41"/>
        <v>Erik Johanson 100</v>
      </c>
      <c r="P100" s="29" t="str">
        <f ca="1" t="shared" si="42"/>
        <v>Sarah Anderson 100</v>
      </c>
      <c r="Q100" s="29" t="str">
        <f ca="1" t="shared" si="43"/>
        <v>1.Anslutningsmöjlighet</v>
      </c>
      <c r="R100" s="44" t="str">
        <f ca="1" t="shared" si="44"/>
        <v/>
      </c>
      <c r="S100" s="44" t="str">
        <f ca="1" t="shared" si="45"/>
        <v/>
      </c>
      <c r="T100" s="44" t="str">
        <f ca="1" t="shared" si="46"/>
        <v/>
      </c>
      <c r="U100" s="15"/>
      <c r="V100" s="32"/>
      <c r="W100" s="48" t="str">
        <f ca="1" t="shared" si="47"/>
        <v/>
      </c>
      <c r="X100" s="49" t="str">
        <f ca="1" t="shared" si="48"/>
        <v/>
      </c>
      <c r="Y100" s="62" t="str">
        <f ca="1" t="shared" si="49"/>
        <v/>
      </c>
      <c r="Z100" s="62" t="str">
        <f ca="1" t="shared" si="50"/>
        <v/>
      </c>
      <c r="AA100" s="64"/>
      <c r="AB100" s="63" t="str">
        <f ca="1" t="shared" si="52"/>
        <v/>
      </c>
      <c r="AC100" s="72">
        <f ca="1">INDEX(Anslutningspunkt!$A$2:$A$24,RANDBETWEEN(2,24),1)</f>
        <v>3018</v>
      </c>
      <c r="AD100" s="29"/>
      <c r="AE100" s="29" t="str">
        <f ca="1" t="shared" si="51"/>
        <v>Regionnät</v>
      </c>
      <c r="AF100" s="74"/>
      <c r="AG100" s="92"/>
      <c r="AH100" s="32"/>
      <c r="AI100" s="91"/>
      <c r="AM100" s="6">
        <f ca="1">VLOOKUP(AC100,Anslutningspunkt!A:B,2,0)+RANDBETWEEN(-10000,10000)</f>
        <v>7740008.698</v>
      </c>
      <c r="AN100" s="6">
        <f ca="1">VLOOKUP(AC100,Anslutningspunkt!A:C,3,0)+RANDBETWEEN(-10000,10000)</f>
        <v>765047.195</v>
      </c>
      <c r="AP100" s="6" t="str">
        <f ca="1" t="shared" si="53"/>
        <v>Flytt</v>
      </c>
      <c r="AQ100" s="6" t="str">
        <f ca="1" t="shared" si="54"/>
        <v>Produktion</v>
      </c>
      <c r="AX100" s="30" t="str">
        <f ca="1" t="shared" si="55"/>
        <v/>
      </c>
      <c r="AZ100" s="30" t="str">
        <f ca="1">IF(SUM(IF({"4.Projekteringsavtal","5.Anslutningsavtal","6.Nätavtal"}=Q100,1,0))&gt;0,EDATE(AX100,RANDBETWEEN(0,6)),"")</f>
        <v/>
      </c>
      <c r="BB100" s="20" t="str">
        <f ca="1">IF(SUM(IF({"5.Anslutningsavtal","6.Nätavtal"}=Q100,1,0))&gt;0,EDATE(AZ100,RANDBETWEEN(0,3)),"")</f>
        <v/>
      </c>
      <c r="BD100" s="20" t="str">
        <f ca="1" t="shared" si="56"/>
        <v/>
      </c>
    </row>
    <row r="101" ht="12.75" customHeight="1" spans="1:56">
      <c r="A101" s="32" t="s">
        <v>65</v>
      </c>
      <c r="B101" s="30">
        <f ca="1" t="shared" si="29"/>
        <v>43580</v>
      </c>
      <c r="C101" s="31">
        <f ca="1" t="shared" si="30"/>
        <v>44758</v>
      </c>
      <c r="D101" s="29" t="str">
        <f t="shared" si="31"/>
        <v>Project 4101</v>
      </c>
      <c r="E101" s="29" t="str">
        <f t="shared" si="32"/>
        <v>Company AB 5101</v>
      </c>
      <c r="F101" s="29" t="str">
        <f ca="1" t="shared" si="33"/>
        <v>Avesta</v>
      </c>
      <c r="G101" s="36">
        <f ca="1" t="shared" si="34"/>
        <v>32</v>
      </c>
      <c r="H101" s="37" t="str">
        <f ca="1" t="shared" si="35"/>
        <v/>
      </c>
      <c r="I101" s="29" t="str">
        <f ca="1" t="shared" si="36"/>
        <v>Flytt</v>
      </c>
      <c r="J101" s="29" t="str">
        <f ca="1" t="shared" si="37"/>
        <v>Produktion</v>
      </c>
      <c r="K101" s="40">
        <f ca="1" t="shared" si="38"/>
        <v>350</v>
      </c>
      <c r="L101" s="40">
        <f ca="1" t="shared" si="39"/>
        <v>305</v>
      </c>
      <c r="M101" s="116"/>
      <c r="N101" s="29" t="str">
        <f ca="1" t="shared" si="40"/>
        <v>Sarah Anderson 101</v>
      </c>
      <c r="O101" s="29" t="str">
        <f ca="1" t="shared" si="41"/>
        <v>Lars Johnson 101</v>
      </c>
      <c r="P101" s="29" t="str">
        <f ca="1" t="shared" si="42"/>
        <v>Erik Johanson 101</v>
      </c>
      <c r="Q101" s="29" t="str">
        <f ca="1" t="shared" si="43"/>
        <v>5.Anslutningsavtal</v>
      </c>
      <c r="R101" s="44" t="str">
        <f ca="1" t="shared" si="44"/>
        <v/>
      </c>
      <c r="S101" s="44" t="str">
        <f ca="1" t="shared" si="45"/>
        <v/>
      </c>
      <c r="T101" s="44" t="str">
        <f ca="1" t="shared" si="46"/>
        <v/>
      </c>
      <c r="V101" s="32"/>
      <c r="W101" s="48" t="str">
        <f ca="1" t="shared" si="47"/>
        <v/>
      </c>
      <c r="X101" s="49" t="str">
        <f ca="1" t="shared" si="48"/>
        <v>Ja</v>
      </c>
      <c r="Y101" s="62">
        <f ca="1" t="shared" si="49"/>
        <v>45254</v>
      </c>
      <c r="Z101" s="62">
        <f ca="1" t="shared" si="50"/>
        <v>44941</v>
      </c>
      <c r="AA101" s="66"/>
      <c r="AB101" s="63" t="str">
        <f ca="1" t="shared" si="52"/>
        <v/>
      </c>
      <c r="AC101" s="72">
        <f ca="1">INDEX(Anslutningspunkt!$A$2:$A$24,RANDBETWEEN(2,24),1)</f>
        <v>201</v>
      </c>
      <c r="AD101" s="29"/>
      <c r="AE101" s="29" t="str">
        <f ca="1" t="shared" si="51"/>
        <v>Stamnät Regionnät</v>
      </c>
      <c r="AF101" s="78"/>
      <c r="AG101" s="100"/>
      <c r="AH101" s="123"/>
      <c r="AI101" s="102"/>
      <c r="AM101" s="6">
        <f ca="1">VLOOKUP(AC101,Anslutningspunkt!A:B,2,0)+RANDBETWEEN(-10000,10000)</f>
        <v>6810520.311</v>
      </c>
      <c r="AN101" s="6">
        <f ca="1">VLOOKUP(AC101,Anslutningspunkt!A:C,3,0)+RANDBETWEEN(-10000,10000)</f>
        <v>357819.44</v>
      </c>
      <c r="AP101" s="6" t="str">
        <f ca="1" t="shared" si="53"/>
        <v>Flytt</v>
      </c>
      <c r="AQ101" s="6" t="str">
        <f ca="1" t="shared" si="54"/>
        <v>Produktion</v>
      </c>
      <c r="AX101" s="30">
        <f ca="1" t="shared" si="55"/>
        <v>44716.9416654031</v>
      </c>
      <c r="AZ101" s="30">
        <f ca="1">IF(SUM(IF({"4.Projekteringsavtal","5.Anslutningsavtal","6.Nätavtal"}=Q101,1,0))&gt;0,EDATE(AX101,RANDBETWEEN(0,6)),"")</f>
        <v>44838</v>
      </c>
      <c r="BB101" s="20">
        <f ca="1">IF(SUM(IF({"5.Anslutningsavtal","6.Nätavtal"}=Q101,1,0))&gt;0,EDATE(AZ101,RANDBETWEEN(0,3)),"")</f>
        <v>44899</v>
      </c>
      <c r="BD101" s="20" t="str">
        <f ca="1" t="shared" si="56"/>
        <v/>
      </c>
    </row>
    <row r="102" s="6" customFormat="1" ht="12.75" customHeight="1" spans="1:56">
      <c r="A102" s="32" t="s">
        <v>65</v>
      </c>
      <c r="B102" s="30">
        <f ca="1" t="shared" si="29"/>
        <v>43300</v>
      </c>
      <c r="C102" s="31">
        <f ca="1" t="shared" si="30"/>
        <v>45020</v>
      </c>
      <c r="D102" s="29" t="str">
        <f t="shared" si="31"/>
        <v>Project 4102</v>
      </c>
      <c r="E102" s="29" t="str">
        <f t="shared" si="32"/>
        <v>Company AB 5102</v>
      </c>
      <c r="F102" s="29" t="str">
        <f ca="1" t="shared" si="33"/>
        <v>Västerås</v>
      </c>
      <c r="G102" s="36">
        <f ca="1" t="shared" si="34"/>
        <v>32</v>
      </c>
      <c r="H102" s="37" t="str">
        <f ca="1" t="shared" si="35"/>
        <v/>
      </c>
      <c r="I102" s="29" t="str">
        <f ca="1" t="shared" si="36"/>
        <v>Flytt</v>
      </c>
      <c r="J102" s="29" t="str">
        <f ca="1" t="shared" si="37"/>
        <v>Produktion</v>
      </c>
      <c r="K102" s="40">
        <f ca="1" t="shared" si="38"/>
        <v>450</v>
      </c>
      <c r="L102" s="40">
        <f ca="1" t="shared" si="39"/>
        <v>343</v>
      </c>
      <c r="M102" s="43"/>
      <c r="N102" s="29" t="str">
        <f ca="1" t="shared" si="40"/>
        <v>Anders Erikson 102</v>
      </c>
      <c r="O102" s="29" t="str">
        <f ca="1" t="shared" si="41"/>
        <v>Erik Johanson 102</v>
      </c>
      <c r="P102" s="29" t="str">
        <f ca="1" t="shared" si="42"/>
        <v>Anders Erikson 102</v>
      </c>
      <c r="Q102" s="29" t="str">
        <f ca="1" t="shared" si="43"/>
        <v>1.Anslutningsmöjlighet</v>
      </c>
      <c r="R102" s="44" t="str">
        <f ca="1" t="shared" si="44"/>
        <v>?</v>
      </c>
      <c r="S102" s="44" t="str">
        <f ca="1" t="shared" si="45"/>
        <v/>
      </c>
      <c r="T102" s="44" t="str">
        <f ca="1" t="shared" si="46"/>
        <v/>
      </c>
      <c r="U102" s="15"/>
      <c r="V102" s="32"/>
      <c r="W102" s="48" t="str">
        <f ca="1" t="shared" si="47"/>
        <v>Ansluts till LN 20 kV</v>
      </c>
      <c r="X102" s="49" t="str">
        <f ca="1" t="shared" si="48"/>
        <v>Nej</v>
      </c>
      <c r="Y102" s="62" t="str">
        <f ca="1" t="shared" si="49"/>
        <v/>
      </c>
      <c r="Z102" s="62" t="str">
        <f ca="1" t="shared" si="50"/>
        <v/>
      </c>
      <c r="AA102" s="64"/>
      <c r="AB102" s="63">
        <f ca="1" t="shared" si="52"/>
        <v>44648.0622672462</v>
      </c>
      <c r="AC102" s="72">
        <f ca="1">INDEX(Anslutningspunkt!$A$2:$A$24,RANDBETWEEN(2,24),1)</f>
        <v>3004</v>
      </c>
      <c r="AD102" s="29"/>
      <c r="AE102" s="29" t="str">
        <f ca="1" t="shared" si="51"/>
        <v/>
      </c>
      <c r="AF102" s="74"/>
      <c r="AG102" s="92"/>
      <c r="AH102" s="33"/>
      <c r="AI102" s="91"/>
      <c r="AM102" s="6">
        <f ca="1">VLOOKUP(AC102,Anslutningspunkt!A:B,2,0)+RANDBETWEEN(-10000,10000)</f>
        <v>7617060.698</v>
      </c>
      <c r="AN102" s="6">
        <f ca="1">VLOOKUP(AC102,Anslutningspunkt!A:C,3,0)+RANDBETWEEN(-10000,10000)</f>
        <v>773209.195</v>
      </c>
      <c r="AP102" s="6" t="str">
        <f ca="1" t="shared" si="53"/>
        <v>Flytt</v>
      </c>
      <c r="AQ102" s="6" t="str">
        <f ca="1" t="shared" si="54"/>
        <v>Produktion</v>
      </c>
      <c r="AX102" s="30" t="str">
        <f ca="1" t="shared" si="55"/>
        <v/>
      </c>
      <c r="AZ102" s="30" t="str">
        <f ca="1">IF(SUM(IF({"4.Projekteringsavtal","5.Anslutningsavtal","6.Nätavtal"}=Q102,1,0))&gt;0,EDATE(AX102,RANDBETWEEN(0,6)),"")</f>
        <v/>
      </c>
      <c r="BB102" s="20" t="str">
        <f ca="1">IF(SUM(IF({"5.Anslutningsavtal","6.Nätavtal"}=Q102,1,0))&gt;0,EDATE(AZ102,RANDBETWEEN(0,3)),"")</f>
        <v/>
      </c>
      <c r="BD102" s="20" t="str">
        <f ca="1" t="shared" si="56"/>
        <v/>
      </c>
    </row>
    <row r="103" s="6" customFormat="1" ht="12.75" customHeight="1" spans="1:56">
      <c r="A103" s="32" t="s">
        <v>65</v>
      </c>
      <c r="B103" s="30">
        <f ca="1" t="shared" si="29"/>
        <v>44526</v>
      </c>
      <c r="C103" s="31">
        <f ca="1" t="shared" si="30"/>
        <v>45263</v>
      </c>
      <c r="D103" s="29" t="str">
        <f t="shared" si="31"/>
        <v>Project 4103</v>
      </c>
      <c r="E103" s="29" t="str">
        <f t="shared" si="32"/>
        <v>Company AB 5103</v>
      </c>
      <c r="F103" s="29" t="str">
        <f ca="1" t="shared" si="33"/>
        <v>Upplans Bro</v>
      </c>
      <c r="G103" s="36">
        <f ca="1" t="shared" si="34"/>
        <v>35</v>
      </c>
      <c r="H103" s="37" t="str">
        <f ca="1" t="shared" si="35"/>
        <v>Ja</v>
      </c>
      <c r="I103" s="29" t="str">
        <f ca="1" t="shared" si="36"/>
        <v>Utökning</v>
      </c>
      <c r="J103" s="29" t="str">
        <f ca="1" t="shared" si="37"/>
        <v>Konsumtion</v>
      </c>
      <c r="K103" s="40">
        <f ca="1" t="shared" si="38"/>
        <v>50</v>
      </c>
      <c r="L103" s="40">
        <f ca="1" t="shared" si="39"/>
        <v>49</v>
      </c>
      <c r="M103" s="13"/>
      <c r="N103" s="29" t="str">
        <f ca="1" t="shared" si="40"/>
        <v>Erik Johanson 103</v>
      </c>
      <c r="O103" s="29" t="str">
        <f ca="1" t="shared" si="41"/>
        <v>Anders Erikson 103</v>
      </c>
      <c r="P103" s="29" t="str">
        <f ca="1" t="shared" si="42"/>
        <v>Lars Johnson 103</v>
      </c>
      <c r="Q103" s="29" t="str">
        <f ca="1" t="shared" si="43"/>
        <v>5.Anslutningsavtal</v>
      </c>
      <c r="R103" s="44" t="str">
        <f ca="1" t="shared" si="44"/>
        <v>nej</v>
      </c>
      <c r="S103" s="44" t="str">
        <f ca="1" t="shared" si="45"/>
        <v>x</v>
      </c>
      <c r="T103" s="44" t="str">
        <f ca="1" t="shared" si="46"/>
        <v/>
      </c>
      <c r="U103" s="15"/>
      <c r="V103" s="32"/>
      <c r="W103" s="48" t="str">
        <f ca="1" t="shared" si="47"/>
        <v>Länk</v>
      </c>
      <c r="X103" s="49" t="str">
        <f ca="1" t="shared" si="48"/>
        <v>Ja</v>
      </c>
      <c r="Y103" s="62">
        <f ca="1" t="shared" si="49"/>
        <v>45561</v>
      </c>
      <c r="Z103" s="62">
        <f ca="1" t="shared" si="50"/>
        <v>45500</v>
      </c>
      <c r="AA103" s="66"/>
      <c r="AB103" s="63" t="str">
        <f ca="1" t="shared" si="52"/>
        <v/>
      </c>
      <c r="AC103" s="72">
        <f ca="1">INDEX(Anslutningspunkt!$A$2:$A$24,RANDBETWEEN(2,24),1)</f>
        <v>3001</v>
      </c>
      <c r="AD103" s="29"/>
      <c r="AE103" s="29" t="str">
        <f ca="1" t="shared" si="51"/>
        <v/>
      </c>
      <c r="AF103" s="78"/>
      <c r="AG103" s="100"/>
      <c r="AH103" s="122"/>
      <c r="AI103" s="102"/>
      <c r="AM103" s="6">
        <f ca="1">VLOOKUP(AC103,Anslutningspunkt!A:B,2,0)+RANDBETWEEN(-10000,10000)</f>
        <v>7402903.672</v>
      </c>
      <c r="AN103" s="6">
        <f ca="1">VLOOKUP(AC103,Anslutningspunkt!A:C,3,0)+RANDBETWEEN(-10000,10000)</f>
        <v>932936.142</v>
      </c>
      <c r="AP103" s="6" t="str">
        <f ca="1" t="shared" si="53"/>
        <v>Utökning</v>
      </c>
      <c r="AQ103" s="6" t="str">
        <f ca="1" t="shared" si="54"/>
        <v>Konsumtion</v>
      </c>
      <c r="AX103" s="30">
        <f ca="1" t="shared" si="55"/>
        <v>44720.4889972732</v>
      </c>
      <c r="AZ103" s="30">
        <f ca="1">IF(SUM(IF({"4.Projekteringsavtal","5.Anslutningsavtal","6.Nätavtal"}=Q103,1,0))&gt;0,EDATE(AX103,RANDBETWEEN(0,6)),"")</f>
        <v>44873</v>
      </c>
      <c r="BB103" s="20">
        <f ca="1">IF(SUM(IF({"5.Anslutningsavtal","6.Nätavtal"}=Q103,1,0))&gt;0,EDATE(AZ103,RANDBETWEEN(0,3)),"")</f>
        <v>44934</v>
      </c>
      <c r="BD103" s="20" t="str">
        <f ca="1" t="shared" si="56"/>
        <v/>
      </c>
    </row>
    <row r="104" s="6" customFormat="1" ht="12.75" customHeight="1" spans="1:56">
      <c r="A104" s="32" t="s">
        <v>65</v>
      </c>
      <c r="B104" s="30">
        <f ca="1" t="shared" si="29"/>
        <v>43737</v>
      </c>
      <c r="C104" s="31">
        <f ca="1" t="shared" si="30"/>
        <v>45269</v>
      </c>
      <c r="D104" s="29" t="str">
        <f t="shared" si="31"/>
        <v>Project 4104</v>
      </c>
      <c r="E104" s="29" t="str">
        <f t="shared" si="32"/>
        <v>Company AB 5104</v>
      </c>
      <c r="F104" s="29" t="str">
        <f ca="1" t="shared" si="33"/>
        <v>Tierp</v>
      </c>
      <c r="G104" s="36">
        <f ca="1" t="shared" si="34"/>
        <v>32</v>
      </c>
      <c r="H104" s="37" t="str">
        <f ca="1" t="shared" si="35"/>
        <v/>
      </c>
      <c r="I104" s="29" t="str">
        <f ca="1" t="shared" si="36"/>
        <v>Flytt</v>
      </c>
      <c r="J104" s="29" t="str">
        <f ca="1" t="shared" si="37"/>
        <v>Produktion</v>
      </c>
      <c r="K104" s="40">
        <f ca="1" t="shared" si="38"/>
        <v>520</v>
      </c>
      <c r="L104" s="40">
        <f ca="1" t="shared" si="39"/>
        <v>198</v>
      </c>
      <c r="M104" s="43"/>
      <c r="N104" s="29" t="str">
        <f ca="1" t="shared" si="40"/>
        <v>Erik Johanson 104</v>
      </c>
      <c r="O104" s="29" t="str">
        <f ca="1" t="shared" si="41"/>
        <v>Erik Johanson 104</v>
      </c>
      <c r="P104" s="29" t="str">
        <f ca="1" t="shared" si="42"/>
        <v>Sarah Anderson 104</v>
      </c>
      <c r="Q104" s="29" t="str">
        <f ca="1" t="shared" si="43"/>
        <v>5.Anslutningsavtal</v>
      </c>
      <c r="R104" s="44" t="str">
        <f ca="1" t="shared" si="44"/>
        <v/>
      </c>
      <c r="S104" s="44" t="str">
        <f ca="1" t="shared" si="45"/>
        <v/>
      </c>
      <c r="T104" s="44" t="str">
        <f ca="1" t="shared" si="46"/>
        <v/>
      </c>
      <c r="U104" s="15"/>
      <c r="V104" s="32"/>
      <c r="W104" s="48" t="str">
        <f ca="1" t="shared" si="47"/>
        <v/>
      </c>
      <c r="X104" s="49" t="str">
        <f ca="1" t="shared" si="48"/>
        <v/>
      </c>
      <c r="Y104" s="62" t="str">
        <f ca="1" t="shared" si="49"/>
        <v/>
      </c>
      <c r="Z104" s="62" t="str">
        <f ca="1" t="shared" si="50"/>
        <v/>
      </c>
      <c r="AA104" s="66"/>
      <c r="AB104" s="63" t="str">
        <f ca="1" t="shared" si="52"/>
        <v/>
      </c>
      <c r="AC104" s="72">
        <f ca="1">INDEX(Anslutningspunkt!$A$2:$A$24,RANDBETWEEN(2,24),1)</f>
        <v>3002</v>
      </c>
      <c r="AD104" s="29"/>
      <c r="AE104" s="29" t="str">
        <f ca="1" t="shared" si="51"/>
        <v>Stamnät Regionnät</v>
      </c>
      <c r="AF104" s="75"/>
      <c r="AG104" s="92"/>
      <c r="AH104" s="32"/>
      <c r="AI104" s="62"/>
      <c r="AM104" s="6">
        <f ca="1">VLOOKUP(AC104,Anslutningspunkt!A:B,2,0)+RANDBETWEEN(-10000,10000)</f>
        <v>7670769.698</v>
      </c>
      <c r="AN104" s="6">
        <f ca="1">VLOOKUP(AC104,Anslutningspunkt!A:C,3,0)+RANDBETWEEN(-10000,10000)</f>
        <v>748475.195</v>
      </c>
      <c r="AP104" s="6" t="str">
        <f ca="1" t="shared" si="53"/>
        <v>Flytt</v>
      </c>
      <c r="AQ104" s="6" t="str">
        <f ca="1" t="shared" si="54"/>
        <v>Produktion</v>
      </c>
      <c r="AX104" s="30">
        <f ca="1" t="shared" si="55"/>
        <v>43942.3883670857</v>
      </c>
      <c r="AZ104" s="30">
        <f ca="1">IF(SUM(IF({"4.Projekteringsavtal","5.Anslutningsavtal","6.Nätavtal"}=Q104,1,0))&gt;0,EDATE(AX104,RANDBETWEEN(0,6)),"")</f>
        <v>44064</v>
      </c>
      <c r="BB104" s="20">
        <f ca="1">IF(SUM(IF({"5.Anslutningsavtal","6.Nätavtal"}=Q104,1,0))&gt;0,EDATE(AZ104,RANDBETWEEN(0,3)),"")</f>
        <v>44156</v>
      </c>
      <c r="BD104" s="20" t="str">
        <f ca="1" t="shared" si="56"/>
        <v/>
      </c>
    </row>
    <row r="105" s="6" customFormat="1" ht="12.75" customHeight="1" spans="1:56">
      <c r="A105" s="32" t="s">
        <v>65</v>
      </c>
      <c r="B105" s="30">
        <f ca="1" t="shared" si="29"/>
        <v>44135</v>
      </c>
      <c r="C105" s="31">
        <f ca="1" t="shared" si="30"/>
        <v>44824</v>
      </c>
      <c r="D105" s="29" t="str">
        <f t="shared" si="31"/>
        <v>Project 4105</v>
      </c>
      <c r="E105" s="29" t="str">
        <f t="shared" si="32"/>
        <v>Company AB 5105</v>
      </c>
      <c r="F105" s="29" t="str">
        <f ca="1" t="shared" si="33"/>
        <v>Stockholm</v>
      </c>
      <c r="G105" s="36">
        <f ca="1" t="shared" si="34"/>
        <v>37</v>
      </c>
      <c r="H105" s="37" t="str">
        <f ca="1" t="shared" si="35"/>
        <v>Nej</v>
      </c>
      <c r="I105" s="29" t="str">
        <f ca="1" t="shared" si="36"/>
        <v>Utökning</v>
      </c>
      <c r="J105" s="29" t="str">
        <f ca="1" t="shared" si="37"/>
        <v>Konsumtion</v>
      </c>
      <c r="K105" s="40">
        <f ca="1" t="shared" si="38"/>
        <v>90</v>
      </c>
      <c r="L105" s="40">
        <f ca="1" t="shared" si="39"/>
        <v>69</v>
      </c>
      <c r="M105" s="43"/>
      <c r="N105" s="29" t="str">
        <f ca="1" t="shared" si="40"/>
        <v>Anders Erikson 105</v>
      </c>
      <c r="O105" s="29" t="str">
        <f ca="1" t="shared" si="41"/>
        <v>Lars Johnson 105</v>
      </c>
      <c r="P105" s="29" t="str">
        <f ca="1" t="shared" si="42"/>
        <v>Sarah Anderson 105</v>
      </c>
      <c r="Q105" s="29" t="str">
        <f ca="1" t="shared" si="43"/>
        <v>2.Reservationsavtal</v>
      </c>
      <c r="R105" s="44" t="str">
        <f ca="1" t="shared" si="44"/>
        <v>nej</v>
      </c>
      <c r="S105" s="44" t="str">
        <f ca="1" t="shared" si="45"/>
        <v/>
      </c>
      <c r="T105" s="44" t="str">
        <f ca="1" t="shared" si="46"/>
        <v/>
      </c>
      <c r="U105" s="15"/>
      <c r="V105" s="32"/>
      <c r="W105" s="48" t="str">
        <f ca="1" t="shared" si="47"/>
        <v/>
      </c>
      <c r="X105" s="49" t="str">
        <f ca="1" t="shared" si="48"/>
        <v/>
      </c>
      <c r="Y105" s="62" t="str">
        <f ca="1" t="shared" si="49"/>
        <v/>
      </c>
      <c r="Z105" s="62" t="str">
        <f ca="1" t="shared" si="50"/>
        <v/>
      </c>
      <c r="AA105" s="66"/>
      <c r="AB105" s="63" t="str">
        <f ca="1" t="shared" si="52"/>
        <v/>
      </c>
      <c r="AC105" s="72">
        <f ca="1">INDEX(Anslutningspunkt!$A$2:$A$24,RANDBETWEEN(2,24),1)</f>
        <v>202</v>
      </c>
      <c r="AD105" s="29"/>
      <c r="AE105" s="29" t="str">
        <f ca="1" t="shared" si="51"/>
        <v>Regionnät</v>
      </c>
      <c r="AF105" s="74"/>
      <c r="AG105" s="92"/>
      <c r="AH105" s="32"/>
      <c r="AI105" s="91"/>
      <c r="AM105" s="6">
        <f ca="1">VLOOKUP(AC105,Anslutningspunkt!A:B,2,0)+RANDBETWEEN(-10000,10000)</f>
        <v>6827633.345</v>
      </c>
      <c r="AN105" s="6">
        <f ca="1">VLOOKUP(AC105,Anslutningspunkt!A:C,3,0)+RANDBETWEEN(-10000,10000)</f>
        <v>642680.127</v>
      </c>
      <c r="AP105" s="6" t="str">
        <f ca="1" t="shared" si="53"/>
        <v>Utökning</v>
      </c>
      <c r="AQ105" s="6" t="str">
        <f ca="1" t="shared" si="54"/>
        <v>Konsumtion</v>
      </c>
      <c r="AX105" s="30">
        <f ca="1" t="shared" si="55"/>
        <v>44216.2562859382</v>
      </c>
      <c r="AZ105" s="30" t="str">
        <f ca="1">IF(SUM(IF({"4.Projekteringsavtal","5.Anslutningsavtal","6.Nätavtal"}=Q105,1,0))&gt;0,EDATE(AX105,RANDBETWEEN(0,6)),"")</f>
        <v/>
      </c>
      <c r="BB105" s="20" t="str">
        <f ca="1">IF(SUM(IF({"5.Anslutningsavtal","6.Nätavtal"}=Q105,1,0))&gt;0,EDATE(AZ105,RANDBETWEEN(0,3)),"")</f>
        <v/>
      </c>
      <c r="BD105" s="20" t="str">
        <f ca="1" t="shared" si="56"/>
        <v/>
      </c>
    </row>
    <row r="106" s="6" customFormat="1" ht="12.75" customHeight="1" spans="1:56">
      <c r="A106" s="32" t="s">
        <v>65</v>
      </c>
      <c r="B106" s="30">
        <f ca="1" t="shared" si="29"/>
        <v>44308</v>
      </c>
      <c r="C106" s="31">
        <f ca="1" t="shared" si="30"/>
        <v>44308</v>
      </c>
      <c r="D106" s="29" t="str">
        <f t="shared" si="31"/>
        <v>Project 4106</v>
      </c>
      <c r="E106" s="29" t="str">
        <f t="shared" si="32"/>
        <v>Company AB 5106</v>
      </c>
      <c r="F106" s="29" t="str">
        <f ca="1" t="shared" si="33"/>
        <v>Upplands Bro</v>
      </c>
      <c r="G106" s="36">
        <f ca="1" t="shared" si="34"/>
        <v>35</v>
      </c>
      <c r="H106" s="37" t="str">
        <f ca="1" t="shared" si="35"/>
        <v/>
      </c>
      <c r="I106" s="29" t="str">
        <f ca="1" t="shared" si="36"/>
        <v>Utökning</v>
      </c>
      <c r="J106" s="29" t="str">
        <f ca="1" t="shared" si="37"/>
        <v>Konsumtion</v>
      </c>
      <c r="K106" s="40">
        <f ca="1" t="shared" si="38"/>
        <v>230</v>
      </c>
      <c r="L106" s="40">
        <f ca="1" t="shared" si="39"/>
        <v>202</v>
      </c>
      <c r="M106" s="43"/>
      <c r="N106" s="29" t="str">
        <f ca="1" t="shared" si="40"/>
        <v>Sarah Anderson 106</v>
      </c>
      <c r="O106" s="29" t="str">
        <f ca="1" t="shared" si="41"/>
        <v>Sarah Anderson 106</v>
      </c>
      <c r="P106" s="29" t="str">
        <f ca="1" t="shared" si="42"/>
        <v>Lars Johnson 106</v>
      </c>
      <c r="Q106" s="29" t="str">
        <f ca="1" t="shared" si="43"/>
        <v>1.Anslutningsmöjlighet</v>
      </c>
      <c r="R106" s="44" t="str">
        <f ca="1" t="shared" si="44"/>
        <v>Ja</v>
      </c>
      <c r="S106" s="44" t="str">
        <f ca="1" t="shared" si="45"/>
        <v/>
      </c>
      <c r="T106" s="44" t="str">
        <f ca="1" t="shared" si="46"/>
        <v/>
      </c>
      <c r="U106" s="15"/>
      <c r="V106" s="64"/>
      <c r="W106" s="48" t="str">
        <f ca="1" t="shared" si="47"/>
        <v>Reservationsavtal ska tecknas</v>
      </c>
      <c r="X106" s="49" t="str">
        <f ca="1" t="shared" si="48"/>
        <v>Nej</v>
      </c>
      <c r="Y106" s="62" t="str">
        <f ca="1" t="shared" si="49"/>
        <v/>
      </c>
      <c r="Z106" s="62" t="str">
        <f ca="1" t="shared" si="50"/>
        <v/>
      </c>
      <c r="AA106" s="64"/>
      <c r="AB106" s="63">
        <f ca="1" t="shared" si="52"/>
        <v>44336.4328607316</v>
      </c>
      <c r="AC106" s="72">
        <f ca="1">INDEX(Anslutningspunkt!$A$2:$A$24,RANDBETWEEN(2,24),1)</f>
        <v>206</v>
      </c>
      <c r="AD106" s="29"/>
      <c r="AE106" s="29" t="str">
        <f ca="1" t="shared" si="51"/>
        <v>Regionnät</v>
      </c>
      <c r="AF106" s="75"/>
      <c r="AG106" s="92"/>
      <c r="AH106" s="32"/>
      <c r="AI106" s="62"/>
      <c r="AM106" s="6">
        <f ca="1">VLOOKUP(AC106,Anslutningspunkt!A:B,2,0)+RANDBETWEEN(-10000,10000)</f>
        <v>7296480.115</v>
      </c>
      <c r="AN106" s="6">
        <f ca="1">VLOOKUP(AC106,Anslutningspunkt!A:C,3,0)+RANDBETWEEN(-10000,10000)</f>
        <v>724602.405</v>
      </c>
      <c r="AP106" s="6" t="str">
        <f ca="1" t="shared" si="53"/>
        <v>Utökning</v>
      </c>
      <c r="AQ106" s="6" t="str">
        <f ca="1" t="shared" si="54"/>
        <v>Konsumtion</v>
      </c>
      <c r="AX106" s="30" t="str">
        <f ca="1" t="shared" si="55"/>
        <v/>
      </c>
      <c r="AZ106" s="30" t="str">
        <f ca="1">IF(SUM(IF({"4.Projekteringsavtal","5.Anslutningsavtal","6.Nätavtal"}=Q106,1,0))&gt;0,EDATE(AX106,RANDBETWEEN(0,6)),"")</f>
        <v/>
      </c>
      <c r="BB106" s="20" t="str">
        <f ca="1">IF(SUM(IF({"5.Anslutningsavtal","6.Nätavtal"}=Q106,1,0))&gt;0,EDATE(AZ106,RANDBETWEEN(0,3)),"")</f>
        <v/>
      </c>
      <c r="BD106" s="20" t="str">
        <f ca="1" t="shared" si="56"/>
        <v/>
      </c>
    </row>
    <row r="107" s="6" customFormat="1" ht="12.75" customHeight="1" spans="1:56">
      <c r="A107" s="32" t="s">
        <v>65</v>
      </c>
      <c r="B107" s="30">
        <f ca="1" t="shared" si="29"/>
        <v>43236</v>
      </c>
      <c r="C107" s="31">
        <f ca="1" t="shared" si="30"/>
        <v>45150</v>
      </c>
      <c r="D107" s="29" t="str">
        <f t="shared" si="31"/>
        <v>Project 4107</v>
      </c>
      <c r="E107" s="29" t="str">
        <f t="shared" si="32"/>
        <v>Company AB 5107</v>
      </c>
      <c r="F107" s="29" t="str">
        <f ca="1" t="shared" si="33"/>
        <v>Trosa</v>
      </c>
      <c r="G107" s="36">
        <f ca="1" t="shared" si="34"/>
        <v>36</v>
      </c>
      <c r="H107" s="37" t="str">
        <f ca="1" t="shared" si="35"/>
        <v>Nej</v>
      </c>
      <c r="I107" s="29" t="str">
        <f ca="1" t="shared" si="36"/>
        <v>Nyanslutning</v>
      </c>
      <c r="J107" s="29" t="str">
        <f ca="1" t="shared" si="37"/>
        <v>Produktion</v>
      </c>
      <c r="K107" s="40">
        <f ca="1" t="shared" si="38"/>
        <v>420</v>
      </c>
      <c r="L107" s="40">
        <f ca="1" t="shared" si="39"/>
        <v>389</v>
      </c>
      <c r="M107" s="13"/>
      <c r="N107" s="29" t="str">
        <f ca="1" t="shared" si="40"/>
        <v>Lars Johnson 107</v>
      </c>
      <c r="O107" s="29" t="str">
        <f ca="1" t="shared" si="41"/>
        <v>Sarah Anderson 107</v>
      </c>
      <c r="P107" s="29" t="str">
        <f ca="1" t="shared" si="42"/>
        <v>Sarah Anderson 107</v>
      </c>
      <c r="Q107" s="29" t="str">
        <f ca="1" t="shared" si="43"/>
        <v>5.Anslutningsavtal</v>
      </c>
      <c r="R107" s="44" t="str">
        <f ca="1" t="shared" si="44"/>
        <v/>
      </c>
      <c r="S107" s="44" t="str">
        <f ca="1" t="shared" si="45"/>
        <v/>
      </c>
      <c r="T107" s="44" t="str">
        <f ca="1" t="shared" si="46"/>
        <v/>
      </c>
      <c r="U107" s="15"/>
      <c r="V107" s="32"/>
      <c r="W107" s="48" t="str">
        <f ca="1" t="shared" si="47"/>
        <v/>
      </c>
      <c r="X107" s="49" t="str">
        <f ca="1" t="shared" si="48"/>
        <v>Ja</v>
      </c>
      <c r="Y107" s="62">
        <f ca="1" t="shared" si="49"/>
        <v>45445</v>
      </c>
      <c r="Z107" s="62">
        <f ca="1" t="shared" si="50"/>
        <v>45424</v>
      </c>
      <c r="AA107" s="66"/>
      <c r="AB107" s="63" t="str">
        <f ca="1" t="shared" si="52"/>
        <v/>
      </c>
      <c r="AC107" s="72">
        <f ca="1">INDEX(Anslutningspunkt!$A$2:$A$24,RANDBETWEEN(2,24),1)</f>
        <v>201</v>
      </c>
      <c r="AD107" s="29"/>
      <c r="AE107" s="29" t="str">
        <f ca="1" t="shared" si="51"/>
        <v>Regionnät</v>
      </c>
      <c r="AF107" s="78"/>
      <c r="AG107" s="100"/>
      <c r="AH107" s="122"/>
      <c r="AI107" s="102"/>
      <c r="AM107" s="6">
        <f ca="1">VLOOKUP(AC107,Anslutningspunkt!A:B,2,0)+RANDBETWEEN(-10000,10000)</f>
        <v>6821369.311</v>
      </c>
      <c r="AN107" s="6">
        <f ca="1">VLOOKUP(AC107,Anslutningspunkt!A:C,3,0)+RANDBETWEEN(-10000,10000)</f>
        <v>354537.44</v>
      </c>
      <c r="AP107" s="6" t="str">
        <f ca="1" t="shared" si="53"/>
        <v>Nyanslutning</v>
      </c>
      <c r="AQ107" s="6" t="str">
        <f ca="1" t="shared" si="54"/>
        <v>Produktion</v>
      </c>
      <c r="AX107" s="30">
        <f ca="1" t="shared" si="55"/>
        <v>44852.1674661221</v>
      </c>
      <c r="AZ107" s="30">
        <f ca="1">IF(SUM(IF({"4.Projekteringsavtal","5.Anslutningsavtal","6.Nätavtal"}=Q107,1,0))&gt;0,EDATE(AX107,RANDBETWEEN(0,6)),"")</f>
        <v>45034</v>
      </c>
      <c r="BB107" s="20">
        <f ca="1">IF(SUM(IF({"5.Anslutningsavtal","6.Nätavtal"}=Q107,1,0))&gt;0,EDATE(AZ107,RANDBETWEEN(0,3)),"")</f>
        <v>45095</v>
      </c>
      <c r="BD107" s="20" t="str">
        <f ca="1" t="shared" si="56"/>
        <v/>
      </c>
    </row>
    <row r="108" s="6" customFormat="1" ht="12.75" customHeight="1" spans="1:56">
      <c r="A108" s="32" t="s">
        <v>67</v>
      </c>
      <c r="B108" s="30">
        <f ca="1" t="shared" si="29"/>
        <v>44157</v>
      </c>
      <c r="C108" s="31">
        <f ca="1" t="shared" si="30"/>
        <v>44591</v>
      </c>
      <c r="D108" s="29" t="str">
        <f t="shared" si="31"/>
        <v>Project 4108</v>
      </c>
      <c r="E108" s="29" t="str">
        <f t="shared" si="32"/>
        <v>Company AB 5108</v>
      </c>
      <c r="F108" s="29" t="str">
        <f ca="1" t="shared" si="33"/>
        <v>Huddinge</v>
      </c>
      <c r="G108" s="36">
        <f ca="1" t="shared" si="34"/>
        <v>31</v>
      </c>
      <c r="H108" s="37" t="str">
        <f ca="1" t="shared" si="35"/>
        <v>Nej</v>
      </c>
      <c r="I108" s="29" t="str">
        <f ca="1" t="shared" si="36"/>
        <v>Utökning</v>
      </c>
      <c r="J108" s="29" t="str">
        <f ca="1" t="shared" si="37"/>
        <v>Konsumtion</v>
      </c>
      <c r="K108" s="40">
        <f ca="1" t="shared" si="38"/>
        <v>410</v>
      </c>
      <c r="L108" s="40">
        <f ca="1" t="shared" si="39"/>
        <v>54</v>
      </c>
      <c r="M108" s="13"/>
      <c r="N108" s="29" t="str">
        <f ca="1" t="shared" si="40"/>
        <v>Anders Erikson 108</v>
      </c>
      <c r="O108" s="29" t="str">
        <f ca="1" t="shared" si="41"/>
        <v>Anders Erikson 108</v>
      </c>
      <c r="P108" s="29" t="str">
        <f ca="1" t="shared" si="42"/>
        <v>Sarah Anderson 108</v>
      </c>
      <c r="Q108" s="29" t="str">
        <f ca="1" t="shared" si="43"/>
        <v>2.Reservationsavtal</v>
      </c>
      <c r="R108" s="44" t="str">
        <f ca="1" t="shared" si="44"/>
        <v/>
      </c>
      <c r="S108" s="44" t="str">
        <f ca="1" t="shared" si="45"/>
        <v/>
      </c>
      <c r="T108" s="44" t="str">
        <f ca="1" t="shared" si="46"/>
        <v>x</v>
      </c>
      <c r="U108" s="15"/>
      <c r="V108" s="32"/>
      <c r="W108" s="48" t="str">
        <f ca="1" t="shared" si="47"/>
        <v>Länk</v>
      </c>
      <c r="X108" s="49" t="str">
        <f ca="1" t="shared" si="48"/>
        <v>Ja</v>
      </c>
      <c r="Y108" s="62">
        <f ca="1" t="shared" si="49"/>
        <v>45581</v>
      </c>
      <c r="Z108" s="62">
        <f ca="1" t="shared" si="50"/>
        <v>45576</v>
      </c>
      <c r="AA108" s="66"/>
      <c r="AB108" s="63" t="str">
        <f ca="1" t="shared" si="52"/>
        <v/>
      </c>
      <c r="AC108" s="72">
        <f ca="1">INDEX(Anslutningspunkt!$A$2:$A$24,RANDBETWEEN(2,24),1)</f>
        <v>152</v>
      </c>
      <c r="AD108" s="29"/>
      <c r="AE108" s="29" t="str">
        <f ca="1" t="shared" si="51"/>
        <v/>
      </c>
      <c r="AF108" s="78"/>
      <c r="AG108" s="100"/>
      <c r="AH108" s="122"/>
      <c r="AI108" s="102"/>
      <c r="AM108" s="6">
        <f ca="1">VLOOKUP(AC108,Anslutningspunkt!A:B,2,0)+RANDBETWEEN(-10000,10000)</f>
        <v>6291108.707</v>
      </c>
      <c r="AN108" s="6">
        <f ca="1">VLOOKUP(AC108,Anslutningspunkt!A:C,3,0)+RANDBETWEEN(-10000,10000)</f>
        <v>789385.054</v>
      </c>
      <c r="AP108" s="6" t="str">
        <f ca="1" t="shared" si="53"/>
        <v>Utökning</v>
      </c>
      <c r="AQ108" s="6" t="str">
        <f ca="1" t="shared" si="54"/>
        <v>Konsumtion</v>
      </c>
      <c r="AX108" s="30">
        <f ca="1" t="shared" si="55"/>
        <v>44257.0057415582</v>
      </c>
      <c r="AZ108" s="30" t="str">
        <f ca="1">IF(SUM(IF({"4.Projekteringsavtal","5.Anslutningsavtal","6.Nätavtal"}=Q108,1,0))&gt;0,EDATE(AX108,RANDBETWEEN(0,6)),"")</f>
        <v/>
      </c>
      <c r="BB108" s="20" t="str">
        <f ca="1">IF(SUM(IF({"5.Anslutningsavtal","6.Nätavtal"}=Q108,1,0))&gt;0,EDATE(AZ108,RANDBETWEEN(0,3)),"")</f>
        <v/>
      </c>
      <c r="BD108" s="20" t="str">
        <f ca="1" t="shared" si="56"/>
        <v/>
      </c>
    </row>
    <row r="109" s="6" customFormat="1" ht="12.75" customHeight="1" spans="1:56">
      <c r="A109" s="32" t="s">
        <v>65</v>
      </c>
      <c r="B109" s="30">
        <f ca="1" t="shared" si="29"/>
        <v>43275</v>
      </c>
      <c r="C109" s="31">
        <f ca="1" t="shared" si="30"/>
        <v>45231</v>
      </c>
      <c r="D109" s="29" t="str">
        <f t="shared" si="31"/>
        <v>Project 4109</v>
      </c>
      <c r="E109" s="29" t="str">
        <f t="shared" si="32"/>
        <v>Company AB 5109</v>
      </c>
      <c r="F109" s="29" t="str">
        <f ca="1" t="shared" si="33"/>
        <v>Vingåker</v>
      </c>
      <c r="G109" s="36">
        <f ca="1" t="shared" si="34"/>
        <v>35</v>
      </c>
      <c r="H109" s="37" t="str">
        <f ca="1" t="shared" si="35"/>
        <v/>
      </c>
      <c r="I109" s="29" t="str">
        <f ca="1" t="shared" si="36"/>
        <v>Flytt</v>
      </c>
      <c r="J109" s="29" t="str">
        <f ca="1" t="shared" si="37"/>
        <v>Produktion</v>
      </c>
      <c r="K109" s="40">
        <f ca="1" t="shared" si="38"/>
        <v>210</v>
      </c>
      <c r="L109" s="40">
        <f ca="1" t="shared" si="39"/>
        <v>153</v>
      </c>
      <c r="M109" s="43"/>
      <c r="N109" s="29" t="str">
        <f ca="1" t="shared" si="40"/>
        <v>Lars Johnson 109</v>
      </c>
      <c r="O109" s="29" t="str">
        <f ca="1" t="shared" si="41"/>
        <v>Erik Johanson 109</v>
      </c>
      <c r="P109" s="29" t="str">
        <f ca="1" t="shared" si="42"/>
        <v>Erik Johanson 109</v>
      </c>
      <c r="Q109" s="29" t="str">
        <f ca="1" t="shared" si="43"/>
        <v>2.Reservationsavtal</v>
      </c>
      <c r="R109" s="44" t="str">
        <f ca="1" t="shared" si="44"/>
        <v>Ja</v>
      </c>
      <c r="S109" s="44" t="str">
        <f ca="1" t="shared" si="45"/>
        <v/>
      </c>
      <c r="T109" s="44" t="str">
        <f ca="1" t="shared" si="46"/>
        <v/>
      </c>
      <c r="U109" s="15"/>
      <c r="V109" s="32"/>
      <c r="W109" s="48" t="str">
        <f ca="1" t="shared" si="47"/>
        <v>Ansluts till LN 20 kV</v>
      </c>
      <c r="X109" s="49" t="str">
        <f ca="1" t="shared" si="48"/>
        <v>Nej</v>
      </c>
      <c r="Y109" s="62" t="str">
        <f ca="1" t="shared" si="49"/>
        <v/>
      </c>
      <c r="Z109" s="62" t="str">
        <f ca="1" t="shared" si="50"/>
        <v/>
      </c>
      <c r="AA109" s="64"/>
      <c r="AB109" s="63" t="str">
        <f ca="1" t="shared" si="52"/>
        <v/>
      </c>
      <c r="AC109" s="72">
        <f ca="1">INDEX(Anslutningspunkt!$A$2:$A$24,RANDBETWEEN(2,24),1)</f>
        <v>3006</v>
      </c>
      <c r="AD109" s="29"/>
      <c r="AE109" s="29" t="str">
        <f ca="1" t="shared" si="51"/>
        <v>Regionnät</v>
      </c>
      <c r="AF109" s="74"/>
      <c r="AG109" s="92"/>
      <c r="AH109" s="33"/>
      <c r="AI109" s="91"/>
      <c r="AM109" s="6">
        <f ca="1">VLOOKUP(AC109,Anslutningspunkt!A:B,2,0)+RANDBETWEEN(-10000,10000)</f>
        <v>7601873.698</v>
      </c>
      <c r="AN109" s="6">
        <f ca="1">VLOOKUP(AC109,Anslutningspunkt!A:C,3,0)+RANDBETWEEN(-10000,10000)</f>
        <v>811887.195</v>
      </c>
      <c r="AP109" s="6" t="str">
        <f ca="1" t="shared" si="53"/>
        <v>Flytt</v>
      </c>
      <c r="AQ109" s="6" t="str">
        <f ca="1" t="shared" si="54"/>
        <v>Produktion</v>
      </c>
      <c r="AX109" s="30">
        <f ca="1" t="shared" si="55"/>
        <v>43583.2495777489</v>
      </c>
      <c r="AZ109" s="30" t="str">
        <f ca="1">IF(SUM(IF({"4.Projekteringsavtal","5.Anslutningsavtal","6.Nätavtal"}=Q109,1,0))&gt;0,EDATE(AX109,RANDBETWEEN(0,6)),"")</f>
        <v/>
      </c>
      <c r="BB109" s="20" t="str">
        <f ca="1">IF(SUM(IF({"5.Anslutningsavtal","6.Nätavtal"}=Q109,1,0))&gt;0,EDATE(AZ109,RANDBETWEEN(0,3)),"")</f>
        <v/>
      </c>
      <c r="BD109" s="20" t="str">
        <f ca="1" t="shared" si="56"/>
        <v/>
      </c>
    </row>
    <row r="110" s="6" customFormat="1" ht="12.75" customHeight="1" spans="1:56">
      <c r="A110" s="32" t="s">
        <v>65</v>
      </c>
      <c r="B110" s="30">
        <f ca="1" t="shared" si="29"/>
        <v>44523</v>
      </c>
      <c r="C110" s="31">
        <f ca="1" t="shared" si="30"/>
        <v>44868</v>
      </c>
      <c r="D110" s="29" t="str">
        <f t="shared" si="31"/>
        <v>Project 4110</v>
      </c>
      <c r="E110" s="29" t="str">
        <f t="shared" si="32"/>
        <v>Company AB 5110</v>
      </c>
      <c r="F110" s="29" t="str">
        <f ca="1" t="shared" si="33"/>
        <v>Ludvika</v>
      </c>
      <c r="G110" s="36">
        <f ca="1" t="shared" si="34"/>
        <v>33</v>
      </c>
      <c r="H110" s="37" t="str">
        <f ca="1" t="shared" si="35"/>
        <v>Ja</v>
      </c>
      <c r="I110" s="29" t="str">
        <f ca="1" t="shared" si="36"/>
        <v>Utökning</v>
      </c>
      <c r="J110" s="29" t="str">
        <f ca="1" t="shared" si="37"/>
        <v>Produktion</v>
      </c>
      <c r="K110" s="40">
        <f ca="1" t="shared" si="38"/>
        <v>70</v>
      </c>
      <c r="L110" s="40">
        <f ca="1" t="shared" si="39"/>
        <v>62</v>
      </c>
      <c r="M110" s="11"/>
      <c r="N110" s="29" t="str">
        <f ca="1" t="shared" si="40"/>
        <v>Lars Johnson 110</v>
      </c>
      <c r="O110" s="29" t="str">
        <f ca="1" t="shared" si="41"/>
        <v>Lars Johnson 110</v>
      </c>
      <c r="P110" s="29" t="str">
        <f ca="1" t="shared" si="42"/>
        <v>Lars Johnson 110</v>
      </c>
      <c r="Q110" s="29" t="str">
        <f ca="1" t="shared" si="43"/>
        <v>1.Anslutningsmöjlighet</v>
      </c>
      <c r="R110" s="44" t="str">
        <f ca="1" t="shared" si="44"/>
        <v/>
      </c>
      <c r="S110" s="44" t="str">
        <f ca="1" t="shared" si="45"/>
        <v>x</v>
      </c>
      <c r="T110" s="44" t="str">
        <f ca="1" t="shared" si="46"/>
        <v/>
      </c>
      <c r="U110" s="15"/>
      <c r="V110" s="32"/>
      <c r="W110" s="48" t="str">
        <f ca="1" t="shared" si="47"/>
        <v/>
      </c>
      <c r="X110" s="49" t="str">
        <f ca="1" t="shared" si="48"/>
        <v>Ja</v>
      </c>
      <c r="Y110" s="62">
        <f ca="1" t="shared" si="49"/>
        <v>45231</v>
      </c>
      <c r="Z110" s="62">
        <f ca="1" t="shared" si="50"/>
        <v>45085</v>
      </c>
      <c r="AA110" s="64"/>
      <c r="AB110" s="63" t="str">
        <f ca="1" t="shared" si="52"/>
        <v/>
      </c>
      <c r="AC110" s="72">
        <f ca="1">INDEX(Anslutningspunkt!$A$2:$A$24,RANDBETWEEN(2,24),1)</f>
        <v>154</v>
      </c>
      <c r="AD110" s="29"/>
      <c r="AE110" s="29" t="str">
        <f ca="1" t="shared" si="51"/>
        <v/>
      </c>
      <c r="AF110" s="74"/>
      <c r="AG110" s="92"/>
      <c r="AH110" s="33"/>
      <c r="AI110" s="91"/>
      <c r="AM110" s="6">
        <f ca="1">VLOOKUP(AC110,Anslutningspunkt!A:B,2,0)+RANDBETWEEN(-10000,10000)</f>
        <v>6554002.206</v>
      </c>
      <c r="AN110" s="6">
        <f ca="1">VLOOKUP(AC110,Anslutningspunkt!A:C,3,0)+RANDBETWEEN(-10000,10000)</f>
        <v>714965.519</v>
      </c>
      <c r="AP110" s="6" t="str">
        <f ca="1" t="shared" si="53"/>
        <v>Utökning</v>
      </c>
      <c r="AQ110" s="6" t="str">
        <f ca="1" t="shared" si="54"/>
        <v>Produktion</v>
      </c>
      <c r="AX110" s="30" t="str">
        <f ca="1" t="shared" si="55"/>
        <v/>
      </c>
      <c r="AZ110" s="30" t="str">
        <f ca="1">IF(SUM(IF({"4.Projekteringsavtal","5.Anslutningsavtal","6.Nätavtal"}=Q110,1,0))&gt;0,EDATE(AX110,RANDBETWEEN(0,6)),"")</f>
        <v/>
      </c>
      <c r="BB110" s="20" t="str">
        <f ca="1">IF(SUM(IF({"5.Anslutningsavtal","6.Nätavtal"}=Q110,1,0))&gt;0,EDATE(AZ110,RANDBETWEEN(0,3)),"")</f>
        <v/>
      </c>
      <c r="BD110" s="20" t="str">
        <f ca="1" t="shared" si="56"/>
        <v/>
      </c>
    </row>
    <row r="111" s="6" customFormat="1" ht="12.75" customHeight="1" spans="1:56">
      <c r="A111" s="32" t="s">
        <v>65</v>
      </c>
      <c r="B111" s="30">
        <f ca="1" t="shared" si="29"/>
        <v>44134</v>
      </c>
      <c r="C111" s="31">
        <f ca="1" t="shared" si="30"/>
        <v>44551</v>
      </c>
      <c r="D111" s="29" t="str">
        <f t="shared" si="31"/>
        <v>Project 4111</v>
      </c>
      <c r="E111" s="29" t="str">
        <f t="shared" si="32"/>
        <v>Company AB 5111</v>
      </c>
      <c r="F111" s="29" t="str">
        <f ca="1" t="shared" si="33"/>
        <v>Horndal</v>
      </c>
      <c r="G111" s="36">
        <f ca="1" t="shared" si="34"/>
        <v>35</v>
      </c>
      <c r="H111" s="37" t="str">
        <f ca="1" t="shared" si="35"/>
        <v>Nej</v>
      </c>
      <c r="I111" s="29" t="str">
        <f ca="1" t="shared" si="36"/>
        <v>Flytt</v>
      </c>
      <c r="J111" s="29" t="str">
        <f ca="1" t="shared" si="37"/>
        <v>Konsumtion</v>
      </c>
      <c r="K111" s="40">
        <f ca="1" t="shared" si="38"/>
        <v>360</v>
      </c>
      <c r="L111" s="40">
        <f ca="1" t="shared" si="39"/>
        <v>277</v>
      </c>
      <c r="M111" s="13"/>
      <c r="N111" s="29" t="str">
        <f ca="1" t="shared" si="40"/>
        <v>Lars Johnson 111</v>
      </c>
      <c r="O111" s="29" t="str">
        <f ca="1" t="shared" si="41"/>
        <v>Sarah Anderson 111</v>
      </c>
      <c r="P111" s="29" t="str">
        <f ca="1" t="shared" si="42"/>
        <v>Erik Johanson 111</v>
      </c>
      <c r="Q111" s="29" t="str">
        <f ca="1" t="shared" si="43"/>
        <v>1.Anslutningsmöjlighet</v>
      </c>
      <c r="R111" s="44" t="str">
        <f ca="1" t="shared" si="44"/>
        <v/>
      </c>
      <c r="S111" s="44" t="str">
        <f ca="1" t="shared" si="45"/>
        <v>x</v>
      </c>
      <c r="T111" s="44" t="str">
        <f ca="1" t="shared" si="46"/>
        <v/>
      </c>
      <c r="U111" s="15"/>
      <c r="V111" s="32"/>
      <c r="W111" s="48" t="str">
        <f ca="1" t="shared" si="47"/>
        <v/>
      </c>
      <c r="X111" s="49" t="str">
        <f ca="1" t="shared" si="48"/>
        <v>Nej</v>
      </c>
      <c r="Y111" s="62" t="str">
        <f ca="1" t="shared" si="49"/>
        <v/>
      </c>
      <c r="Z111" s="62" t="str">
        <f ca="1" t="shared" si="50"/>
        <v/>
      </c>
      <c r="AA111" s="66"/>
      <c r="AB111" s="63">
        <f ca="1" t="shared" si="52"/>
        <v>44578.2724417395</v>
      </c>
      <c r="AC111" s="72">
        <f ca="1">INDEX(Anslutningspunkt!$A$2:$A$24,RANDBETWEEN(2,24),1)</f>
        <v>201</v>
      </c>
      <c r="AD111" s="29"/>
      <c r="AE111" s="29" t="str">
        <f ca="1" t="shared" si="51"/>
        <v>Stamnät</v>
      </c>
      <c r="AF111" s="78"/>
      <c r="AG111" s="100"/>
      <c r="AH111" s="122"/>
      <c r="AI111" s="102"/>
      <c r="AM111" s="6">
        <f ca="1">VLOOKUP(AC111,Anslutningspunkt!A:B,2,0)+RANDBETWEEN(-10000,10000)</f>
        <v>6807789.311</v>
      </c>
      <c r="AN111" s="6">
        <f ca="1">VLOOKUP(AC111,Anslutningspunkt!A:C,3,0)+RANDBETWEEN(-10000,10000)</f>
        <v>360299.44</v>
      </c>
      <c r="AP111" s="6" t="str">
        <f ca="1" t="shared" si="53"/>
        <v>Flytt</v>
      </c>
      <c r="AQ111" s="6" t="str">
        <f ca="1" t="shared" si="54"/>
        <v>Konsumtion</v>
      </c>
      <c r="AX111" s="30" t="str">
        <f ca="1" t="shared" si="55"/>
        <v/>
      </c>
      <c r="AZ111" s="30" t="str">
        <f ca="1">IF(SUM(IF({"4.Projekteringsavtal","5.Anslutningsavtal","6.Nätavtal"}=Q111,1,0))&gt;0,EDATE(AX111,RANDBETWEEN(0,6)),"")</f>
        <v/>
      </c>
      <c r="BB111" s="20" t="str">
        <f ca="1">IF(SUM(IF({"5.Anslutningsavtal","6.Nätavtal"}=Q111,1,0))&gt;0,EDATE(AZ111,RANDBETWEEN(0,3)),"")</f>
        <v/>
      </c>
      <c r="BD111" s="20" t="str">
        <f ca="1" t="shared" si="56"/>
        <v/>
      </c>
    </row>
    <row r="112" s="6" customFormat="1" ht="12.75" customHeight="1" spans="1:56">
      <c r="A112" s="32" t="s">
        <v>65</v>
      </c>
      <c r="B112" s="30">
        <f ca="1" t="shared" si="29"/>
        <v>43987</v>
      </c>
      <c r="C112" s="31">
        <f ca="1" t="shared" si="30"/>
        <v>45142</v>
      </c>
      <c r="D112" s="29" t="str">
        <f t="shared" si="31"/>
        <v>Project 4112</v>
      </c>
      <c r="E112" s="29" t="str">
        <f t="shared" si="32"/>
        <v>Company AB 5112</v>
      </c>
      <c r="F112" s="29" t="str">
        <f ca="1" t="shared" si="33"/>
        <v>Katrineholm</v>
      </c>
      <c r="G112" s="36">
        <f ca="1" t="shared" si="34"/>
        <v>36</v>
      </c>
      <c r="H112" s="37" t="str">
        <f ca="1" t="shared" si="35"/>
        <v>Ja</v>
      </c>
      <c r="I112" s="29" t="str">
        <f ca="1" t="shared" si="36"/>
        <v>Flytt</v>
      </c>
      <c r="J112" s="29" t="str">
        <f ca="1" t="shared" si="37"/>
        <v>Produktion</v>
      </c>
      <c r="K112" s="40">
        <f ca="1" t="shared" si="38"/>
        <v>600</v>
      </c>
      <c r="L112" s="40">
        <f ca="1" t="shared" si="39"/>
        <v>580</v>
      </c>
      <c r="M112" s="43"/>
      <c r="N112" s="29" t="str">
        <f ca="1" t="shared" si="40"/>
        <v>Sarah Anderson 112</v>
      </c>
      <c r="O112" s="29" t="str">
        <f ca="1" t="shared" si="41"/>
        <v>Lars Johnson 112</v>
      </c>
      <c r="P112" s="29" t="str">
        <f ca="1" t="shared" si="42"/>
        <v>Lars Johnson 112</v>
      </c>
      <c r="Q112" s="29" t="str">
        <f ca="1" t="shared" si="43"/>
        <v>2.Reservationsavtal</v>
      </c>
      <c r="R112" s="44" t="str">
        <f ca="1" t="shared" si="44"/>
        <v>Ja</v>
      </c>
      <c r="S112" s="44" t="str">
        <f ca="1" t="shared" si="45"/>
        <v>x</v>
      </c>
      <c r="T112" s="44" t="str">
        <f ca="1" t="shared" si="46"/>
        <v/>
      </c>
      <c r="U112" s="15"/>
      <c r="V112" s="32"/>
      <c r="W112" s="48" t="str">
        <f ca="1" t="shared" si="47"/>
        <v/>
      </c>
      <c r="X112" s="49" t="str">
        <f ca="1" t="shared" si="48"/>
        <v>Nej</v>
      </c>
      <c r="Y112" s="62" t="str">
        <f ca="1" t="shared" si="49"/>
        <v/>
      </c>
      <c r="Z112" s="62" t="str">
        <f ca="1" t="shared" si="50"/>
        <v/>
      </c>
      <c r="AA112" s="32"/>
      <c r="AB112" s="63" t="str">
        <f ca="1" t="shared" si="52"/>
        <v/>
      </c>
      <c r="AC112" s="72">
        <f ca="1">INDEX(Anslutningspunkt!$A$2:$A$24,RANDBETWEEN(2,24),1)</f>
        <v>3008</v>
      </c>
      <c r="AD112" s="29"/>
      <c r="AE112" s="29" t="str">
        <f ca="1" t="shared" si="51"/>
        <v>Regionnät</v>
      </c>
      <c r="AF112" s="32"/>
      <c r="AG112" s="94"/>
      <c r="AH112" s="76"/>
      <c r="AI112" s="91"/>
      <c r="AM112" s="6">
        <f ca="1">VLOOKUP(AC112,Anslutningspunkt!A:B,2,0)+RANDBETWEEN(-10000,10000)</f>
        <v>7699441.698</v>
      </c>
      <c r="AN112" s="6">
        <f ca="1">VLOOKUP(AC112,Anslutningspunkt!A:C,3,0)+RANDBETWEEN(-10000,10000)</f>
        <v>759583.195</v>
      </c>
      <c r="AP112" s="6" t="str">
        <f ca="1" t="shared" si="53"/>
        <v>Flytt</v>
      </c>
      <c r="AQ112" s="6" t="str">
        <f ca="1" t="shared" si="54"/>
        <v>Produktion</v>
      </c>
      <c r="AX112" s="30">
        <f ca="1" t="shared" si="55"/>
        <v>44418.4703716299</v>
      </c>
      <c r="AZ112" s="30" t="str">
        <f ca="1">IF(SUM(IF({"4.Projekteringsavtal","5.Anslutningsavtal","6.Nätavtal"}=Q112,1,0))&gt;0,EDATE(AX112,RANDBETWEEN(0,6)),"")</f>
        <v/>
      </c>
      <c r="BB112" s="20" t="str">
        <f ca="1">IF(SUM(IF({"5.Anslutningsavtal","6.Nätavtal"}=Q112,1,0))&gt;0,EDATE(AZ112,RANDBETWEEN(0,3)),"")</f>
        <v/>
      </c>
      <c r="BD112" s="20" t="str">
        <f ca="1" t="shared" si="56"/>
        <v/>
      </c>
    </row>
    <row r="113" s="6" customFormat="1" ht="12.75" customHeight="1" spans="1:56">
      <c r="A113" s="32" t="s">
        <v>65</v>
      </c>
      <c r="B113" s="30">
        <f ca="1" t="shared" si="29"/>
        <v>44408</v>
      </c>
      <c r="C113" s="31">
        <f ca="1" t="shared" si="30"/>
        <v>45158</v>
      </c>
      <c r="D113" s="29" t="str">
        <f t="shared" si="31"/>
        <v>Project 4113</v>
      </c>
      <c r="E113" s="29" t="str">
        <f t="shared" si="32"/>
        <v>Company AB 5113</v>
      </c>
      <c r="F113" s="29" t="str">
        <f ca="1" t="shared" si="33"/>
        <v>Eskiltuna</v>
      </c>
      <c r="G113" s="36">
        <f ca="1" t="shared" si="34"/>
        <v>35</v>
      </c>
      <c r="H113" s="37" t="str">
        <f ca="1" t="shared" si="35"/>
        <v>Ja</v>
      </c>
      <c r="I113" s="29" t="str">
        <f ca="1" t="shared" si="36"/>
        <v>Nyanslutning</v>
      </c>
      <c r="J113" s="29" t="str">
        <f ca="1" t="shared" si="37"/>
        <v>Produktion</v>
      </c>
      <c r="K113" s="40">
        <f ca="1" t="shared" si="38"/>
        <v>10</v>
      </c>
      <c r="L113" s="40">
        <f ca="1" t="shared" si="39"/>
        <v>2</v>
      </c>
      <c r="M113" s="11"/>
      <c r="N113" s="29" t="str">
        <f ca="1" t="shared" si="40"/>
        <v>Anders Erikson 113</v>
      </c>
      <c r="O113" s="29" t="str">
        <f ca="1" t="shared" si="41"/>
        <v>Erik Johanson 113</v>
      </c>
      <c r="P113" s="29" t="str">
        <f ca="1" t="shared" si="42"/>
        <v>Erik Johanson 113</v>
      </c>
      <c r="Q113" s="29" t="str">
        <f ca="1" t="shared" si="43"/>
        <v>6.Nätavtal</v>
      </c>
      <c r="R113" s="44" t="str">
        <f ca="1" t="shared" si="44"/>
        <v>Ja</v>
      </c>
      <c r="S113" s="44" t="str">
        <f ca="1" t="shared" si="45"/>
        <v>x</v>
      </c>
      <c r="T113" s="44" t="str">
        <f ca="1" t="shared" si="46"/>
        <v/>
      </c>
      <c r="U113" s="15"/>
      <c r="V113" s="32"/>
      <c r="W113" s="48" t="str">
        <f ca="1" t="shared" si="47"/>
        <v>Länk</v>
      </c>
      <c r="X113" s="49" t="str">
        <f ca="1" t="shared" si="48"/>
        <v>Ja</v>
      </c>
      <c r="Y113" s="62">
        <f ca="1" t="shared" si="49"/>
        <v>45454</v>
      </c>
      <c r="Z113" s="62">
        <f ca="1" t="shared" si="50"/>
        <v>45361</v>
      </c>
      <c r="AA113" s="64"/>
      <c r="AB113" s="63" t="str">
        <f ca="1" t="shared" si="52"/>
        <v/>
      </c>
      <c r="AC113" s="72">
        <f ca="1">INDEX(Anslutningspunkt!$A$2:$A$24,RANDBETWEEN(2,24),1)</f>
        <v>3006</v>
      </c>
      <c r="AD113" s="29"/>
      <c r="AE113" s="29" t="str">
        <f ca="1" t="shared" si="51"/>
        <v>Regionnät</v>
      </c>
      <c r="AF113" s="74"/>
      <c r="AG113" s="92"/>
      <c r="AH113" s="33"/>
      <c r="AI113" s="91"/>
      <c r="AM113" s="6">
        <f ca="1">VLOOKUP(AC113,Anslutningspunkt!A:B,2,0)+RANDBETWEEN(-10000,10000)</f>
        <v>7607884.698</v>
      </c>
      <c r="AN113" s="6">
        <f ca="1">VLOOKUP(AC113,Anslutningspunkt!A:C,3,0)+RANDBETWEEN(-10000,10000)</f>
        <v>812027.195</v>
      </c>
      <c r="AP113" s="6" t="str">
        <f ca="1" t="shared" si="53"/>
        <v>Nyanslutning</v>
      </c>
      <c r="AQ113" s="6" t="str">
        <f ca="1" t="shared" si="54"/>
        <v>Produktion</v>
      </c>
      <c r="AX113" s="30">
        <f ca="1" t="shared" si="55"/>
        <v>44721.0673296894</v>
      </c>
      <c r="AZ113" s="30">
        <f ca="1">IF(SUM(IF({"4.Projekteringsavtal","5.Anslutningsavtal","6.Nätavtal"}=Q113,1,0))&gt;0,EDATE(AX113,RANDBETWEEN(0,6)),"")</f>
        <v>44874</v>
      </c>
      <c r="BB113" s="20">
        <f ca="1">IF(SUM(IF({"5.Anslutningsavtal","6.Nätavtal"}=Q113,1,0))&gt;0,EDATE(AZ113,RANDBETWEEN(0,3)),"")</f>
        <v>44966</v>
      </c>
      <c r="BD113" s="20">
        <f ca="1" t="shared" si="56"/>
        <v>44994</v>
      </c>
    </row>
    <row r="114" s="6" customFormat="1" ht="12.75" customHeight="1" spans="1:56">
      <c r="A114" s="32" t="s">
        <v>65</v>
      </c>
      <c r="B114" s="30">
        <f ca="1" t="shared" si="29"/>
        <v>44805</v>
      </c>
      <c r="C114" s="31">
        <f ca="1" t="shared" si="30"/>
        <v>44979</v>
      </c>
      <c r="D114" s="29" t="str">
        <f t="shared" si="31"/>
        <v>Project 4114</v>
      </c>
      <c r="E114" s="29" t="str">
        <f t="shared" si="32"/>
        <v>Company AB 5114</v>
      </c>
      <c r="F114" s="29" t="str">
        <f ca="1" t="shared" si="33"/>
        <v>Norberg</v>
      </c>
      <c r="G114" s="36">
        <f ca="1" t="shared" si="34"/>
        <v>35</v>
      </c>
      <c r="H114" s="37" t="str">
        <f ca="1" t="shared" si="35"/>
        <v/>
      </c>
      <c r="I114" s="29" t="str">
        <f ca="1" t="shared" si="36"/>
        <v>Flytt</v>
      </c>
      <c r="J114" s="29" t="str">
        <f ca="1" t="shared" si="37"/>
        <v>Produktion</v>
      </c>
      <c r="K114" s="40">
        <f ca="1" t="shared" si="38"/>
        <v>440</v>
      </c>
      <c r="L114" s="40">
        <f ca="1" t="shared" si="39"/>
        <v>203</v>
      </c>
      <c r="M114" s="11"/>
      <c r="N114" s="29" t="str">
        <f ca="1" t="shared" si="40"/>
        <v>Lars Johnson 114</v>
      </c>
      <c r="O114" s="29" t="str">
        <f ca="1" t="shared" si="41"/>
        <v>Sarah Anderson 114</v>
      </c>
      <c r="P114" s="29" t="str">
        <f ca="1" t="shared" si="42"/>
        <v>Sarah Anderson 114</v>
      </c>
      <c r="Q114" s="29" t="str">
        <f ca="1" t="shared" si="43"/>
        <v>5.Anslutningsavtal</v>
      </c>
      <c r="R114" s="44" t="str">
        <f ca="1" t="shared" si="44"/>
        <v>?</v>
      </c>
      <c r="S114" s="44" t="str">
        <f ca="1" t="shared" si="45"/>
        <v>x</v>
      </c>
      <c r="T114" s="44" t="str">
        <f ca="1" t="shared" si="46"/>
        <v/>
      </c>
      <c r="U114" s="15"/>
      <c r="V114" s="64"/>
      <c r="W114" s="48" t="str">
        <f ca="1" t="shared" si="47"/>
        <v/>
      </c>
      <c r="X114" s="49" t="str">
        <f ca="1" t="shared" si="48"/>
        <v>Nej</v>
      </c>
      <c r="Y114" s="62" t="str">
        <f ca="1" t="shared" si="49"/>
        <v/>
      </c>
      <c r="Z114" s="62" t="str">
        <f ca="1" t="shared" si="50"/>
        <v/>
      </c>
      <c r="AA114" s="64"/>
      <c r="AB114" s="63" t="str">
        <f ca="1" t="shared" si="52"/>
        <v/>
      </c>
      <c r="AC114" s="72">
        <f ca="1">INDEX(Anslutningspunkt!$A$2:$A$24,RANDBETWEEN(2,24),1)</f>
        <v>152</v>
      </c>
      <c r="AD114" s="29"/>
      <c r="AE114" s="29" t="str">
        <f ca="1" t="shared" si="51"/>
        <v>Regionnät</v>
      </c>
      <c r="AF114" s="74"/>
      <c r="AG114" s="92"/>
      <c r="AH114" s="33"/>
      <c r="AI114" s="91"/>
      <c r="AM114" s="6">
        <f ca="1">VLOOKUP(AC114,Anslutningspunkt!A:B,2,0)+RANDBETWEEN(-10000,10000)</f>
        <v>6292780.707</v>
      </c>
      <c r="AN114" s="6">
        <f ca="1">VLOOKUP(AC114,Anslutningspunkt!A:C,3,0)+RANDBETWEEN(-10000,10000)</f>
        <v>790501.054</v>
      </c>
      <c r="AP114" s="6" t="str">
        <f ca="1" t="shared" si="53"/>
        <v>Flytt</v>
      </c>
      <c r="AQ114" s="6" t="str">
        <f ca="1" t="shared" si="54"/>
        <v>Produktion</v>
      </c>
      <c r="AX114" s="30">
        <f ca="1" t="shared" si="55"/>
        <v>44825.0394564779</v>
      </c>
      <c r="AZ114" s="30">
        <f ca="1">IF(SUM(IF({"4.Projekteringsavtal","5.Anslutningsavtal","6.Nätavtal"}=Q114,1,0))&gt;0,EDATE(AX114,RANDBETWEEN(0,6)),"")</f>
        <v>44947</v>
      </c>
      <c r="BB114" s="20">
        <f ca="1">IF(SUM(IF({"5.Anslutningsavtal","6.Nätavtal"}=Q114,1,0))&gt;0,EDATE(AZ114,RANDBETWEEN(0,3)),"")</f>
        <v>44947</v>
      </c>
      <c r="BD114" s="20" t="str">
        <f ca="1" t="shared" si="56"/>
        <v/>
      </c>
    </row>
    <row r="115" s="6" customFormat="1" ht="12.75" customHeight="1" spans="1:56">
      <c r="A115" s="32" t="s">
        <v>65</v>
      </c>
      <c r="B115" s="30">
        <f ca="1" t="shared" si="29"/>
        <v>44129</v>
      </c>
      <c r="C115" s="31">
        <f ca="1" t="shared" si="30"/>
        <v>44769</v>
      </c>
      <c r="D115" s="29" t="str">
        <f t="shared" si="31"/>
        <v>Project 4115</v>
      </c>
      <c r="E115" s="29" t="str">
        <f t="shared" si="32"/>
        <v>Company AB 5115</v>
      </c>
      <c r="F115" s="29" t="str">
        <f ca="1" t="shared" si="33"/>
        <v>Upplands Väsby</v>
      </c>
      <c r="G115" s="36">
        <f ca="1" t="shared" si="34"/>
        <v>31</v>
      </c>
      <c r="H115" s="37" t="str">
        <f ca="1" t="shared" si="35"/>
        <v>Ja</v>
      </c>
      <c r="I115" s="29" t="str">
        <f ca="1" t="shared" si="36"/>
        <v>Utökning</v>
      </c>
      <c r="J115" s="29" t="str">
        <f ca="1" t="shared" si="37"/>
        <v>Konsumtion</v>
      </c>
      <c r="K115" s="40">
        <f ca="1" t="shared" si="38"/>
        <v>580</v>
      </c>
      <c r="L115" s="40">
        <f ca="1" t="shared" si="39"/>
        <v>375</v>
      </c>
      <c r="M115" s="13"/>
      <c r="N115" s="29" t="str">
        <f ca="1" t="shared" si="40"/>
        <v>Anders Erikson 115</v>
      </c>
      <c r="O115" s="29" t="str">
        <f ca="1" t="shared" si="41"/>
        <v>Anders Erikson 115</v>
      </c>
      <c r="P115" s="29" t="str">
        <f ca="1" t="shared" si="42"/>
        <v>Lars Johnson 115</v>
      </c>
      <c r="Q115" s="29" t="str">
        <f ca="1" t="shared" si="43"/>
        <v>6.Nätavtal</v>
      </c>
      <c r="R115" s="44" t="str">
        <f ca="1" t="shared" si="44"/>
        <v/>
      </c>
      <c r="S115" s="44" t="str">
        <f ca="1" t="shared" si="45"/>
        <v>x</v>
      </c>
      <c r="T115" s="44" t="str">
        <f ca="1" t="shared" si="46"/>
        <v/>
      </c>
      <c r="U115" s="15"/>
      <c r="V115" s="32"/>
      <c r="W115" s="48" t="str">
        <f ca="1" t="shared" si="47"/>
        <v/>
      </c>
      <c r="X115" s="49" t="str">
        <f ca="1" t="shared" si="48"/>
        <v>Ja</v>
      </c>
      <c r="Y115" s="62">
        <f ca="1" t="shared" si="49"/>
        <v>45308</v>
      </c>
      <c r="Z115" s="62">
        <f ca="1" t="shared" si="50"/>
        <v>45151</v>
      </c>
      <c r="AA115" s="66"/>
      <c r="AB115" s="63" t="str">
        <f ca="1" t="shared" si="52"/>
        <v/>
      </c>
      <c r="AC115" s="72">
        <f ca="1">INDEX(Anslutningspunkt!$A$2:$A$24,RANDBETWEEN(2,24),1)</f>
        <v>206</v>
      </c>
      <c r="AD115" s="29"/>
      <c r="AE115" s="29" t="str">
        <f ca="1" t="shared" si="51"/>
        <v>Stamnät Regionnät</v>
      </c>
      <c r="AF115" s="78"/>
      <c r="AG115" s="100"/>
      <c r="AH115" s="122"/>
      <c r="AI115" s="102"/>
      <c r="AM115" s="6">
        <f ca="1">VLOOKUP(AC115,Anslutningspunkt!A:B,2,0)+RANDBETWEEN(-10000,10000)</f>
        <v>7292195.115</v>
      </c>
      <c r="AN115" s="6">
        <f ca="1">VLOOKUP(AC115,Anslutningspunkt!A:C,3,0)+RANDBETWEEN(-10000,10000)</f>
        <v>720413.405</v>
      </c>
      <c r="AP115" s="6" t="str">
        <f ca="1" t="shared" si="53"/>
        <v>Utökning</v>
      </c>
      <c r="AQ115" s="6" t="str">
        <f ca="1" t="shared" si="54"/>
        <v>Konsumtion</v>
      </c>
      <c r="AX115" s="30">
        <f ca="1" t="shared" si="55"/>
        <v>44474.3657624325</v>
      </c>
      <c r="AZ115" s="30">
        <f ca="1">IF(SUM(IF({"4.Projekteringsavtal","5.Anslutningsavtal","6.Nätavtal"}=Q115,1,0))&gt;0,EDATE(AX115,RANDBETWEEN(0,6)),"")</f>
        <v>44625</v>
      </c>
      <c r="BB115" s="20">
        <f ca="1">IF(SUM(IF({"5.Anslutningsavtal","6.Nätavtal"}=Q115,1,0))&gt;0,EDATE(AZ115,RANDBETWEEN(0,3)),"")</f>
        <v>44717</v>
      </c>
      <c r="BD115" s="20">
        <f ca="1" t="shared" si="56"/>
        <v>44717</v>
      </c>
    </row>
    <row r="116" ht="12.75" customHeight="1" spans="1:56">
      <c r="A116" s="32" t="s">
        <v>65</v>
      </c>
      <c r="B116" s="30">
        <f ca="1" t="shared" si="29"/>
        <v>44782</v>
      </c>
      <c r="C116" s="31">
        <f ca="1" t="shared" si="30"/>
        <v>45552</v>
      </c>
      <c r="D116" s="29" t="str">
        <f t="shared" si="31"/>
        <v>Project 4116</v>
      </c>
      <c r="E116" s="29" t="str">
        <f t="shared" si="32"/>
        <v>Company AB 5116</v>
      </c>
      <c r="F116" s="29" t="str">
        <f ca="1" t="shared" si="33"/>
        <v>Eskiltuna</v>
      </c>
      <c r="G116" s="36">
        <f ca="1" t="shared" si="34"/>
        <v>35</v>
      </c>
      <c r="H116" s="37" t="str">
        <f ca="1" t="shared" si="35"/>
        <v>Ja</v>
      </c>
      <c r="I116" s="29" t="str">
        <f ca="1" t="shared" si="36"/>
        <v>Nyanslutning</v>
      </c>
      <c r="J116" s="29" t="str">
        <f ca="1" t="shared" si="37"/>
        <v>Konsumtion</v>
      </c>
      <c r="K116" s="40">
        <f ca="1" t="shared" si="38"/>
        <v>20</v>
      </c>
      <c r="L116" s="40">
        <f ca="1" t="shared" si="39"/>
        <v>7</v>
      </c>
      <c r="M116" s="40"/>
      <c r="N116" s="29" t="str">
        <f ca="1" t="shared" si="40"/>
        <v>Lars Johnson 116</v>
      </c>
      <c r="O116" s="29" t="str">
        <f ca="1" t="shared" si="41"/>
        <v>Lars Johnson 116</v>
      </c>
      <c r="P116" s="29" t="str">
        <f ca="1" t="shared" si="42"/>
        <v>Lars Johnson 116</v>
      </c>
      <c r="Q116" s="29" t="str">
        <f ca="1" t="shared" si="43"/>
        <v>1.Anslutningsmöjlighet</v>
      </c>
      <c r="R116" s="44" t="str">
        <f ca="1" t="shared" si="44"/>
        <v>?</v>
      </c>
      <c r="S116" s="44" t="str">
        <f ca="1" t="shared" si="45"/>
        <v>x</v>
      </c>
      <c r="T116" s="44" t="str">
        <f ca="1" t="shared" si="46"/>
        <v/>
      </c>
      <c r="U116" s="50"/>
      <c r="V116" s="32"/>
      <c r="W116" s="48" t="str">
        <f ca="1" t="shared" si="47"/>
        <v/>
      </c>
      <c r="X116" s="49" t="str">
        <f ca="1" t="shared" si="48"/>
        <v>Nej</v>
      </c>
      <c r="Y116" s="62" t="str">
        <f ca="1" t="shared" si="49"/>
        <v/>
      </c>
      <c r="Z116" s="62" t="str">
        <f ca="1" t="shared" si="50"/>
        <v/>
      </c>
      <c r="AA116" s="32"/>
      <c r="AB116" s="63" t="str">
        <f ca="1" t="shared" si="52"/>
        <v/>
      </c>
      <c r="AC116" s="72">
        <f ca="1">INDEX(Anslutningspunkt!$A$2:$A$24,RANDBETWEEN(2,24),1)</f>
        <v>211</v>
      </c>
      <c r="AD116" s="29"/>
      <c r="AE116" s="29" t="str">
        <f ca="1" t="shared" si="51"/>
        <v>Stamnät Regionnät</v>
      </c>
      <c r="AF116" s="74"/>
      <c r="AG116" s="92"/>
      <c r="AH116" s="32"/>
      <c r="AI116" s="91"/>
      <c r="AM116" s="6">
        <f ca="1">VLOOKUP(AC116,Anslutningspunkt!A:B,2,0)+RANDBETWEEN(-10000,10000)</f>
        <v>7468284.174</v>
      </c>
      <c r="AN116" s="6">
        <f ca="1">VLOOKUP(AC116,Anslutningspunkt!A:C,3,0)+RANDBETWEEN(-10000,10000)</f>
        <v>578296.458</v>
      </c>
      <c r="AP116" s="6" t="str">
        <f ca="1" t="shared" si="53"/>
        <v>Nyanslutning</v>
      </c>
      <c r="AQ116" s="6" t="str">
        <f ca="1" t="shared" si="54"/>
        <v>Konsumtion</v>
      </c>
      <c r="AX116" s="30" t="str">
        <f ca="1" t="shared" si="55"/>
        <v/>
      </c>
      <c r="AZ116" s="30" t="str">
        <f ca="1">IF(SUM(IF({"4.Projekteringsavtal","5.Anslutningsavtal","6.Nätavtal"}=Q116,1,0))&gt;0,EDATE(AX116,RANDBETWEEN(0,6)),"")</f>
        <v/>
      </c>
      <c r="BB116" s="20" t="str">
        <f ca="1">IF(SUM(IF({"5.Anslutningsavtal","6.Nätavtal"}=Q116,1,0))&gt;0,EDATE(AZ116,RANDBETWEEN(0,3)),"")</f>
        <v/>
      </c>
      <c r="BD116" s="20" t="str">
        <f ca="1" t="shared" si="56"/>
        <v/>
      </c>
    </row>
    <row r="117" s="6" customFormat="1" ht="12.75" customHeight="1" spans="1:56">
      <c r="A117" s="32" t="s">
        <v>65</v>
      </c>
      <c r="B117" s="30">
        <f ca="1" t="shared" si="29"/>
        <v>44723</v>
      </c>
      <c r="C117" s="31">
        <f ca="1" t="shared" si="30"/>
        <v>45230</v>
      </c>
      <c r="D117" s="29" t="str">
        <f t="shared" si="31"/>
        <v>Project 4117</v>
      </c>
      <c r="E117" s="29" t="str">
        <f t="shared" si="32"/>
        <v>Company AB 5117</v>
      </c>
      <c r="F117" s="29" t="str">
        <f ca="1" t="shared" si="33"/>
        <v>Stockholm</v>
      </c>
      <c r="G117" s="36">
        <f ca="1" t="shared" si="34"/>
        <v>35</v>
      </c>
      <c r="H117" s="37" t="str">
        <f ca="1" t="shared" si="35"/>
        <v>Ja</v>
      </c>
      <c r="I117" s="29" t="str">
        <f ca="1" t="shared" si="36"/>
        <v>Flytt</v>
      </c>
      <c r="J117" s="29" t="str">
        <f ca="1" t="shared" si="37"/>
        <v>Konsumtion</v>
      </c>
      <c r="K117" s="40">
        <f ca="1" t="shared" si="38"/>
        <v>280</v>
      </c>
      <c r="L117" s="40">
        <f ca="1" t="shared" si="39"/>
        <v>171</v>
      </c>
      <c r="M117" s="116"/>
      <c r="N117" s="29" t="str">
        <f ca="1" t="shared" si="40"/>
        <v>Sarah Anderson 117</v>
      </c>
      <c r="O117" s="29" t="str">
        <f ca="1" t="shared" si="41"/>
        <v>Erik Johanson 117</v>
      </c>
      <c r="P117" s="29" t="str">
        <f ca="1" t="shared" si="42"/>
        <v>Lars Johnson 117</v>
      </c>
      <c r="Q117" s="29" t="str">
        <f ca="1" t="shared" si="43"/>
        <v>1.Anslutningsmöjlighet</v>
      </c>
      <c r="R117" s="44" t="str">
        <f ca="1" t="shared" si="44"/>
        <v/>
      </c>
      <c r="S117" s="44" t="str">
        <f ca="1" t="shared" si="45"/>
        <v/>
      </c>
      <c r="T117" s="44" t="str">
        <f ca="1" t="shared" si="46"/>
        <v>x</v>
      </c>
      <c r="U117" s="15"/>
      <c r="V117" s="32"/>
      <c r="W117" s="48" t="str">
        <f ca="1" t="shared" si="47"/>
        <v/>
      </c>
      <c r="X117" s="49" t="str">
        <f ca="1" t="shared" si="48"/>
        <v>Ja</v>
      </c>
      <c r="Y117" s="62">
        <f ca="1" t="shared" si="49"/>
        <v>45573</v>
      </c>
      <c r="Z117" s="62">
        <f ca="1" t="shared" si="50"/>
        <v>45448</v>
      </c>
      <c r="AA117" s="66"/>
      <c r="AB117" s="63" t="str">
        <f ca="1" t="shared" si="52"/>
        <v/>
      </c>
      <c r="AC117" s="72">
        <f ca="1">INDEX(Anslutningspunkt!$A$2:$A$24,RANDBETWEEN(2,24),1)</f>
        <v>3004</v>
      </c>
      <c r="AD117" s="29"/>
      <c r="AE117" s="29" t="str">
        <f ca="1" t="shared" si="51"/>
        <v>Regionnät</v>
      </c>
      <c r="AF117" s="78"/>
      <c r="AG117" s="100"/>
      <c r="AH117" s="123"/>
      <c r="AI117" s="102"/>
      <c r="AM117" s="6">
        <f ca="1">VLOOKUP(AC117,Anslutningspunkt!A:B,2,0)+RANDBETWEEN(-10000,10000)</f>
        <v>7611319.698</v>
      </c>
      <c r="AN117" s="6">
        <f ca="1">VLOOKUP(AC117,Anslutningspunkt!A:C,3,0)+RANDBETWEEN(-10000,10000)</f>
        <v>775756.195</v>
      </c>
      <c r="AP117" s="6" t="str">
        <f ca="1" t="shared" si="53"/>
        <v>Flytt</v>
      </c>
      <c r="AQ117" s="6" t="str">
        <f ca="1" t="shared" si="54"/>
        <v>Konsumtion</v>
      </c>
      <c r="AX117" s="30" t="str">
        <f ca="1" t="shared" si="55"/>
        <v/>
      </c>
      <c r="AZ117" s="30" t="str">
        <f ca="1">IF(SUM(IF({"4.Projekteringsavtal","5.Anslutningsavtal","6.Nätavtal"}=Q117,1,0))&gt;0,EDATE(AX117,RANDBETWEEN(0,6)),"")</f>
        <v/>
      </c>
      <c r="BB117" s="20" t="str">
        <f ca="1">IF(SUM(IF({"5.Anslutningsavtal","6.Nätavtal"}=Q117,1,0))&gt;0,EDATE(AZ117,RANDBETWEEN(0,3)),"")</f>
        <v/>
      </c>
      <c r="BD117" s="20" t="str">
        <f ca="1" t="shared" si="56"/>
        <v/>
      </c>
    </row>
    <row r="118" s="6" customFormat="1" ht="12.75" customHeight="1" spans="1:56">
      <c r="A118" s="76" t="s">
        <v>65</v>
      </c>
      <c r="B118" s="30">
        <f ca="1" t="shared" si="29"/>
        <v>44429</v>
      </c>
      <c r="C118" s="31">
        <f ca="1" t="shared" si="30"/>
        <v>45528</v>
      </c>
      <c r="D118" s="29" t="str">
        <f t="shared" si="31"/>
        <v>Project 4118</v>
      </c>
      <c r="E118" s="29" t="str">
        <f t="shared" si="32"/>
        <v>Company AB 5118</v>
      </c>
      <c r="F118" s="29" t="str">
        <f ca="1" t="shared" si="33"/>
        <v>Falun</v>
      </c>
      <c r="G118" s="36">
        <f ca="1" t="shared" si="34"/>
        <v>35</v>
      </c>
      <c r="H118" s="37" t="str">
        <f ca="1" t="shared" si="35"/>
        <v/>
      </c>
      <c r="I118" s="29" t="str">
        <f ca="1" t="shared" si="36"/>
        <v>Utökning</v>
      </c>
      <c r="J118" s="29" t="str">
        <f ca="1" t="shared" si="37"/>
        <v>Produktion</v>
      </c>
      <c r="K118" s="40">
        <f ca="1" t="shared" si="38"/>
        <v>140</v>
      </c>
      <c r="L118" s="40">
        <f ca="1" t="shared" si="39"/>
        <v>22</v>
      </c>
      <c r="M118" s="13"/>
      <c r="N118" s="29" t="str">
        <f ca="1" t="shared" si="40"/>
        <v>Sarah Anderson 118</v>
      </c>
      <c r="O118" s="29" t="str">
        <f ca="1" t="shared" si="41"/>
        <v>Erik Johanson 118</v>
      </c>
      <c r="P118" s="29" t="str">
        <f ca="1" t="shared" si="42"/>
        <v>Lars Johnson 118</v>
      </c>
      <c r="Q118" s="29" t="str">
        <f ca="1" t="shared" si="43"/>
        <v>1.Anslutningsmöjlighet</v>
      </c>
      <c r="R118" s="44" t="str">
        <f ca="1" t="shared" si="44"/>
        <v/>
      </c>
      <c r="S118" s="44" t="str">
        <f ca="1" t="shared" si="45"/>
        <v/>
      </c>
      <c r="T118" s="44" t="str">
        <f ca="1" t="shared" si="46"/>
        <v>x</v>
      </c>
      <c r="U118" s="12"/>
      <c r="V118" s="76"/>
      <c r="W118" s="48" t="str">
        <f ca="1" t="shared" si="47"/>
        <v/>
      </c>
      <c r="X118" s="49" t="str">
        <f ca="1" t="shared" si="48"/>
        <v>Nej</v>
      </c>
      <c r="Y118" s="62" t="str">
        <f ca="1" t="shared" si="49"/>
        <v/>
      </c>
      <c r="Z118" s="62" t="str">
        <f ca="1" t="shared" si="50"/>
        <v/>
      </c>
      <c r="AA118" s="118"/>
      <c r="AB118" s="63" t="str">
        <f ca="1" t="shared" si="52"/>
        <v/>
      </c>
      <c r="AC118" s="72">
        <f ca="1">INDEX(Anslutningspunkt!$A$2:$A$24,RANDBETWEEN(2,24),1)</f>
        <v>154</v>
      </c>
      <c r="AD118" s="29"/>
      <c r="AE118" s="29" t="str">
        <f ca="1" t="shared" si="51"/>
        <v>Stamnät</v>
      </c>
      <c r="AF118" s="119"/>
      <c r="AG118" s="124"/>
      <c r="AH118" s="122"/>
      <c r="AI118" s="102"/>
      <c r="AM118" s="6">
        <f ca="1">VLOOKUP(AC118,Anslutningspunkt!A:B,2,0)+RANDBETWEEN(-10000,10000)</f>
        <v>6553590.206</v>
      </c>
      <c r="AN118" s="6">
        <f ca="1">VLOOKUP(AC118,Anslutningspunkt!A:C,3,0)+RANDBETWEEN(-10000,10000)</f>
        <v>729540.519</v>
      </c>
      <c r="AP118" s="6" t="str">
        <f ca="1" t="shared" si="53"/>
        <v>Utökning</v>
      </c>
      <c r="AQ118" s="6" t="str">
        <f ca="1" t="shared" si="54"/>
        <v>Produktion</v>
      </c>
      <c r="AX118" s="30" t="str">
        <f ca="1" t="shared" si="55"/>
        <v/>
      </c>
      <c r="AZ118" s="30" t="str">
        <f ca="1">IF(SUM(IF({"4.Projekteringsavtal","5.Anslutningsavtal","6.Nätavtal"}=Q118,1,0))&gt;0,EDATE(AX118,RANDBETWEEN(0,6)),"")</f>
        <v/>
      </c>
      <c r="BB118" s="20" t="str">
        <f ca="1">IF(SUM(IF({"5.Anslutningsavtal","6.Nätavtal"}=Q118,1,0))&gt;0,EDATE(AZ118,RANDBETWEEN(0,3)),"")</f>
        <v/>
      </c>
      <c r="BD118" s="20" t="str">
        <f ca="1" t="shared" si="56"/>
        <v/>
      </c>
    </row>
    <row r="119" s="6" customFormat="1" ht="12.75" customHeight="1" spans="1:56">
      <c r="A119" s="32" t="s">
        <v>65</v>
      </c>
      <c r="B119" s="30">
        <f ca="1" t="shared" si="29"/>
        <v>44107</v>
      </c>
      <c r="C119" s="31">
        <f ca="1" t="shared" si="30"/>
        <v>44905</v>
      </c>
      <c r="D119" s="29" t="str">
        <f t="shared" si="31"/>
        <v>Project 4119</v>
      </c>
      <c r="E119" s="29" t="str">
        <f t="shared" si="32"/>
        <v>Company AB 5119</v>
      </c>
      <c r="F119" s="29" t="str">
        <f ca="1" t="shared" si="33"/>
        <v>Sigtuna</v>
      </c>
      <c r="G119" s="36">
        <f ca="1" t="shared" si="34"/>
        <v>33</v>
      </c>
      <c r="H119" s="37" t="str">
        <f ca="1" t="shared" si="35"/>
        <v>Ja</v>
      </c>
      <c r="I119" s="29" t="str">
        <f ca="1" t="shared" si="36"/>
        <v>Flytt</v>
      </c>
      <c r="J119" s="29" t="str">
        <f ca="1" t="shared" si="37"/>
        <v>Produktion</v>
      </c>
      <c r="K119" s="40">
        <f ca="1" t="shared" si="38"/>
        <v>210</v>
      </c>
      <c r="L119" s="40">
        <f ca="1" t="shared" si="39"/>
        <v>94</v>
      </c>
      <c r="M119" s="13"/>
      <c r="N119" s="29" t="str">
        <f ca="1" t="shared" si="40"/>
        <v>Anders Erikson 119</v>
      </c>
      <c r="O119" s="29" t="str">
        <f ca="1" t="shared" si="41"/>
        <v>Lars Johnson 119</v>
      </c>
      <c r="P119" s="29" t="str">
        <f ca="1" t="shared" si="42"/>
        <v>Sarah Anderson 119</v>
      </c>
      <c r="Q119" s="29" t="str">
        <f ca="1" t="shared" si="43"/>
        <v>4.Projekteringsavtal</v>
      </c>
      <c r="R119" s="44" t="str">
        <f ca="1" t="shared" si="44"/>
        <v/>
      </c>
      <c r="S119" s="44" t="str">
        <f ca="1" t="shared" si="45"/>
        <v/>
      </c>
      <c r="T119" s="44" t="str">
        <f ca="1" t="shared" si="46"/>
        <v/>
      </c>
      <c r="U119" s="15"/>
      <c r="V119" s="32"/>
      <c r="W119" s="48" t="str">
        <f ca="1" t="shared" si="47"/>
        <v>Reservationsavtal ska tecknas</v>
      </c>
      <c r="X119" s="49" t="str">
        <f ca="1" t="shared" si="48"/>
        <v>Ja</v>
      </c>
      <c r="Y119" s="62">
        <f ca="1" t="shared" si="49"/>
        <v>45430</v>
      </c>
      <c r="Z119" s="62">
        <f ca="1" t="shared" si="50"/>
        <v>45427</v>
      </c>
      <c r="AA119" s="66"/>
      <c r="AB119" s="63" t="str">
        <f ca="1" t="shared" si="52"/>
        <v/>
      </c>
      <c r="AC119" s="72">
        <f ca="1">INDEX(Anslutningspunkt!$A$2:$A$24,RANDBETWEEN(2,24),1)</f>
        <v>201</v>
      </c>
      <c r="AD119" s="29"/>
      <c r="AE119" s="29" t="str">
        <f ca="1" t="shared" si="51"/>
        <v>Regionnät</v>
      </c>
      <c r="AF119" s="78"/>
      <c r="AG119" s="121"/>
      <c r="AH119" s="122"/>
      <c r="AI119" s="102"/>
      <c r="AM119" s="6">
        <f ca="1">VLOOKUP(AC119,Anslutningspunkt!A:B,2,0)+RANDBETWEEN(-10000,10000)</f>
        <v>6807791.311</v>
      </c>
      <c r="AN119" s="6">
        <f ca="1">VLOOKUP(AC119,Anslutningspunkt!A:C,3,0)+RANDBETWEEN(-10000,10000)</f>
        <v>358456.44</v>
      </c>
      <c r="AP119" s="6" t="str">
        <f ca="1" t="shared" si="53"/>
        <v>Flytt</v>
      </c>
      <c r="AQ119" s="6" t="str">
        <f ca="1" t="shared" si="54"/>
        <v>Produktion</v>
      </c>
      <c r="AX119" s="30">
        <f ca="1" t="shared" si="55"/>
        <v>44415.3883768418</v>
      </c>
      <c r="AZ119" s="30">
        <f ca="1">IF(SUM(IF({"4.Projekteringsavtal","5.Anslutningsavtal","6.Nätavtal"}=Q119,1,0))&gt;0,EDATE(AX119,RANDBETWEEN(0,6)),"")</f>
        <v>44599</v>
      </c>
      <c r="BB119" s="20" t="str">
        <f ca="1">IF(SUM(IF({"5.Anslutningsavtal","6.Nätavtal"}=Q119,1,0))&gt;0,EDATE(AZ119,RANDBETWEEN(0,3)),"")</f>
        <v/>
      </c>
      <c r="BD119" s="20" t="str">
        <f ca="1" t="shared" si="56"/>
        <v/>
      </c>
    </row>
    <row r="120" s="6" customFormat="1" ht="12.75" customHeight="1" spans="1:56">
      <c r="A120" s="32" t="s">
        <v>65</v>
      </c>
      <c r="B120" s="30">
        <f ca="1" t="shared" si="29"/>
        <v>43606</v>
      </c>
      <c r="C120" s="31">
        <f ca="1" t="shared" si="30"/>
        <v>43837</v>
      </c>
      <c r="D120" s="29" t="str">
        <f t="shared" si="31"/>
        <v>Project 4120</v>
      </c>
      <c r="E120" s="29" t="str">
        <f t="shared" si="32"/>
        <v>Company AB 5120</v>
      </c>
      <c r="F120" s="29" t="str">
        <f ca="1" t="shared" si="33"/>
        <v>Vingåker</v>
      </c>
      <c r="G120" s="36">
        <f ca="1" t="shared" si="34"/>
        <v>36</v>
      </c>
      <c r="H120" s="37" t="str">
        <f ca="1" t="shared" si="35"/>
        <v>Ja</v>
      </c>
      <c r="I120" s="29" t="str">
        <f ca="1" t="shared" si="36"/>
        <v>Utökning</v>
      </c>
      <c r="J120" s="29" t="str">
        <f ca="1" t="shared" si="37"/>
        <v>Produktion</v>
      </c>
      <c r="K120" s="40">
        <f ca="1" t="shared" si="38"/>
        <v>140</v>
      </c>
      <c r="L120" s="40">
        <f ca="1" t="shared" si="39"/>
        <v>8</v>
      </c>
      <c r="M120" s="13"/>
      <c r="N120" s="29" t="str">
        <f ca="1" t="shared" si="40"/>
        <v>Sarah Anderson 120</v>
      </c>
      <c r="O120" s="29" t="str">
        <f ca="1" t="shared" si="41"/>
        <v>Erik Johanson 120</v>
      </c>
      <c r="P120" s="29" t="str">
        <f ca="1" t="shared" si="42"/>
        <v>Sarah Anderson 120</v>
      </c>
      <c r="Q120" s="29" t="str">
        <f ca="1" t="shared" si="43"/>
        <v>4.Projekteringsavtal</v>
      </c>
      <c r="R120" s="44" t="str">
        <f ca="1" t="shared" si="44"/>
        <v>?</v>
      </c>
      <c r="S120" s="44" t="str">
        <f ca="1" t="shared" si="45"/>
        <v>x</v>
      </c>
      <c r="T120" s="44" t="str">
        <f ca="1" t="shared" si="46"/>
        <v/>
      </c>
      <c r="U120" s="15"/>
      <c r="V120" s="32"/>
      <c r="W120" s="48" t="str">
        <f ca="1" t="shared" si="47"/>
        <v/>
      </c>
      <c r="X120" s="49" t="str">
        <f ca="1" t="shared" si="48"/>
        <v>Ja</v>
      </c>
      <c r="Y120" s="62">
        <f ca="1" t="shared" si="49"/>
        <v>45310</v>
      </c>
      <c r="Z120" s="62">
        <f ca="1" t="shared" si="50"/>
        <v>45108</v>
      </c>
      <c r="AA120" s="66"/>
      <c r="AB120" s="63" t="str">
        <f ca="1" t="shared" si="52"/>
        <v/>
      </c>
      <c r="AC120" s="72">
        <f ca="1">INDEX(Anslutningspunkt!$A$2:$A$24,RANDBETWEEN(2,24),1)</f>
        <v>152</v>
      </c>
      <c r="AD120" s="29"/>
      <c r="AE120" s="29" t="str">
        <f ca="1" t="shared" si="51"/>
        <v>Regionnät</v>
      </c>
      <c r="AF120" s="78"/>
      <c r="AG120" s="100"/>
      <c r="AH120" s="122"/>
      <c r="AI120" s="102"/>
      <c r="AM120" s="6">
        <f ca="1">VLOOKUP(AC120,Anslutningspunkt!A:B,2,0)+RANDBETWEEN(-10000,10000)</f>
        <v>6292431.707</v>
      </c>
      <c r="AN120" s="6">
        <f ca="1">VLOOKUP(AC120,Anslutningspunkt!A:C,3,0)+RANDBETWEEN(-10000,10000)</f>
        <v>781300.054</v>
      </c>
      <c r="AP120" s="6" t="str">
        <f ca="1" t="shared" si="53"/>
        <v>Utökning</v>
      </c>
      <c r="AQ120" s="6" t="str">
        <f ca="1" t="shared" si="54"/>
        <v>Produktion</v>
      </c>
      <c r="AX120" s="30">
        <f ca="1" t="shared" si="55"/>
        <v>43714.3817315956</v>
      </c>
      <c r="AZ120" s="30">
        <f ca="1">IF(SUM(IF({"4.Projekteringsavtal","5.Anslutningsavtal","6.Nätavtal"}=Q120,1,0))&gt;0,EDATE(AX120,RANDBETWEEN(0,6)),"")</f>
        <v>43714</v>
      </c>
      <c r="BB120" s="20" t="str">
        <f ca="1">IF(SUM(IF({"5.Anslutningsavtal","6.Nätavtal"}=Q120,1,0))&gt;0,EDATE(AZ120,RANDBETWEEN(0,3)),"")</f>
        <v/>
      </c>
      <c r="BD120" s="20" t="str">
        <f ca="1" t="shared" si="56"/>
        <v/>
      </c>
    </row>
    <row r="121" s="6" customFormat="1" ht="12.75" customHeight="1" spans="1:56">
      <c r="A121" s="32" t="s">
        <v>65</v>
      </c>
      <c r="B121" s="30">
        <f ca="1" t="shared" si="29"/>
        <v>43983</v>
      </c>
      <c r="C121" s="31">
        <f ca="1" t="shared" si="30"/>
        <v>44904</v>
      </c>
      <c r="D121" s="29" t="str">
        <f t="shared" si="31"/>
        <v>Project 4121</v>
      </c>
      <c r="E121" s="29" t="str">
        <f t="shared" si="32"/>
        <v>Company AB 5121</v>
      </c>
      <c r="F121" s="29" t="str">
        <f ca="1" t="shared" si="33"/>
        <v>Lindesberg</v>
      </c>
      <c r="G121" s="36">
        <f ca="1" t="shared" si="34"/>
        <v>34</v>
      </c>
      <c r="H121" s="37" t="str">
        <f ca="1" t="shared" si="35"/>
        <v>Nej</v>
      </c>
      <c r="I121" s="29" t="str">
        <f ca="1" t="shared" si="36"/>
        <v>Nyanslutning</v>
      </c>
      <c r="J121" s="29" t="str">
        <f ca="1" t="shared" si="37"/>
        <v>Konsumtion</v>
      </c>
      <c r="K121" s="40">
        <f ca="1" t="shared" si="38"/>
        <v>150</v>
      </c>
      <c r="L121" s="40">
        <f ca="1" t="shared" si="39"/>
        <v>19</v>
      </c>
      <c r="M121" s="13"/>
      <c r="N121" s="29" t="str">
        <f ca="1" t="shared" si="40"/>
        <v>Lars Johnson 121</v>
      </c>
      <c r="O121" s="29" t="str">
        <f ca="1" t="shared" si="41"/>
        <v>Anders Erikson 121</v>
      </c>
      <c r="P121" s="29" t="str">
        <f ca="1" t="shared" si="42"/>
        <v>Sarah Anderson 121</v>
      </c>
      <c r="Q121" s="29" t="str">
        <f ca="1" t="shared" si="43"/>
        <v>6.Nätavtal</v>
      </c>
      <c r="R121" s="44" t="str">
        <f ca="1" t="shared" si="44"/>
        <v/>
      </c>
      <c r="S121" s="44" t="str">
        <f ca="1" t="shared" si="45"/>
        <v/>
      </c>
      <c r="T121" s="44" t="str">
        <f ca="1" t="shared" si="46"/>
        <v>x</v>
      </c>
      <c r="U121" s="15"/>
      <c r="V121" s="32"/>
      <c r="W121" s="48" t="str">
        <f ca="1" t="shared" si="47"/>
        <v/>
      </c>
      <c r="X121" s="49" t="str">
        <f ca="1" t="shared" si="48"/>
        <v>Ja</v>
      </c>
      <c r="Y121" s="62">
        <f ca="1" t="shared" si="49"/>
        <v>45513</v>
      </c>
      <c r="Z121" s="62">
        <f ca="1" t="shared" si="50"/>
        <v>45481</v>
      </c>
      <c r="AA121" s="66"/>
      <c r="AB121" s="63" t="str">
        <f ca="1" t="shared" si="52"/>
        <v/>
      </c>
      <c r="AC121" s="72">
        <f ca="1">INDEX(Anslutningspunkt!$A$2:$A$24,RANDBETWEEN(2,24),1)</f>
        <v>201</v>
      </c>
      <c r="AD121" s="29"/>
      <c r="AE121" s="29" t="str">
        <f ca="1" t="shared" si="51"/>
        <v>Stamnät</v>
      </c>
      <c r="AF121" s="78"/>
      <c r="AG121" s="100"/>
      <c r="AH121" s="122"/>
      <c r="AI121" s="102"/>
      <c r="AM121" s="6">
        <f ca="1">VLOOKUP(AC121,Anslutningspunkt!A:B,2,0)+RANDBETWEEN(-10000,10000)</f>
        <v>6810226.311</v>
      </c>
      <c r="AN121" s="6">
        <f ca="1">VLOOKUP(AC121,Anslutningspunkt!A:C,3,0)+RANDBETWEEN(-10000,10000)</f>
        <v>355768.44</v>
      </c>
      <c r="AP121" s="6" t="str">
        <f ca="1" t="shared" si="53"/>
        <v>Nyanslutning</v>
      </c>
      <c r="AQ121" s="6" t="str">
        <f ca="1" t="shared" si="54"/>
        <v>Konsumtion</v>
      </c>
      <c r="AX121" s="30">
        <f ca="1" t="shared" si="55"/>
        <v>44584.84422316</v>
      </c>
      <c r="AZ121" s="30">
        <f ca="1">IF(SUM(IF({"4.Projekteringsavtal","5.Anslutningsavtal","6.Nätavtal"}=Q121,1,0))&gt;0,EDATE(AX121,RANDBETWEEN(0,6)),"")</f>
        <v>44765</v>
      </c>
      <c r="BB121" s="20">
        <f ca="1">IF(SUM(IF({"5.Anslutningsavtal","6.Nätavtal"}=Q121,1,0))&gt;0,EDATE(AZ121,RANDBETWEEN(0,3)),"")</f>
        <v>44765</v>
      </c>
      <c r="BD121" s="20">
        <f ca="1" t="shared" si="56"/>
        <v>44827</v>
      </c>
    </row>
    <row r="122" s="6" customFormat="1" ht="12.75" customHeight="1" spans="1:56">
      <c r="A122" s="32" t="s">
        <v>65</v>
      </c>
      <c r="B122" s="30">
        <f ca="1" t="shared" si="29"/>
        <v>44592</v>
      </c>
      <c r="C122" s="31">
        <f ca="1" t="shared" si="30"/>
        <v>44702</v>
      </c>
      <c r="D122" s="29" t="str">
        <f t="shared" si="31"/>
        <v>Project 4122</v>
      </c>
      <c r="E122" s="29" t="str">
        <f t="shared" si="32"/>
        <v>Company AB 5122</v>
      </c>
      <c r="F122" s="29" t="str">
        <f ca="1" t="shared" si="33"/>
        <v>Nykvarn</v>
      </c>
      <c r="G122" s="36">
        <f ca="1" t="shared" si="34"/>
        <v>30</v>
      </c>
      <c r="H122" s="37" t="str">
        <f ca="1" t="shared" si="35"/>
        <v>Nej</v>
      </c>
      <c r="I122" s="29" t="str">
        <f ca="1" t="shared" si="36"/>
        <v>Utökning</v>
      </c>
      <c r="J122" s="29" t="str">
        <f ca="1" t="shared" si="37"/>
        <v>Produktion</v>
      </c>
      <c r="K122" s="40">
        <f ca="1" t="shared" si="38"/>
        <v>410</v>
      </c>
      <c r="L122" s="40">
        <f ca="1" t="shared" si="39"/>
        <v>205</v>
      </c>
      <c r="M122" s="13"/>
      <c r="N122" s="29" t="str">
        <f ca="1" t="shared" si="40"/>
        <v>Lars Johnson 122</v>
      </c>
      <c r="O122" s="29" t="str">
        <f ca="1" t="shared" si="41"/>
        <v>Sarah Anderson 122</v>
      </c>
      <c r="P122" s="29" t="str">
        <f ca="1" t="shared" si="42"/>
        <v>Erik Johanson 122</v>
      </c>
      <c r="Q122" s="29" t="str">
        <f ca="1" t="shared" si="43"/>
        <v>1.Anslutningsmöjlighet</v>
      </c>
      <c r="R122" s="44" t="str">
        <f ca="1" t="shared" si="44"/>
        <v>n</v>
      </c>
      <c r="S122" s="44" t="str">
        <f ca="1" t="shared" si="45"/>
        <v/>
      </c>
      <c r="T122" s="44" t="str">
        <f ca="1" t="shared" si="46"/>
        <v/>
      </c>
      <c r="U122" s="15"/>
      <c r="V122" s="32"/>
      <c r="W122" s="48" t="str">
        <f ca="1" t="shared" si="47"/>
        <v>Länk</v>
      </c>
      <c r="X122" s="49" t="str">
        <f ca="1" t="shared" si="48"/>
        <v/>
      </c>
      <c r="Y122" s="62" t="str">
        <f ca="1" t="shared" si="49"/>
        <v/>
      </c>
      <c r="Z122" s="62" t="str">
        <f ca="1" t="shared" si="50"/>
        <v/>
      </c>
      <c r="AA122" s="66"/>
      <c r="AB122" s="63" t="str">
        <f ca="1" t="shared" si="52"/>
        <v/>
      </c>
      <c r="AC122" s="72">
        <f ca="1">INDEX(Anslutningspunkt!$A$2:$A$24,RANDBETWEEN(2,24),1)</f>
        <v>201</v>
      </c>
      <c r="AD122" s="29"/>
      <c r="AE122" s="29" t="str">
        <f ca="1" t="shared" si="51"/>
        <v>Regionnät</v>
      </c>
      <c r="AF122" s="78"/>
      <c r="AG122" s="100"/>
      <c r="AH122" s="122"/>
      <c r="AI122" s="102"/>
      <c r="AM122" s="6">
        <f ca="1">VLOOKUP(AC122,Anslutningspunkt!A:B,2,0)+RANDBETWEEN(-10000,10000)</f>
        <v>6815579.311</v>
      </c>
      <c r="AN122" s="6">
        <f ca="1">VLOOKUP(AC122,Anslutningspunkt!A:C,3,0)+RANDBETWEEN(-10000,10000)</f>
        <v>352652.44</v>
      </c>
      <c r="AP122" s="6" t="str">
        <f ca="1" t="shared" si="53"/>
        <v>Utökning</v>
      </c>
      <c r="AQ122" s="6" t="str">
        <f ca="1" t="shared" si="54"/>
        <v>Produktion</v>
      </c>
      <c r="AX122" s="30" t="str">
        <f ca="1" t="shared" si="55"/>
        <v/>
      </c>
      <c r="AZ122" s="30" t="str">
        <f ca="1">IF(SUM(IF({"4.Projekteringsavtal","5.Anslutningsavtal","6.Nätavtal"}=Q122,1,0))&gt;0,EDATE(AX122,RANDBETWEEN(0,6)),"")</f>
        <v/>
      </c>
      <c r="BB122" s="20" t="str">
        <f ca="1">IF(SUM(IF({"5.Anslutningsavtal","6.Nätavtal"}=Q122,1,0))&gt;0,EDATE(AZ122,RANDBETWEEN(0,3)),"")</f>
        <v/>
      </c>
      <c r="BD122" s="20" t="str">
        <f ca="1" t="shared" si="56"/>
        <v/>
      </c>
    </row>
    <row r="123" s="6" customFormat="1" ht="12.75" customHeight="1" spans="1:56">
      <c r="A123" s="32" t="s">
        <v>65</v>
      </c>
      <c r="B123" s="30">
        <f ca="1" t="shared" si="29"/>
        <v>44837</v>
      </c>
      <c r="C123" s="31">
        <f ca="1" t="shared" si="30"/>
        <v>45439</v>
      </c>
      <c r="D123" s="29" t="str">
        <f t="shared" si="31"/>
        <v>Project 4123</v>
      </c>
      <c r="E123" s="29" t="str">
        <f t="shared" si="32"/>
        <v>Company AB 5123</v>
      </c>
      <c r="F123" s="29" t="str">
        <f ca="1" t="shared" si="33"/>
        <v>Katrineholm</v>
      </c>
      <c r="G123" s="36">
        <f ca="1" t="shared" si="34"/>
        <v>31</v>
      </c>
      <c r="H123" s="37" t="str">
        <f ca="1" t="shared" si="35"/>
        <v>Nej</v>
      </c>
      <c r="I123" s="29" t="str">
        <f ca="1" t="shared" si="36"/>
        <v>Utökning</v>
      </c>
      <c r="J123" s="29" t="str">
        <f ca="1" t="shared" si="37"/>
        <v>Konsumtion</v>
      </c>
      <c r="K123" s="40">
        <f ca="1" t="shared" si="38"/>
        <v>300</v>
      </c>
      <c r="L123" s="40">
        <f ca="1" t="shared" si="39"/>
        <v>49</v>
      </c>
      <c r="M123" s="13"/>
      <c r="N123" s="29" t="str">
        <f ca="1" t="shared" si="40"/>
        <v>Lars Johnson 123</v>
      </c>
      <c r="O123" s="29" t="str">
        <f ca="1" t="shared" si="41"/>
        <v>Sarah Anderson 123</v>
      </c>
      <c r="P123" s="29" t="str">
        <f ca="1" t="shared" si="42"/>
        <v>Erik Johanson 123</v>
      </c>
      <c r="Q123" s="29" t="str">
        <f ca="1" t="shared" si="43"/>
        <v>4.Projekteringsavtal</v>
      </c>
      <c r="R123" s="44" t="str">
        <f ca="1" t="shared" si="44"/>
        <v/>
      </c>
      <c r="S123" s="44" t="str">
        <f ca="1" t="shared" si="45"/>
        <v>x</v>
      </c>
      <c r="T123" s="44" t="str">
        <f ca="1" t="shared" si="46"/>
        <v/>
      </c>
      <c r="U123" s="15"/>
      <c r="V123" s="32"/>
      <c r="W123" s="48" t="str">
        <f ca="1" t="shared" si="47"/>
        <v>Länk</v>
      </c>
      <c r="X123" s="49" t="str">
        <f ca="1" t="shared" si="48"/>
        <v>Ja</v>
      </c>
      <c r="Y123" s="62">
        <f ca="1" t="shared" si="49"/>
        <v>45585</v>
      </c>
      <c r="Z123" s="62">
        <f ca="1" t="shared" si="50"/>
        <v>45563</v>
      </c>
      <c r="AA123" s="66"/>
      <c r="AB123" s="63" t="str">
        <f ca="1" t="shared" si="52"/>
        <v/>
      </c>
      <c r="AC123" s="72">
        <f ca="1">INDEX(Anslutningspunkt!$A$2:$A$24,RANDBETWEEN(2,24),1)</f>
        <v>3011</v>
      </c>
      <c r="AD123" s="29"/>
      <c r="AE123" s="29" t="str">
        <f ca="1" t="shared" si="51"/>
        <v>Stamnät</v>
      </c>
      <c r="AF123" s="78"/>
      <c r="AG123" s="100"/>
      <c r="AH123" s="122"/>
      <c r="AI123" s="102"/>
      <c r="AM123" s="6">
        <f ca="1">VLOOKUP(AC123,Anslutningspunkt!A:B,2,0)+RANDBETWEEN(-10000,10000)</f>
        <v>7669547.698</v>
      </c>
      <c r="AN123" s="6">
        <f ca="1">VLOOKUP(AC123,Anslutningspunkt!A:C,3,0)+RANDBETWEEN(-10000,10000)</f>
        <v>821458.195</v>
      </c>
      <c r="AP123" s="6" t="str">
        <f ca="1" t="shared" si="53"/>
        <v>Utökning</v>
      </c>
      <c r="AQ123" s="6" t="str">
        <f ca="1" t="shared" si="54"/>
        <v>Konsumtion</v>
      </c>
      <c r="AX123" s="30">
        <f ca="1" t="shared" si="55"/>
        <v>45017.3919429082</v>
      </c>
      <c r="AZ123" s="30">
        <f ca="1">IF(SUM(IF({"4.Projekteringsavtal","5.Anslutningsavtal","6.Nätavtal"}=Q123,1,0))&gt;0,EDATE(AX123,RANDBETWEEN(0,6)),"")</f>
        <v>45200</v>
      </c>
      <c r="BB123" s="20" t="str">
        <f ca="1">IF(SUM(IF({"5.Anslutningsavtal","6.Nätavtal"}=Q123,1,0))&gt;0,EDATE(AZ123,RANDBETWEEN(0,3)),"")</f>
        <v/>
      </c>
      <c r="BD123" s="20" t="str">
        <f ca="1" t="shared" si="56"/>
        <v/>
      </c>
    </row>
    <row r="124" s="6" customFormat="1" ht="12.75" customHeight="1" spans="1:56">
      <c r="A124" s="33" t="s">
        <v>65</v>
      </c>
      <c r="B124" s="30">
        <f ca="1" t="shared" si="29"/>
        <v>44015</v>
      </c>
      <c r="C124" s="31">
        <f ca="1" t="shared" si="30"/>
        <v>44196</v>
      </c>
      <c r="D124" s="29" t="str">
        <f t="shared" si="31"/>
        <v>Project 4124</v>
      </c>
      <c r="E124" s="29" t="str">
        <f t="shared" si="32"/>
        <v>Company AB 5124</v>
      </c>
      <c r="F124" s="29" t="str">
        <f ca="1" t="shared" si="33"/>
        <v>Surahamar</v>
      </c>
      <c r="G124" s="36">
        <f ca="1" t="shared" si="34"/>
        <v>37</v>
      </c>
      <c r="H124" s="37" t="str">
        <f ca="1" t="shared" si="35"/>
        <v>Nej</v>
      </c>
      <c r="I124" s="29" t="str">
        <f ca="1" t="shared" si="36"/>
        <v>Utökning</v>
      </c>
      <c r="J124" s="29" t="str">
        <f ca="1" t="shared" si="37"/>
        <v>Produktion</v>
      </c>
      <c r="K124" s="40">
        <f ca="1" t="shared" si="38"/>
        <v>120</v>
      </c>
      <c r="L124" s="40">
        <f ca="1" t="shared" si="39"/>
        <v>87</v>
      </c>
      <c r="M124" s="40"/>
      <c r="N124" s="29" t="str">
        <f ca="1" t="shared" si="40"/>
        <v>Lars Johnson 124</v>
      </c>
      <c r="O124" s="29" t="str">
        <f ca="1" t="shared" si="41"/>
        <v>Erik Johanson 124</v>
      </c>
      <c r="P124" s="29" t="str">
        <f ca="1" t="shared" si="42"/>
        <v>Erik Johanson 124</v>
      </c>
      <c r="Q124" s="29" t="str">
        <f ca="1" t="shared" si="43"/>
        <v>2.Reservationsavtal</v>
      </c>
      <c r="R124" s="44" t="str">
        <f ca="1" t="shared" si="44"/>
        <v>Ja</v>
      </c>
      <c r="S124" s="44" t="str">
        <f ca="1" t="shared" si="45"/>
        <v/>
      </c>
      <c r="T124" s="44" t="str">
        <f ca="1" t="shared" si="46"/>
        <v>x</v>
      </c>
      <c r="U124" s="50"/>
      <c r="V124" s="32"/>
      <c r="W124" s="48" t="str">
        <f ca="1" t="shared" si="47"/>
        <v>Ansluts till LN 20 kV</v>
      </c>
      <c r="X124" s="49" t="str">
        <f ca="1" t="shared" si="48"/>
        <v/>
      </c>
      <c r="Y124" s="62" t="str">
        <f ca="1" t="shared" si="49"/>
        <v/>
      </c>
      <c r="Z124" s="62" t="str">
        <f ca="1" t="shared" si="50"/>
        <v/>
      </c>
      <c r="AA124" s="32"/>
      <c r="AB124" s="63" t="str">
        <f ca="1" t="shared" si="52"/>
        <v/>
      </c>
      <c r="AC124" s="72">
        <f ca="1">INDEX(Anslutningspunkt!$A$2:$A$24,RANDBETWEEN(2,24),1)</f>
        <v>211</v>
      </c>
      <c r="AD124" s="29"/>
      <c r="AE124" s="29" t="str">
        <f ca="1" t="shared" si="51"/>
        <v>Stamnät</v>
      </c>
      <c r="AF124" s="74"/>
      <c r="AG124" s="92"/>
      <c r="AH124" s="50"/>
      <c r="AI124" s="91"/>
      <c r="AM124" s="6">
        <f ca="1">VLOOKUP(AC124,Anslutningspunkt!A:B,2,0)+RANDBETWEEN(-10000,10000)</f>
        <v>7467267.174</v>
      </c>
      <c r="AN124" s="6">
        <f ca="1">VLOOKUP(AC124,Anslutningspunkt!A:C,3,0)+RANDBETWEEN(-10000,10000)</f>
        <v>583734.458</v>
      </c>
      <c r="AP124" s="6" t="str">
        <f ca="1" t="shared" si="53"/>
        <v>Utökning</v>
      </c>
      <c r="AQ124" s="6" t="str">
        <f ca="1" t="shared" si="54"/>
        <v>Produktion</v>
      </c>
      <c r="AX124" s="30">
        <f ca="1" t="shared" si="55"/>
        <v>44225.4724062218</v>
      </c>
      <c r="AZ124" s="30" t="str">
        <f ca="1">IF(SUM(IF({"4.Projekteringsavtal","5.Anslutningsavtal","6.Nätavtal"}=Q124,1,0))&gt;0,EDATE(AX124,RANDBETWEEN(0,6)),"")</f>
        <v/>
      </c>
      <c r="BB124" s="20" t="str">
        <f ca="1">IF(SUM(IF({"5.Anslutningsavtal","6.Nätavtal"}=Q124,1,0))&gt;0,EDATE(AZ124,RANDBETWEEN(0,3)),"")</f>
        <v/>
      </c>
      <c r="BD124" s="20" t="str">
        <f ca="1" t="shared" si="56"/>
        <v/>
      </c>
    </row>
    <row r="125" s="6" customFormat="1" ht="12.75" customHeight="1" spans="1:56">
      <c r="A125" s="33" t="s">
        <v>65</v>
      </c>
      <c r="B125" s="30">
        <f ca="1" t="shared" si="29"/>
        <v>43737</v>
      </c>
      <c r="C125" s="31">
        <f ca="1" t="shared" si="30"/>
        <v>44318</v>
      </c>
      <c r="D125" s="29" t="str">
        <f t="shared" si="31"/>
        <v>Project 4125</v>
      </c>
      <c r="E125" s="29" t="str">
        <f t="shared" si="32"/>
        <v>Company AB 5125</v>
      </c>
      <c r="F125" s="29" t="str">
        <f ca="1" t="shared" si="33"/>
        <v>Gävle/Sandviken</v>
      </c>
      <c r="G125" s="36">
        <f ca="1" t="shared" si="34"/>
        <v>38</v>
      </c>
      <c r="H125" s="37" t="str">
        <f ca="1" t="shared" si="35"/>
        <v>Nej</v>
      </c>
      <c r="I125" s="29" t="str">
        <f ca="1" t="shared" si="36"/>
        <v>Nyanslutning</v>
      </c>
      <c r="J125" s="29" t="str">
        <f ca="1" t="shared" si="37"/>
        <v>Konsumtion</v>
      </c>
      <c r="K125" s="40">
        <f ca="1" t="shared" si="38"/>
        <v>280</v>
      </c>
      <c r="L125" s="40">
        <f ca="1" t="shared" si="39"/>
        <v>132</v>
      </c>
      <c r="M125" s="40"/>
      <c r="N125" s="29" t="str">
        <f ca="1" t="shared" si="40"/>
        <v>Erik Johanson 125</v>
      </c>
      <c r="O125" s="29" t="str">
        <f ca="1" t="shared" si="41"/>
        <v>Anders Erikson 125</v>
      </c>
      <c r="P125" s="29" t="str">
        <f ca="1" t="shared" si="42"/>
        <v>Lars Johnson 125</v>
      </c>
      <c r="Q125" s="29" t="str">
        <f ca="1" t="shared" si="43"/>
        <v>2.Reservationsavtal</v>
      </c>
      <c r="R125" s="44" t="str">
        <f ca="1" t="shared" si="44"/>
        <v>N/A</v>
      </c>
      <c r="S125" s="44" t="str">
        <f ca="1" t="shared" si="45"/>
        <v/>
      </c>
      <c r="T125" s="44" t="str">
        <f ca="1" t="shared" si="46"/>
        <v/>
      </c>
      <c r="U125" s="50"/>
      <c r="V125" s="32"/>
      <c r="W125" s="48" t="str">
        <f ca="1" t="shared" si="47"/>
        <v>Ansluts till LN 20 kV</v>
      </c>
      <c r="X125" s="49" t="str">
        <f ca="1" t="shared" si="48"/>
        <v>Ja</v>
      </c>
      <c r="Y125" s="62">
        <f ca="1" t="shared" si="49"/>
        <v>44957</v>
      </c>
      <c r="Z125" s="62">
        <f ca="1" t="shared" si="50"/>
        <v>44619</v>
      </c>
      <c r="AA125" s="32"/>
      <c r="AB125" s="63" t="str">
        <f ca="1" t="shared" si="52"/>
        <v/>
      </c>
      <c r="AC125" s="72">
        <f ca="1">INDEX(Anslutningspunkt!$A$2:$A$24,RANDBETWEEN(2,24),1)</f>
        <v>3004</v>
      </c>
      <c r="AD125" s="29"/>
      <c r="AE125" s="29" t="str">
        <f ca="1" t="shared" si="51"/>
        <v>Regionnät</v>
      </c>
      <c r="AF125" s="74"/>
      <c r="AG125" s="92"/>
      <c r="AH125" s="50"/>
      <c r="AI125" s="91"/>
      <c r="AM125" s="6">
        <f ca="1">VLOOKUP(AC125,Anslutningspunkt!A:B,2,0)+RANDBETWEEN(-10000,10000)</f>
        <v>7613871.698</v>
      </c>
      <c r="AN125" s="6">
        <f ca="1">VLOOKUP(AC125,Anslutningspunkt!A:C,3,0)+RANDBETWEEN(-10000,10000)</f>
        <v>771651.195</v>
      </c>
      <c r="AP125" s="6" t="str">
        <f ca="1" t="shared" si="53"/>
        <v>Nyanslutning</v>
      </c>
      <c r="AQ125" s="6" t="str">
        <f ca="1" t="shared" si="54"/>
        <v>Konsumtion</v>
      </c>
      <c r="AX125" s="30">
        <f ca="1" t="shared" si="55"/>
        <v>43782.4471014166</v>
      </c>
      <c r="AZ125" s="30" t="str">
        <f ca="1">IF(SUM(IF({"4.Projekteringsavtal","5.Anslutningsavtal","6.Nätavtal"}=Q125,1,0))&gt;0,EDATE(AX125,RANDBETWEEN(0,6)),"")</f>
        <v/>
      </c>
      <c r="BB125" s="20" t="str">
        <f ca="1">IF(SUM(IF({"5.Anslutningsavtal","6.Nätavtal"}=Q125,1,0))&gt;0,EDATE(AZ125,RANDBETWEEN(0,3)),"")</f>
        <v/>
      </c>
      <c r="BD125" s="20" t="str">
        <f ca="1" t="shared" si="56"/>
        <v/>
      </c>
    </row>
    <row r="126" s="6" customFormat="1" ht="12.75" customHeight="1" spans="1:56">
      <c r="A126" s="33" t="s">
        <v>65</v>
      </c>
      <c r="B126" s="30">
        <f ca="1" t="shared" si="29"/>
        <v>43421</v>
      </c>
      <c r="C126" s="31">
        <f ca="1" t="shared" si="30"/>
        <v>44410</v>
      </c>
      <c r="D126" s="29" t="str">
        <f t="shared" si="31"/>
        <v>Project 4126</v>
      </c>
      <c r="E126" s="29" t="str">
        <f t="shared" si="32"/>
        <v>Company AB 5126</v>
      </c>
      <c r="F126" s="29" t="str">
        <f ca="1" t="shared" si="33"/>
        <v>Botkyrka</v>
      </c>
      <c r="G126" s="36">
        <f ca="1" t="shared" si="34"/>
        <v>38</v>
      </c>
      <c r="H126" s="37" t="str">
        <f ca="1" t="shared" si="35"/>
        <v/>
      </c>
      <c r="I126" s="29" t="str">
        <f ca="1" t="shared" si="36"/>
        <v>Utökning</v>
      </c>
      <c r="J126" s="29" t="str">
        <f ca="1" t="shared" si="37"/>
        <v>Konsumtion</v>
      </c>
      <c r="K126" s="40">
        <f ca="1" t="shared" si="38"/>
        <v>570</v>
      </c>
      <c r="L126" s="40">
        <f ca="1" t="shared" si="39"/>
        <v>525</v>
      </c>
      <c r="M126" s="40"/>
      <c r="N126" s="29" t="str">
        <f ca="1" t="shared" si="40"/>
        <v>Anders Erikson 126</v>
      </c>
      <c r="O126" s="29" t="str">
        <f ca="1" t="shared" si="41"/>
        <v>Lars Johnson 126</v>
      </c>
      <c r="P126" s="29" t="str">
        <f ca="1" t="shared" si="42"/>
        <v>Erik Johanson 126</v>
      </c>
      <c r="Q126" s="29" t="str">
        <f ca="1" t="shared" si="43"/>
        <v>1.Anslutningsmöjlighet</v>
      </c>
      <c r="R126" s="44" t="str">
        <f ca="1" t="shared" si="44"/>
        <v>?</v>
      </c>
      <c r="S126" s="44" t="str">
        <f ca="1" t="shared" si="45"/>
        <v/>
      </c>
      <c r="T126" s="44" t="str">
        <f ca="1" t="shared" si="46"/>
        <v/>
      </c>
      <c r="U126" s="50"/>
      <c r="V126" s="32"/>
      <c r="W126" s="48" t="str">
        <f ca="1" t="shared" si="47"/>
        <v/>
      </c>
      <c r="X126" s="49" t="str">
        <f ca="1" t="shared" si="48"/>
        <v>Nej</v>
      </c>
      <c r="Y126" s="62" t="str">
        <f ca="1" t="shared" si="49"/>
        <v/>
      </c>
      <c r="Z126" s="62" t="str">
        <f ca="1" t="shared" si="50"/>
        <v/>
      </c>
      <c r="AA126" s="32"/>
      <c r="AB126" s="63" t="str">
        <f ca="1" t="shared" si="52"/>
        <v/>
      </c>
      <c r="AC126" s="72">
        <f ca="1">INDEX(Anslutningspunkt!$A$2:$A$24,RANDBETWEEN(2,24),1)</f>
        <v>154</v>
      </c>
      <c r="AD126" s="29"/>
      <c r="AE126" s="29" t="str">
        <f ca="1" t="shared" si="51"/>
        <v>Regionnät</v>
      </c>
      <c r="AF126" s="74"/>
      <c r="AG126" s="92"/>
      <c r="AH126" s="50"/>
      <c r="AI126" s="91"/>
      <c r="AM126" s="6">
        <f ca="1">VLOOKUP(AC126,Anslutningspunkt!A:B,2,0)+RANDBETWEEN(-10000,10000)</f>
        <v>6550956.206</v>
      </c>
      <c r="AN126" s="6">
        <f ca="1">VLOOKUP(AC126,Anslutningspunkt!A:C,3,0)+RANDBETWEEN(-10000,10000)</f>
        <v>713642.519</v>
      </c>
      <c r="AP126" s="6" t="str">
        <f ca="1" t="shared" si="53"/>
        <v>Utökning</v>
      </c>
      <c r="AQ126" s="6" t="str">
        <f ca="1" t="shared" si="54"/>
        <v>Konsumtion</v>
      </c>
      <c r="AX126" s="30" t="str">
        <f ca="1" t="shared" si="55"/>
        <v/>
      </c>
      <c r="AZ126" s="30" t="str">
        <f ca="1">IF(SUM(IF({"4.Projekteringsavtal","5.Anslutningsavtal","6.Nätavtal"}=Q126,1,0))&gt;0,EDATE(AX126,RANDBETWEEN(0,6)),"")</f>
        <v/>
      </c>
      <c r="BB126" s="20" t="str">
        <f ca="1">IF(SUM(IF({"5.Anslutningsavtal","6.Nätavtal"}=Q126,1,0))&gt;0,EDATE(AZ126,RANDBETWEEN(0,3)),"")</f>
        <v/>
      </c>
      <c r="BD126" s="20" t="str">
        <f ca="1" t="shared" si="56"/>
        <v/>
      </c>
    </row>
    <row r="127" s="6" customFormat="1" ht="12.75" customHeight="1" spans="1:56">
      <c r="A127" s="32" t="s">
        <v>65</v>
      </c>
      <c r="B127" s="30">
        <f ca="1" t="shared" si="29"/>
        <v>43610</v>
      </c>
      <c r="C127" s="31">
        <f ca="1" t="shared" si="30"/>
        <v>44445</v>
      </c>
      <c r="D127" s="29" t="str">
        <f t="shared" si="31"/>
        <v>Project 4127</v>
      </c>
      <c r="E127" s="29" t="str">
        <f t="shared" si="32"/>
        <v>Company AB 5127</v>
      </c>
      <c r="F127" s="29" t="str">
        <f ca="1" t="shared" si="33"/>
        <v>Gnesta</v>
      </c>
      <c r="G127" s="36">
        <f ca="1" t="shared" si="34"/>
        <v>36</v>
      </c>
      <c r="H127" s="37" t="str">
        <f ca="1" t="shared" si="35"/>
        <v>Ja</v>
      </c>
      <c r="I127" s="29" t="str">
        <f ca="1" t="shared" si="36"/>
        <v>Nyanslutning</v>
      </c>
      <c r="J127" s="29" t="str">
        <f ca="1" t="shared" si="37"/>
        <v>Konsumtion</v>
      </c>
      <c r="K127" s="40">
        <f ca="1" t="shared" si="38"/>
        <v>190</v>
      </c>
      <c r="L127" s="40">
        <f ca="1" t="shared" si="39"/>
        <v>61</v>
      </c>
      <c r="M127" s="13"/>
      <c r="N127" s="29" t="str">
        <f ca="1" t="shared" si="40"/>
        <v>Sarah Anderson 127</v>
      </c>
      <c r="O127" s="29" t="str">
        <f ca="1" t="shared" si="41"/>
        <v>Lars Johnson 127</v>
      </c>
      <c r="P127" s="29" t="str">
        <f ca="1" t="shared" si="42"/>
        <v>Erik Johanson 127</v>
      </c>
      <c r="Q127" s="29" t="str">
        <f ca="1" t="shared" si="43"/>
        <v>6.Nätavtal</v>
      </c>
      <c r="R127" s="44" t="str">
        <f ca="1" t="shared" si="44"/>
        <v>n</v>
      </c>
      <c r="S127" s="44" t="str">
        <f ca="1" t="shared" si="45"/>
        <v/>
      </c>
      <c r="T127" s="44" t="str">
        <f ca="1" t="shared" si="46"/>
        <v/>
      </c>
      <c r="U127" s="15"/>
      <c r="V127" s="32"/>
      <c r="W127" s="48" t="str">
        <f ca="1" t="shared" si="47"/>
        <v>Ansluts till LN 20 kV</v>
      </c>
      <c r="X127" s="49" t="str">
        <f ca="1" t="shared" si="48"/>
        <v/>
      </c>
      <c r="Y127" s="62" t="str">
        <f ca="1" t="shared" si="49"/>
        <v/>
      </c>
      <c r="Z127" s="62" t="str">
        <f ca="1" t="shared" si="50"/>
        <v/>
      </c>
      <c r="AA127" s="66"/>
      <c r="AB127" s="63" t="str">
        <f ca="1" t="shared" si="52"/>
        <v/>
      </c>
      <c r="AC127" s="72">
        <f ca="1">INDEX(Anslutningspunkt!$A$2:$A$24,RANDBETWEEN(2,24),1)</f>
        <v>3005</v>
      </c>
      <c r="AD127" s="29"/>
      <c r="AE127" s="29" t="str">
        <f ca="1" t="shared" si="51"/>
        <v>Regionnät</v>
      </c>
      <c r="AF127" s="78"/>
      <c r="AG127" s="100"/>
      <c r="AH127" s="122"/>
      <c r="AI127" s="102"/>
      <c r="AM127" s="6">
        <f ca="1">VLOOKUP(AC127,Anslutningspunkt!A:B,2,0)+RANDBETWEEN(-10000,10000)</f>
        <v>7770167.698</v>
      </c>
      <c r="AN127" s="6">
        <f ca="1">VLOOKUP(AC127,Anslutningspunkt!A:C,3,0)+RANDBETWEEN(-10000,10000)</f>
        <v>728479.195</v>
      </c>
      <c r="AP127" s="6" t="str">
        <f ca="1" t="shared" si="53"/>
        <v>Nyanslutning</v>
      </c>
      <c r="AQ127" s="6" t="str">
        <f ca="1" t="shared" si="54"/>
        <v>Konsumtion</v>
      </c>
      <c r="AX127" s="30">
        <f ca="1" t="shared" si="55"/>
        <v>44347.5590022346</v>
      </c>
      <c r="AZ127" s="30">
        <f ca="1">IF(SUM(IF({"4.Projekteringsavtal","5.Anslutningsavtal","6.Nätavtal"}=Q127,1,0))&gt;0,EDATE(AX127,RANDBETWEEN(0,6)),"")</f>
        <v>44439</v>
      </c>
      <c r="BB127" s="20">
        <f ca="1">IF(SUM(IF({"5.Anslutningsavtal","6.Nätavtal"}=Q127,1,0))&gt;0,EDATE(AZ127,RANDBETWEEN(0,3)),"")</f>
        <v>44439</v>
      </c>
      <c r="BD127" s="20">
        <f ca="1" t="shared" si="56"/>
        <v>44439</v>
      </c>
    </row>
    <row r="128" s="6" customFormat="1" ht="12.75" customHeight="1" spans="1:56">
      <c r="A128" s="32" t="s">
        <v>68</v>
      </c>
      <c r="B128" s="30">
        <f ca="1" t="shared" si="29"/>
        <v>44704</v>
      </c>
      <c r="C128" s="31">
        <f ca="1" t="shared" si="30"/>
        <v>44870</v>
      </c>
      <c r="D128" s="29" t="str">
        <f t="shared" si="31"/>
        <v>Project 4128</v>
      </c>
      <c r="E128" s="29" t="str">
        <f t="shared" si="32"/>
        <v>Company AB 5128</v>
      </c>
      <c r="F128" s="29" t="str">
        <f ca="1" t="shared" si="33"/>
        <v>Nynäshamn</v>
      </c>
      <c r="G128" s="36">
        <f ca="1" t="shared" si="34"/>
        <v>38</v>
      </c>
      <c r="H128" s="37" t="str">
        <f ca="1" t="shared" si="35"/>
        <v>Ja</v>
      </c>
      <c r="I128" s="29" t="str">
        <f ca="1" t="shared" si="36"/>
        <v>Nyanslutning</v>
      </c>
      <c r="J128" s="29" t="str">
        <f ca="1" t="shared" si="37"/>
        <v>Konsumtion</v>
      </c>
      <c r="K128" s="40">
        <f ca="1" t="shared" si="38"/>
        <v>590</v>
      </c>
      <c r="L128" s="40">
        <f ca="1" t="shared" si="39"/>
        <v>516</v>
      </c>
      <c r="M128" s="13"/>
      <c r="N128" s="29" t="str">
        <f ca="1" t="shared" si="40"/>
        <v>Lars Johnson 128</v>
      </c>
      <c r="O128" s="29" t="str">
        <f ca="1" t="shared" si="41"/>
        <v>Lars Johnson 128</v>
      </c>
      <c r="P128" s="29" t="str">
        <f ca="1" t="shared" si="42"/>
        <v>Anders Erikson 128</v>
      </c>
      <c r="Q128" s="29" t="str">
        <f ca="1" t="shared" si="43"/>
        <v>6.Nätavtal</v>
      </c>
      <c r="R128" s="44" t="str">
        <f ca="1" t="shared" si="44"/>
        <v>Ja</v>
      </c>
      <c r="S128" s="44" t="str">
        <f ca="1" t="shared" si="45"/>
        <v/>
      </c>
      <c r="T128" s="44" t="str">
        <f ca="1" t="shared" si="46"/>
        <v/>
      </c>
      <c r="U128" s="15"/>
      <c r="V128" s="32"/>
      <c r="W128" s="48" t="str">
        <f ca="1" t="shared" si="47"/>
        <v>Ansluts till LN 20 kV</v>
      </c>
      <c r="X128" s="49" t="str">
        <f ca="1" t="shared" si="48"/>
        <v/>
      </c>
      <c r="Y128" s="62" t="str">
        <f ca="1" t="shared" si="49"/>
        <v/>
      </c>
      <c r="Z128" s="62" t="str">
        <f ca="1" t="shared" si="50"/>
        <v/>
      </c>
      <c r="AA128" s="66"/>
      <c r="AB128" s="63" t="str">
        <f ca="1" t="shared" si="52"/>
        <v/>
      </c>
      <c r="AC128" s="72">
        <f ca="1">INDEX(Anslutningspunkt!$A$2:$A$24,RANDBETWEEN(2,24),1)</f>
        <v>102</v>
      </c>
      <c r="AD128" s="29"/>
      <c r="AE128" s="29" t="str">
        <f ca="1" t="shared" si="51"/>
        <v>Stamnät Regionnät</v>
      </c>
      <c r="AF128" s="78"/>
      <c r="AG128" s="100"/>
      <c r="AH128" s="122"/>
      <c r="AI128" s="102"/>
      <c r="AM128" s="6">
        <f ca="1">VLOOKUP(AC128,Anslutningspunkt!A:B,2,0)+RANDBETWEEN(-10000,10000)</f>
        <v>6086147.642</v>
      </c>
      <c r="AN128" s="6">
        <f ca="1">VLOOKUP(AC128,Anslutningspunkt!A:C,3,0)+RANDBETWEEN(-10000,10000)</f>
        <v>489538.069</v>
      </c>
      <c r="AP128" s="6" t="str">
        <f ca="1" t="shared" si="53"/>
        <v>Nyanslutning</v>
      </c>
      <c r="AQ128" s="6" t="str">
        <f ca="1" t="shared" si="54"/>
        <v>Konsumtion</v>
      </c>
      <c r="AX128" s="30">
        <f ca="1" t="shared" si="55"/>
        <v>44788.8678990119</v>
      </c>
      <c r="AZ128" s="30">
        <f ca="1">IF(SUM(IF({"4.Projekteringsavtal","5.Anslutningsavtal","6.Nätavtal"}=Q128,1,0))&gt;0,EDATE(AX128,RANDBETWEEN(0,6)),"")</f>
        <v>44910</v>
      </c>
      <c r="BB128" s="20">
        <f ca="1">IF(SUM(IF({"5.Anslutningsavtal","6.Nätavtal"}=Q128,1,0))&gt;0,EDATE(AZ128,RANDBETWEEN(0,3)),"")</f>
        <v>44941</v>
      </c>
      <c r="BD128" s="20">
        <f ca="1" t="shared" si="56"/>
        <v>45000</v>
      </c>
    </row>
    <row r="129" s="6" customFormat="1" ht="12.75" customHeight="1" spans="1:56">
      <c r="A129" s="32" t="s">
        <v>65</v>
      </c>
      <c r="B129" s="30">
        <f ca="1" t="shared" si="29"/>
        <v>43251</v>
      </c>
      <c r="C129" s="31">
        <f ca="1" t="shared" si="30"/>
        <v>44864</v>
      </c>
      <c r="D129" s="29" t="str">
        <f t="shared" si="31"/>
        <v>Project 4129</v>
      </c>
      <c r="E129" s="29" t="str">
        <f t="shared" si="32"/>
        <v>Company AB 5129</v>
      </c>
      <c r="F129" s="29" t="str">
        <f ca="1" t="shared" si="33"/>
        <v>Långshyttan</v>
      </c>
      <c r="G129" s="36">
        <f ca="1" t="shared" si="34"/>
        <v>32</v>
      </c>
      <c r="H129" s="37" t="str">
        <f ca="1" t="shared" si="35"/>
        <v/>
      </c>
      <c r="I129" s="29" t="str">
        <f ca="1" t="shared" si="36"/>
        <v>Utökning</v>
      </c>
      <c r="J129" s="29" t="str">
        <f ca="1" t="shared" si="37"/>
        <v>Konsumtion</v>
      </c>
      <c r="K129" s="40">
        <f ca="1" t="shared" si="38"/>
        <v>460</v>
      </c>
      <c r="L129" s="40">
        <f ca="1" t="shared" si="39"/>
        <v>432</v>
      </c>
      <c r="M129" s="13"/>
      <c r="N129" s="29" t="str">
        <f ca="1" t="shared" si="40"/>
        <v>Lars Johnson 129</v>
      </c>
      <c r="O129" s="29" t="str">
        <f ca="1" t="shared" si="41"/>
        <v>Erik Johanson 129</v>
      </c>
      <c r="P129" s="29" t="str">
        <f ca="1" t="shared" si="42"/>
        <v>Sarah Anderson 129</v>
      </c>
      <c r="Q129" s="29" t="str">
        <f ca="1" t="shared" si="43"/>
        <v>2.Reservationsavtal</v>
      </c>
      <c r="R129" s="44" t="str">
        <f ca="1" t="shared" si="44"/>
        <v>nej</v>
      </c>
      <c r="S129" s="44" t="str">
        <f ca="1" t="shared" si="45"/>
        <v/>
      </c>
      <c r="T129" s="44" t="str">
        <f ca="1" t="shared" si="46"/>
        <v/>
      </c>
      <c r="U129" s="15"/>
      <c r="V129" s="32"/>
      <c r="W129" s="48" t="str">
        <f ca="1" t="shared" si="47"/>
        <v>Reservationsavtal ska tecknas</v>
      </c>
      <c r="X129" s="49" t="str">
        <f ca="1" t="shared" si="48"/>
        <v>Nej</v>
      </c>
      <c r="Y129" s="62" t="str">
        <f ca="1" t="shared" si="49"/>
        <v/>
      </c>
      <c r="Z129" s="62" t="str">
        <f ca="1" t="shared" si="50"/>
        <v/>
      </c>
      <c r="AA129" s="66"/>
      <c r="AB129" s="63" t="str">
        <f ca="1" t="shared" si="52"/>
        <v/>
      </c>
      <c r="AC129" s="72">
        <f ca="1">INDEX(Anslutningspunkt!$A$2:$A$24,RANDBETWEEN(2,24),1)</f>
        <v>102</v>
      </c>
      <c r="AD129" s="29"/>
      <c r="AE129" s="29" t="str">
        <f ca="1" t="shared" si="51"/>
        <v/>
      </c>
      <c r="AF129" s="78"/>
      <c r="AG129" s="100"/>
      <c r="AH129" s="123"/>
      <c r="AI129" s="102"/>
      <c r="AM129" s="6">
        <f ca="1">VLOOKUP(AC129,Anslutningspunkt!A:B,2,0)+RANDBETWEEN(-10000,10000)</f>
        <v>6080946.642</v>
      </c>
      <c r="AN129" s="6">
        <f ca="1">VLOOKUP(AC129,Anslutningspunkt!A:C,3,0)+RANDBETWEEN(-10000,10000)</f>
        <v>490751.069</v>
      </c>
      <c r="AP129" s="6" t="str">
        <f ca="1" t="shared" si="53"/>
        <v>Utökning</v>
      </c>
      <c r="AQ129" s="6" t="str">
        <f ca="1" t="shared" si="54"/>
        <v>Konsumtion</v>
      </c>
      <c r="AX129" s="30">
        <f ca="1" t="shared" si="55"/>
        <v>44729.356293807</v>
      </c>
      <c r="AZ129" s="30" t="str">
        <f ca="1">IF(SUM(IF({"4.Projekteringsavtal","5.Anslutningsavtal","6.Nätavtal"}=Q129,1,0))&gt;0,EDATE(AX129,RANDBETWEEN(0,6)),"")</f>
        <v/>
      </c>
      <c r="BB129" s="20" t="str">
        <f ca="1">IF(SUM(IF({"5.Anslutningsavtal","6.Nätavtal"}=Q129,1,0))&gt;0,EDATE(AZ129,RANDBETWEEN(0,3)),"")</f>
        <v/>
      </c>
      <c r="BD129" s="20" t="str">
        <f ca="1" t="shared" si="56"/>
        <v/>
      </c>
    </row>
    <row r="130" s="6" customFormat="1" ht="12.75" customHeight="1" spans="1:56">
      <c r="A130" s="32" t="s">
        <v>65</v>
      </c>
      <c r="B130" s="30">
        <f ca="1" t="shared" si="29"/>
        <v>43170</v>
      </c>
      <c r="C130" s="31">
        <f ca="1" t="shared" si="30"/>
        <v>45031</v>
      </c>
      <c r="D130" s="29" t="str">
        <f t="shared" si="31"/>
        <v>Project 4130</v>
      </c>
      <c r="E130" s="29" t="str">
        <f t="shared" si="32"/>
        <v>Company AB 5130</v>
      </c>
      <c r="F130" s="29" t="str">
        <f ca="1" t="shared" si="33"/>
        <v>Strängnäs</v>
      </c>
      <c r="G130" s="36">
        <f ca="1" t="shared" si="34"/>
        <v>38</v>
      </c>
      <c r="H130" s="37" t="str">
        <f ca="1" t="shared" si="35"/>
        <v>Nej</v>
      </c>
      <c r="I130" s="29" t="str">
        <f ca="1" t="shared" si="36"/>
        <v>Utökning</v>
      </c>
      <c r="J130" s="29" t="str">
        <f ca="1" t="shared" si="37"/>
        <v>Produktion</v>
      </c>
      <c r="K130" s="40">
        <f ca="1" t="shared" si="38"/>
        <v>390</v>
      </c>
      <c r="L130" s="40">
        <f ca="1" t="shared" si="39"/>
        <v>185</v>
      </c>
      <c r="M130" s="13"/>
      <c r="N130" s="29" t="str">
        <f ca="1" t="shared" si="40"/>
        <v>Erik Johanson 130</v>
      </c>
      <c r="O130" s="29" t="str">
        <f ca="1" t="shared" si="41"/>
        <v>Anders Erikson 130</v>
      </c>
      <c r="P130" s="29" t="str">
        <f ca="1" t="shared" si="42"/>
        <v>Erik Johanson 130</v>
      </c>
      <c r="Q130" s="29" t="str">
        <f ca="1" t="shared" si="43"/>
        <v>2.Reservationsavtal</v>
      </c>
      <c r="R130" s="44" t="str">
        <f ca="1" t="shared" si="44"/>
        <v>?</v>
      </c>
      <c r="S130" s="44" t="str">
        <f ca="1" t="shared" si="45"/>
        <v>x</v>
      </c>
      <c r="T130" s="44" t="str">
        <f ca="1" t="shared" si="46"/>
        <v/>
      </c>
      <c r="U130" s="15"/>
      <c r="V130" s="32"/>
      <c r="W130" s="48" t="str">
        <f ca="1" t="shared" si="47"/>
        <v/>
      </c>
      <c r="X130" s="49" t="str">
        <f ca="1" t="shared" si="48"/>
        <v>Nej</v>
      </c>
      <c r="Y130" s="62" t="str">
        <f ca="1" t="shared" si="49"/>
        <v/>
      </c>
      <c r="Z130" s="62" t="str">
        <f ca="1" t="shared" si="50"/>
        <v/>
      </c>
      <c r="AA130" s="66"/>
      <c r="AB130" s="63" t="str">
        <f ca="1" t="shared" si="52"/>
        <v/>
      </c>
      <c r="AC130" s="72">
        <f ca="1">INDEX(Anslutningspunkt!$A$2:$A$24,RANDBETWEEN(2,24),1)</f>
        <v>3002</v>
      </c>
      <c r="AD130" s="29"/>
      <c r="AE130" s="29" t="str">
        <f ca="1" t="shared" si="51"/>
        <v>Stamnät Regionnät</v>
      </c>
      <c r="AF130" s="78"/>
      <c r="AG130" s="100"/>
      <c r="AH130" s="122"/>
      <c r="AI130" s="102"/>
      <c r="AM130" s="6">
        <f ca="1">VLOOKUP(AC130,Anslutningspunkt!A:B,2,0)+RANDBETWEEN(-10000,10000)</f>
        <v>7673751.698</v>
      </c>
      <c r="AN130" s="6">
        <f ca="1">VLOOKUP(AC130,Anslutningspunkt!A:C,3,0)+RANDBETWEEN(-10000,10000)</f>
        <v>756424.195</v>
      </c>
      <c r="AP130" s="6" t="str">
        <f ca="1" t="shared" si="53"/>
        <v>Utökning</v>
      </c>
      <c r="AQ130" s="6" t="str">
        <f ca="1" t="shared" si="54"/>
        <v>Produktion</v>
      </c>
      <c r="AX130" s="30">
        <f ca="1" t="shared" si="55"/>
        <v>43996.0632809778</v>
      </c>
      <c r="AZ130" s="30" t="str">
        <f ca="1">IF(SUM(IF({"4.Projekteringsavtal","5.Anslutningsavtal","6.Nätavtal"}=Q130,1,0))&gt;0,EDATE(AX130,RANDBETWEEN(0,6)),"")</f>
        <v/>
      </c>
      <c r="BB130" s="20" t="str">
        <f ca="1">IF(SUM(IF({"5.Anslutningsavtal","6.Nätavtal"}=Q130,1,0))&gt;0,EDATE(AZ130,RANDBETWEEN(0,3)),"")</f>
        <v/>
      </c>
      <c r="BD130" s="20" t="str">
        <f ca="1" t="shared" si="56"/>
        <v/>
      </c>
    </row>
    <row r="131" s="6" customFormat="1" ht="12.75" customHeight="1" spans="1:56">
      <c r="A131" s="32" t="s">
        <v>65</v>
      </c>
      <c r="B131" s="30">
        <f ca="1" t="shared" si="29"/>
        <v>44111</v>
      </c>
      <c r="C131" s="31">
        <f ca="1" t="shared" si="30"/>
        <v>45139</v>
      </c>
      <c r="D131" s="29" t="str">
        <f t="shared" si="31"/>
        <v>Project 4131</v>
      </c>
      <c r="E131" s="29" t="str">
        <f t="shared" si="32"/>
        <v>Company AB 5131</v>
      </c>
      <c r="F131" s="29" t="str">
        <f ca="1" t="shared" si="33"/>
        <v>Kungsör</v>
      </c>
      <c r="G131" s="36">
        <f ca="1" t="shared" si="34"/>
        <v>30</v>
      </c>
      <c r="H131" s="37" t="str">
        <f ca="1" t="shared" si="35"/>
        <v/>
      </c>
      <c r="I131" s="29" t="str">
        <f ca="1" t="shared" si="36"/>
        <v>Nyanslutning</v>
      </c>
      <c r="J131" s="29" t="str">
        <f ca="1" t="shared" si="37"/>
        <v>Produktion</v>
      </c>
      <c r="K131" s="40">
        <f ca="1" t="shared" si="38"/>
        <v>510</v>
      </c>
      <c r="L131" s="40">
        <f ca="1" t="shared" si="39"/>
        <v>457</v>
      </c>
      <c r="M131" s="13"/>
      <c r="N131" s="29" t="str">
        <f ca="1" t="shared" si="40"/>
        <v>Sarah Anderson 131</v>
      </c>
      <c r="O131" s="29" t="str">
        <f ca="1" t="shared" si="41"/>
        <v>Lars Johnson 131</v>
      </c>
      <c r="P131" s="29" t="str">
        <f ca="1" t="shared" si="42"/>
        <v>Anders Erikson 131</v>
      </c>
      <c r="Q131" s="29" t="str">
        <f ca="1" t="shared" si="43"/>
        <v>4.Projekteringsavtal</v>
      </c>
      <c r="R131" s="44" t="str">
        <f ca="1" t="shared" si="44"/>
        <v/>
      </c>
      <c r="S131" s="44" t="str">
        <f ca="1" t="shared" si="45"/>
        <v/>
      </c>
      <c r="T131" s="44" t="str">
        <f ca="1" t="shared" si="46"/>
        <v/>
      </c>
      <c r="U131" s="15"/>
      <c r="V131" s="32"/>
      <c r="W131" s="48" t="str">
        <f ca="1" t="shared" si="47"/>
        <v>Reservationsavtal ska tecknas</v>
      </c>
      <c r="X131" s="49" t="str">
        <f ca="1" t="shared" si="48"/>
        <v>Ja</v>
      </c>
      <c r="Y131" s="62">
        <f ca="1" t="shared" si="49"/>
        <v>45578</v>
      </c>
      <c r="Z131" s="62">
        <f ca="1" t="shared" si="50"/>
        <v>45517</v>
      </c>
      <c r="AA131" s="66"/>
      <c r="AB131" s="63" t="str">
        <f ca="1" t="shared" si="52"/>
        <v/>
      </c>
      <c r="AC131" s="72">
        <f ca="1">INDEX(Anslutningspunkt!$A$2:$A$24,RANDBETWEEN(2,24),1)</f>
        <v>153</v>
      </c>
      <c r="AD131" s="29"/>
      <c r="AE131" s="29" t="str">
        <f ca="1" t="shared" si="51"/>
        <v/>
      </c>
      <c r="AF131" s="78"/>
      <c r="AG131" s="100"/>
      <c r="AH131" s="122"/>
      <c r="AI131" s="102"/>
      <c r="AM131" s="6">
        <f ca="1">VLOOKUP(AC131,Anslutningspunkt!A:B,2,0)+RANDBETWEEN(-10000,10000)</f>
        <v>6459174.724</v>
      </c>
      <c r="AN131" s="6">
        <f ca="1">VLOOKUP(AC131,Anslutningspunkt!A:C,3,0)+RANDBETWEEN(-10000,10000)</f>
        <v>227320.066</v>
      </c>
      <c r="AP131" s="6" t="str">
        <f ca="1" t="shared" si="53"/>
        <v>Nyanslutning</v>
      </c>
      <c r="AQ131" s="6" t="str">
        <f ca="1" t="shared" si="54"/>
        <v>Produktion</v>
      </c>
      <c r="AX131" s="30">
        <f ca="1" t="shared" si="55"/>
        <v>44768.5375683642</v>
      </c>
      <c r="AZ131" s="30">
        <f ca="1">IF(SUM(IF({"4.Projekteringsavtal","5.Anslutningsavtal","6.Nätavtal"}=Q131,1,0))&gt;0,EDATE(AX131,RANDBETWEEN(0,6)),"")</f>
        <v>44952</v>
      </c>
      <c r="BB131" s="20" t="str">
        <f ca="1">IF(SUM(IF({"5.Anslutningsavtal","6.Nätavtal"}=Q131,1,0))&gt;0,EDATE(AZ131,RANDBETWEEN(0,3)),"")</f>
        <v/>
      </c>
      <c r="BD131" s="20" t="str">
        <f ca="1" t="shared" si="56"/>
        <v/>
      </c>
    </row>
    <row r="132" s="6" customFormat="1" ht="12.75" customHeight="1" spans="1:56">
      <c r="A132" s="32" t="s">
        <v>65</v>
      </c>
      <c r="B132" s="30">
        <f ca="1" t="shared" ref="B132:B195" si="57">RANDBETWEEN(DATE(2018,1,1),DATE(2022,10,20))</f>
        <v>44731</v>
      </c>
      <c r="C132" s="31">
        <f ca="1" t="shared" ref="C132:C195" si="58">RANDBETWEEN(B132,DATE(2024,10,20))</f>
        <v>44739</v>
      </c>
      <c r="D132" s="29" t="str">
        <f t="shared" ref="D132:D195" si="59">_xlfn.CONCAT("Project ",COLUMN(D132),ROW(D132))</f>
        <v>Project 4132</v>
      </c>
      <c r="E132" s="29" t="str">
        <f t="shared" ref="E132:E195" si="60">_xlfn.CONCAT("Company AB ",COLUMN(E132),ROW(E132))</f>
        <v>Company AB 5132</v>
      </c>
      <c r="F132" s="29" t="str">
        <f ca="1" t="shared" ref="F132:F195" si="61">CHOOSE(RANDBETWEEN(1,55),"Solna","Uppsala","Sigtuna","Norrtälje","Arboga","Kungsör","Avesta","Täby","Ludvika","Gävle","Upplans Bro","Upplands Vsäby","Nynäshamn","Järfälla","Södertälje","Vallentuna","Västerås","Gävle/Sandviken","Strängnäs","Österåker","Nykvarn","Eskilstuna","Upplands Bro","Nacka","Smedjebacken","Botkyrka","Sandviken","Köping","Hofors","Heby","Tierp","Äkers Styckebruk","Östhammar","Huddinge","Hedemora","Surahammar","Falun","Norberg","Trosa","Stockholm","Älvkarleby","Enköping","Gnesta","Upplands Väsby","Hallstahammar","Katrineholm","Åker","Surahamar","Långshyttan","Horndal","Sala","Eskiltuna","Litslunda","Lindesberg","Vingåker")</f>
        <v>Arboga</v>
      </c>
      <c r="G132" s="36">
        <f ca="1" t="shared" ref="G132:G195" si="62">RANDBETWEEN(30,38)</f>
        <v>38</v>
      </c>
      <c r="H132" s="37" t="str">
        <f ca="1" t="shared" ref="H132:H195" si="63">CHOOSE(RANDBETWEEN(1,3),"Ja","Nej","")</f>
        <v/>
      </c>
      <c r="I132" s="29" t="str">
        <f ca="1" t="shared" ref="I132:I195" si="64">CHOOSE(RANDBETWEEN(1,3),"Nyanslutning","Utökning","Flytt")</f>
        <v>Flytt</v>
      </c>
      <c r="J132" s="29" t="str">
        <f ca="1" t="shared" ref="J132:J195" si="65">CHOOSE(RANDBETWEEN(1,2),"Produktion","Konsumtion")</f>
        <v>Produktion</v>
      </c>
      <c r="K132" s="40">
        <f ca="1" t="shared" ref="K132:K195" si="66">RANDBETWEEN(1,60)*10</f>
        <v>70</v>
      </c>
      <c r="L132" s="40">
        <f ca="1" t="shared" ref="L132:L195" si="67">RANDBETWEEN(1,K132)</f>
        <v>29</v>
      </c>
      <c r="M132" s="13"/>
      <c r="N132" s="29" t="str">
        <f ca="1" t="shared" ref="N132:N195" si="68">_xlfn.CONCAT(CHOOSE(RANDBETWEEN(1,4),"Anders Erikson","Erik Johanson","Sarah Anderson","Lars Johnson")," ",ROW(N132))</f>
        <v>Lars Johnson 132</v>
      </c>
      <c r="O132" s="29" t="str">
        <f ca="1" t="shared" ref="O132:O195" si="69">_xlfn.CONCAT(CHOOSE(RANDBETWEEN(1,4),"Anders Erikson","Erik Johanson","Sarah Anderson","Lars Johnson")," ",ROW(O132))</f>
        <v>Sarah Anderson 132</v>
      </c>
      <c r="P132" s="29" t="str">
        <f ca="1" t="shared" ref="P132:P195" si="70">_xlfn.CONCAT(CHOOSE(RANDBETWEEN(1,4),"Anders Erikson","Erik Johanson","Sarah Anderson","Lars Johnson")," ",ROW(P132))</f>
        <v>Sarah Anderson 132</v>
      </c>
      <c r="Q132" s="29" t="str">
        <f ca="1" t="shared" ref="Q132:Q195" si="71">CHOOSE(RANDBETWEEN(1,5),"5.Anslutningsavtal","4.Projekteringsavtal","6.Nätavtal","2.Reservationsavtal","1.Anslutningsmöjlighet")</f>
        <v>4.Projekteringsavtal</v>
      </c>
      <c r="R132" s="44" t="str">
        <f ca="1" t="shared" ref="R132:R195" si="72">CHOOSE(RANDBETWEEN(1,8),"Ja","","","","n","nej","?","N/A")</f>
        <v/>
      </c>
      <c r="S132" s="44" t="str">
        <f ca="1" t="shared" ref="S132:S195" si="73">CHOOSE(RANDBETWEEN(1,3),"x","","")</f>
        <v/>
      </c>
      <c r="T132" s="44" t="str">
        <f ca="1" t="shared" ref="T132:T195" si="74">CHOOSE(RANDBETWEEN(1,4),"x","","","")</f>
        <v>x</v>
      </c>
      <c r="U132" s="15"/>
      <c r="V132" s="32"/>
      <c r="W132" s="48" t="str">
        <f ca="1" t="shared" ref="W132:W195" si="75">CHOOSE(RANDBETWEEN(1,7),"Länk","","","","","Ansluts till LN 20 kV","Reservationsavtal ska tecknas")</f>
        <v>Reservationsavtal ska tecknas</v>
      </c>
      <c r="X132" s="49" t="str">
        <f ca="1" t="shared" ref="X132:X195" si="76">CHOOSE(RANDBETWEEN(1,4),"Ja","Ja","Nej","")</f>
        <v>Ja</v>
      </c>
      <c r="Y132" s="62">
        <f ca="1" t="shared" ref="Y132:Y195" si="77">IF(Z132&lt;&gt;"",RANDBETWEEN(Z132,DATE(2024,10,20)),"")</f>
        <v>45321</v>
      </c>
      <c r="Z132" s="62">
        <f ca="1" t="shared" ref="Z132:Z195" si="78">IF(X132="Ja",RANDBETWEEN(C132,DATE(2024,10,20)),"")</f>
        <v>45037</v>
      </c>
      <c r="AA132" s="66"/>
      <c r="AB132" s="63" t="str">
        <f ca="1" t="shared" si="52"/>
        <v/>
      </c>
      <c r="AC132" s="72">
        <f ca="1">INDEX(Anslutningspunkt!$A$2:$A$24,RANDBETWEEN(2,24),1)</f>
        <v>204</v>
      </c>
      <c r="AD132" s="29"/>
      <c r="AE132" s="29" t="str">
        <f ca="1" t="shared" ref="AE132:AE195" si="79">CHOOSE(RANDBETWEEN(1,4),"Regionnät","Stamnät Regionnät","Stamnät","")</f>
        <v>Regionnät</v>
      </c>
      <c r="AF132" s="78"/>
      <c r="AG132" s="100"/>
      <c r="AH132" s="122"/>
      <c r="AI132" s="102"/>
      <c r="AM132" s="6">
        <f ca="1">VLOOKUP(AC132,Anslutningspunkt!A:B,2,0)+RANDBETWEEN(-10000,10000)</f>
        <v>7098301.63</v>
      </c>
      <c r="AN132" s="6">
        <f ca="1">VLOOKUP(AC132,Anslutningspunkt!A:C,3,0)+RANDBETWEEN(-10000,10000)</f>
        <v>698058.671</v>
      </c>
      <c r="AP132" s="6" t="str">
        <f ca="1" t="shared" si="53"/>
        <v>Flytt</v>
      </c>
      <c r="AQ132" s="6" t="str">
        <f ca="1" t="shared" si="54"/>
        <v>Produktion</v>
      </c>
      <c r="AX132" s="30">
        <f ca="1" t="shared" si="55"/>
        <v>44751.97182787</v>
      </c>
      <c r="AZ132" s="30">
        <f ca="1">IF(SUM(IF({"4.Projekteringsavtal","5.Anslutningsavtal","6.Nätavtal"}=Q132,1,0))&gt;0,EDATE(AX132,RANDBETWEEN(0,6)),"")</f>
        <v>44904</v>
      </c>
      <c r="BB132" s="20" t="str">
        <f ca="1">IF(SUM(IF({"5.Anslutningsavtal","6.Nätavtal"}=Q132,1,0))&gt;0,EDATE(AZ132,RANDBETWEEN(0,3)),"")</f>
        <v/>
      </c>
      <c r="BD132" s="20" t="str">
        <f ca="1" t="shared" si="56"/>
        <v/>
      </c>
    </row>
    <row r="133" s="6" customFormat="1" ht="12.75" customHeight="1" spans="1:56">
      <c r="A133" s="32" t="s">
        <v>65</v>
      </c>
      <c r="B133" s="30">
        <f ca="1" t="shared" si="57"/>
        <v>43183</v>
      </c>
      <c r="C133" s="31">
        <f ca="1" t="shared" si="58"/>
        <v>43820</v>
      </c>
      <c r="D133" s="29" t="str">
        <f t="shared" si="59"/>
        <v>Project 4133</v>
      </c>
      <c r="E133" s="29" t="str">
        <f t="shared" si="60"/>
        <v>Company AB 5133</v>
      </c>
      <c r="F133" s="29" t="str">
        <f ca="1" t="shared" si="61"/>
        <v>Falun</v>
      </c>
      <c r="G133" s="36">
        <f ca="1" t="shared" si="62"/>
        <v>30</v>
      </c>
      <c r="H133" s="37" t="str">
        <f ca="1" t="shared" si="63"/>
        <v/>
      </c>
      <c r="I133" s="29" t="str">
        <f ca="1" t="shared" si="64"/>
        <v>Utökning</v>
      </c>
      <c r="J133" s="29" t="str">
        <f ca="1" t="shared" si="65"/>
        <v>Konsumtion</v>
      </c>
      <c r="K133" s="40">
        <f ca="1" t="shared" si="66"/>
        <v>380</v>
      </c>
      <c r="L133" s="40">
        <f ca="1" t="shared" si="67"/>
        <v>55</v>
      </c>
      <c r="M133" s="13"/>
      <c r="N133" s="29" t="str">
        <f ca="1" t="shared" si="68"/>
        <v>Anders Erikson 133</v>
      </c>
      <c r="O133" s="29" t="str">
        <f ca="1" t="shared" si="69"/>
        <v>Anders Erikson 133</v>
      </c>
      <c r="P133" s="29" t="str">
        <f ca="1" t="shared" si="70"/>
        <v>Sarah Anderson 133</v>
      </c>
      <c r="Q133" s="29" t="str">
        <f ca="1" t="shared" si="71"/>
        <v>5.Anslutningsavtal</v>
      </c>
      <c r="R133" s="44" t="str">
        <f ca="1" t="shared" si="72"/>
        <v/>
      </c>
      <c r="S133" s="44" t="str">
        <f ca="1" t="shared" si="73"/>
        <v/>
      </c>
      <c r="T133" s="44" t="str">
        <f ca="1" t="shared" si="74"/>
        <v/>
      </c>
      <c r="U133" s="15"/>
      <c r="V133" s="32"/>
      <c r="W133" s="48" t="str">
        <f ca="1" t="shared" si="75"/>
        <v>Ansluts till LN 20 kV</v>
      </c>
      <c r="X133" s="49" t="str">
        <f ca="1" t="shared" si="76"/>
        <v>Ja</v>
      </c>
      <c r="Y133" s="62">
        <f ca="1" t="shared" si="77"/>
        <v>45110</v>
      </c>
      <c r="Z133" s="62">
        <f ca="1" t="shared" si="78"/>
        <v>44774</v>
      </c>
      <c r="AA133" s="66"/>
      <c r="AB133" s="63" t="str">
        <f ca="1" t="shared" ref="AB133:AB196" si="80">IF(Q133="1.Anslutningsmöjlighet",IF(RAND()*10&lt;3,B133+RAND()*(EDATE(C133,1)-B133),""),"")</f>
        <v/>
      </c>
      <c r="AC133" s="72">
        <f ca="1">INDEX(Anslutningspunkt!$A$2:$A$24,RANDBETWEEN(2,24),1)</f>
        <v>204</v>
      </c>
      <c r="AD133" s="29"/>
      <c r="AE133" s="29" t="str">
        <f ca="1" t="shared" si="79"/>
        <v>Stamnät</v>
      </c>
      <c r="AF133" s="78"/>
      <c r="AG133" s="100"/>
      <c r="AH133" s="122"/>
      <c r="AI133" s="102"/>
      <c r="AM133" s="6">
        <f ca="1">VLOOKUP(AC133,Anslutningspunkt!A:B,2,0)+RANDBETWEEN(-10000,10000)</f>
        <v>7092869.63</v>
      </c>
      <c r="AN133" s="6">
        <f ca="1">VLOOKUP(AC133,Anslutningspunkt!A:C,3,0)+RANDBETWEEN(-10000,10000)</f>
        <v>696504.671</v>
      </c>
      <c r="AP133" s="6" t="str">
        <f ca="1" t="shared" ref="AP133:AP196" si="81">I133</f>
        <v>Utökning</v>
      </c>
      <c r="AQ133" s="6" t="str">
        <f ca="1" t="shared" ref="AQ133:AQ196" si="82">J133</f>
        <v>Konsumtion</v>
      </c>
      <c r="AX133" s="30">
        <f ca="1" t="shared" ref="AX133:AX196" si="83">IF(Q133&lt;&gt;"1.Anslutningsmöjlighet",B133+RAND()*(EDATE(C133,1)-B133),"")</f>
        <v>43459.6196730063</v>
      </c>
      <c r="AZ133" s="30">
        <f ca="1">IF(SUM(IF({"4.Projekteringsavtal","5.Anslutningsavtal","6.Nätavtal"}=Q133,1,0))&gt;0,EDATE(AX133,RANDBETWEEN(0,6)),"")</f>
        <v>43641</v>
      </c>
      <c r="BB133" s="20">
        <f ca="1">IF(SUM(IF({"5.Anslutningsavtal","6.Nätavtal"}=Q133,1,0))&gt;0,EDATE(AZ133,RANDBETWEEN(0,3)),"")</f>
        <v>43641</v>
      </c>
      <c r="BD133" s="20" t="str">
        <f ca="1" t="shared" ref="BD133:BD196" si="84">IF("6.Nätavtal"=Q133,EDATE(BB133,RANDBETWEEN(0,3)),"")</f>
        <v/>
      </c>
    </row>
    <row r="134" s="6" customFormat="1" ht="12.75" customHeight="1" spans="1:56">
      <c r="A134" s="32" t="s">
        <v>65</v>
      </c>
      <c r="B134" s="30">
        <f ca="1" t="shared" si="57"/>
        <v>44137</v>
      </c>
      <c r="C134" s="31">
        <f ca="1" t="shared" si="58"/>
        <v>45468</v>
      </c>
      <c r="D134" s="29" t="str">
        <f t="shared" si="59"/>
        <v>Project 4134</v>
      </c>
      <c r="E134" s="29" t="str">
        <f t="shared" si="60"/>
        <v>Company AB 5134</v>
      </c>
      <c r="F134" s="29" t="str">
        <f ca="1" t="shared" si="61"/>
        <v>Långshyttan</v>
      </c>
      <c r="G134" s="36">
        <f ca="1" t="shared" si="62"/>
        <v>32</v>
      </c>
      <c r="H134" s="37" t="str">
        <f ca="1" t="shared" si="63"/>
        <v>Ja</v>
      </c>
      <c r="I134" s="29" t="str">
        <f ca="1" t="shared" si="64"/>
        <v>Nyanslutning</v>
      </c>
      <c r="J134" s="29" t="str">
        <f ca="1" t="shared" si="65"/>
        <v>Konsumtion</v>
      </c>
      <c r="K134" s="40">
        <f ca="1" t="shared" si="66"/>
        <v>280</v>
      </c>
      <c r="L134" s="40">
        <f ca="1" t="shared" si="67"/>
        <v>87</v>
      </c>
      <c r="M134" s="116"/>
      <c r="N134" s="29" t="str">
        <f ca="1" t="shared" si="68"/>
        <v>Anders Erikson 134</v>
      </c>
      <c r="O134" s="29" t="str">
        <f ca="1" t="shared" si="69"/>
        <v>Sarah Anderson 134</v>
      </c>
      <c r="P134" s="29" t="str">
        <f ca="1" t="shared" si="70"/>
        <v>Lars Johnson 134</v>
      </c>
      <c r="Q134" s="29" t="str">
        <f ca="1" t="shared" si="71"/>
        <v>5.Anslutningsavtal</v>
      </c>
      <c r="R134" s="44" t="str">
        <f ca="1" t="shared" si="72"/>
        <v/>
      </c>
      <c r="S134" s="44" t="str">
        <f ca="1" t="shared" si="73"/>
        <v>x</v>
      </c>
      <c r="T134" s="44" t="str">
        <f ca="1" t="shared" si="74"/>
        <v>x</v>
      </c>
      <c r="U134" s="15"/>
      <c r="V134" s="32"/>
      <c r="W134" s="48" t="str">
        <f ca="1" t="shared" si="75"/>
        <v/>
      </c>
      <c r="X134" s="49" t="str">
        <f ca="1" t="shared" si="76"/>
        <v>Ja</v>
      </c>
      <c r="Y134" s="62">
        <f ca="1" t="shared" si="77"/>
        <v>45547</v>
      </c>
      <c r="Z134" s="62">
        <f ca="1" t="shared" si="78"/>
        <v>45536</v>
      </c>
      <c r="AA134" s="66"/>
      <c r="AB134" s="63" t="str">
        <f ca="1" t="shared" si="80"/>
        <v/>
      </c>
      <c r="AC134" s="72">
        <f ca="1">INDEX(Anslutningspunkt!$A$2:$A$24,RANDBETWEEN(2,24),1)</f>
        <v>211</v>
      </c>
      <c r="AD134" s="29"/>
      <c r="AE134" s="29" t="str">
        <f ca="1" t="shared" si="79"/>
        <v/>
      </c>
      <c r="AF134" s="78"/>
      <c r="AG134" s="100"/>
      <c r="AH134" s="123"/>
      <c r="AI134" s="125"/>
      <c r="AM134" s="6">
        <f ca="1">VLOOKUP(AC134,Anslutningspunkt!A:B,2,0)+RANDBETWEEN(-10000,10000)</f>
        <v>7465958.174</v>
      </c>
      <c r="AN134" s="6">
        <f ca="1">VLOOKUP(AC134,Anslutningspunkt!A:C,3,0)+RANDBETWEEN(-10000,10000)</f>
        <v>590560.458</v>
      </c>
      <c r="AP134" s="6" t="str">
        <f ca="1" t="shared" si="81"/>
        <v>Nyanslutning</v>
      </c>
      <c r="AQ134" s="6" t="str">
        <f ca="1" t="shared" si="82"/>
        <v>Konsumtion</v>
      </c>
      <c r="AX134" s="30">
        <f ca="1" t="shared" si="83"/>
        <v>45007.6032430027</v>
      </c>
      <c r="AZ134" s="30">
        <f ca="1">IF(SUM(IF({"4.Projekteringsavtal","5.Anslutningsavtal","6.Nätavtal"}=Q134,1,0))&gt;0,EDATE(AX134,RANDBETWEEN(0,6)),"")</f>
        <v>45129</v>
      </c>
      <c r="BB134" s="20">
        <f ca="1">IF(SUM(IF({"5.Anslutningsavtal","6.Nätavtal"}=Q134,1,0))&gt;0,EDATE(AZ134,RANDBETWEEN(0,3)),"")</f>
        <v>45129</v>
      </c>
      <c r="BD134" s="20" t="str">
        <f ca="1" t="shared" si="84"/>
        <v/>
      </c>
    </row>
    <row r="135" s="6" customFormat="1" ht="12.75" customHeight="1" spans="1:56">
      <c r="A135" s="32" t="s">
        <v>65</v>
      </c>
      <c r="B135" s="30">
        <f ca="1" t="shared" si="57"/>
        <v>44838</v>
      </c>
      <c r="C135" s="31">
        <f ca="1" t="shared" si="58"/>
        <v>45485</v>
      </c>
      <c r="D135" s="29" t="str">
        <f t="shared" si="59"/>
        <v>Project 4135</v>
      </c>
      <c r="E135" s="29" t="str">
        <f t="shared" si="60"/>
        <v>Company AB 5135</v>
      </c>
      <c r="F135" s="29" t="str">
        <f ca="1" t="shared" si="61"/>
        <v>Kungsör</v>
      </c>
      <c r="G135" s="36">
        <f ca="1" t="shared" si="62"/>
        <v>38</v>
      </c>
      <c r="H135" s="37" t="str">
        <f ca="1" t="shared" si="63"/>
        <v>Ja</v>
      </c>
      <c r="I135" s="29" t="str">
        <f ca="1" t="shared" si="64"/>
        <v>Flytt</v>
      </c>
      <c r="J135" s="29" t="str">
        <f ca="1" t="shared" si="65"/>
        <v>Produktion</v>
      </c>
      <c r="K135" s="40">
        <f ca="1" t="shared" si="66"/>
        <v>360</v>
      </c>
      <c r="L135" s="40">
        <f ca="1" t="shared" si="67"/>
        <v>129</v>
      </c>
      <c r="M135" s="13"/>
      <c r="N135" s="29" t="str">
        <f ca="1" t="shared" si="68"/>
        <v>Anders Erikson 135</v>
      </c>
      <c r="O135" s="29" t="str">
        <f ca="1" t="shared" si="69"/>
        <v>Anders Erikson 135</v>
      </c>
      <c r="P135" s="29" t="str">
        <f ca="1" t="shared" si="70"/>
        <v>Erik Johanson 135</v>
      </c>
      <c r="Q135" s="29" t="str">
        <f ca="1" t="shared" si="71"/>
        <v>1.Anslutningsmöjlighet</v>
      </c>
      <c r="R135" s="44" t="str">
        <f ca="1" t="shared" si="72"/>
        <v>?</v>
      </c>
      <c r="S135" s="44" t="str">
        <f ca="1" t="shared" si="73"/>
        <v/>
      </c>
      <c r="T135" s="44" t="str">
        <f ca="1" t="shared" si="74"/>
        <v/>
      </c>
      <c r="U135" s="15"/>
      <c r="V135" s="32"/>
      <c r="W135" s="48" t="str">
        <f ca="1" t="shared" si="75"/>
        <v/>
      </c>
      <c r="X135" s="49" t="str">
        <f ca="1" t="shared" si="76"/>
        <v>Ja</v>
      </c>
      <c r="Y135" s="62">
        <f ca="1" t="shared" si="77"/>
        <v>45572</v>
      </c>
      <c r="Z135" s="62">
        <f ca="1" t="shared" si="78"/>
        <v>45552</v>
      </c>
      <c r="AA135" s="66"/>
      <c r="AB135" s="63">
        <f ca="1" t="shared" si="80"/>
        <v>45258.1307318391</v>
      </c>
      <c r="AC135" s="72">
        <f ca="1">INDEX(Anslutningspunkt!$A$2:$A$24,RANDBETWEEN(2,24),1)</f>
        <v>152</v>
      </c>
      <c r="AD135" s="29"/>
      <c r="AE135" s="29" t="str">
        <f ca="1" t="shared" si="79"/>
        <v>Regionnät</v>
      </c>
      <c r="AF135" s="78"/>
      <c r="AG135" s="121"/>
      <c r="AH135" s="122"/>
      <c r="AI135" s="102"/>
      <c r="AM135" s="6">
        <f ca="1">VLOOKUP(AC135,Anslutningspunkt!A:B,2,0)+RANDBETWEEN(-10000,10000)</f>
        <v>6301130.707</v>
      </c>
      <c r="AN135" s="6">
        <f ca="1">VLOOKUP(AC135,Anslutningspunkt!A:C,3,0)+RANDBETWEEN(-10000,10000)</f>
        <v>775839.054</v>
      </c>
      <c r="AP135" s="6" t="str">
        <f ca="1" t="shared" si="81"/>
        <v>Flytt</v>
      </c>
      <c r="AQ135" s="6" t="str">
        <f ca="1" t="shared" si="82"/>
        <v>Produktion</v>
      </c>
      <c r="AX135" s="30" t="str">
        <f ca="1" t="shared" si="83"/>
        <v/>
      </c>
      <c r="AZ135" s="30" t="str">
        <f ca="1">IF(SUM(IF({"4.Projekteringsavtal","5.Anslutningsavtal","6.Nätavtal"}=Q135,1,0))&gt;0,EDATE(AX135,RANDBETWEEN(0,6)),"")</f>
        <v/>
      </c>
      <c r="BB135" s="20" t="str">
        <f ca="1">IF(SUM(IF({"5.Anslutningsavtal","6.Nätavtal"}=Q135,1,0))&gt;0,EDATE(AZ135,RANDBETWEEN(0,3)),"")</f>
        <v/>
      </c>
      <c r="BD135" s="20" t="str">
        <f ca="1" t="shared" si="84"/>
        <v/>
      </c>
    </row>
    <row r="136" s="6" customFormat="1" ht="12.75" customHeight="1" spans="1:56">
      <c r="A136" s="32" t="s">
        <v>65</v>
      </c>
      <c r="B136" s="30">
        <f ca="1" t="shared" si="57"/>
        <v>44329</v>
      </c>
      <c r="C136" s="31">
        <f ca="1" t="shared" si="58"/>
        <v>45578</v>
      </c>
      <c r="D136" s="29" t="str">
        <f t="shared" si="59"/>
        <v>Project 4136</v>
      </c>
      <c r="E136" s="29" t="str">
        <f t="shared" si="60"/>
        <v>Company AB 5136</v>
      </c>
      <c r="F136" s="29" t="str">
        <f ca="1" t="shared" si="61"/>
        <v>Katrineholm</v>
      </c>
      <c r="G136" s="36">
        <f ca="1" t="shared" si="62"/>
        <v>30</v>
      </c>
      <c r="H136" s="37" t="str">
        <f ca="1" t="shared" si="63"/>
        <v>Ja</v>
      </c>
      <c r="I136" s="29" t="str">
        <f ca="1" t="shared" si="64"/>
        <v>Utökning</v>
      </c>
      <c r="J136" s="29" t="str">
        <f ca="1" t="shared" si="65"/>
        <v>Konsumtion</v>
      </c>
      <c r="K136" s="40">
        <f ca="1" t="shared" si="66"/>
        <v>410</v>
      </c>
      <c r="L136" s="40">
        <f ca="1" t="shared" si="67"/>
        <v>213</v>
      </c>
      <c r="M136" s="13"/>
      <c r="N136" s="29" t="str">
        <f ca="1" t="shared" si="68"/>
        <v>Erik Johanson 136</v>
      </c>
      <c r="O136" s="29" t="str">
        <f ca="1" t="shared" si="69"/>
        <v>Sarah Anderson 136</v>
      </c>
      <c r="P136" s="29" t="str">
        <f ca="1" t="shared" si="70"/>
        <v>Erik Johanson 136</v>
      </c>
      <c r="Q136" s="29" t="str">
        <f ca="1" t="shared" si="71"/>
        <v>4.Projekteringsavtal</v>
      </c>
      <c r="R136" s="44" t="str">
        <f ca="1" t="shared" si="72"/>
        <v>N/A</v>
      </c>
      <c r="S136" s="44" t="str">
        <f ca="1" t="shared" si="73"/>
        <v>x</v>
      </c>
      <c r="T136" s="44" t="str">
        <f ca="1" t="shared" si="74"/>
        <v/>
      </c>
      <c r="U136" s="15"/>
      <c r="V136" s="32"/>
      <c r="W136" s="48" t="str">
        <f ca="1" t="shared" si="75"/>
        <v>Reservationsavtal ska tecknas</v>
      </c>
      <c r="X136" s="49" t="str">
        <f ca="1" t="shared" si="76"/>
        <v/>
      </c>
      <c r="Y136" s="62" t="str">
        <f ca="1" t="shared" si="77"/>
        <v/>
      </c>
      <c r="Z136" s="62" t="str">
        <f ca="1" t="shared" si="78"/>
        <v/>
      </c>
      <c r="AA136" s="66"/>
      <c r="AB136" s="63" t="str">
        <f ca="1" t="shared" si="80"/>
        <v/>
      </c>
      <c r="AC136" s="72">
        <f ca="1">INDEX(Anslutningspunkt!$A$2:$A$24,RANDBETWEEN(2,24),1)</f>
        <v>3011</v>
      </c>
      <c r="AD136" s="29"/>
      <c r="AE136" s="29" t="str">
        <f ca="1" t="shared" si="79"/>
        <v>Stamnät</v>
      </c>
      <c r="AF136" s="78"/>
      <c r="AG136" s="121"/>
      <c r="AH136" s="122"/>
      <c r="AI136" s="102"/>
      <c r="AM136" s="6">
        <f ca="1">VLOOKUP(AC136,Anslutningspunkt!A:B,2,0)+RANDBETWEEN(-10000,10000)</f>
        <v>7664171.698</v>
      </c>
      <c r="AN136" s="6">
        <f ca="1">VLOOKUP(AC136,Anslutningspunkt!A:C,3,0)+RANDBETWEEN(-10000,10000)</f>
        <v>832993.195</v>
      </c>
      <c r="AP136" s="6" t="str">
        <f ca="1" t="shared" si="81"/>
        <v>Utökning</v>
      </c>
      <c r="AQ136" s="6" t="str">
        <f ca="1" t="shared" si="82"/>
        <v>Konsumtion</v>
      </c>
      <c r="AX136" s="30">
        <f ca="1" t="shared" si="83"/>
        <v>45100.3249055982</v>
      </c>
      <c r="AZ136" s="30">
        <f ca="1">IF(SUM(IF({"4.Projekteringsavtal","5.Anslutningsavtal","6.Nätavtal"}=Q136,1,0))&gt;0,EDATE(AX136,RANDBETWEEN(0,6)),"")</f>
        <v>45161</v>
      </c>
      <c r="BB136" s="20" t="str">
        <f ca="1">IF(SUM(IF({"5.Anslutningsavtal","6.Nätavtal"}=Q136,1,0))&gt;0,EDATE(AZ136,RANDBETWEEN(0,3)),"")</f>
        <v/>
      </c>
      <c r="BD136" s="20" t="str">
        <f ca="1" t="shared" si="84"/>
        <v/>
      </c>
    </row>
    <row r="137" s="6" customFormat="1" ht="12.75" customHeight="1" spans="1:56">
      <c r="A137" s="32" t="s">
        <v>65</v>
      </c>
      <c r="B137" s="30">
        <f ca="1" t="shared" si="57"/>
        <v>44550</v>
      </c>
      <c r="C137" s="31">
        <f ca="1" t="shared" si="58"/>
        <v>44713</v>
      </c>
      <c r="D137" s="29" t="str">
        <f t="shared" si="59"/>
        <v>Project 4137</v>
      </c>
      <c r="E137" s="29" t="str">
        <f t="shared" si="60"/>
        <v>Company AB 5137</v>
      </c>
      <c r="F137" s="29" t="str">
        <f ca="1" t="shared" si="61"/>
        <v>Falun</v>
      </c>
      <c r="G137" s="36">
        <f ca="1" t="shared" si="62"/>
        <v>38</v>
      </c>
      <c r="H137" s="37" t="str">
        <f ca="1" t="shared" si="63"/>
        <v>Ja</v>
      </c>
      <c r="I137" s="29" t="str">
        <f ca="1" t="shared" si="64"/>
        <v>Nyanslutning</v>
      </c>
      <c r="J137" s="29" t="str">
        <f ca="1" t="shared" si="65"/>
        <v>Produktion</v>
      </c>
      <c r="K137" s="40">
        <f ca="1" t="shared" si="66"/>
        <v>40</v>
      </c>
      <c r="L137" s="40">
        <f ca="1" t="shared" si="67"/>
        <v>12</v>
      </c>
      <c r="M137" s="13"/>
      <c r="N137" s="29" t="str">
        <f ca="1" t="shared" si="68"/>
        <v>Erik Johanson 137</v>
      </c>
      <c r="O137" s="29" t="str">
        <f ca="1" t="shared" si="69"/>
        <v>Lars Johnson 137</v>
      </c>
      <c r="P137" s="29" t="str">
        <f ca="1" t="shared" si="70"/>
        <v>Erik Johanson 137</v>
      </c>
      <c r="Q137" s="29" t="str">
        <f ca="1" t="shared" si="71"/>
        <v>1.Anslutningsmöjlighet</v>
      </c>
      <c r="R137" s="44" t="str">
        <f ca="1" t="shared" si="72"/>
        <v/>
      </c>
      <c r="S137" s="44" t="str">
        <f ca="1" t="shared" si="73"/>
        <v/>
      </c>
      <c r="T137" s="44" t="str">
        <f ca="1" t="shared" si="74"/>
        <v/>
      </c>
      <c r="U137" s="15"/>
      <c r="V137" s="32"/>
      <c r="W137" s="48" t="str">
        <f ca="1" t="shared" si="75"/>
        <v/>
      </c>
      <c r="X137" s="49" t="str">
        <f ca="1" t="shared" si="76"/>
        <v>Ja</v>
      </c>
      <c r="Y137" s="62">
        <f ca="1" t="shared" si="77"/>
        <v>45405</v>
      </c>
      <c r="Z137" s="62">
        <f ca="1" t="shared" si="78"/>
        <v>45082</v>
      </c>
      <c r="AA137" s="66"/>
      <c r="AB137" s="63" t="str">
        <f ca="1" t="shared" si="80"/>
        <v/>
      </c>
      <c r="AC137" s="72">
        <f ca="1">INDEX(Anslutningspunkt!$A$2:$A$24,RANDBETWEEN(2,24),1)</f>
        <v>205</v>
      </c>
      <c r="AD137" s="29"/>
      <c r="AE137" s="29" t="str">
        <f ca="1" t="shared" si="79"/>
        <v>Stamnät</v>
      </c>
      <c r="AF137" s="78"/>
      <c r="AG137" s="100"/>
      <c r="AH137" s="123"/>
      <c r="AI137" s="102"/>
      <c r="AM137" s="6">
        <f ca="1">VLOOKUP(AC137,Anslutningspunkt!A:B,2,0)+RANDBETWEEN(-10000,10000)</f>
        <v>7202118.753</v>
      </c>
      <c r="AN137" s="6">
        <f ca="1">VLOOKUP(AC137,Anslutningspunkt!A:C,3,0)+RANDBETWEEN(-10000,10000)</f>
        <v>368586.201</v>
      </c>
      <c r="AP137" s="6" t="str">
        <f ca="1" t="shared" si="81"/>
        <v>Nyanslutning</v>
      </c>
      <c r="AQ137" s="6" t="str">
        <f ca="1" t="shared" si="82"/>
        <v>Produktion</v>
      </c>
      <c r="AX137" s="30" t="str">
        <f ca="1" t="shared" si="83"/>
        <v/>
      </c>
      <c r="AZ137" s="30" t="str">
        <f ca="1">IF(SUM(IF({"4.Projekteringsavtal","5.Anslutningsavtal","6.Nätavtal"}=Q137,1,0))&gt;0,EDATE(AX137,RANDBETWEEN(0,6)),"")</f>
        <v/>
      </c>
      <c r="BB137" s="20" t="str">
        <f ca="1">IF(SUM(IF({"5.Anslutningsavtal","6.Nätavtal"}=Q137,1,0))&gt;0,EDATE(AZ137,RANDBETWEEN(0,3)),"")</f>
        <v/>
      </c>
      <c r="BD137" s="20" t="str">
        <f ca="1" t="shared" si="84"/>
        <v/>
      </c>
    </row>
    <row r="138" s="6" customFormat="1" ht="12.75" customHeight="1" spans="1:56">
      <c r="A138" s="32" t="s">
        <v>65</v>
      </c>
      <c r="B138" s="30">
        <f ca="1" t="shared" si="57"/>
        <v>43536</v>
      </c>
      <c r="C138" s="31">
        <f ca="1" t="shared" si="58"/>
        <v>45300</v>
      </c>
      <c r="D138" s="29" t="str">
        <f t="shared" si="59"/>
        <v>Project 4138</v>
      </c>
      <c r="E138" s="29" t="str">
        <f t="shared" si="60"/>
        <v>Company AB 5138</v>
      </c>
      <c r="F138" s="29" t="str">
        <f ca="1" t="shared" si="61"/>
        <v>Eskiltuna</v>
      </c>
      <c r="G138" s="36">
        <f ca="1" t="shared" si="62"/>
        <v>35</v>
      </c>
      <c r="H138" s="37" t="str">
        <f ca="1" t="shared" si="63"/>
        <v>Ja</v>
      </c>
      <c r="I138" s="29" t="str">
        <f ca="1" t="shared" si="64"/>
        <v>Utökning</v>
      </c>
      <c r="J138" s="29" t="str">
        <f ca="1" t="shared" si="65"/>
        <v>Konsumtion</v>
      </c>
      <c r="K138" s="40">
        <f ca="1" t="shared" si="66"/>
        <v>70</v>
      </c>
      <c r="L138" s="40">
        <f ca="1" t="shared" si="67"/>
        <v>69</v>
      </c>
      <c r="M138" s="13"/>
      <c r="N138" s="29" t="str">
        <f ca="1" t="shared" si="68"/>
        <v>Anders Erikson 138</v>
      </c>
      <c r="O138" s="29" t="str">
        <f ca="1" t="shared" si="69"/>
        <v>Sarah Anderson 138</v>
      </c>
      <c r="P138" s="29" t="str">
        <f ca="1" t="shared" si="70"/>
        <v>Sarah Anderson 138</v>
      </c>
      <c r="Q138" s="29" t="str">
        <f ca="1" t="shared" si="71"/>
        <v>1.Anslutningsmöjlighet</v>
      </c>
      <c r="R138" s="44" t="str">
        <f ca="1" t="shared" si="72"/>
        <v>?</v>
      </c>
      <c r="S138" s="44" t="str">
        <f ca="1" t="shared" si="73"/>
        <v/>
      </c>
      <c r="T138" s="44" t="str">
        <f ca="1" t="shared" si="74"/>
        <v/>
      </c>
      <c r="U138" s="15"/>
      <c r="V138" s="32"/>
      <c r="W138" s="48" t="str">
        <f ca="1" t="shared" si="75"/>
        <v/>
      </c>
      <c r="X138" s="49" t="str">
        <f ca="1" t="shared" si="76"/>
        <v>Ja</v>
      </c>
      <c r="Y138" s="62">
        <f ca="1" t="shared" si="77"/>
        <v>45578</v>
      </c>
      <c r="Z138" s="62">
        <f ca="1" t="shared" si="78"/>
        <v>45564</v>
      </c>
      <c r="AA138" s="66"/>
      <c r="AB138" s="63" t="str">
        <f ca="1" t="shared" si="80"/>
        <v/>
      </c>
      <c r="AC138" s="72">
        <f ca="1">INDEX(Anslutningspunkt!$A$2:$A$24,RANDBETWEEN(2,24),1)</f>
        <v>3011</v>
      </c>
      <c r="AD138" s="29"/>
      <c r="AE138" s="29" t="str">
        <f ca="1" t="shared" si="79"/>
        <v>Stamnät</v>
      </c>
      <c r="AF138" s="78"/>
      <c r="AG138" s="100"/>
      <c r="AH138" s="122"/>
      <c r="AI138" s="102"/>
      <c r="AM138" s="6">
        <f ca="1">VLOOKUP(AC138,Anslutningspunkt!A:B,2,0)+RANDBETWEEN(-10000,10000)</f>
        <v>7651543.698</v>
      </c>
      <c r="AN138" s="6">
        <f ca="1">VLOOKUP(AC138,Anslutningspunkt!A:C,3,0)+RANDBETWEEN(-10000,10000)</f>
        <v>822817.195</v>
      </c>
      <c r="AP138" s="6" t="str">
        <f ca="1" t="shared" si="81"/>
        <v>Utökning</v>
      </c>
      <c r="AQ138" s="6" t="str">
        <f ca="1" t="shared" si="82"/>
        <v>Konsumtion</v>
      </c>
      <c r="AX138" s="30" t="str">
        <f ca="1" t="shared" si="83"/>
        <v/>
      </c>
      <c r="AZ138" s="30" t="str">
        <f ca="1">IF(SUM(IF({"4.Projekteringsavtal","5.Anslutningsavtal","6.Nätavtal"}=Q138,1,0))&gt;0,EDATE(AX138,RANDBETWEEN(0,6)),"")</f>
        <v/>
      </c>
      <c r="BB138" s="20" t="str">
        <f ca="1">IF(SUM(IF({"5.Anslutningsavtal","6.Nätavtal"}=Q138,1,0))&gt;0,EDATE(AZ138,RANDBETWEEN(0,3)),"")</f>
        <v/>
      </c>
      <c r="BD138" s="20" t="str">
        <f ca="1" t="shared" si="84"/>
        <v/>
      </c>
    </row>
    <row r="139" s="6" customFormat="1" ht="12.75" customHeight="1" spans="1:56">
      <c r="A139" s="32" t="s">
        <v>65</v>
      </c>
      <c r="B139" s="30">
        <f ca="1" t="shared" si="57"/>
        <v>44264</v>
      </c>
      <c r="C139" s="31">
        <f ca="1" t="shared" si="58"/>
        <v>45149</v>
      </c>
      <c r="D139" s="29" t="str">
        <f t="shared" si="59"/>
        <v>Project 4139</v>
      </c>
      <c r="E139" s="29" t="str">
        <f t="shared" si="60"/>
        <v>Company AB 5139</v>
      </c>
      <c r="F139" s="29" t="str">
        <f ca="1" t="shared" si="61"/>
        <v>Upplands Bro</v>
      </c>
      <c r="G139" s="36">
        <f ca="1" t="shared" si="62"/>
        <v>38</v>
      </c>
      <c r="H139" s="37" t="str">
        <f ca="1" t="shared" si="63"/>
        <v/>
      </c>
      <c r="I139" s="29" t="str">
        <f ca="1" t="shared" si="64"/>
        <v>Flytt</v>
      </c>
      <c r="J139" s="29" t="str">
        <f ca="1" t="shared" si="65"/>
        <v>Produktion</v>
      </c>
      <c r="K139" s="40">
        <f ca="1" t="shared" si="66"/>
        <v>560</v>
      </c>
      <c r="L139" s="40">
        <f ca="1" t="shared" si="67"/>
        <v>321</v>
      </c>
      <c r="M139" s="13"/>
      <c r="N139" s="29" t="str">
        <f ca="1" t="shared" si="68"/>
        <v>Sarah Anderson 139</v>
      </c>
      <c r="O139" s="29" t="str">
        <f ca="1" t="shared" si="69"/>
        <v>Anders Erikson 139</v>
      </c>
      <c r="P139" s="29" t="str">
        <f ca="1" t="shared" si="70"/>
        <v>Erik Johanson 139</v>
      </c>
      <c r="Q139" s="29" t="str">
        <f ca="1" t="shared" si="71"/>
        <v>2.Reservationsavtal</v>
      </c>
      <c r="R139" s="44" t="str">
        <f ca="1" t="shared" si="72"/>
        <v/>
      </c>
      <c r="S139" s="44" t="str">
        <f ca="1" t="shared" si="73"/>
        <v/>
      </c>
      <c r="T139" s="44" t="str">
        <f ca="1" t="shared" si="74"/>
        <v/>
      </c>
      <c r="U139" s="15"/>
      <c r="V139" s="32"/>
      <c r="W139" s="48" t="str">
        <f ca="1" t="shared" si="75"/>
        <v/>
      </c>
      <c r="X139" s="49" t="str">
        <f ca="1" t="shared" si="76"/>
        <v>Ja</v>
      </c>
      <c r="Y139" s="62">
        <f ca="1" t="shared" si="77"/>
        <v>45408</v>
      </c>
      <c r="Z139" s="62">
        <f ca="1" t="shared" si="78"/>
        <v>45162</v>
      </c>
      <c r="AA139" s="66"/>
      <c r="AB139" s="63" t="str">
        <f ca="1" t="shared" si="80"/>
        <v/>
      </c>
      <c r="AC139" s="72">
        <f ca="1">INDEX(Anslutningspunkt!$A$2:$A$24,RANDBETWEEN(2,24),1)</f>
        <v>204</v>
      </c>
      <c r="AD139" s="29"/>
      <c r="AE139" s="29" t="str">
        <f ca="1" t="shared" si="79"/>
        <v>Regionnät</v>
      </c>
      <c r="AF139" s="78"/>
      <c r="AG139" s="100"/>
      <c r="AH139" s="122"/>
      <c r="AI139" s="102"/>
      <c r="AM139" s="6">
        <f ca="1">VLOOKUP(AC139,Anslutningspunkt!A:B,2,0)+RANDBETWEEN(-10000,10000)</f>
        <v>7085954.63</v>
      </c>
      <c r="AN139" s="6">
        <f ca="1">VLOOKUP(AC139,Anslutningspunkt!A:C,3,0)+RANDBETWEEN(-10000,10000)</f>
        <v>698194.671</v>
      </c>
      <c r="AP139" s="6" t="str">
        <f ca="1" t="shared" si="81"/>
        <v>Flytt</v>
      </c>
      <c r="AQ139" s="6" t="str">
        <f ca="1" t="shared" si="82"/>
        <v>Produktion</v>
      </c>
      <c r="AX139" s="30">
        <f ca="1" t="shared" si="83"/>
        <v>44808.5029986095</v>
      </c>
      <c r="AZ139" s="30" t="str">
        <f ca="1">IF(SUM(IF({"4.Projekteringsavtal","5.Anslutningsavtal","6.Nätavtal"}=Q139,1,0))&gt;0,EDATE(AX139,RANDBETWEEN(0,6)),"")</f>
        <v/>
      </c>
      <c r="BB139" s="20" t="str">
        <f ca="1">IF(SUM(IF({"5.Anslutningsavtal","6.Nätavtal"}=Q139,1,0))&gt;0,EDATE(AZ139,RANDBETWEEN(0,3)),"")</f>
        <v/>
      </c>
      <c r="BD139" s="20" t="str">
        <f ca="1" t="shared" si="84"/>
        <v/>
      </c>
    </row>
    <row r="140" s="6" customFormat="1" ht="12.75" customHeight="1" spans="1:56">
      <c r="A140" s="32" t="s">
        <v>65</v>
      </c>
      <c r="B140" s="30">
        <f ca="1" t="shared" si="57"/>
        <v>44115</v>
      </c>
      <c r="C140" s="31">
        <f ca="1" t="shared" si="58"/>
        <v>45571</v>
      </c>
      <c r="D140" s="29" t="str">
        <f t="shared" si="59"/>
        <v>Project 4140</v>
      </c>
      <c r="E140" s="29" t="str">
        <f t="shared" si="60"/>
        <v>Company AB 5140</v>
      </c>
      <c r="F140" s="29" t="str">
        <f ca="1" t="shared" si="61"/>
        <v>Katrineholm</v>
      </c>
      <c r="G140" s="36">
        <f ca="1" t="shared" si="62"/>
        <v>31</v>
      </c>
      <c r="H140" s="37" t="str">
        <f ca="1" t="shared" si="63"/>
        <v/>
      </c>
      <c r="I140" s="29" t="str">
        <f ca="1" t="shared" si="64"/>
        <v>Nyanslutning</v>
      </c>
      <c r="J140" s="29" t="str">
        <f ca="1" t="shared" si="65"/>
        <v>Konsumtion</v>
      </c>
      <c r="K140" s="40">
        <f ca="1" t="shared" si="66"/>
        <v>250</v>
      </c>
      <c r="L140" s="40">
        <f ca="1" t="shared" si="67"/>
        <v>31</v>
      </c>
      <c r="M140" s="13"/>
      <c r="N140" s="29" t="str">
        <f ca="1" t="shared" si="68"/>
        <v>Erik Johanson 140</v>
      </c>
      <c r="O140" s="29" t="str">
        <f ca="1" t="shared" si="69"/>
        <v>Erik Johanson 140</v>
      </c>
      <c r="P140" s="29" t="str">
        <f ca="1" t="shared" si="70"/>
        <v>Anders Erikson 140</v>
      </c>
      <c r="Q140" s="29" t="str">
        <f ca="1" t="shared" si="71"/>
        <v>4.Projekteringsavtal</v>
      </c>
      <c r="R140" s="44" t="str">
        <f ca="1" t="shared" si="72"/>
        <v>N/A</v>
      </c>
      <c r="S140" s="44" t="str">
        <f ca="1" t="shared" si="73"/>
        <v/>
      </c>
      <c r="T140" s="44" t="str">
        <f ca="1" t="shared" si="74"/>
        <v/>
      </c>
      <c r="U140" s="15"/>
      <c r="V140" s="32"/>
      <c r="W140" s="48" t="str">
        <f ca="1" t="shared" si="75"/>
        <v>Reservationsavtal ska tecknas</v>
      </c>
      <c r="X140" s="49" t="str">
        <f ca="1" t="shared" si="76"/>
        <v>Ja</v>
      </c>
      <c r="Y140" s="62">
        <f ca="1" t="shared" si="77"/>
        <v>45583</v>
      </c>
      <c r="Z140" s="62">
        <f ca="1" t="shared" si="78"/>
        <v>45572</v>
      </c>
      <c r="AA140" s="66"/>
      <c r="AB140" s="63" t="str">
        <f ca="1" t="shared" si="80"/>
        <v/>
      </c>
      <c r="AC140" s="72">
        <f ca="1">INDEX(Anslutningspunkt!$A$2:$A$24,RANDBETWEEN(2,24),1)</f>
        <v>201</v>
      </c>
      <c r="AD140" s="29"/>
      <c r="AE140" s="29" t="str">
        <f ca="1" t="shared" si="79"/>
        <v>Stamnät</v>
      </c>
      <c r="AF140" s="78"/>
      <c r="AG140" s="100"/>
      <c r="AH140" s="122"/>
      <c r="AI140" s="102"/>
      <c r="AM140" s="6">
        <f ca="1">VLOOKUP(AC140,Anslutningspunkt!A:B,2,0)+RANDBETWEEN(-10000,10000)</f>
        <v>6817342.311</v>
      </c>
      <c r="AN140" s="6">
        <f ca="1">VLOOKUP(AC140,Anslutningspunkt!A:C,3,0)+RANDBETWEEN(-10000,10000)</f>
        <v>350775.44</v>
      </c>
      <c r="AP140" s="6" t="str">
        <f ca="1" t="shared" si="81"/>
        <v>Nyanslutning</v>
      </c>
      <c r="AQ140" s="6" t="str">
        <f ca="1" t="shared" si="82"/>
        <v>Konsumtion</v>
      </c>
      <c r="AX140" s="30">
        <f ca="1" t="shared" si="83"/>
        <v>45342.5317218708</v>
      </c>
      <c r="AZ140" s="30">
        <f ca="1">IF(SUM(IF({"4.Projekteringsavtal","5.Anslutningsavtal","6.Nätavtal"}=Q140,1,0))&gt;0,EDATE(AX140,RANDBETWEEN(0,6)),"")</f>
        <v>45371</v>
      </c>
      <c r="BB140" s="20" t="str">
        <f ca="1">IF(SUM(IF({"5.Anslutningsavtal","6.Nätavtal"}=Q140,1,0))&gt;0,EDATE(AZ140,RANDBETWEEN(0,3)),"")</f>
        <v/>
      </c>
      <c r="BD140" s="20" t="str">
        <f ca="1" t="shared" si="84"/>
        <v/>
      </c>
    </row>
    <row r="141" s="6" customFormat="1" ht="12.75" customHeight="1" spans="1:56">
      <c r="A141" s="32" t="s">
        <v>65</v>
      </c>
      <c r="B141" s="30">
        <f ca="1" t="shared" si="57"/>
        <v>44465</v>
      </c>
      <c r="C141" s="31">
        <f ca="1" t="shared" si="58"/>
        <v>44821</v>
      </c>
      <c r="D141" s="29" t="str">
        <f t="shared" si="59"/>
        <v>Project 4141</v>
      </c>
      <c r="E141" s="29" t="str">
        <f t="shared" si="60"/>
        <v>Company AB 5141</v>
      </c>
      <c r="F141" s="29" t="str">
        <f ca="1" t="shared" si="61"/>
        <v>Avesta</v>
      </c>
      <c r="G141" s="36">
        <f ca="1" t="shared" si="62"/>
        <v>33</v>
      </c>
      <c r="H141" s="37" t="str">
        <f ca="1" t="shared" si="63"/>
        <v>Nej</v>
      </c>
      <c r="I141" s="29" t="str">
        <f ca="1" t="shared" si="64"/>
        <v>Flytt</v>
      </c>
      <c r="J141" s="29" t="str">
        <f ca="1" t="shared" si="65"/>
        <v>Konsumtion</v>
      </c>
      <c r="K141" s="40">
        <f ca="1" t="shared" si="66"/>
        <v>280</v>
      </c>
      <c r="L141" s="40">
        <f ca="1" t="shared" si="67"/>
        <v>145</v>
      </c>
      <c r="M141" s="13"/>
      <c r="N141" s="29" t="str">
        <f ca="1" t="shared" si="68"/>
        <v>Erik Johanson 141</v>
      </c>
      <c r="O141" s="29" t="str">
        <f ca="1" t="shared" si="69"/>
        <v>Sarah Anderson 141</v>
      </c>
      <c r="P141" s="29" t="str">
        <f ca="1" t="shared" si="70"/>
        <v>Erik Johanson 141</v>
      </c>
      <c r="Q141" s="29" t="str">
        <f ca="1" t="shared" si="71"/>
        <v>2.Reservationsavtal</v>
      </c>
      <c r="R141" s="44" t="str">
        <f ca="1" t="shared" si="72"/>
        <v>n</v>
      </c>
      <c r="S141" s="44" t="str">
        <f ca="1" t="shared" si="73"/>
        <v>x</v>
      </c>
      <c r="T141" s="44" t="str">
        <f ca="1" t="shared" si="74"/>
        <v/>
      </c>
      <c r="U141" s="15"/>
      <c r="V141" s="32"/>
      <c r="W141" s="48" t="str">
        <f ca="1" t="shared" si="75"/>
        <v/>
      </c>
      <c r="X141" s="49" t="str">
        <f ca="1" t="shared" si="76"/>
        <v>Nej</v>
      </c>
      <c r="Y141" s="62" t="str">
        <f ca="1" t="shared" si="77"/>
        <v/>
      </c>
      <c r="Z141" s="62" t="str">
        <f ca="1" t="shared" si="78"/>
        <v/>
      </c>
      <c r="AA141" s="66"/>
      <c r="AB141" s="63" t="str">
        <f ca="1" t="shared" si="80"/>
        <v/>
      </c>
      <c r="AC141" s="72">
        <f ca="1">INDEX(Anslutningspunkt!$A$2:$A$24,RANDBETWEEN(2,24),1)</f>
        <v>3002</v>
      </c>
      <c r="AD141" s="29"/>
      <c r="AE141" s="29" t="str">
        <f ca="1" t="shared" si="79"/>
        <v/>
      </c>
      <c r="AF141" s="78"/>
      <c r="AG141" s="121"/>
      <c r="AH141" s="122"/>
      <c r="AI141" s="102"/>
      <c r="AM141" s="6">
        <f ca="1">VLOOKUP(AC141,Anslutningspunkt!A:B,2,0)+RANDBETWEEN(-10000,10000)</f>
        <v>7673686.698</v>
      </c>
      <c r="AN141" s="6">
        <f ca="1">VLOOKUP(AC141,Anslutningspunkt!A:C,3,0)+RANDBETWEEN(-10000,10000)</f>
        <v>755727.195</v>
      </c>
      <c r="AP141" s="6" t="str">
        <f ca="1" t="shared" si="81"/>
        <v>Flytt</v>
      </c>
      <c r="AQ141" s="6" t="str">
        <f ca="1" t="shared" si="82"/>
        <v>Konsumtion</v>
      </c>
      <c r="AX141" s="30">
        <f ca="1" t="shared" si="83"/>
        <v>44639.3663917715</v>
      </c>
      <c r="AZ141" s="30" t="str">
        <f ca="1">IF(SUM(IF({"4.Projekteringsavtal","5.Anslutningsavtal","6.Nätavtal"}=Q141,1,0))&gt;0,EDATE(AX141,RANDBETWEEN(0,6)),"")</f>
        <v/>
      </c>
      <c r="BB141" s="20" t="str">
        <f ca="1">IF(SUM(IF({"5.Anslutningsavtal","6.Nätavtal"}=Q141,1,0))&gt;0,EDATE(AZ141,RANDBETWEEN(0,3)),"")</f>
        <v/>
      </c>
      <c r="BD141" s="20" t="str">
        <f ca="1" t="shared" si="84"/>
        <v/>
      </c>
    </row>
    <row r="142" s="6" customFormat="1" ht="12.75" customHeight="1" spans="1:56">
      <c r="A142" s="32" t="s">
        <v>65</v>
      </c>
      <c r="B142" s="30">
        <f ca="1" t="shared" si="57"/>
        <v>43458</v>
      </c>
      <c r="C142" s="31">
        <f ca="1" t="shared" si="58"/>
        <v>45146</v>
      </c>
      <c r="D142" s="29" t="str">
        <f t="shared" si="59"/>
        <v>Project 4142</v>
      </c>
      <c r="E142" s="29" t="str">
        <f t="shared" si="60"/>
        <v>Company AB 5142</v>
      </c>
      <c r="F142" s="29" t="str">
        <f ca="1" t="shared" si="61"/>
        <v>Nynäshamn</v>
      </c>
      <c r="G142" s="36">
        <f ca="1" t="shared" si="62"/>
        <v>36</v>
      </c>
      <c r="H142" s="37" t="str">
        <f ca="1" t="shared" si="63"/>
        <v/>
      </c>
      <c r="I142" s="29" t="str">
        <f ca="1" t="shared" si="64"/>
        <v>Utökning</v>
      </c>
      <c r="J142" s="29" t="str">
        <f ca="1" t="shared" si="65"/>
        <v>Produktion</v>
      </c>
      <c r="K142" s="40">
        <f ca="1" t="shared" si="66"/>
        <v>50</v>
      </c>
      <c r="L142" s="40">
        <f ca="1" t="shared" si="67"/>
        <v>13</v>
      </c>
      <c r="M142" s="13"/>
      <c r="N142" s="29" t="str">
        <f ca="1" t="shared" si="68"/>
        <v>Lars Johnson 142</v>
      </c>
      <c r="O142" s="29" t="str">
        <f ca="1" t="shared" si="69"/>
        <v>Erik Johanson 142</v>
      </c>
      <c r="P142" s="29" t="str">
        <f ca="1" t="shared" si="70"/>
        <v>Anders Erikson 142</v>
      </c>
      <c r="Q142" s="29" t="str">
        <f ca="1" t="shared" si="71"/>
        <v>1.Anslutningsmöjlighet</v>
      </c>
      <c r="R142" s="44" t="str">
        <f ca="1" t="shared" si="72"/>
        <v>nej</v>
      </c>
      <c r="S142" s="44" t="str">
        <f ca="1" t="shared" si="73"/>
        <v/>
      </c>
      <c r="T142" s="44" t="str">
        <f ca="1" t="shared" si="74"/>
        <v>x</v>
      </c>
      <c r="U142" s="15"/>
      <c r="V142" s="32"/>
      <c r="W142" s="48" t="str">
        <f ca="1" t="shared" si="75"/>
        <v/>
      </c>
      <c r="X142" s="49" t="str">
        <f ca="1" t="shared" si="76"/>
        <v/>
      </c>
      <c r="Y142" s="62" t="str">
        <f ca="1" t="shared" si="77"/>
        <v/>
      </c>
      <c r="Z142" s="62" t="str">
        <f ca="1" t="shared" si="78"/>
        <v/>
      </c>
      <c r="AA142" s="66"/>
      <c r="AB142" s="63">
        <f ca="1" t="shared" si="80"/>
        <v>44558.4515005457</v>
      </c>
      <c r="AC142" s="72">
        <f ca="1">INDEX(Anslutningspunkt!$A$2:$A$24,RANDBETWEEN(2,24),1)</f>
        <v>3004</v>
      </c>
      <c r="AD142" s="29"/>
      <c r="AE142" s="29" t="str">
        <f ca="1" t="shared" si="79"/>
        <v>Regionnät</v>
      </c>
      <c r="AF142" s="78"/>
      <c r="AG142" s="121"/>
      <c r="AH142" s="122"/>
      <c r="AI142" s="102"/>
      <c r="AM142" s="6">
        <f ca="1">VLOOKUP(AC142,Anslutningspunkt!A:B,2,0)+RANDBETWEEN(-10000,10000)</f>
        <v>7616331.698</v>
      </c>
      <c r="AN142" s="6">
        <f ca="1">VLOOKUP(AC142,Anslutningspunkt!A:C,3,0)+RANDBETWEEN(-10000,10000)</f>
        <v>772976.195</v>
      </c>
      <c r="AP142" s="6" t="str">
        <f ca="1" t="shared" si="81"/>
        <v>Utökning</v>
      </c>
      <c r="AQ142" s="6" t="str">
        <f ca="1" t="shared" si="82"/>
        <v>Produktion</v>
      </c>
      <c r="AX142" s="30" t="str">
        <f ca="1" t="shared" si="83"/>
        <v/>
      </c>
      <c r="AZ142" s="30" t="str">
        <f ca="1">IF(SUM(IF({"4.Projekteringsavtal","5.Anslutningsavtal","6.Nätavtal"}=Q142,1,0))&gt;0,EDATE(AX142,RANDBETWEEN(0,6)),"")</f>
        <v/>
      </c>
      <c r="BB142" s="20" t="str">
        <f ca="1">IF(SUM(IF({"5.Anslutningsavtal","6.Nätavtal"}=Q142,1,0))&gt;0,EDATE(AZ142,RANDBETWEEN(0,3)),"")</f>
        <v/>
      </c>
      <c r="BD142" s="20" t="str">
        <f ca="1" t="shared" si="84"/>
        <v/>
      </c>
    </row>
    <row r="143" s="6" customFormat="1" ht="12.75" customHeight="1" spans="1:56">
      <c r="A143" s="32" t="s">
        <v>65</v>
      </c>
      <c r="B143" s="30">
        <f ca="1" t="shared" si="57"/>
        <v>44487</v>
      </c>
      <c r="C143" s="31">
        <f ca="1" t="shared" si="58"/>
        <v>44876</v>
      </c>
      <c r="D143" s="29" t="str">
        <f t="shared" si="59"/>
        <v>Project 4143</v>
      </c>
      <c r="E143" s="29" t="str">
        <f t="shared" si="60"/>
        <v>Company AB 5143</v>
      </c>
      <c r="F143" s="29" t="str">
        <f ca="1" t="shared" si="61"/>
        <v>Upplans Bro</v>
      </c>
      <c r="G143" s="36">
        <f ca="1" t="shared" si="62"/>
        <v>36</v>
      </c>
      <c r="H143" s="37" t="str">
        <f ca="1" t="shared" si="63"/>
        <v>Nej</v>
      </c>
      <c r="I143" s="29" t="str">
        <f ca="1" t="shared" si="64"/>
        <v>Nyanslutning</v>
      </c>
      <c r="J143" s="29" t="str">
        <f ca="1" t="shared" si="65"/>
        <v>Konsumtion</v>
      </c>
      <c r="K143" s="40">
        <f ca="1" t="shared" si="66"/>
        <v>570</v>
      </c>
      <c r="L143" s="40">
        <f ca="1" t="shared" si="67"/>
        <v>360</v>
      </c>
      <c r="M143" s="13"/>
      <c r="N143" s="29" t="str">
        <f ca="1" t="shared" si="68"/>
        <v>Erik Johanson 143</v>
      </c>
      <c r="O143" s="29" t="str">
        <f ca="1" t="shared" si="69"/>
        <v>Lars Johnson 143</v>
      </c>
      <c r="P143" s="29" t="str">
        <f ca="1" t="shared" si="70"/>
        <v>Sarah Anderson 143</v>
      </c>
      <c r="Q143" s="29" t="str">
        <f ca="1" t="shared" si="71"/>
        <v>5.Anslutningsavtal</v>
      </c>
      <c r="R143" s="44" t="str">
        <f ca="1" t="shared" si="72"/>
        <v/>
      </c>
      <c r="S143" s="44" t="str">
        <f ca="1" t="shared" si="73"/>
        <v/>
      </c>
      <c r="T143" s="44" t="str">
        <f ca="1" t="shared" si="74"/>
        <v>x</v>
      </c>
      <c r="U143" s="15"/>
      <c r="V143" s="32"/>
      <c r="W143" s="48" t="str">
        <f ca="1" t="shared" si="75"/>
        <v>Länk</v>
      </c>
      <c r="X143" s="49" t="str">
        <f ca="1" t="shared" si="76"/>
        <v>Nej</v>
      </c>
      <c r="Y143" s="62" t="str">
        <f ca="1" t="shared" si="77"/>
        <v/>
      </c>
      <c r="Z143" s="62" t="str">
        <f ca="1" t="shared" si="78"/>
        <v/>
      </c>
      <c r="AA143" s="66"/>
      <c r="AB143" s="63" t="str">
        <f ca="1" t="shared" si="80"/>
        <v/>
      </c>
      <c r="AC143" s="72">
        <f ca="1">INDEX(Anslutningspunkt!$A$2:$A$24,RANDBETWEEN(2,24),1)</f>
        <v>3008</v>
      </c>
      <c r="AD143" s="29"/>
      <c r="AE143" s="29" t="str">
        <f ca="1" t="shared" si="79"/>
        <v>Regionnät</v>
      </c>
      <c r="AF143" s="78"/>
      <c r="AG143" s="121"/>
      <c r="AH143" s="122"/>
      <c r="AI143" s="102"/>
      <c r="AM143" s="6">
        <f ca="1">VLOOKUP(AC143,Anslutningspunkt!A:B,2,0)+RANDBETWEEN(-10000,10000)</f>
        <v>7689935.698</v>
      </c>
      <c r="AN143" s="6">
        <f ca="1">VLOOKUP(AC143,Anslutningspunkt!A:C,3,0)+RANDBETWEEN(-10000,10000)</f>
        <v>771181.195</v>
      </c>
      <c r="AP143" s="6" t="str">
        <f ca="1" t="shared" si="81"/>
        <v>Nyanslutning</v>
      </c>
      <c r="AQ143" s="6" t="str">
        <f ca="1" t="shared" si="82"/>
        <v>Konsumtion</v>
      </c>
      <c r="AX143" s="30">
        <f ca="1" t="shared" si="83"/>
        <v>44870.0624151655</v>
      </c>
      <c r="AZ143" s="30">
        <f ca="1">IF(SUM(IF({"4.Projekteringsavtal","5.Anslutningsavtal","6.Nätavtal"}=Q143,1,0))&gt;0,EDATE(AX143,RANDBETWEEN(0,6)),"")</f>
        <v>45021</v>
      </c>
      <c r="BB143" s="20">
        <f ca="1">IF(SUM(IF({"5.Anslutningsavtal","6.Nätavtal"}=Q143,1,0))&gt;0,EDATE(AZ143,RANDBETWEEN(0,3)),"")</f>
        <v>45082</v>
      </c>
      <c r="BD143" s="20" t="str">
        <f ca="1" t="shared" si="84"/>
        <v/>
      </c>
    </row>
    <row r="144" s="6" customFormat="1" ht="12.75" customHeight="1" spans="1:56">
      <c r="A144" s="32" t="s">
        <v>65</v>
      </c>
      <c r="B144" s="30">
        <f ca="1" t="shared" si="57"/>
        <v>44486</v>
      </c>
      <c r="C144" s="31">
        <f ca="1" t="shared" si="58"/>
        <v>44749</v>
      </c>
      <c r="D144" s="29" t="str">
        <f t="shared" si="59"/>
        <v>Project 4144</v>
      </c>
      <c r="E144" s="29" t="str">
        <f t="shared" si="60"/>
        <v>Company AB 5144</v>
      </c>
      <c r="F144" s="29" t="str">
        <f ca="1" t="shared" si="61"/>
        <v>Älvkarleby</v>
      </c>
      <c r="G144" s="36">
        <f ca="1" t="shared" si="62"/>
        <v>31</v>
      </c>
      <c r="H144" s="37" t="str">
        <f ca="1" t="shared" si="63"/>
        <v>Nej</v>
      </c>
      <c r="I144" s="29" t="str">
        <f ca="1" t="shared" si="64"/>
        <v>Nyanslutning</v>
      </c>
      <c r="J144" s="29" t="str">
        <f ca="1" t="shared" si="65"/>
        <v>Konsumtion</v>
      </c>
      <c r="K144" s="40">
        <f ca="1" t="shared" si="66"/>
        <v>340</v>
      </c>
      <c r="L144" s="40">
        <f ca="1" t="shared" si="67"/>
        <v>332</v>
      </c>
      <c r="M144" s="13"/>
      <c r="N144" s="29" t="str">
        <f ca="1" t="shared" si="68"/>
        <v>Anders Erikson 144</v>
      </c>
      <c r="O144" s="29" t="str">
        <f ca="1" t="shared" si="69"/>
        <v>Anders Erikson 144</v>
      </c>
      <c r="P144" s="29" t="str">
        <f ca="1" t="shared" si="70"/>
        <v>Erik Johanson 144</v>
      </c>
      <c r="Q144" s="29" t="str">
        <f ca="1" t="shared" si="71"/>
        <v>6.Nätavtal</v>
      </c>
      <c r="R144" s="44" t="str">
        <f ca="1" t="shared" si="72"/>
        <v/>
      </c>
      <c r="S144" s="44" t="str">
        <f ca="1" t="shared" si="73"/>
        <v/>
      </c>
      <c r="T144" s="44" t="str">
        <f ca="1" t="shared" si="74"/>
        <v>x</v>
      </c>
      <c r="U144" s="15"/>
      <c r="V144" s="32"/>
      <c r="W144" s="48" t="str">
        <f ca="1" t="shared" si="75"/>
        <v/>
      </c>
      <c r="X144" s="49" t="str">
        <f ca="1" t="shared" si="76"/>
        <v>Ja</v>
      </c>
      <c r="Y144" s="62">
        <f ca="1" t="shared" si="77"/>
        <v>45543</v>
      </c>
      <c r="Z144" s="62">
        <f ca="1" t="shared" si="78"/>
        <v>45300</v>
      </c>
      <c r="AA144" s="66"/>
      <c r="AB144" s="63" t="str">
        <f ca="1" t="shared" si="80"/>
        <v/>
      </c>
      <c r="AC144" s="72">
        <f ca="1">INDEX(Anslutningspunkt!$A$2:$A$24,RANDBETWEEN(2,24),1)</f>
        <v>3001</v>
      </c>
      <c r="AD144" s="29"/>
      <c r="AE144" s="29" t="str">
        <f ca="1" t="shared" si="79"/>
        <v>Stamnät</v>
      </c>
      <c r="AF144" s="78"/>
      <c r="AG144" s="121"/>
      <c r="AH144" s="122"/>
      <c r="AI144" s="102"/>
      <c r="AM144" s="6">
        <f ca="1">VLOOKUP(AC144,Anslutningspunkt!A:B,2,0)+RANDBETWEEN(-10000,10000)</f>
        <v>7406112.672</v>
      </c>
      <c r="AN144" s="6">
        <f ca="1">VLOOKUP(AC144,Anslutningspunkt!A:C,3,0)+RANDBETWEEN(-10000,10000)</f>
        <v>916566.142</v>
      </c>
      <c r="AP144" s="6" t="str">
        <f ca="1" t="shared" si="81"/>
        <v>Nyanslutning</v>
      </c>
      <c r="AQ144" s="6" t="str">
        <f ca="1" t="shared" si="82"/>
        <v>Konsumtion</v>
      </c>
      <c r="AX144" s="30">
        <f ca="1" t="shared" si="83"/>
        <v>44727.5811884978</v>
      </c>
      <c r="AZ144" s="30">
        <f ca="1">IF(SUM(IF({"4.Projekteringsavtal","5.Anslutningsavtal","6.Nätavtal"}=Q144,1,0))&gt;0,EDATE(AX144,RANDBETWEEN(0,6)),"")</f>
        <v>44880</v>
      </c>
      <c r="BB144" s="20">
        <f ca="1">IF(SUM(IF({"5.Anslutningsavtal","6.Nätavtal"}=Q144,1,0))&gt;0,EDATE(AZ144,RANDBETWEEN(0,3)),"")</f>
        <v>44941</v>
      </c>
      <c r="BD144" s="20">
        <f ca="1" t="shared" si="84"/>
        <v>44972</v>
      </c>
    </row>
    <row r="145" s="6" customFormat="1" ht="12.75" customHeight="1" spans="1:56">
      <c r="A145" s="32" t="s">
        <v>65</v>
      </c>
      <c r="B145" s="30">
        <f ca="1" t="shared" si="57"/>
        <v>44776</v>
      </c>
      <c r="C145" s="31">
        <f ca="1" t="shared" si="58"/>
        <v>44911</v>
      </c>
      <c r="D145" s="29" t="str">
        <f t="shared" si="59"/>
        <v>Project 4145</v>
      </c>
      <c r="E145" s="29" t="str">
        <f t="shared" si="60"/>
        <v>Company AB 5145</v>
      </c>
      <c r="F145" s="29" t="str">
        <f ca="1" t="shared" si="61"/>
        <v>Strängnäs</v>
      </c>
      <c r="G145" s="36">
        <f ca="1" t="shared" si="62"/>
        <v>36</v>
      </c>
      <c r="H145" s="37" t="str">
        <f ca="1" t="shared" si="63"/>
        <v>Ja</v>
      </c>
      <c r="I145" s="29" t="str">
        <f ca="1" t="shared" si="64"/>
        <v>Flytt</v>
      </c>
      <c r="J145" s="29" t="str">
        <f ca="1" t="shared" si="65"/>
        <v>Produktion</v>
      </c>
      <c r="K145" s="40">
        <f ca="1" t="shared" si="66"/>
        <v>60</v>
      </c>
      <c r="L145" s="40">
        <f ca="1" t="shared" si="67"/>
        <v>57</v>
      </c>
      <c r="M145" s="13"/>
      <c r="N145" s="29" t="str">
        <f ca="1" t="shared" si="68"/>
        <v>Lars Johnson 145</v>
      </c>
      <c r="O145" s="29" t="str">
        <f ca="1" t="shared" si="69"/>
        <v>Sarah Anderson 145</v>
      </c>
      <c r="P145" s="29" t="str">
        <f ca="1" t="shared" si="70"/>
        <v>Sarah Anderson 145</v>
      </c>
      <c r="Q145" s="29" t="str">
        <f ca="1" t="shared" si="71"/>
        <v>6.Nätavtal</v>
      </c>
      <c r="R145" s="44" t="str">
        <f ca="1" t="shared" si="72"/>
        <v/>
      </c>
      <c r="S145" s="44" t="str">
        <f ca="1" t="shared" si="73"/>
        <v/>
      </c>
      <c r="T145" s="44" t="str">
        <f ca="1" t="shared" si="74"/>
        <v/>
      </c>
      <c r="U145" s="15"/>
      <c r="V145" s="32"/>
      <c r="W145" s="48" t="str">
        <f ca="1" t="shared" si="75"/>
        <v/>
      </c>
      <c r="X145" s="49" t="str">
        <f ca="1" t="shared" si="76"/>
        <v>Nej</v>
      </c>
      <c r="Y145" s="62" t="str">
        <f ca="1" t="shared" si="77"/>
        <v/>
      </c>
      <c r="Z145" s="62" t="str">
        <f ca="1" t="shared" si="78"/>
        <v/>
      </c>
      <c r="AA145" s="66"/>
      <c r="AB145" s="63" t="str">
        <f ca="1" t="shared" si="80"/>
        <v/>
      </c>
      <c r="AC145" s="72">
        <f ca="1">INDEX(Anslutningspunkt!$A$2:$A$24,RANDBETWEEN(2,24),1)</f>
        <v>3018</v>
      </c>
      <c r="AD145" s="29"/>
      <c r="AE145" s="29" t="str">
        <f ca="1" t="shared" si="79"/>
        <v>Regionnät</v>
      </c>
      <c r="AF145" s="78"/>
      <c r="AG145" s="121"/>
      <c r="AH145" s="122"/>
      <c r="AI145" s="122"/>
      <c r="AM145" s="6">
        <f ca="1">VLOOKUP(AC145,Anslutningspunkt!A:B,2,0)+RANDBETWEEN(-10000,10000)</f>
        <v>7746244.698</v>
      </c>
      <c r="AN145" s="6">
        <f ca="1">VLOOKUP(AC145,Anslutningspunkt!A:C,3,0)+RANDBETWEEN(-10000,10000)</f>
        <v>772744.195</v>
      </c>
      <c r="AP145" s="6" t="str">
        <f ca="1" t="shared" si="81"/>
        <v>Flytt</v>
      </c>
      <c r="AQ145" s="6" t="str">
        <f ca="1" t="shared" si="82"/>
        <v>Produktion</v>
      </c>
      <c r="AX145" s="30">
        <f ca="1" t="shared" si="83"/>
        <v>44904.6433841504</v>
      </c>
      <c r="AZ145" s="30">
        <f ca="1">IF(SUM(IF({"4.Projekteringsavtal","5.Anslutningsavtal","6.Nätavtal"}=Q145,1,0))&gt;0,EDATE(AX145,RANDBETWEEN(0,6)),"")</f>
        <v>45055</v>
      </c>
      <c r="BB145" s="20">
        <f ca="1">IF(SUM(IF({"5.Anslutningsavtal","6.Nätavtal"}=Q145,1,0))&gt;0,EDATE(AZ145,RANDBETWEEN(0,3)),"")</f>
        <v>45116</v>
      </c>
      <c r="BD145" s="20">
        <f ca="1" t="shared" si="84"/>
        <v>45208</v>
      </c>
    </row>
    <row r="146" s="6" customFormat="1" ht="12.75" customHeight="1" spans="1:56">
      <c r="A146" s="33" t="s">
        <v>65</v>
      </c>
      <c r="B146" s="30">
        <f ca="1" t="shared" si="57"/>
        <v>44749</v>
      </c>
      <c r="C146" s="31">
        <f ca="1" t="shared" si="58"/>
        <v>45484</v>
      </c>
      <c r="D146" s="29" t="str">
        <f t="shared" si="59"/>
        <v>Project 4146</v>
      </c>
      <c r="E146" s="29" t="str">
        <f t="shared" si="60"/>
        <v>Company AB 5146</v>
      </c>
      <c r="F146" s="29" t="str">
        <f ca="1" t="shared" si="61"/>
        <v>Norrtälje</v>
      </c>
      <c r="G146" s="36">
        <f ca="1" t="shared" si="62"/>
        <v>37</v>
      </c>
      <c r="H146" s="37" t="str">
        <f ca="1" t="shared" si="63"/>
        <v/>
      </c>
      <c r="I146" s="29" t="str">
        <f ca="1" t="shared" si="64"/>
        <v>Nyanslutning</v>
      </c>
      <c r="J146" s="29" t="str">
        <f ca="1" t="shared" si="65"/>
        <v>Konsumtion</v>
      </c>
      <c r="K146" s="40">
        <f ca="1" t="shared" si="66"/>
        <v>510</v>
      </c>
      <c r="L146" s="40">
        <f ca="1" t="shared" si="67"/>
        <v>424</v>
      </c>
      <c r="M146" s="13"/>
      <c r="N146" s="29" t="str">
        <f ca="1" t="shared" si="68"/>
        <v>Erik Johanson 146</v>
      </c>
      <c r="O146" s="29" t="str">
        <f ca="1" t="shared" si="69"/>
        <v>Erik Johanson 146</v>
      </c>
      <c r="P146" s="29" t="str">
        <f ca="1" t="shared" si="70"/>
        <v>Lars Johnson 146</v>
      </c>
      <c r="Q146" s="29" t="str">
        <f ca="1" t="shared" si="71"/>
        <v>4.Projekteringsavtal</v>
      </c>
      <c r="R146" s="44" t="str">
        <f ca="1" t="shared" si="72"/>
        <v/>
      </c>
      <c r="S146" s="44" t="str">
        <f ca="1" t="shared" si="73"/>
        <v/>
      </c>
      <c r="T146" s="44" t="str">
        <f ca="1" t="shared" si="74"/>
        <v/>
      </c>
      <c r="U146" s="15"/>
      <c r="V146" s="32"/>
      <c r="W146" s="48" t="str">
        <f ca="1" t="shared" si="75"/>
        <v/>
      </c>
      <c r="X146" s="49" t="str">
        <f ca="1" t="shared" si="76"/>
        <v/>
      </c>
      <c r="Y146" s="62" t="str">
        <f ca="1" t="shared" si="77"/>
        <v/>
      </c>
      <c r="Z146" s="62" t="str">
        <f ca="1" t="shared" si="78"/>
        <v/>
      </c>
      <c r="AA146" s="66"/>
      <c r="AB146" s="63" t="str">
        <f ca="1" t="shared" si="80"/>
        <v/>
      </c>
      <c r="AC146" s="72">
        <f ca="1">INDEX(Anslutningspunkt!$A$2:$A$24,RANDBETWEEN(2,24),1)</f>
        <v>3007</v>
      </c>
      <c r="AD146" s="29"/>
      <c r="AE146" s="29" t="str">
        <f ca="1" t="shared" si="79"/>
        <v>Stamnät Regionnät</v>
      </c>
      <c r="AF146" s="78"/>
      <c r="AG146" s="121"/>
      <c r="AH146" s="122"/>
      <c r="AI146" s="102"/>
      <c r="AM146" s="6">
        <f ca="1">VLOOKUP(AC146,Anslutningspunkt!A:B,2,0)+RANDBETWEEN(-10000,10000)</f>
        <v>7677741.698</v>
      </c>
      <c r="AN146" s="6">
        <f ca="1">VLOOKUP(AC146,Anslutningspunkt!A:C,3,0)+RANDBETWEEN(-10000,10000)</f>
        <v>766005.195</v>
      </c>
      <c r="AP146" s="6" t="str">
        <f ca="1" t="shared" si="81"/>
        <v>Nyanslutning</v>
      </c>
      <c r="AQ146" s="6" t="str">
        <f ca="1" t="shared" si="82"/>
        <v>Konsumtion</v>
      </c>
      <c r="AX146" s="30">
        <f ca="1" t="shared" si="83"/>
        <v>45356.4178953709</v>
      </c>
      <c r="AZ146" s="30">
        <f ca="1">IF(SUM(IF({"4.Projekteringsavtal","5.Anslutningsavtal","6.Nätavtal"}=Q146,1,0))&gt;0,EDATE(AX146,RANDBETWEEN(0,6)),"")</f>
        <v>45356</v>
      </c>
      <c r="BB146" s="20" t="str">
        <f ca="1">IF(SUM(IF({"5.Anslutningsavtal","6.Nätavtal"}=Q146,1,0))&gt;0,EDATE(AZ146,RANDBETWEEN(0,3)),"")</f>
        <v/>
      </c>
      <c r="BD146" s="20" t="str">
        <f ca="1" t="shared" si="84"/>
        <v/>
      </c>
    </row>
    <row r="147" s="6" customFormat="1" ht="12.75" customHeight="1" spans="1:56">
      <c r="A147" s="32" t="s">
        <v>65</v>
      </c>
      <c r="B147" s="30">
        <f ca="1" t="shared" si="57"/>
        <v>43142</v>
      </c>
      <c r="C147" s="31">
        <f ca="1" t="shared" si="58"/>
        <v>44970</v>
      </c>
      <c r="D147" s="29" t="str">
        <f t="shared" si="59"/>
        <v>Project 4147</v>
      </c>
      <c r="E147" s="29" t="str">
        <f t="shared" si="60"/>
        <v>Company AB 5147</v>
      </c>
      <c r="F147" s="29" t="str">
        <f ca="1" t="shared" si="61"/>
        <v>Långshyttan</v>
      </c>
      <c r="G147" s="36">
        <f ca="1" t="shared" si="62"/>
        <v>36</v>
      </c>
      <c r="H147" s="37" t="str">
        <f ca="1" t="shared" si="63"/>
        <v>Ja</v>
      </c>
      <c r="I147" s="29" t="str">
        <f ca="1" t="shared" si="64"/>
        <v>Utökning</v>
      </c>
      <c r="J147" s="29" t="str">
        <f ca="1" t="shared" si="65"/>
        <v>Produktion</v>
      </c>
      <c r="K147" s="40">
        <f ca="1" t="shared" si="66"/>
        <v>130</v>
      </c>
      <c r="L147" s="40">
        <f ca="1" t="shared" si="67"/>
        <v>4</v>
      </c>
      <c r="M147" s="13"/>
      <c r="N147" s="29" t="str">
        <f ca="1" t="shared" si="68"/>
        <v>Anders Erikson 147</v>
      </c>
      <c r="O147" s="29" t="str">
        <f ca="1" t="shared" si="69"/>
        <v>Sarah Anderson 147</v>
      </c>
      <c r="P147" s="29" t="str">
        <f ca="1" t="shared" si="70"/>
        <v>Lars Johnson 147</v>
      </c>
      <c r="Q147" s="29" t="str">
        <f ca="1" t="shared" si="71"/>
        <v>1.Anslutningsmöjlighet</v>
      </c>
      <c r="R147" s="44" t="str">
        <f ca="1" t="shared" si="72"/>
        <v>Ja</v>
      </c>
      <c r="S147" s="44" t="str">
        <f ca="1" t="shared" si="73"/>
        <v/>
      </c>
      <c r="T147" s="44" t="str">
        <f ca="1" t="shared" si="74"/>
        <v/>
      </c>
      <c r="U147" s="15"/>
      <c r="V147" s="32"/>
      <c r="W147" s="48" t="str">
        <f ca="1" t="shared" si="75"/>
        <v/>
      </c>
      <c r="X147" s="49" t="str">
        <f ca="1" t="shared" si="76"/>
        <v>Ja</v>
      </c>
      <c r="Y147" s="62">
        <f ca="1" t="shared" si="77"/>
        <v>45307</v>
      </c>
      <c r="Z147" s="62">
        <f ca="1" t="shared" si="78"/>
        <v>45029</v>
      </c>
      <c r="AA147" s="66"/>
      <c r="AB147" s="63" t="str">
        <f ca="1" t="shared" si="80"/>
        <v/>
      </c>
      <c r="AC147" s="72">
        <f ca="1">INDEX(Anslutningspunkt!$A$2:$A$24,RANDBETWEEN(2,24),1)</f>
        <v>3008</v>
      </c>
      <c r="AD147" s="29"/>
      <c r="AE147" s="29" t="str">
        <f ca="1" t="shared" si="79"/>
        <v>Regionnät</v>
      </c>
      <c r="AF147" s="78"/>
      <c r="AG147" s="121"/>
      <c r="AH147" s="123"/>
      <c r="AI147" s="102"/>
      <c r="AM147" s="6">
        <f ca="1">VLOOKUP(AC147,Anslutningspunkt!A:B,2,0)+RANDBETWEEN(-10000,10000)</f>
        <v>7699503.698</v>
      </c>
      <c r="AN147" s="6">
        <f ca="1">VLOOKUP(AC147,Anslutningspunkt!A:C,3,0)+RANDBETWEEN(-10000,10000)</f>
        <v>778338.195</v>
      </c>
      <c r="AP147" s="6" t="str">
        <f ca="1" t="shared" si="81"/>
        <v>Utökning</v>
      </c>
      <c r="AQ147" s="6" t="str">
        <f ca="1" t="shared" si="82"/>
        <v>Produktion</v>
      </c>
      <c r="AX147" s="30" t="str">
        <f ca="1" t="shared" si="83"/>
        <v/>
      </c>
      <c r="AZ147" s="30" t="str">
        <f ca="1">IF(SUM(IF({"4.Projekteringsavtal","5.Anslutningsavtal","6.Nätavtal"}=Q147,1,0))&gt;0,EDATE(AX147,RANDBETWEEN(0,6)),"")</f>
        <v/>
      </c>
      <c r="BB147" s="20" t="str">
        <f ca="1">IF(SUM(IF({"5.Anslutningsavtal","6.Nätavtal"}=Q147,1,0))&gt;0,EDATE(AZ147,RANDBETWEEN(0,3)),"")</f>
        <v/>
      </c>
      <c r="BD147" s="20" t="str">
        <f ca="1" t="shared" si="84"/>
        <v/>
      </c>
    </row>
    <row r="148" s="6" customFormat="1" ht="12.75" customHeight="1" spans="1:56">
      <c r="A148" s="32" t="s">
        <v>65</v>
      </c>
      <c r="B148" s="30">
        <f ca="1" t="shared" si="57"/>
        <v>44567</v>
      </c>
      <c r="C148" s="31">
        <f ca="1" t="shared" si="58"/>
        <v>45201</v>
      </c>
      <c r="D148" s="29" t="str">
        <f t="shared" si="59"/>
        <v>Project 4148</v>
      </c>
      <c r="E148" s="29" t="str">
        <f t="shared" si="60"/>
        <v>Company AB 5148</v>
      </c>
      <c r="F148" s="29" t="str">
        <f ca="1" t="shared" si="61"/>
        <v>Järfälla</v>
      </c>
      <c r="G148" s="36">
        <f ca="1" t="shared" si="62"/>
        <v>31</v>
      </c>
      <c r="H148" s="37" t="str">
        <f ca="1" t="shared" si="63"/>
        <v/>
      </c>
      <c r="I148" s="29" t="str">
        <f ca="1" t="shared" si="64"/>
        <v>Utökning</v>
      </c>
      <c r="J148" s="29" t="str">
        <f ca="1" t="shared" si="65"/>
        <v>Konsumtion</v>
      </c>
      <c r="K148" s="40">
        <f ca="1" t="shared" si="66"/>
        <v>530</v>
      </c>
      <c r="L148" s="40">
        <f ca="1" t="shared" si="67"/>
        <v>4</v>
      </c>
      <c r="M148" s="13"/>
      <c r="N148" s="29" t="str">
        <f ca="1" t="shared" si="68"/>
        <v>Sarah Anderson 148</v>
      </c>
      <c r="O148" s="29" t="str">
        <f ca="1" t="shared" si="69"/>
        <v>Anders Erikson 148</v>
      </c>
      <c r="P148" s="29" t="str">
        <f ca="1" t="shared" si="70"/>
        <v>Erik Johanson 148</v>
      </c>
      <c r="Q148" s="29" t="str">
        <f ca="1" t="shared" si="71"/>
        <v>2.Reservationsavtal</v>
      </c>
      <c r="R148" s="44" t="str">
        <f ca="1" t="shared" si="72"/>
        <v>n</v>
      </c>
      <c r="S148" s="44" t="str">
        <f ca="1" t="shared" si="73"/>
        <v/>
      </c>
      <c r="T148" s="44" t="str">
        <f ca="1" t="shared" si="74"/>
        <v/>
      </c>
      <c r="U148" s="15"/>
      <c r="V148" s="32"/>
      <c r="W148" s="48" t="str">
        <f ca="1" t="shared" si="75"/>
        <v/>
      </c>
      <c r="X148" s="49" t="str">
        <f ca="1" t="shared" si="76"/>
        <v>Nej</v>
      </c>
      <c r="Y148" s="62" t="str">
        <f ca="1" t="shared" si="77"/>
        <v/>
      </c>
      <c r="Z148" s="62" t="str">
        <f ca="1" t="shared" si="78"/>
        <v/>
      </c>
      <c r="AA148" s="66"/>
      <c r="AB148" s="63" t="str">
        <f ca="1" t="shared" si="80"/>
        <v/>
      </c>
      <c r="AC148" s="72">
        <f ca="1">INDEX(Anslutningspunkt!$A$2:$A$24,RANDBETWEEN(2,24),1)</f>
        <v>154</v>
      </c>
      <c r="AD148" s="29"/>
      <c r="AE148" s="29" t="str">
        <f ca="1" t="shared" si="79"/>
        <v/>
      </c>
      <c r="AF148" s="78"/>
      <c r="AG148" s="121"/>
      <c r="AH148" s="122"/>
      <c r="AI148" s="102"/>
      <c r="AM148" s="6">
        <f ca="1">VLOOKUP(AC148,Anslutningspunkt!A:B,2,0)+RANDBETWEEN(-10000,10000)</f>
        <v>6554753.206</v>
      </c>
      <c r="AN148" s="6">
        <f ca="1">VLOOKUP(AC148,Anslutningspunkt!A:C,3,0)+RANDBETWEEN(-10000,10000)</f>
        <v>731734.519</v>
      </c>
      <c r="AP148" s="6" t="str">
        <f ca="1" t="shared" si="81"/>
        <v>Utökning</v>
      </c>
      <c r="AQ148" s="6" t="str">
        <f ca="1" t="shared" si="82"/>
        <v>Konsumtion</v>
      </c>
      <c r="AX148" s="30">
        <f ca="1" t="shared" si="83"/>
        <v>44652.9402724168</v>
      </c>
      <c r="AZ148" s="30" t="str">
        <f ca="1">IF(SUM(IF({"4.Projekteringsavtal","5.Anslutningsavtal","6.Nätavtal"}=Q148,1,0))&gt;0,EDATE(AX148,RANDBETWEEN(0,6)),"")</f>
        <v/>
      </c>
      <c r="BB148" s="20" t="str">
        <f ca="1">IF(SUM(IF({"5.Anslutningsavtal","6.Nätavtal"}=Q148,1,0))&gt;0,EDATE(AZ148,RANDBETWEEN(0,3)),"")</f>
        <v/>
      </c>
      <c r="BD148" s="20" t="str">
        <f ca="1" t="shared" si="84"/>
        <v/>
      </c>
    </row>
    <row r="149" s="6" customFormat="1" ht="12.75" customHeight="1" spans="1:56">
      <c r="A149" s="32" t="s">
        <v>65</v>
      </c>
      <c r="B149" s="30">
        <f ca="1" t="shared" si="57"/>
        <v>43559</v>
      </c>
      <c r="C149" s="31">
        <f ca="1" t="shared" si="58"/>
        <v>45210</v>
      </c>
      <c r="D149" s="29" t="str">
        <f t="shared" si="59"/>
        <v>Project 4149</v>
      </c>
      <c r="E149" s="29" t="str">
        <f t="shared" si="60"/>
        <v>Company AB 5149</v>
      </c>
      <c r="F149" s="29" t="str">
        <f ca="1" t="shared" si="61"/>
        <v>Surahammar</v>
      </c>
      <c r="G149" s="36">
        <f ca="1" t="shared" si="62"/>
        <v>34</v>
      </c>
      <c r="H149" s="37" t="str">
        <f ca="1" t="shared" si="63"/>
        <v/>
      </c>
      <c r="I149" s="29" t="str">
        <f ca="1" t="shared" si="64"/>
        <v>Utökning</v>
      </c>
      <c r="J149" s="29" t="str">
        <f ca="1" t="shared" si="65"/>
        <v>Konsumtion</v>
      </c>
      <c r="K149" s="40">
        <f ca="1" t="shared" si="66"/>
        <v>500</v>
      </c>
      <c r="L149" s="40">
        <f ca="1" t="shared" si="67"/>
        <v>161</v>
      </c>
      <c r="M149" s="13"/>
      <c r="N149" s="29" t="str">
        <f ca="1" t="shared" si="68"/>
        <v>Sarah Anderson 149</v>
      </c>
      <c r="O149" s="29" t="str">
        <f ca="1" t="shared" si="69"/>
        <v>Sarah Anderson 149</v>
      </c>
      <c r="P149" s="29" t="str">
        <f ca="1" t="shared" si="70"/>
        <v>Lars Johnson 149</v>
      </c>
      <c r="Q149" s="29" t="str">
        <f ca="1" t="shared" si="71"/>
        <v>2.Reservationsavtal</v>
      </c>
      <c r="R149" s="44" t="str">
        <f ca="1" t="shared" si="72"/>
        <v>n</v>
      </c>
      <c r="S149" s="44" t="str">
        <f ca="1" t="shared" si="73"/>
        <v/>
      </c>
      <c r="T149" s="44" t="str">
        <f ca="1" t="shared" si="74"/>
        <v/>
      </c>
      <c r="U149" s="15"/>
      <c r="V149" s="32"/>
      <c r="W149" s="48" t="str">
        <f ca="1" t="shared" si="75"/>
        <v>Ansluts till LN 20 kV</v>
      </c>
      <c r="X149" s="49" t="str">
        <f ca="1" t="shared" si="76"/>
        <v>Ja</v>
      </c>
      <c r="Y149" s="62">
        <f ca="1" t="shared" si="77"/>
        <v>45580</v>
      </c>
      <c r="Z149" s="62">
        <f ca="1" t="shared" si="78"/>
        <v>45577</v>
      </c>
      <c r="AA149" s="66"/>
      <c r="AB149" s="63" t="str">
        <f ca="1" t="shared" si="80"/>
        <v/>
      </c>
      <c r="AC149" s="72">
        <f ca="1">INDEX(Anslutningspunkt!$A$2:$A$24,RANDBETWEEN(2,24),1)</f>
        <v>152</v>
      </c>
      <c r="AD149" s="29"/>
      <c r="AE149" s="29" t="str">
        <f ca="1" t="shared" si="79"/>
        <v>Stamnät</v>
      </c>
      <c r="AF149" s="78"/>
      <c r="AG149" s="121"/>
      <c r="AH149" s="122"/>
      <c r="AI149" s="126"/>
      <c r="AM149" s="6">
        <f ca="1">VLOOKUP(AC149,Anslutningspunkt!A:B,2,0)+RANDBETWEEN(-10000,10000)</f>
        <v>6292943.707</v>
      </c>
      <c r="AN149" s="6">
        <f ca="1">VLOOKUP(AC149,Anslutningspunkt!A:C,3,0)+RANDBETWEEN(-10000,10000)</f>
        <v>775424.054</v>
      </c>
      <c r="AP149" s="6" t="str">
        <f ca="1" t="shared" si="81"/>
        <v>Utökning</v>
      </c>
      <c r="AQ149" s="6" t="str">
        <f ca="1" t="shared" si="82"/>
        <v>Konsumtion</v>
      </c>
      <c r="AX149" s="30">
        <f ca="1" t="shared" si="83"/>
        <v>45033.2853598376</v>
      </c>
      <c r="AZ149" s="30" t="str">
        <f ca="1">IF(SUM(IF({"4.Projekteringsavtal","5.Anslutningsavtal","6.Nätavtal"}=Q149,1,0))&gt;0,EDATE(AX149,RANDBETWEEN(0,6)),"")</f>
        <v/>
      </c>
      <c r="BB149" s="20" t="str">
        <f ca="1">IF(SUM(IF({"5.Anslutningsavtal","6.Nätavtal"}=Q149,1,0))&gt;0,EDATE(AZ149,RANDBETWEEN(0,3)),"")</f>
        <v/>
      </c>
      <c r="BD149" s="20" t="str">
        <f ca="1" t="shared" si="84"/>
        <v/>
      </c>
    </row>
    <row r="150" s="6" customFormat="1" ht="12.75" customHeight="1" spans="1:56">
      <c r="A150" s="32" t="s">
        <v>65</v>
      </c>
      <c r="B150" s="30">
        <f ca="1" t="shared" si="57"/>
        <v>43940</v>
      </c>
      <c r="C150" s="31">
        <f ca="1" t="shared" si="58"/>
        <v>44679</v>
      </c>
      <c r="D150" s="29" t="str">
        <f t="shared" si="59"/>
        <v>Project 4150</v>
      </c>
      <c r="E150" s="29" t="str">
        <f t="shared" si="60"/>
        <v>Company AB 5150</v>
      </c>
      <c r="F150" s="29" t="str">
        <f ca="1" t="shared" si="61"/>
        <v>Kungsör</v>
      </c>
      <c r="G150" s="36">
        <f ca="1" t="shared" si="62"/>
        <v>37</v>
      </c>
      <c r="H150" s="37" t="str">
        <f ca="1" t="shared" si="63"/>
        <v>Nej</v>
      </c>
      <c r="I150" s="29" t="str">
        <f ca="1" t="shared" si="64"/>
        <v>Nyanslutning</v>
      </c>
      <c r="J150" s="29" t="str">
        <f ca="1" t="shared" si="65"/>
        <v>Konsumtion</v>
      </c>
      <c r="K150" s="40">
        <f ca="1" t="shared" si="66"/>
        <v>110</v>
      </c>
      <c r="L150" s="40">
        <f ca="1" t="shared" si="67"/>
        <v>96</v>
      </c>
      <c r="M150" s="13"/>
      <c r="N150" s="29" t="str">
        <f ca="1" t="shared" si="68"/>
        <v>Erik Johanson 150</v>
      </c>
      <c r="O150" s="29" t="str">
        <f ca="1" t="shared" si="69"/>
        <v>Sarah Anderson 150</v>
      </c>
      <c r="P150" s="29" t="str">
        <f ca="1" t="shared" si="70"/>
        <v>Anders Erikson 150</v>
      </c>
      <c r="Q150" s="29" t="str">
        <f ca="1" t="shared" si="71"/>
        <v>5.Anslutningsavtal</v>
      </c>
      <c r="R150" s="44" t="str">
        <f ca="1" t="shared" si="72"/>
        <v/>
      </c>
      <c r="S150" s="44" t="str">
        <f ca="1" t="shared" si="73"/>
        <v/>
      </c>
      <c r="T150" s="44" t="str">
        <f ca="1" t="shared" si="74"/>
        <v/>
      </c>
      <c r="U150" s="15"/>
      <c r="V150" s="32"/>
      <c r="W150" s="48" t="str">
        <f ca="1" t="shared" si="75"/>
        <v/>
      </c>
      <c r="X150" s="49" t="str">
        <f ca="1" t="shared" si="76"/>
        <v>Ja</v>
      </c>
      <c r="Y150" s="62">
        <f ca="1" t="shared" si="77"/>
        <v>45434</v>
      </c>
      <c r="Z150" s="62">
        <f ca="1" t="shared" si="78"/>
        <v>45219</v>
      </c>
      <c r="AA150" s="66"/>
      <c r="AB150" s="63" t="str">
        <f ca="1" t="shared" si="80"/>
        <v/>
      </c>
      <c r="AC150" s="72">
        <f ca="1">INDEX(Anslutningspunkt!$A$2:$A$24,RANDBETWEEN(2,24),1)</f>
        <v>3003</v>
      </c>
      <c r="AD150" s="29"/>
      <c r="AE150" s="29" t="str">
        <f ca="1" t="shared" si="79"/>
        <v>Stamnät Regionnät</v>
      </c>
      <c r="AF150" s="78"/>
      <c r="AG150" s="121"/>
      <c r="AH150" s="122"/>
      <c r="AI150" s="102"/>
      <c r="AM150" s="6">
        <f ca="1">VLOOKUP(AC150,Anslutningspunkt!A:B,2,0)+RANDBETWEEN(-10000,10000)</f>
        <v>7750959.698</v>
      </c>
      <c r="AN150" s="6">
        <f ca="1">VLOOKUP(AC150,Anslutningspunkt!A:C,3,0)+RANDBETWEEN(-10000,10000)</f>
        <v>675632.195</v>
      </c>
      <c r="AP150" s="6" t="str">
        <f ca="1" t="shared" si="81"/>
        <v>Nyanslutning</v>
      </c>
      <c r="AQ150" s="6" t="str">
        <f ca="1" t="shared" si="82"/>
        <v>Konsumtion</v>
      </c>
      <c r="AX150" s="30">
        <f ca="1" t="shared" si="83"/>
        <v>44227.7202547408</v>
      </c>
      <c r="AZ150" s="30">
        <f ca="1">IF(SUM(IF({"4.Projekteringsavtal","5.Anslutningsavtal","6.Nätavtal"}=Q150,1,0))&gt;0,EDATE(AX150,RANDBETWEEN(0,6)),"")</f>
        <v>44255</v>
      </c>
      <c r="BB150" s="20">
        <f ca="1">IF(SUM(IF({"5.Anslutningsavtal","6.Nätavtal"}=Q150,1,0))&gt;0,EDATE(AZ150,RANDBETWEEN(0,3)),"")</f>
        <v>44255</v>
      </c>
      <c r="BD150" s="20" t="str">
        <f ca="1" t="shared" si="84"/>
        <v/>
      </c>
    </row>
    <row r="151" s="6" customFormat="1" ht="12.75" customHeight="1" spans="1:56">
      <c r="A151" s="32" t="s">
        <v>65</v>
      </c>
      <c r="B151" s="30">
        <f ca="1" t="shared" si="57"/>
        <v>43138</v>
      </c>
      <c r="C151" s="31">
        <f ca="1" t="shared" si="58"/>
        <v>44311</v>
      </c>
      <c r="D151" s="29" t="str">
        <f t="shared" si="59"/>
        <v>Project 4151</v>
      </c>
      <c r="E151" s="29" t="str">
        <f t="shared" si="60"/>
        <v>Company AB 5151</v>
      </c>
      <c r="F151" s="29" t="str">
        <f ca="1" t="shared" si="61"/>
        <v>Sandviken</v>
      </c>
      <c r="G151" s="36">
        <f ca="1" t="shared" si="62"/>
        <v>34</v>
      </c>
      <c r="H151" s="37" t="str">
        <f ca="1" t="shared" si="63"/>
        <v/>
      </c>
      <c r="I151" s="29" t="str">
        <f ca="1" t="shared" si="64"/>
        <v>Nyanslutning</v>
      </c>
      <c r="J151" s="29" t="str">
        <f ca="1" t="shared" si="65"/>
        <v>Konsumtion</v>
      </c>
      <c r="K151" s="40">
        <f ca="1" t="shared" si="66"/>
        <v>550</v>
      </c>
      <c r="L151" s="40">
        <f ca="1" t="shared" si="67"/>
        <v>153</v>
      </c>
      <c r="M151" s="13"/>
      <c r="N151" s="29" t="str">
        <f ca="1" t="shared" si="68"/>
        <v>Lars Johnson 151</v>
      </c>
      <c r="O151" s="29" t="str">
        <f ca="1" t="shared" si="69"/>
        <v>Lars Johnson 151</v>
      </c>
      <c r="P151" s="29" t="str">
        <f ca="1" t="shared" si="70"/>
        <v>Erik Johanson 151</v>
      </c>
      <c r="Q151" s="29" t="str">
        <f ca="1" t="shared" si="71"/>
        <v>6.Nätavtal</v>
      </c>
      <c r="R151" s="44" t="str">
        <f ca="1" t="shared" si="72"/>
        <v>n</v>
      </c>
      <c r="S151" s="44" t="str">
        <f ca="1" t="shared" si="73"/>
        <v>x</v>
      </c>
      <c r="T151" s="44" t="str">
        <f ca="1" t="shared" si="74"/>
        <v/>
      </c>
      <c r="U151" s="15"/>
      <c r="V151" s="32"/>
      <c r="W151" s="48" t="str">
        <f ca="1" t="shared" si="75"/>
        <v>Länk</v>
      </c>
      <c r="X151" s="49" t="str">
        <f ca="1" t="shared" si="76"/>
        <v>Nej</v>
      </c>
      <c r="Y151" s="62" t="str">
        <f ca="1" t="shared" si="77"/>
        <v/>
      </c>
      <c r="Z151" s="62" t="str">
        <f ca="1" t="shared" si="78"/>
        <v/>
      </c>
      <c r="AA151" s="66"/>
      <c r="AB151" s="63" t="str">
        <f ca="1" t="shared" si="80"/>
        <v/>
      </c>
      <c r="AC151" s="72">
        <f ca="1">INDEX(Anslutningspunkt!$A$2:$A$24,RANDBETWEEN(2,24),1)</f>
        <v>201</v>
      </c>
      <c r="AD151" s="29"/>
      <c r="AE151" s="29" t="str">
        <f ca="1" t="shared" si="79"/>
        <v>Regionnät</v>
      </c>
      <c r="AF151" s="78"/>
      <c r="AG151" s="121"/>
      <c r="AH151" s="122"/>
      <c r="AI151" s="102"/>
      <c r="AM151" s="6">
        <f ca="1">VLOOKUP(AC151,Anslutningspunkt!A:B,2,0)+RANDBETWEEN(-10000,10000)</f>
        <v>6815777.311</v>
      </c>
      <c r="AN151" s="6">
        <f ca="1">VLOOKUP(AC151,Anslutningspunkt!A:C,3,0)+RANDBETWEEN(-10000,10000)</f>
        <v>361741.44</v>
      </c>
      <c r="AP151" s="6" t="str">
        <f ca="1" t="shared" si="81"/>
        <v>Nyanslutning</v>
      </c>
      <c r="AQ151" s="6" t="str">
        <f ca="1" t="shared" si="82"/>
        <v>Konsumtion</v>
      </c>
      <c r="AX151" s="30">
        <f ca="1" t="shared" si="83"/>
        <v>44013.9694373523</v>
      </c>
      <c r="AZ151" s="30">
        <f ca="1">IF(SUM(IF({"4.Projekteringsavtal","5.Anslutningsavtal","6.Nätavtal"}=Q151,1,0))&gt;0,EDATE(AX151,RANDBETWEEN(0,6)),"")</f>
        <v>44105</v>
      </c>
      <c r="BB151" s="20">
        <f ca="1">IF(SUM(IF({"5.Anslutningsavtal","6.Nätavtal"}=Q151,1,0))&gt;0,EDATE(AZ151,RANDBETWEEN(0,3)),"")</f>
        <v>44166</v>
      </c>
      <c r="BD151" s="20">
        <f ca="1" t="shared" si="84"/>
        <v>44197</v>
      </c>
    </row>
    <row r="152" s="6" customFormat="1" ht="12.75" customHeight="1" spans="1:56">
      <c r="A152" s="32" t="s">
        <v>65</v>
      </c>
      <c r="B152" s="30">
        <f ca="1" t="shared" si="57"/>
        <v>44656</v>
      </c>
      <c r="C152" s="31">
        <f ca="1" t="shared" si="58"/>
        <v>45468</v>
      </c>
      <c r="D152" s="29" t="str">
        <f t="shared" si="59"/>
        <v>Project 4152</v>
      </c>
      <c r="E152" s="29" t="str">
        <f t="shared" si="60"/>
        <v>Company AB 5152</v>
      </c>
      <c r="F152" s="29" t="str">
        <f ca="1" t="shared" si="61"/>
        <v>Upplands Vsäby</v>
      </c>
      <c r="G152" s="36">
        <f ca="1" t="shared" si="62"/>
        <v>30</v>
      </c>
      <c r="H152" s="37" t="str">
        <f ca="1" t="shared" si="63"/>
        <v>Nej</v>
      </c>
      <c r="I152" s="29" t="str">
        <f ca="1" t="shared" si="64"/>
        <v>Nyanslutning</v>
      </c>
      <c r="J152" s="29" t="str">
        <f ca="1" t="shared" si="65"/>
        <v>Konsumtion</v>
      </c>
      <c r="K152" s="40">
        <f ca="1" t="shared" si="66"/>
        <v>70</v>
      </c>
      <c r="L152" s="40">
        <f ca="1" t="shared" si="67"/>
        <v>29</v>
      </c>
      <c r="M152" s="13"/>
      <c r="N152" s="29" t="str">
        <f ca="1" t="shared" si="68"/>
        <v>Anders Erikson 152</v>
      </c>
      <c r="O152" s="29" t="str">
        <f ca="1" t="shared" si="69"/>
        <v>Anders Erikson 152</v>
      </c>
      <c r="P152" s="29" t="str">
        <f ca="1" t="shared" si="70"/>
        <v>Anders Erikson 152</v>
      </c>
      <c r="Q152" s="29" t="str">
        <f ca="1" t="shared" si="71"/>
        <v>2.Reservationsavtal</v>
      </c>
      <c r="R152" s="44" t="str">
        <f ca="1" t="shared" si="72"/>
        <v>Ja</v>
      </c>
      <c r="S152" s="44" t="str">
        <f ca="1" t="shared" si="73"/>
        <v>x</v>
      </c>
      <c r="T152" s="44" t="str">
        <f ca="1" t="shared" si="74"/>
        <v/>
      </c>
      <c r="U152" s="15"/>
      <c r="V152" s="32"/>
      <c r="W152" s="48" t="str">
        <f ca="1" t="shared" si="75"/>
        <v/>
      </c>
      <c r="X152" s="49" t="str">
        <f ca="1" t="shared" si="76"/>
        <v/>
      </c>
      <c r="Y152" s="62" t="str">
        <f ca="1" t="shared" si="77"/>
        <v/>
      </c>
      <c r="Z152" s="62" t="str">
        <f ca="1" t="shared" si="78"/>
        <v/>
      </c>
      <c r="AA152" s="66"/>
      <c r="AB152" s="63" t="str">
        <f ca="1" t="shared" si="80"/>
        <v/>
      </c>
      <c r="AC152" s="72">
        <f ca="1">INDEX(Anslutningspunkt!$A$2:$A$24,RANDBETWEEN(2,24),1)</f>
        <v>102</v>
      </c>
      <c r="AD152" s="29"/>
      <c r="AE152" s="29" t="str">
        <f ca="1" t="shared" si="79"/>
        <v>Regionnät</v>
      </c>
      <c r="AF152" s="78"/>
      <c r="AG152" s="121"/>
      <c r="AH152" s="122"/>
      <c r="AI152" s="122"/>
      <c r="AM152" s="6">
        <f ca="1">VLOOKUP(AC152,Anslutningspunkt!A:B,2,0)+RANDBETWEEN(-10000,10000)</f>
        <v>6078256.642</v>
      </c>
      <c r="AN152" s="6">
        <f ca="1">VLOOKUP(AC152,Anslutningspunkt!A:C,3,0)+RANDBETWEEN(-10000,10000)</f>
        <v>495325.069</v>
      </c>
      <c r="AP152" s="6" t="str">
        <f ca="1" t="shared" si="81"/>
        <v>Nyanslutning</v>
      </c>
      <c r="AQ152" s="6" t="str">
        <f ca="1" t="shared" si="82"/>
        <v>Konsumtion</v>
      </c>
      <c r="AX152" s="30">
        <f ca="1" t="shared" si="83"/>
        <v>45293.9563951372</v>
      </c>
      <c r="AZ152" s="30" t="str">
        <f ca="1">IF(SUM(IF({"4.Projekteringsavtal","5.Anslutningsavtal","6.Nätavtal"}=Q152,1,0))&gt;0,EDATE(AX152,RANDBETWEEN(0,6)),"")</f>
        <v/>
      </c>
      <c r="BB152" s="20" t="str">
        <f ca="1">IF(SUM(IF({"5.Anslutningsavtal","6.Nätavtal"}=Q152,1,0))&gt;0,EDATE(AZ152,RANDBETWEEN(0,3)),"")</f>
        <v/>
      </c>
      <c r="BD152" s="20" t="str">
        <f ca="1" t="shared" si="84"/>
        <v/>
      </c>
    </row>
    <row r="153" s="6" customFormat="1" ht="12.75" customHeight="1" spans="1:56">
      <c r="A153" s="32" t="s">
        <v>65</v>
      </c>
      <c r="B153" s="30">
        <f ca="1" t="shared" si="57"/>
        <v>44495</v>
      </c>
      <c r="C153" s="31">
        <f ca="1" t="shared" si="58"/>
        <v>45386</v>
      </c>
      <c r="D153" s="29" t="str">
        <f t="shared" si="59"/>
        <v>Project 4153</v>
      </c>
      <c r="E153" s="29" t="str">
        <f t="shared" si="60"/>
        <v>Company AB 5153</v>
      </c>
      <c r="F153" s="29" t="str">
        <f ca="1" t="shared" si="61"/>
        <v>Tierp</v>
      </c>
      <c r="G153" s="36">
        <f ca="1" t="shared" si="62"/>
        <v>35</v>
      </c>
      <c r="H153" s="37" t="str">
        <f ca="1" t="shared" si="63"/>
        <v/>
      </c>
      <c r="I153" s="29" t="str">
        <f ca="1" t="shared" si="64"/>
        <v>Flytt</v>
      </c>
      <c r="J153" s="29" t="str">
        <f ca="1" t="shared" si="65"/>
        <v>Konsumtion</v>
      </c>
      <c r="K153" s="40">
        <f ca="1" t="shared" si="66"/>
        <v>140</v>
      </c>
      <c r="L153" s="40">
        <f ca="1" t="shared" si="67"/>
        <v>77</v>
      </c>
      <c r="M153" s="13"/>
      <c r="N153" s="29" t="str">
        <f ca="1" t="shared" si="68"/>
        <v>Anders Erikson 153</v>
      </c>
      <c r="O153" s="29" t="str">
        <f ca="1" t="shared" si="69"/>
        <v>Sarah Anderson 153</v>
      </c>
      <c r="P153" s="29" t="str">
        <f ca="1" t="shared" si="70"/>
        <v>Sarah Anderson 153</v>
      </c>
      <c r="Q153" s="29" t="str">
        <f ca="1" t="shared" si="71"/>
        <v>1.Anslutningsmöjlighet</v>
      </c>
      <c r="R153" s="44" t="str">
        <f ca="1" t="shared" si="72"/>
        <v/>
      </c>
      <c r="S153" s="44" t="str">
        <f ca="1" t="shared" si="73"/>
        <v/>
      </c>
      <c r="T153" s="44" t="str">
        <f ca="1" t="shared" si="74"/>
        <v/>
      </c>
      <c r="U153" s="15"/>
      <c r="V153" s="32"/>
      <c r="W153" s="48" t="str">
        <f ca="1" t="shared" si="75"/>
        <v/>
      </c>
      <c r="X153" s="49" t="str">
        <f ca="1" t="shared" si="76"/>
        <v>Nej</v>
      </c>
      <c r="Y153" s="62" t="str">
        <f ca="1" t="shared" si="77"/>
        <v/>
      </c>
      <c r="Z153" s="62" t="str">
        <f ca="1" t="shared" si="78"/>
        <v/>
      </c>
      <c r="AA153" s="66"/>
      <c r="AB153" s="63" t="str">
        <f ca="1" t="shared" si="80"/>
        <v/>
      </c>
      <c r="AC153" s="72">
        <f ca="1">INDEX(Anslutningspunkt!$A$2:$A$24,RANDBETWEEN(2,24),1)</f>
        <v>3004</v>
      </c>
      <c r="AD153" s="29"/>
      <c r="AE153" s="29" t="str">
        <f ca="1" t="shared" si="79"/>
        <v>Stamnät</v>
      </c>
      <c r="AF153" s="78"/>
      <c r="AG153" s="121"/>
      <c r="AH153" s="122"/>
      <c r="AI153" s="102"/>
      <c r="AM153" s="6">
        <f ca="1">VLOOKUP(AC153,Anslutningspunkt!A:B,2,0)+RANDBETWEEN(-10000,10000)</f>
        <v>7611659.698</v>
      </c>
      <c r="AN153" s="6">
        <f ca="1">VLOOKUP(AC153,Anslutningspunkt!A:C,3,0)+RANDBETWEEN(-10000,10000)</f>
        <v>774452.195</v>
      </c>
      <c r="AP153" s="6" t="str">
        <f ca="1" t="shared" si="81"/>
        <v>Flytt</v>
      </c>
      <c r="AQ153" s="6" t="str">
        <f ca="1" t="shared" si="82"/>
        <v>Konsumtion</v>
      </c>
      <c r="AX153" s="30" t="str">
        <f ca="1" t="shared" si="83"/>
        <v/>
      </c>
      <c r="AZ153" s="30" t="str">
        <f ca="1">IF(SUM(IF({"4.Projekteringsavtal","5.Anslutningsavtal","6.Nätavtal"}=Q153,1,0))&gt;0,EDATE(AX153,RANDBETWEEN(0,6)),"")</f>
        <v/>
      </c>
      <c r="BB153" s="20" t="str">
        <f ca="1">IF(SUM(IF({"5.Anslutningsavtal","6.Nätavtal"}=Q153,1,0))&gt;0,EDATE(AZ153,RANDBETWEEN(0,3)),"")</f>
        <v/>
      </c>
      <c r="BD153" s="20" t="str">
        <f ca="1" t="shared" si="84"/>
        <v/>
      </c>
    </row>
    <row r="154" s="6" customFormat="1" ht="12.75" customHeight="1" spans="1:56">
      <c r="A154" s="32" t="s">
        <v>65</v>
      </c>
      <c r="B154" s="30">
        <f ca="1" t="shared" si="57"/>
        <v>43833</v>
      </c>
      <c r="C154" s="31">
        <f ca="1" t="shared" si="58"/>
        <v>45150</v>
      </c>
      <c r="D154" s="29" t="str">
        <f t="shared" si="59"/>
        <v>Project 4154</v>
      </c>
      <c r="E154" s="29" t="str">
        <f t="shared" si="60"/>
        <v>Company AB 5154</v>
      </c>
      <c r="F154" s="29" t="str">
        <f ca="1" t="shared" si="61"/>
        <v>Kungsör</v>
      </c>
      <c r="G154" s="36">
        <f ca="1" t="shared" si="62"/>
        <v>31</v>
      </c>
      <c r="H154" s="37" t="str">
        <f ca="1" t="shared" si="63"/>
        <v>Nej</v>
      </c>
      <c r="I154" s="29" t="str">
        <f ca="1" t="shared" si="64"/>
        <v>Flytt</v>
      </c>
      <c r="J154" s="29" t="str">
        <f ca="1" t="shared" si="65"/>
        <v>Konsumtion</v>
      </c>
      <c r="K154" s="40">
        <f ca="1" t="shared" si="66"/>
        <v>370</v>
      </c>
      <c r="L154" s="40">
        <f ca="1" t="shared" si="67"/>
        <v>173</v>
      </c>
      <c r="M154" s="116"/>
      <c r="N154" s="29" t="str">
        <f ca="1" t="shared" si="68"/>
        <v>Sarah Anderson 154</v>
      </c>
      <c r="O154" s="29" t="str">
        <f ca="1" t="shared" si="69"/>
        <v>Lars Johnson 154</v>
      </c>
      <c r="P154" s="29" t="str">
        <f ca="1" t="shared" si="70"/>
        <v>Anders Erikson 154</v>
      </c>
      <c r="Q154" s="29" t="str">
        <f ca="1" t="shared" si="71"/>
        <v>1.Anslutningsmöjlighet</v>
      </c>
      <c r="R154" s="44" t="str">
        <f ca="1" t="shared" si="72"/>
        <v>?</v>
      </c>
      <c r="S154" s="44" t="str">
        <f ca="1" t="shared" si="73"/>
        <v/>
      </c>
      <c r="T154" s="44" t="str">
        <f ca="1" t="shared" si="74"/>
        <v/>
      </c>
      <c r="U154" s="15"/>
      <c r="V154" s="32"/>
      <c r="W154" s="48" t="str">
        <f ca="1" t="shared" si="75"/>
        <v/>
      </c>
      <c r="X154" s="49" t="str">
        <f ca="1" t="shared" si="76"/>
        <v>Nej</v>
      </c>
      <c r="Y154" s="62" t="str">
        <f ca="1" t="shared" si="77"/>
        <v/>
      </c>
      <c r="Z154" s="62" t="str">
        <f ca="1" t="shared" si="78"/>
        <v/>
      </c>
      <c r="AA154" s="66"/>
      <c r="AB154" s="63">
        <f ca="1" t="shared" si="80"/>
        <v>44666.2444041203</v>
      </c>
      <c r="AC154" s="72">
        <f ca="1">INDEX(Anslutningspunkt!$A$2:$A$24,RANDBETWEEN(2,24),1)</f>
        <v>203</v>
      </c>
      <c r="AD154" s="29"/>
      <c r="AE154" s="29" t="str">
        <f ca="1" t="shared" si="79"/>
        <v>Stamnät Regionnät</v>
      </c>
      <c r="AF154" s="78"/>
      <c r="AG154" s="121"/>
      <c r="AH154" s="123"/>
      <c r="AI154" s="125"/>
      <c r="AM154" s="6">
        <f ca="1">VLOOKUP(AC154,Anslutningspunkt!A:B,2,0)+RANDBETWEEN(-10000,10000)</f>
        <v>7063427.048</v>
      </c>
      <c r="AN154" s="6">
        <f ca="1">VLOOKUP(AC154,Anslutningspunkt!A:C,3,0)+RANDBETWEEN(-10000,10000)</f>
        <v>341383.148</v>
      </c>
      <c r="AP154" s="6" t="str">
        <f ca="1" t="shared" si="81"/>
        <v>Flytt</v>
      </c>
      <c r="AQ154" s="6" t="str">
        <f ca="1" t="shared" si="82"/>
        <v>Konsumtion</v>
      </c>
      <c r="AX154" s="30" t="str">
        <f ca="1" t="shared" si="83"/>
        <v/>
      </c>
      <c r="AZ154" s="30" t="str">
        <f ca="1">IF(SUM(IF({"4.Projekteringsavtal","5.Anslutningsavtal","6.Nätavtal"}=Q154,1,0))&gt;0,EDATE(AX154,RANDBETWEEN(0,6)),"")</f>
        <v/>
      </c>
      <c r="BB154" s="20" t="str">
        <f ca="1">IF(SUM(IF({"5.Anslutningsavtal","6.Nätavtal"}=Q154,1,0))&gt;0,EDATE(AZ154,RANDBETWEEN(0,3)),"")</f>
        <v/>
      </c>
      <c r="BD154" s="20" t="str">
        <f ca="1" t="shared" si="84"/>
        <v/>
      </c>
    </row>
    <row r="155" s="6" customFormat="1" ht="12.75" customHeight="1" spans="1:56">
      <c r="A155" s="32" t="s">
        <v>65</v>
      </c>
      <c r="B155" s="30">
        <f ca="1" t="shared" si="57"/>
        <v>43530</v>
      </c>
      <c r="C155" s="31">
        <f ca="1" t="shared" si="58"/>
        <v>43806</v>
      </c>
      <c r="D155" s="29" t="str">
        <f t="shared" si="59"/>
        <v>Project 4155</v>
      </c>
      <c r="E155" s="29" t="str">
        <f t="shared" si="60"/>
        <v>Company AB 5155</v>
      </c>
      <c r="F155" s="29" t="str">
        <f ca="1" t="shared" si="61"/>
        <v>Upplands Väsby</v>
      </c>
      <c r="G155" s="36">
        <f ca="1" t="shared" si="62"/>
        <v>35</v>
      </c>
      <c r="H155" s="37" t="str">
        <f ca="1" t="shared" si="63"/>
        <v>Nej</v>
      </c>
      <c r="I155" s="29" t="str">
        <f ca="1" t="shared" si="64"/>
        <v>Flytt</v>
      </c>
      <c r="J155" s="29" t="str">
        <f ca="1" t="shared" si="65"/>
        <v>Konsumtion</v>
      </c>
      <c r="K155" s="40">
        <f ca="1" t="shared" si="66"/>
        <v>310</v>
      </c>
      <c r="L155" s="40">
        <f ca="1" t="shared" si="67"/>
        <v>83</v>
      </c>
      <c r="M155" s="13"/>
      <c r="N155" s="29" t="str">
        <f ca="1" t="shared" si="68"/>
        <v>Erik Johanson 155</v>
      </c>
      <c r="O155" s="29" t="str">
        <f ca="1" t="shared" si="69"/>
        <v>Sarah Anderson 155</v>
      </c>
      <c r="P155" s="29" t="str">
        <f ca="1" t="shared" si="70"/>
        <v>Lars Johnson 155</v>
      </c>
      <c r="Q155" s="29" t="str">
        <f ca="1" t="shared" si="71"/>
        <v>2.Reservationsavtal</v>
      </c>
      <c r="R155" s="44" t="str">
        <f ca="1" t="shared" si="72"/>
        <v>nej</v>
      </c>
      <c r="S155" s="44" t="str">
        <f ca="1" t="shared" si="73"/>
        <v/>
      </c>
      <c r="T155" s="44" t="str">
        <f ca="1" t="shared" si="74"/>
        <v/>
      </c>
      <c r="U155" s="15"/>
      <c r="V155" s="32"/>
      <c r="W155" s="48" t="str">
        <f ca="1" t="shared" si="75"/>
        <v/>
      </c>
      <c r="X155" s="49" t="str">
        <f ca="1" t="shared" si="76"/>
        <v>Ja</v>
      </c>
      <c r="Y155" s="62">
        <f ca="1" t="shared" si="77"/>
        <v>45346</v>
      </c>
      <c r="Z155" s="62">
        <f ca="1" t="shared" si="78"/>
        <v>44540</v>
      </c>
      <c r="AA155" s="66"/>
      <c r="AB155" s="63" t="str">
        <f ca="1" t="shared" si="80"/>
        <v/>
      </c>
      <c r="AC155" s="72">
        <f ca="1">INDEX(Anslutningspunkt!$A$2:$A$24,RANDBETWEEN(2,24),1)</f>
        <v>3005</v>
      </c>
      <c r="AD155" s="29"/>
      <c r="AE155" s="29" t="str">
        <f ca="1" t="shared" si="79"/>
        <v>Regionnät</v>
      </c>
      <c r="AF155" s="78"/>
      <c r="AG155" s="121"/>
      <c r="AH155" s="122"/>
      <c r="AI155" s="102"/>
      <c r="AM155" s="6">
        <f ca="1">VLOOKUP(AC155,Anslutningspunkt!A:B,2,0)+RANDBETWEEN(-10000,10000)</f>
        <v>7756365.698</v>
      </c>
      <c r="AN155" s="6">
        <f ca="1">VLOOKUP(AC155,Anslutningspunkt!A:C,3,0)+RANDBETWEEN(-10000,10000)</f>
        <v>715067.195</v>
      </c>
      <c r="AP155" s="6" t="str">
        <f ca="1" t="shared" si="81"/>
        <v>Flytt</v>
      </c>
      <c r="AQ155" s="6" t="str">
        <f ca="1" t="shared" si="82"/>
        <v>Konsumtion</v>
      </c>
      <c r="AX155" s="30">
        <f ca="1" t="shared" si="83"/>
        <v>43562.627837663</v>
      </c>
      <c r="AZ155" s="30" t="str">
        <f ca="1">IF(SUM(IF({"4.Projekteringsavtal","5.Anslutningsavtal","6.Nätavtal"}=Q155,1,0))&gt;0,EDATE(AX155,RANDBETWEEN(0,6)),"")</f>
        <v/>
      </c>
      <c r="BB155" s="20" t="str">
        <f ca="1">IF(SUM(IF({"5.Anslutningsavtal","6.Nätavtal"}=Q155,1,0))&gt;0,EDATE(AZ155,RANDBETWEEN(0,3)),"")</f>
        <v/>
      </c>
      <c r="BD155" s="20" t="str">
        <f ca="1" t="shared" si="84"/>
        <v/>
      </c>
    </row>
    <row r="156" s="6" customFormat="1" ht="12.75" customHeight="1" spans="1:56">
      <c r="A156" s="32" t="s">
        <v>65</v>
      </c>
      <c r="B156" s="30">
        <f ca="1" t="shared" si="57"/>
        <v>44442</v>
      </c>
      <c r="C156" s="31">
        <f ca="1" t="shared" si="58"/>
        <v>45369</v>
      </c>
      <c r="D156" s="29" t="str">
        <f t="shared" si="59"/>
        <v>Project 4156</v>
      </c>
      <c r="E156" s="29" t="str">
        <f t="shared" si="60"/>
        <v>Company AB 5156</v>
      </c>
      <c r="F156" s="29" t="str">
        <f ca="1" t="shared" si="61"/>
        <v>Heby</v>
      </c>
      <c r="G156" s="36">
        <f ca="1" t="shared" si="62"/>
        <v>38</v>
      </c>
      <c r="H156" s="37" t="str">
        <f ca="1" t="shared" si="63"/>
        <v>Ja</v>
      </c>
      <c r="I156" s="29" t="str">
        <f ca="1" t="shared" si="64"/>
        <v>Flytt</v>
      </c>
      <c r="J156" s="29" t="str">
        <f ca="1" t="shared" si="65"/>
        <v>Konsumtion</v>
      </c>
      <c r="K156" s="40">
        <f ca="1" t="shared" si="66"/>
        <v>270</v>
      </c>
      <c r="L156" s="40">
        <f ca="1" t="shared" si="67"/>
        <v>123</v>
      </c>
      <c r="M156" s="13"/>
      <c r="N156" s="29" t="str">
        <f ca="1" t="shared" si="68"/>
        <v>Sarah Anderson 156</v>
      </c>
      <c r="O156" s="29" t="str">
        <f ca="1" t="shared" si="69"/>
        <v>Erik Johanson 156</v>
      </c>
      <c r="P156" s="29" t="str">
        <f ca="1" t="shared" si="70"/>
        <v>Lars Johnson 156</v>
      </c>
      <c r="Q156" s="29" t="str">
        <f ca="1" t="shared" si="71"/>
        <v>6.Nätavtal</v>
      </c>
      <c r="R156" s="44" t="str">
        <f ca="1" t="shared" si="72"/>
        <v>?</v>
      </c>
      <c r="S156" s="44" t="str">
        <f ca="1" t="shared" si="73"/>
        <v>x</v>
      </c>
      <c r="T156" s="44" t="str">
        <f ca="1" t="shared" si="74"/>
        <v/>
      </c>
      <c r="U156" s="15"/>
      <c r="V156" s="32"/>
      <c r="W156" s="48" t="str">
        <f ca="1" t="shared" si="75"/>
        <v>Ansluts till LN 20 kV</v>
      </c>
      <c r="X156" s="49" t="str">
        <f ca="1" t="shared" si="76"/>
        <v/>
      </c>
      <c r="Y156" s="62" t="str">
        <f ca="1" t="shared" si="77"/>
        <v/>
      </c>
      <c r="Z156" s="62" t="str">
        <f ca="1" t="shared" si="78"/>
        <v/>
      </c>
      <c r="AA156" s="66"/>
      <c r="AB156" s="63" t="str">
        <f ca="1" t="shared" si="80"/>
        <v/>
      </c>
      <c r="AC156" s="72">
        <f ca="1">INDEX(Anslutningspunkt!$A$2:$A$24,RANDBETWEEN(2,24),1)</f>
        <v>202</v>
      </c>
      <c r="AD156" s="29"/>
      <c r="AE156" s="29" t="str">
        <f ca="1" t="shared" si="79"/>
        <v/>
      </c>
      <c r="AF156" s="78"/>
      <c r="AG156" s="121"/>
      <c r="AH156" s="122"/>
      <c r="AI156" s="122"/>
      <c r="AM156" s="6">
        <f ca="1">VLOOKUP(AC156,Anslutningspunkt!A:B,2,0)+RANDBETWEEN(-10000,10000)</f>
        <v>6829882.345</v>
      </c>
      <c r="AN156" s="6">
        <f ca="1">VLOOKUP(AC156,Anslutningspunkt!A:C,3,0)+RANDBETWEEN(-10000,10000)</f>
        <v>644997.127</v>
      </c>
      <c r="AP156" s="6" t="str">
        <f ca="1" t="shared" si="81"/>
        <v>Flytt</v>
      </c>
      <c r="AQ156" s="6" t="str">
        <f ca="1" t="shared" si="82"/>
        <v>Konsumtion</v>
      </c>
      <c r="AX156" s="30">
        <f ca="1" t="shared" si="83"/>
        <v>45200.3444234117</v>
      </c>
      <c r="AZ156" s="30">
        <f ca="1">IF(SUM(IF({"4.Projekteringsavtal","5.Anslutningsavtal","6.Nätavtal"}=Q156,1,0))&gt;0,EDATE(AX156,RANDBETWEEN(0,6)),"")</f>
        <v>45323</v>
      </c>
      <c r="BB156" s="20">
        <f ca="1">IF(SUM(IF({"5.Anslutningsavtal","6.Nätavtal"}=Q156,1,0))&gt;0,EDATE(AZ156,RANDBETWEEN(0,3)),"")</f>
        <v>45413</v>
      </c>
      <c r="BD156" s="20">
        <f ca="1" t="shared" si="84"/>
        <v>45444</v>
      </c>
    </row>
    <row r="157" s="6" customFormat="1" ht="12.75" customHeight="1" spans="1:56">
      <c r="A157" s="32" t="s">
        <v>65</v>
      </c>
      <c r="B157" s="30">
        <f ca="1" t="shared" si="57"/>
        <v>43454</v>
      </c>
      <c r="C157" s="31">
        <f ca="1" t="shared" si="58"/>
        <v>43668</v>
      </c>
      <c r="D157" s="29" t="str">
        <f t="shared" si="59"/>
        <v>Project 4157</v>
      </c>
      <c r="E157" s="29" t="str">
        <f t="shared" si="60"/>
        <v>Company AB 5157</v>
      </c>
      <c r="F157" s="29" t="str">
        <f ca="1" t="shared" si="61"/>
        <v>Äkers Styckebruk</v>
      </c>
      <c r="G157" s="36">
        <f ca="1" t="shared" si="62"/>
        <v>31</v>
      </c>
      <c r="H157" s="37" t="str">
        <f ca="1" t="shared" si="63"/>
        <v/>
      </c>
      <c r="I157" s="29" t="str">
        <f ca="1" t="shared" si="64"/>
        <v>Flytt</v>
      </c>
      <c r="J157" s="29" t="str">
        <f ca="1" t="shared" si="65"/>
        <v>Konsumtion</v>
      </c>
      <c r="K157" s="40">
        <f ca="1" t="shared" si="66"/>
        <v>350</v>
      </c>
      <c r="L157" s="40">
        <f ca="1" t="shared" si="67"/>
        <v>26</v>
      </c>
      <c r="M157" s="13"/>
      <c r="N157" s="29" t="str">
        <f ca="1" t="shared" si="68"/>
        <v>Lars Johnson 157</v>
      </c>
      <c r="O157" s="29" t="str">
        <f ca="1" t="shared" si="69"/>
        <v>Lars Johnson 157</v>
      </c>
      <c r="P157" s="29" t="str">
        <f ca="1" t="shared" si="70"/>
        <v>Sarah Anderson 157</v>
      </c>
      <c r="Q157" s="29" t="str">
        <f ca="1" t="shared" si="71"/>
        <v>6.Nätavtal</v>
      </c>
      <c r="R157" s="44" t="str">
        <f ca="1" t="shared" si="72"/>
        <v>Ja</v>
      </c>
      <c r="S157" s="44" t="str">
        <f ca="1" t="shared" si="73"/>
        <v>x</v>
      </c>
      <c r="T157" s="44" t="str">
        <f ca="1" t="shared" si="74"/>
        <v>x</v>
      </c>
      <c r="U157" s="15"/>
      <c r="V157" s="32"/>
      <c r="W157" s="48" t="str">
        <f ca="1" t="shared" si="75"/>
        <v/>
      </c>
      <c r="X157" s="49" t="str">
        <f ca="1" t="shared" si="76"/>
        <v>Ja</v>
      </c>
      <c r="Y157" s="62">
        <f ca="1" t="shared" si="77"/>
        <v>45577</v>
      </c>
      <c r="Z157" s="62">
        <f ca="1" t="shared" si="78"/>
        <v>44838</v>
      </c>
      <c r="AA157" s="66"/>
      <c r="AB157" s="63" t="str">
        <f ca="1" t="shared" si="80"/>
        <v/>
      </c>
      <c r="AC157" s="72">
        <f ca="1">INDEX(Anslutningspunkt!$A$2:$A$24,RANDBETWEEN(2,24),1)</f>
        <v>102</v>
      </c>
      <c r="AD157" s="29"/>
      <c r="AE157" s="29" t="str">
        <f ca="1" t="shared" si="79"/>
        <v/>
      </c>
      <c r="AF157" s="78"/>
      <c r="AG157" s="121"/>
      <c r="AH157" s="122"/>
      <c r="AI157" s="126"/>
      <c r="AM157" s="6">
        <f ca="1">VLOOKUP(AC157,Anslutningspunkt!A:B,2,0)+RANDBETWEEN(-10000,10000)</f>
        <v>6086562.642</v>
      </c>
      <c r="AN157" s="6">
        <f ca="1">VLOOKUP(AC157,Anslutningspunkt!A:C,3,0)+RANDBETWEEN(-10000,10000)</f>
        <v>485947.069</v>
      </c>
      <c r="AP157" s="6" t="str">
        <f ca="1" t="shared" si="81"/>
        <v>Flytt</v>
      </c>
      <c r="AQ157" s="6" t="str">
        <f ca="1" t="shared" si="82"/>
        <v>Konsumtion</v>
      </c>
      <c r="AX157" s="30">
        <f ca="1" t="shared" si="83"/>
        <v>43655.7320611381</v>
      </c>
      <c r="AZ157" s="30">
        <f ca="1">IF(SUM(IF({"4.Projekteringsavtal","5.Anslutningsavtal","6.Nätavtal"}=Q157,1,0))&gt;0,EDATE(AX157,RANDBETWEEN(0,6)),"")</f>
        <v>43717</v>
      </c>
      <c r="BB157" s="20">
        <f ca="1">IF(SUM(IF({"5.Anslutningsavtal","6.Nätavtal"}=Q157,1,0))&gt;0,EDATE(AZ157,RANDBETWEEN(0,3)),"")</f>
        <v>43808</v>
      </c>
      <c r="BD157" s="20">
        <f ca="1" t="shared" si="84"/>
        <v>43839</v>
      </c>
    </row>
    <row r="158" s="6" customFormat="1" ht="14.25" customHeight="1" spans="1:56">
      <c r="A158" s="32" t="s">
        <v>65</v>
      </c>
      <c r="B158" s="30">
        <f ca="1" t="shared" si="57"/>
        <v>43691</v>
      </c>
      <c r="C158" s="31">
        <f ca="1" t="shared" si="58"/>
        <v>44421</v>
      </c>
      <c r="D158" s="29" t="str">
        <f t="shared" si="59"/>
        <v>Project 4158</v>
      </c>
      <c r="E158" s="29" t="str">
        <f t="shared" si="60"/>
        <v>Company AB 5158</v>
      </c>
      <c r="F158" s="29" t="str">
        <f ca="1" t="shared" si="61"/>
        <v>Surahammar</v>
      </c>
      <c r="G158" s="36">
        <f ca="1" t="shared" si="62"/>
        <v>30</v>
      </c>
      <c r="H158" s="37" t="str">
        <f ca="1" t="shared" si="63"/>
        <v>Nej</v>
      </c>
      <c r="I158" s="29" t="str">
        <f ca="1" t="shared" si="64"/>
        <v>Utökning</v>
      </c>
      <c r="J158" s="29" t="str">
        <f ca="1" t="shared" si="65"/>
        <v>Konsumtion</v>
      </c>
      <c r="K158" s="40">
        <f ca="1" t="shared" si="66"/>
        <v>150</v>
      </c>
      <c r="L158" s="40">
        <f ca="1" t="shared" si="67"/>
        <v>108</v>
      </c>
      <c r="M158" s="13"/>
      <c r="N158" s="29" t="str">
        <f ca="1" t="shared" si="68"/>
        <v>Erik Johanson 158</v>
      </c>
      <c r="O158" s="29" t="str">
        <f ca="1" t="shared" si="69"/>
        <v>Lars Johnson 158</v>
      </c>
      <c r="P158" s="29" t="str">
        <f ca="1" t="shared" si="70"/>
        <v>Erik Johanson 158</v>
      </c>
      <c r="Q158" s="29" t="str">
        <f ca="1" t="shared" si="71"/>
        <v>5.Anslutningsavtal</v>
      </c>
      <c r="R158" s="44" t="str">
        <f ca="1" t="shared" si="72"/>
        <v/>
      </c>
      <c r="S158" s="44" t="str">
        <f ca="1" t="shared" si="73"/>
        <v/>
      </c>
      <c r="T158" s="44" t="str">
        <f ca="1" t="shared" si="74"/>
        <v>x</v>
      </c>
      <c r="U158" s="15"/>
      <c r="V158" s="32"/>
      <c r="W158" s="48" t="str">
        <f ca="1" t="shared" si="75"/>
        <v>Ansluts till LN 20 kV</v>
      </c>
      <c r="X158" s="49" t="str">
        <f ca="1" t="shared" si="76"/>
        <v>Ja</v>
      </c>
      <c r="Y158" s="62">
        <f ca="1" t="shared" si="77"/>
        <v>45538</v>
      </c>
      <c r="Z158" s="62">
        <f ca="1" t="shared" si="78"/>
        <v>45444</v>
      </c>
      <c r="AA158" s="66"/>
      <c r="AB158" s="63" t="str">
        <f ca="1" t="shared" si="80"/>
        <v/>
      </c>
      <c r="AC158" s="72">
        <f ca="1">INDEX(Anslutningspunkt!$A$2:$A$24,RANDBETWEEN(2,24),1)</f>
        <v>3001</v>
      </c>
      <c r="AD158" s="29"/>
      <c r="AE158" s="29" t="str">
        <f ca="1" t="shared" si="79"/>
        <v>Stamnät Regionnät</v>
      </c>
      <c r="AF158" s="78"/>
      <c r="AG158" s="121"/>
      <c r="AH158" s="122"/>
      <c r="AI158" s="122"/>
      <c r="AM158" s="6">
        <f ca="1">VLOOKUP(AC158,Anslutningspunkt!A:B,2,0)+RANDBETWEEN(-10000,10000)</f>
        <v>7410264.672</v>
      </c>
      <c r="AN158" s="6">
        <f ca="1">VLOOKUP(AC158,Anslutningspunkt!A:C,3,0)+RANDBETWEEN(-10000,10000)</f>
        <v>913303.142</v>
      </c>
      <c r="AP158" s="6" t="str">
        <f ca="1" t="shared" si="81"/>
        <v>Utökning</v>
      </c>
      <c r="AQ158" s="6" t="str">
        <f ca="1" t="shared" si="82"/>
        <v>Konsumtion</v>
      </c>
      <c r="AX158" s="30">
        <f ca="1" t="shared" si="83"/>
        <v>44190.8539625647</v>
      </c>
      <c r="AZ158" s="30">
        <f ca="1">IF(SUM(IF({"4.Projekteringsavtal","5.Anslutningsavtal","6.Nätavtal"}=Q158,1,0))&gt;0,EDATE(AX158,RANDBETWEEN(0,6)),"")</f>
        <v>44280</v>
      </c>
      <c r="BB158" s="20">
        <f ca="1">IF(SUM(IF({"5.Anslutningsavtal","6.Nätavtal"}=Q158,1,0))&gt;0,EDATE(AZ158,RANDBETWEEN(0,3)),"")</f>
        <v>44311</v>
      </c>
      <c r="BD158" s="20" t="str">
        <f ca="1" t="shared" si="84"/>
        <v/>
      </c>
    </row>
    <row r="159" s="6" customFormat="1" ht="12.75" customHeight="1" spans="1:56">
      <c r="A159" s="32" t="s">
        <v>68</v>
      </c>
      <c r="B159" s="30">
        <f ca="1" t="shared" si="57"/>
        <v>44437</v>
      </c>
      <c r="C159" s="31">
        <f ca="1" t="shared" si="58"/>
        <v>45167</v>
      </c>
      <c r="D159" s="29" t="str">
        <f t="shared" si="59"/>
        <v>Project 4159</v>
      </c>
      <c r="E159" s="29" t="str">
        <f t="shared" si="60"/>
        <v>Company AB 5159</v>
      </c>
      <c r="F159" s="29" t="str">
        <f ca="1" t="shared" si="61"/>
        <v>Enköping</v>
      </c>
      <c r="G159" s="36">
        <f ca="1" t="shared" si="62"/>
        <v>31</v>
      </c>
      <c r="H159" s="37" t="str">
        <f ca="1" t="shared" si="63"/>
        <v/>
      </c>
      <c r="I159" s="29" t="str">
        <f ca="1" t="shared" si="64"/>
        <v>Flytt</v>
      </c>
      <c r="J159" s="29" t="str">
        <f ca="1" t="shared" si="65"/>
        <v>Konsumtion</v>
      </c>
      <c r="K159" s="40">
        <f ca="1" t="shared" si="66"/>
        <v>160</v>
      </c>
      <c r="L159" s="40">
        <f ca="1" t="shared" si="67"/>
        <v>45</v>
      </c>
      <c r="M159" s="13"/>
      <c r="N159" s="29" t="str">
        <f ca="1" t="shared" si="68"/>
        <v>Anders Erikson 159</v>
      </c>
      <c r="O159" s="29" t="str">
        <f ca="1" t="shared" si="69"/>
        <v>Lars Johnson 159</v>
      </c>
      <c r="P159" s="29" t="str">
        <f ca="1" t="shared" si="70"/>
        <v>Lars Johnson 159</v>
      </c>
      <c r="Q159" s="29" t="str">
        <f ca="1" t="shared" si="71"/>
        <v>5.Anslutningsavtal</v>
      </c>
      <c r="R159" s="44" t="str">
        <f ca="1" t="shared" si="72"/>
        <v/>
      </c>
      <c r="S159" s="44" t="str">
        <f ca="1" t="shared" si="73"/>
        <v/>
      </c>
      <c r="T159" s="44" t="str">
        <f ca="1" t="shared" si="74"/>
        <v/>
      </c>
      <c r="U159" s="15"/>
      <c r="V159" s="32"/>
      <c r="W159" s="48" t="str">
        <f ca="1" t="shared" si="75"/>
        <v>Ansluts till LN 20 kV</v>
      </c>
      <c r="X159" s="49" t="str">
        <f ca="1" t="shared" si="76"/>
        <v>Ja</v>
      </c>
      <c r="Y159" s="62">
        <f ca="1" t="shared" si="77"/>
        <v>45578</v>
      </c>
      <c r="Z159" s="62">
        <f ca="1" t="shared" si="78"/>
        <v>45417</v>
      </c>
      <c r="AA159" s="66"/>
      <c r="AB159" s="63" t="str">
        <f ca="1" t="shared" si="80"/>
        <v/>
      </c>
      <c r="AC159" s="72">
        <f ca="1">INDEX(Anslutningspunkt!$A$2:$A$24,RANDBETWEEN(2,24),1)</f>
        <v>152</v>
      </c>
      <c r="AD159" s="29"/>
      <c r="AE159" s="29" t="str">
        <f ca="1" t="shared" si="79"/>
        <v/>
      </c>
      <c r="AF159" s="78"/>
      <c r="AG159" s="121"/>
      <c r="AH159" s="122"/>
      <c r="AI159" s="122"/>
      <c r="AM159" s="6">
        <f ca="1">VLOOKUP(AC159,Anslutningspunkt!A:B,2,0)+RANDBETWEEN(-10000,10000)</f>
        <v>6288746.707</v>
      </c>
      <c r="AN159" s="6">
        <f ca="1">VLOOKUP(AC159,Anslutningspunkt!A:C,3,0)+RANDBETWEEN(-10000,10000)</f>
        <v>788255.054</v>
      </c>
      <c r="AP159" s="6" t="str">
        <f ca="1" t="shared" si="81"/>
        <v>Flytt</v>
      </c>
      <c r="AQ159" s="6" t="str">
        <f ca="1" t="shared" si="82"/>
        <v>Konsumtion</v>
      </c>
      <c r="AX159" s="30">
        <f ca="1" t="shared" si="83"/>
        <v>45156.2465813822</v>
      </c>
      <c r="AZ159" s="30">
        <f ca="1">IF(SUM(IF({"4.Projekteringsavtal","5.Anslutningsavtal","6.Nätavtal"}=Q159,1,0))&gt;0,EDATE(AX159,RANDBETWEEN(0,6)),"")</f>
        <v>45278</v>
      </c>
      <c r="BB159" s="20">
        <f ca="1">IF(SUM(IF({"5.Anslutningsavtal","6.Nätavtal"}=Q159,1,0))&gt;0,EDATE(AZ159,RANDBETWEEN(0,3)),"")</f>
        <v>45340</v>
      </c>
      <c r="BD159" s="20" t="str">
        <f ca="1" t="shared" si="84"/>
        <v/>
      </c>
    </row>
    <row r="160" s="6" customFormat="1" ht="12.75" customHeight="1" spans="1:56">
      <c r="A160" s="32" t="s">
        <v>65</v>
      </c>
      <c r="B160" s="30">
        <f ca="1" t="shared" si="57"/>
        <v>44808</v>
      </c>
      <c r="C160" s="31">
        <f ca="1" t="shared" si="58"/>
        <v>45350</v>
      </c>
      <c r="D160" s="29" t="str">
        <f t="shared" si="59"/>
        <v>Project 4160</v>
      </c>
      <c r="E160" s="29" t="str">
        <f t="shared" si="60"/>
        <v>Company AB 5160</v>
      </c>
      <c r="F160" s="29" t="str">
        <f ca="1" t="shared" si="61"/>
        <v>Järfälla</v>
      </c>
      <c r="G160" s="36">
        <f ca="1" t="shared" si="62"/>
        <v>37</v>
      </c>
      <c r="H160" s="37" t="str">
        <f ca="1" t="shared" si="63"/>
        <v>Nej</v>
      </c>
      <c r="I160" s="29" t="str">
        <f ca="1" t="shared" si="64"/>
        <v>Nyanslutning</v>
      </c>
      <c r="J160" s="29" t="str">
        <f ca="1" t="shared" si="65"/>
        <v>Konsumtion</v>
      </c>
      <c r="K160" s="40">
        <f ca="1" t="shared" si="66"/>
        <v>530</v>
      </c>
      <c r="L160" s="40">
        <f ca="1" t="shared" si="67"/>
        <v>240</v>
      </c>
      <c r="M160" s="13"/>
      <c r="N160" s="29" t="str">
        <f ca="1" t="shared" si="68"/>
        <v>Anders Erikson 160</v>
      </c>
      <c r="O160" s="29" t="str">
        <f ca="1" t="shared" si="69"/>
        <v>Sarah Anderson 160</v>
      </c>
      <c r="P160" s="29" t="str">
        <f ca="1" t="shared" si="70"/>
        <v>Erik Johanson 160</v>
      </c>
      <c r="Q160" s="29" t="str">
        <f ca="1" t="shared" si="71"/>
        <v>1.Anslutningsmöjlighet</v>
      </c>
      <c r="R160" s="44" t="str">
        <f ca="1" t="shared" si="72"/>
        <v>N/A</v>
      </c>
      <c r="S160" s="44" t="str">
        <f ca="1" t="shared" si="73"/>
        <v/>
      </c>
      <c r="T160" s="44" t="str">
        <f ca="1" t="shared" si="74"/>
        <v/>
      </c>
      <c r="U160" s="15"/>
      <c r="V160" s="32"/>
      <c r="W160" s="48" t="str">
        <f ca="1" t="shared" si="75"/>
        <v/>
      </c>
      <c r="X160" s="49" t="str">
        <f ca="1" t="shared" si="76"/>
        <v>Ja</v>
      </c>
      <c r="Y160" s="62">
        <f ca="1" t="shared" si="77"/>
        <v>45585</v>
      </c>
      <c r="Z160" s="62">
        <f ca="1" t="shared" si="78"/>
        <v>45585</v>
      </c>
      <c r="AA160" s="66"/>
      <c r="AB160" s="63" t="str">
        <f ca="1" t="shared" si="80"/>
        <v/>
      </c>
      <c r="AC160" s="72">
        <f ca="1">INDEX(Anslutningspunkt!$A$2:$A$24,RANDBETWEEN(2,24),1)</f>
        <v>203</v>
      </c>
      <c r="AD160" s="29"/>
      <c r="AE160" s="29" t="str">
        <f ca="1" t="shared" si="79"/>
        <v>Regionnät</v>
      </c>
      <c r="AF160" s="78"/>
      <c r="AG160" s="121"/>
      <c r="AH160" s="122"/>
      <c r="AI160" s="126"/>
      <c r="AM160" s="6">
        <f ca="1">VLOOKUP(AC160,Anslutningspunkt!A:B,2,0)+RANDBETWEEN(-10000,10000)</f>
        <v>7067954.048</v>
      </c>
      <c r="AN160" s="6">
        <f ca="1">VLOOKUP(AC160,Anslutningspunkt!A:C,3,0)+RANDBETWEEN(-10000,10000)</f>
        <v>331768.148</v>
      </c>
      <c r="AP160" s="6" t="str">
        <f ca="1" t="shared" si="81"/>
        <v>Nyanslutning</v>
      </c>
      <c r="AQ160" s="6" t="str">
        <f ca="1" t="shared" si="82"/>
        <v>Konsumtion</v>
      </c>
      <c r="AX160" s="30" t="str">
        <f ca="1" t="shared" si="83"/>
        <v/>
      </c>
      <c r="AZ160" s="30" t="str">
        <f ca="1">IF(SUM(IF({"4.Projekteringsavtal","5.Anslutningsavtal","6.Nätavtal"}=Q160,1,0))&gt;0,EDATE(AX160,RANDBETWEEN(0,6)),"")</f>
        <v/>
      </c>
      <c r="BB160" s="20" t="str">
        <f ca="1">IF(SUM(IF({"5.Anslutningsavtal","6.Nätavtal"}=Q160,1,0))&gt;0,EDATE(AZ160,RANDBETWEEN(0,3)),"")</f>
        <v/>
      </c>
      <c r="BD160" s="20" t="str">
        <f ca="1" t="shared" si="84"/>
        <v/>
      </c>
    </row>
    <row r="161" s="6" customFormat="1" ht="12.75" customHeight="1" spans="1:56">
      <c r="A161" s="32" t="s">
        <v>65</v>
      </c>
      <c r="B161" s="30">
        <f ca="1" t="shared" si="57"/>
        <v>43188</v>
      </c>
      <c r="C161" s="31">
        <f ca="1" t="shared" si="58"/>
        <v>44999</v>
      </c>
      <c r="D161" s="29" t="str">
        <f t="shared" si="59"/>
        <v>Project 4161</v>
      </c>
      <c r="E161" s="29" t="str">
        <f t="shared" si="60"/>
        <v>Company AB 5161</v>
      </c>
      <c r="F161" s="29" t="str">
        <f ca="1" t="shared" si="61"/>
        <v>Horndal</v>
      </c>
      <c r="G161" s="36">
        <f ca="1" t="shared" si="62"/>
        <v>37</v>
      </c>
      <c r="H161" s="37" t="str">
        <f ca="1" t="shared" si="63"/>
        <v>Nej</v>
      </c>
      <c r="I161" s="29" t="str">
        <f ca="1" t="shared" si="64"/>
        <v>Nyanslutning</v>
      </c>
      <c r="J161" s="29" t="str">
        <f ca="1" t="shared" si="65"/>
        <v>Produktion</v>
      </c>
      <c r="K161" s="40">
        <f ca="1" t="shared" si="66"/>
        <v>410</v>
      </c>
      <c r="L161" s="40">
        <f ca="1" t="shared" si="67"/>
        <v>72</v>
      </c>
      <c r="M161" s="13"/>
      <c r="N161" s="29" t="str">
        <f ca="1" t="shared" si="68"/>
        <v>Erik Johanson 161</v>
      </c>
      <c r="O161" s="29" t="str">
        <f ca="1" t="shared" si="69"/>
        <v>Lars Johnson 161</v>
      </c>
      <c r="P161" s="29" t="str">
        <f ca="1" t="shared" si="70"/>
        <v>Lars Johnson 161</v>
      </c>
      <c r="Q161" s="29" t="str">
        <f ca="1" t="shared" si="71"/>
        <v>5.Anslutningsavtal</v>
      </c>
      <c r="R161" s="44" t="str">
        <f ca="1" t="shared" si="72"/>
        <v>Ja</v>
      </c>
      <c r="S161" s="44" t="str">
        <f ca="1" t="shared" si="73"/>
        <v>x</v>
      </c>
      <c r="T161" s="44" t="str">
        <f ca="1" t="shared" si="74"/>
        <v/>
      </c>
      <c r="U161" s="15"/>
      <c r="V161" s="32"/>
      <c r="W161" s="48" t="str">
        <f ca="1" t="shared" si="75"/>
        <v>Länk</v>
      </c>
      <c r="X161" s="49" t="str">
        <f ca="1" t="shared" si="76"/>
        <v/>
      </c>
      <c r="Y161" s="62" t="str">
        <f ca="1" t="shared" si="77"/>
        <v/>
      </c>
      <c r="Z161" s="62" t="str">
        <f ca="1" t="shared" si="78"/>
        <v/>
      </c>
      <c r="AA161" s="66"/>
      <c r="AB161" s="63" t="str">
        <f ca="1" t="shared" si="80"/>
        <v/>
      </c>
      <c r="AC161" s="72">
        <f ca="1">INDEX(Anslutningspunkt!$A$2:$A$24,RANDBETWEEN(2,24),1)</f>
        <v>3008</v>
      </c>
      <c r="AD161" s="29"/>
      <c r="AE161" s="29" t="str">
        <f ca="1" t="shared" si="79"/>
        <v/>
      </c>
      <c r="AF161" s="78"/>
      <c r="AG161" s="121"/>
      <c r="AH161" s="122"/>
      <c r="AI161" s="122"/>
      <c r="AM161" s="6">
        <f ca="1">VLOOKUP(AC161,Anslutningspunkt!A:B,2,0)+RANDBETWEEN(-10000,10000)</f>
        <v>7694865.698</v>
      </c>
      <c r="AN161" s="6">
        <f ca="1">VLOOKUP(AC161,Anslutningspunkt!A:C,3,0)+RANDBETWEEN(-10000,10000)</f>
        <v>778622.195</v>
      </c>
      <c r="AP161" s="6" t="str">
        <f ca="1" t="shared" si="81"/>
        <v>Nyanslutning</v>
      </c>
      <c r="AQ161" s="6" t="str">
        <f ca="1" t="shared" si="82"/>
        <v>Produktion</v>
      </c>
      <c r="AX161" s="30">
        <f ca="1" t="shared" si="83"/>
        <v>44441.2295722233</v>
      </c>
      <c r="AZ161" s="30">
        <f ca="1">IF(SUM(IF({"4.Projekteringsavtal","5.Anslutningsavtal","6.Nätavtal"}=Q161,1,0))&gt;0,EDATE(AX161,RANDBETWEEN(0,6)),"")</f>
        <v>44441</v>
      </c>
      <c r="BB161" s="20">
        <f ca="1">IF(SUM(IF({"5.Anslutningsavtal","6.Nätavtal"}=Q161,1,0))&gt;0,EDATE(AZ161,RANDBETWEEN(0,3)),"")</f>
        <v>44532</v>
      </c>
      <c r="BD161" s="20" t="str">
        <f ca="1" t="shared" si="84"/>
        <v/>
      </c>
    </row>
    <row r="162" s="6" customFormat="1" ht="12.75" customHeight="1" spans="1:56">
      <c r="A162" s="32" t="s">
        <v>65</v>
      </c>
      <c r="B162" s="30">
        <f ca="1" t="shared" si="57"/>
        <v>43581</v>
      </c>
      <c r="C162" s="31">
        <f ca="1" t="shared" si="58"/>
        <v>43872</v>
      </c>
      <c r="D162" s="29" t="str">
        <f t="shared" si="59"/>
        <v>Project 4162</v>
      </c>
      <c r="E162" s="29" t="str">
        <f t="shared" si="60"/>
        <v>Company AB 5162</v>
      </c>
      <c r="F162" s="29" t="str">
        <f ca="1" t="shared" si="61"/>
        <v>Upplans Bro</v>
      </c>
      <c r="G162" s="36">
        <f ca="1" t="shared" si="62"/>
        <v>36</v>
      </c>
      <c r="H162" s="37" t="str">
        <f ca="1" t="shared" si="63"/>
        <v>Ja</v>
      </c>
      <c r="I162" s="29" t="str">
        <f ca="1" t="shared" si="64"/>
        <v>Flytt</v>
      </c>
      <c r="J162" s="29" t="str">
        <f ca="1" t="shared" si="65"/>
        <v>Konsumtion</v>
      </c>
      <c r="K162" s="40">
        <f ca="1" t="shared" si="66"/>
        <v>270</v>
      </c>
      <c r="L162" s="40">
        <f ca="1" t="shared" si="67"/>
        <v>227</v>
      </c>
      <c r="M162" s="13"/>
      <c r="N162" s="29" t="str">
        <f ca="1" t="shared" si="68"/>
        <v>Sarah Anderson 162</v>
      </c>
      <c r="O162" s="29" t="str">
        <f ca="1" t="shared" si="69"/>
        <v>Lars Johnson 162</v>
      </c>
      <c r="P162" s="29" t="str">
        <f ca="1" t="shared" si="70"/>
        <v>Lars Johnson 162</v>
      </c>
      <c r="Q162" s="29" t="str">
        <f ca="1" t="shared" si="71"/>
        <v>4.Projekteringsavtal</v>
      </c>
      <c r="R162" s="44" t="str">
        <f ca="1" t="shared" si="72"/>
        <v>?</v>
      </c>
      <c r="S162" s="44" t="str">
        <f ca="1" t="shared" si="73"/>
        <v/>
      </c>
      <c r="T162" s="44" t="str">
        <f ca="1" t="shared" si="74"/>
        <v>x</v>
      </c>
      <c r="U162" s="15"/>
      <c r="V162" s="32"/>
      <c r="W162" s="48" t="str">
        <f ca="1" t="shared" si="75"/>
        <v>Länk</v>
      </c>
      <c r="X162" s="49" t="str">
        <f ca="1" t="shared" si="76"/>
        <v/>
      </c>
      <c r="Y162" s="62" t="str">
        <f ca="1" t="shared" si="77"/>
        <v/>
      </c>
      <c r="Z162" s="62" t="str">
        <f ca="1" t="shared" si="78"/>
        <v/>
      </c>
      <c r="AA162" s="66"/>
      <c r="AB162" s="63" t="str">
        <f ca="1" t="shared" si="80"/>
        <v/>
      </c>
      <c r="AC162" s="72">
        <f ca="1">INDEX(Anslutningspunkt!$A$2:$A$24,RANDBETWEEN(2,24),1)</f>
        <v>151</v>
      </c>
      <c r="AD162" s="29"/>
      <c r="AE162" s="29" t="str">
        <f ca="1" t="shared" si="79"/>
        <v>Stamnät</v>
      </c>
      <c r="AF162" s="78"/>
      <c r="AG162" s="121"/>
      <c r="AH162" s="123"/>
      <c r="AI162" s="122"/>
      <c r="AM162" s="6">
        <f ca="1">VLOOKUP(AC162,Anslutningspunkt!A:B,2,0)+RANDBETWEEN(-10000,10000)</f>
        <v>6331538.937</v>
      </c>
      <c r="AN162" s="6">
        <f ca="1">VLOOKUP(AC162,Anslutningspunkt!A:C,3,0)+RANDBETWEEN(-10000,10000)</f>
        <v>430504.554</v>
      </c>
      <c r="AP162" s="6" t="str">
        <f ca="1" t="shared" si="81"/>
        <v>Flytt</v>
      </c>
      <c r="AQ162" s="6" t="str">
        <f ca="1" t="shared" si="82"/>
        <v>Konsumtion</v>
      </c>
      <c r="AX162" s="30">
        <f ca="1" t="shared" si="83"/>
        <v>43840.7370352203</v>
      </c>
      <c r="AZ162" s="30">
        <f ca="1">IF(SUM(IF({"4.Projekteringsavtal","5.Anslutningsavtal","6.Nätavtal"}=Q162,1,0))&gt;0,EDATE(AX162,RANDBETWEEN(0,6)),"")</f>
        <v>43931</v>
      </c>
      <c r="BB162" s="20" t="str">
        <f ca="1">IF(SUM(IF({"5.Anslutningsavtal","6.Nätavtal"}=Q162,1,0))&gt;0,EDATE(AZ162,RANDBETWEEN(0,3)),"")</f>
        <v/>
      </c>
      <c r="BD162" s="20" t="str">
        <f ca="1" t="shared" si="84"/>
        <v/>
      </c>
    </row>
    <row r="163" s="6" customFormat="1" ht="12.75" customHeight="1" spans="1:56">
      <c r="A163" s="32" t="s">
        <v>65</v>
      </c>
      <c r="B163" s="30">
        <f ca="1" t="shared" si="57"/>
        <v>43906</v>
      </c>
      <c r="C163" s="31">
        <f ca="1" t="shared" si="58"/>
        <v>45120</v>
      </c>
      <c r="D163" s="29" t="str">
        <f t="shared" si="59"/>
        <v>Project 4163</v>
      </c>
      <c r="E163" s="29" t="str">
        <f t="shared" si="60"/>
        <v>Company AB 5163</v>
      </c>
      <c r="F163" s="29" t="str">
        <f ca="1" t="shared" si="61"/>
        <v>Gävle</v>
      </c>
      <c r="G163" s="36">
        <f ca="1" t="shared" si="62"/>
        <v>37</v>
      </c>
      <c r="H163" s="37" t="str">
        <f ca="1" t="shared" si="63"/>
        <v/>
      </c>
      <c r="I163" s="29" t="str">
        <f ca="1" t="shared" si="64"/>
        <v>Flytt</v>
      </c>
      <c r="J163" s="29" t="str">
        <f ca="1" t="shared" si="65"/>
        <v>Konsumtion</v>
      </c>
      <c r="K163" s="40">
        <f ca="1" t="shared" si="66"/>
        <v>220</v>
      </c>
      <c r="L163" s="40">
        <f ca="1" t="shared" si="67"/>
        <v>159</v>
      </c>
      <c r="M163" s="13"/>
      <c r="N163" s="29" t="str">
        <f ca="1" t="shared" si="68"/>
        <v>Anders Erikson 163</v>
      </c>
      <c r="O163" s="29" t="str">
        <f ca="1" t="shared" si="69"/>
        <v>Erik Johanson 163</v>
      </c>
      <c r="P163" s="29" t="str">
        <f ca="1" t="shared" si="70"/>
        <v>Erik Johanson 163</v>
      </c>
      <c r="Q163" s="29" t="str">
        <f ca="1" t="shared" si="71"/>
        <v>2.Reservationsavtal</v>
      </c>
      <c r="R163" s="44" t="str">
        <f ca="1" t="shared" si="72"/>
        <v>?</v>
      </c>
      <c r="S163" s="44" t="str">
        <f ca="1" t="shared" si="73"/>
        <v/>
      </c>
      <c r="T163" s="44" t="str">
        <f ca="1" t="shared" si="74"/>
        <v/>
      </c>
      <c r="U163" s="15"/>
      <c r="V163" s="32"/>
      <c r="W163" s="48" t="str">
        <f ca="1" t="shared" si="75"/>
        <v/>
      </c>
      <c r="X163" s="49" t="str">
        <f ca="1" t="shared" si="76"/>
        <v/>
      </c>
      <c r="Y163" s="62" t="str">
        <f ca="1" t="shared" si="77"/>
        <v/>
      </c>
      <c r="Z163" s="62" t="str">
        <f ca="1" t="shared" si="78"/>
        <v/>
      </c>
      <c r="AA163" s="66"/>
      <c r="AB163" s="63" t="str">
        <f ca="1" t="shared" si="80"/>
        <v/>
      </c>
      <c r="AC163" s="72">
        <f ca="1">INDEX(Anslutningspunkt!$A$2:$A$24,RANDBETWEEN(2,24),1)</f>
        <v>205</v>
      </c>
      <c r="AD163" s="29"/>
      <c r="AE163" s="29" t="str">
        <f ca="1" t="shared" si="79"/>
        <v>Regionnät</v>
      </c>
      <c r="AF163" s="78"/>
      <c r="AG163" s="121"/>
      <c r="AH163" s="122"/>
      <c r="AI163" s="122"/>
      <c r="AM163" s="6">
        <f ca="1">VLOOKUP(AC163,Anslutningspunkt!A:B,2,0)+RANDBETWEEN(-10000,10000)</f>
        <v>7210993.753</v>
      </c>
      <c r="AN163" s="6">
        <f ca="1">VLOOKUP(AC163,Anslutningspunkt!A:C,3,0)+RANDBETWEEN(-10000,10000)</f>
        <v>374723.201</v>
      </c>
      <c r="AP163" s="6" t="str">
        <f ca="1" t="shared" si="81"/>
        <v>Flytt</v>
      </c>
      <c r="AQ163" s="6" t="str">
        <f ca="1" t="shared" si="82"/>
        <v>Konsumtion</v>
      </c>
      <c r="AX163" s="30">
        <f ca="1" t="shared" si="83"/>
        <v>44262.6940717825</v>
      </c>
      <c r="AZ163" s="30" t="str">
        <f ca="1">IF(SUM(IF({"4.Projekteringsavtal","5.Anslutningsavtal","6.Nätavtal"}=Q163,1,0))&gt;0,EDATE(AX163,RANDBETWEEN(0,6)),"")</f>
        <v/>
      </c>
      <c r="BB163" s="20" t="str">
        <f ca="1">IF(SUM(IF({"5.Anslutningsavtal","6.Nätavtal"}=Q163,1,0))&gt;0,EDATE(AZ163,RANDBETWEEN(0,3)),"")</f>
        <v/>
      </c>
      <c r="BD163" s="20" t="str">
        <f ca="1" t="shared" si="84"/>
        <v/>
      </c>
    </row>
    <row r="164" s="6" customFormat="1" ht="12.75" customHeight="1" spans="1:56">
      <c r="A164" s="32" t="s">
        <v>65</v>
      </c>
      <c r="B164" s="30">
        <f ca="1" t="shared" si="57"/>
        <v>44784</v>
      </c>
      <c r="C164" s="31">
        <f ca="1" t="shared" si="58"/>
        <v>45433</v>
      </c>
      <c r="D164" s="29" t="str">
        <f t="shared" si="59"/>
        <v>Project 4164</v>
      </c>
      <c r="E164" s="29" t="str">
        <f t="shared" si="60"/>
        <v>Company AB 5164</v>
      </c>
      <c r="F164" s="29" t="str">
        <f ca="1" t="shared" si="61"/>
        <v>Äkers Styckebruk</v>
      </c>
      <c r="G164" s="36">
        <f ca="1" t="shared" si="62"/>
        <v>30</v>
      </c>
      <c r="H164" s="37" t="str">
        <f ca="1" t="shared" si="63"/>
        <v/>
      </c>
      <c r="I164" s="29" t="str">
        <f ca="1" t="shared" si="64"/>
        <v>Flytt</v>
      </c>
      <c r="J164" s="29" t="str">
        <f ca="1" t="shared" si="65"/>
        <v>Konsumtion</v>
      </c>
      <c r="K164" s="40">
        <f ca="1" t="shared" si="66"/>
        <v>410</v>
      </c>
      <c r="L164" s="40">
        <f ca="1" t="shared" si="67"/>
        <v>204</v>
      </c>
      <c r="M164" s="13"/>
      <c r="N164" s="29" t="str">
        <f ca="1" t="shared" si="68"/>
        <v>Lars Johnson 164</v>
      </c>
      <c r="O164" s="29" t="str">
        <f ca="1" t="shared" si="69"/>
        <v>Erik Johanson 164</v>
      </c>
      <c r="P164" s="29" t="str">
        <f ca="1" t="shared" si="70"/>
        <v>Lars Johnson 164</v>
      </c>
      <c r="Q164" s="29" t="str">
        <f ca="1" t="shared" si="71"/>
        <v>4.Projekteringsavtal</v>
      </c>
      <c r="R164" s="44" t="str">
        <f ca="1" t="shared" si="72"/>
        <v/>
      </c>
      <c r="S164" s="44" t="str">
        <f ca="1" t="shared" si="73"/>
        <v/>
      </c>
      <c r="T164" s="44" t="str">
        <f ca="1" t="shared" si="74"/>
        <v/>
      </c>
      <c r="U164" s="15"/>
      <c r="V164" s="32"/>
      <c r="W164" s="48" t="str">
        <f ca="1" t="shared" si="75"/>
        <v/>
      </c>
      <c r="X164" s="49" t="str">
        <f ca="1" t="shared" si="76"/>
        <v/>
      </c>
      <c r="Y164" s="62" t="str">
        <f ca="1" t="shared" si="77"/>
        <v/>
      </c>
      <c r="Z164" s="62" t="str">
        <f ca="1" t="shared" si="78"/>
        <v/>
      </c>
      <c r="AA164" s="66"/>
      <c r="AB164" s="63" t="str">
        <f ca="1" t="shared" si="80"/>
        <v/>
      </c>
      <c r="AC164" s="72">
        <f ca="1">INDEX(Anslutningspunkt!$A$2:$A$24,RANDBETWEEN(2,24),1)</f>
        <v>151</v>
      </c>
      <c r="AD164" s="29"/>
      <c r="AE164" s="29" t="str">
        <f ca="1" t="shared" si="79"/>
        <v/>
      </c>
      <c r="AF164" s="78"/>
      <c r="AG164" s="121"/>
      <c r="AH164" s="122"/>
      <c r="AI164" s="126"/>
      <c r="AM164" s="6">
        <f ca="1">VLOOKUP(AC164,Anslutningspunkt!A:B,2,0)+RANDBETWEEN(-10000,10000)</f>
        <v>6331020.937</v>
      </c>
      <c r="AN164" s="6">
        <f ca="1">VLOOKUP(AC164,Anslutningspunkt!A:C,3,0)+RANDBETWEEN(-10000,10000)</f>
        <v>440163.554</v>
      </c>
      <c r="AP164" s="6" t="str">
        <f ca="1" t="shared" si="81"/>
        <v>Flytt</v>
      </c>
      <c r="AQ164" s="6" t="str">
        <f ca="1" t="shared" si="82"/>
        <v>Konsumtion</v>
      </c>
      <c r="AX164" s="30">
        <f ca="1" t="shared" si="83"/>
        <v>44922.5759483468</v>
      </c>
      <c r="AZ164" s="30">
        <f ca="1">IF(SUM(IF({"4.Projekteringsavtal","5.Anslutningsavtal","6.Nätavtal"}=Q164,1,0))&gt;0,EDATE(AX164,RANDBETWEEN(0,6)),"")</f>
        <v>44984</v>
      </c>
      <c r="BB164" s="20" t="str">
        <f ca="1">IF(SUM(IF({"5.Anslutningsavtal","6.Nätavtal"}=Q164,1,0))&gt;0,EDATE(AZ164,RANDBETWEEN(0,3)),"")</f>
        <v/>
      </c>
      <c r="BD164" s="20" t="str">
        <f ca="1" t="shared" si="84"/>
        <v/>
      </c>
    </row>
    <row r="165" s="6" customFormat="1" ht="12.75" customHeight="1" spans="1:56">
      <c r="A165" s="32" t="s">
        <v>65</v>
      </c>
      <c r="B165" s="30">
        <f ca="1" t="shared" si="57"/>
        <v>43922</v>
      </c>
      <c r="C165" s="31">
        <f ca="1" t="shared" si="58"/>
        <v>44710</v>
      </c>
      <c r="D165" s="29" t="str">
        <f t="shared" si="59"/>
        <v>Project 4165</v>
      </c>
      <c r="E165" s="29" t="str">
        <f t="shared" si="60"/>
        <v>Company AB 5165</v>
      </c>
      <c r="F165" s="29" t="str">
        <f ca="1" t="shared" si="61"/>
        <v>Heby</v>
      </c>
      <c r="G165" s="36">
        <f ca="1" t="shared" si="62"/>
        <v>37</v>
      </c>
      <c r="H165" s="37" t="str">
        <f ca="1" t="shared" si="63"/>
        <v>Ja</v>
      </c>
      <c r="I165" s="29" t="str">
        <f ca="1" t="shared" si="64"/>
        <v>Nyanslutning</v>
      </c>
      <c r="J165" s="29" t="str">
        <f ca="1" t="shared" si="65"/>
        <v>Produktion</v>
      </c>
      <c r="K165" s="40">
        <f ca="1" t="shared" si="66"/>
        <v>360</v>
      </c>
      <c r="L165" s="40">
        <f ca="1" t="shared" si="67"/>
        <v>287</v>
      </c>
      <c r="M165" s="13"/>
      <c r="N165" s="29" t="str">
        <f ca="1" t="shared" si="68"/>
        <v>Erik Johanson 165</v>
      </c>
      <c r="O165" s="29" t="str">
        <f ca="1" t="shared" si="69"/>
        <v>Erik Johanson 165</v>
      </c>
      <c r="P165" s="29" t="str">
        <f ca="1" t="shared" si="70"/>
        <v>Anders Erikson 165</v>
      </c>
      <c r="Q165" s="29" t="str">
        <f ca="1" t="shared" si="71"/>
        <v>4.Projekteringsavtal</v>
      </c>
      <c r="R165" s="44" t="str">
        <f ca="1" t="shared" si="72"/>
        <v/>
      </c>
      <c r="S165" s="44" t="str">
        <f ca="1" t="shared" si="73"/>
        <v>x</v>
      </c>
      <c r="T165" s="44" t="str">
        <f ca="1" t="shared" si="74"/>
        <v/>
      </c>
      <c r="U165" s="15"/>
      <c r="V165" s="32"/>
      <c r="W165" s="48" t="str">
        <f ca="1" t="shared" si="75"/>
        <v/>
      </c>
      <c r="X165" s="49" t="str">
        <f ca="1" t="shared" si="76"/>
        <v>Ja</v>
      </c>
      <c r="Y165" s="62">
        <f ca="1" t="shared" si="77"/>
        <v>45489</v>
      </c>
      <c r="Z165" s="62">
        <f ca="1" t="shared" si="78"/>
        <v>44795</v>
      </c>
      <c r="AA165" s="66"/>
      <c r="AB165" s="63" t="str">
        <f ca="1" t="shared" si="80"/>
        <v/>
      </c>
      <c r="AC165" s="72">
        <f ca="1">INDEX(Anslutningspunkt!$A$2:$A$24,RANDBETWEEN(2,24),1)</f>
        <v>211</v>
      </c>
      <c r="AD165" s="29"/>
      <c r="AE165" s="29" t="str">
        <f ca="1" t="shared" si="79"/>
        <v>Stamnät</v>
      </c>
      <c r="AF165" s="78"/>
      <c r="AG165" s="121"/>
      <c r="AH165" s="122"/>
      <c r="AI165" s="126"/>
      <c r="AM165" s="6">
        <f ca="1">VLOOKUP(AC165,Anslutningspunkt!A:B,2,0)+RANDBETWEEN(-10000,10000)</f>
        <v>7467997.174</v>
      </c>
      <c r="AN165" s="6">
        <f ca="1">VLOOKUP(AC165,Anslutningspunkt!A:C,3,0)+RANDBETWEEN(-10000,10000)</f>
        <v>576238.458</v>
      </c>
      <c r="AP165" s="6" t="str">
        <f ca="1" t="shared" si="81"/>
        <v>Nyanslutning</v>
      </c>
      <c r="AQ165" s="6" t="str">
        <f ca="1" t="shared" si="82"/>
        <v>Produktion</v>
      </c>
      <c r="AX165" s="30">
        <f ca="1" t="shared" si="83"/>
        <v>44393.9594178563</v>
      </c>
      <c r="AZ165" s="30">
        <f ca="1">IF(SUM(IF({"4.Projekteringsavtal","5.Anslutningsavtal","6.Nätavtal"}=Q165,1,0))&gt;0,EDATE(AX165,RANDBETWEEN(0,6)),"")</f>
        <v>44424</v>
      </c>
      <c r="BB165" s="20" t="str">
        <f ca="1">IF(SUM(IF({"5.Anslutningsavtal","6.Nätavtal"}=Q165,1,0))&gt;0,EDATE(AZ165,RANDBETWEEN(0,3)),"")</f>
        <v/>
      </c>
      <c r="BD165" s="20" t="str">
        <f ca="1" t="shared" si="84"/>
        <v/>
      </c>
    </row>
    <row r="166" s="6" customFormat="1" ht="12.75" customHeight="1" spans="1:56">
      <c r="A166" s="32" t="s">
        <v>65</v>
      </c>
      <c r="B166" s="30">
        <f ca="1" t="shared" si="57"/>
        <v>44051</v>
      </c>
      <c r="C166" s="31">
        <f ca="1" t="shared" si="58"/>
        <v>45228</v>
      </c>
      <c r="D166" s="29" t="str">
        <f t="shared" si="59"/>
        <v>Project 4166</v>
      </c>
      <c r="E166" s="29" t="str">
        <f t="shared" si="60"/>
        <v>Company AB 5166</v>
      </c>
      <c r="F166" s="29" t="str">
        <f ca="1" t="shared" si="61"/>
        <v>Gävle</v>
      </c>
      <c r="G166" s="36">
        <f ca="1" t="shared" si="62"/>
        <v>35</v>
      </c>
      <c r="H166" s="37" t="str">
        <f ca="1" t="shared" si="63"/>
        <v/>
      </c>
      <c r="I166" s="29" t="str">
        <f ca="1" t="shared" si="64"/>
        <v>Nyanslutning</v>
      </c>
      <c r="J166" s="29" t="str">
        <f ca="1" t="shared" si="65"/>
        <v>Produktion</v>
      </c>
      <c r="K166" s="40">
        <f ca="1" t="shared" si="66"/>
        <v>310</v>
      </c>
      <c r="L166" s="40">
        <f ca="1" t="shared" si="67"/>
        <v>112</v>
      </c>
      <c r="M166" s="13"/>
      <c r="N166" s="29" t="str">
        <f ca="1" t="shared" si="68"/>
        <v>Lars Johnson 166</v>
      </c>
      <c r="O166" s="29" t="str">
        <f ca="1" t="shared" si="69"/>
        <v>Sarah Anderson 166</v>
      </c>
      <c r="P166" s="29" t="str">
        <f ca="1" t="shared" si="70"/>
        <v>Erik Johanson 166</v>
      </c>
      <c r="Q166" s="29" t="str">
        <f ca="1" t="shared" si="71"/>
        <v>6.Nätavtal</v>
      </c>
      <c r="R166" s="44" t="str">
        <f ca="1" t="shared" si="72"/>
        <v>Ja</v>
      </c>
      <c r="S166" s="44" t="str">
        <f ca="1" t="shared" si="73"/>
        <v>x</v>
      </c>
      <c r="T166" s="44" t="str">
        <f ca="1" t="shared" si="74"/>
        <v/>
      </c>
      <c r="U166" s="15"/>
      <c r="V166" s="32"/>
      <c r="W166" s="48" t="str">
        <f ca="1" t="shared" si="75"/>
        <v/>
      </c>
      <c r="X166" s="49" t="str">
        <f ca="1" t="shared" si="76"/>
        <v>Ja</v>
      </c>
      <c r="Y166" s="62">
        <f ca="1" t="shared" si="77"/>
        <v>45476</v>
      </c>
      <c r="Z166" s="62">
        <f ca="1" t="shared" si="78"/>
        <v>45462</v>
      </c>
      <c r="AA166" s="66"/>
      <c r="AB166" s="63" t="str">
        <f ca="1" t="shared" si="80"/>
        <v/>
      </c>
      <c r="AC166" s="72">
        <f ca="1">INDEX(Anslutningspunkt!$A$2:$A$24,RANDBETWEEN(2,24),1)</f>
        <v>3004</v>
      </c>
      <c r="AD166" s="29"/>
      <c r="AE166" s="29" t="str">
        <f ca="1" t="shared" si="79"/>
        <v>Stamnät Regionnät</v>
      </c>
      <c r="AF166" s="78"/>
      <c r="AG166" s="121"/>
      <c r="AH166" s="123"/>
      <c r="AI166" s="126"/>
      <c r="AM166" s="6">
        <f ca="1">VLOOKUP(AC166,Anslutningspunkt!A:B,2,0)+RANDBETWEEN(-10000,10000)</f>
        <v>7609251.698</v>
      </c>
      <c r="AN166" s="6">
        <f ca="1">VLOOKUP(AC166,Anslutningspunkt!A:C,3,0)+RANDBETWEEN(-10000,10000)</f>
        <v>779098.195</v>
      </c>
      <c r="AP166" s="6" t="str">
        <f ca="1" t="shared" si="81"/>
        <v>Nyanslutning</v>
      </c>
      <c r="AQ166" s="6" t="str">
        <f ca="1" t="shared" si="82"/>
        <v>Produktion</v>
      </c>
      <c r="AX166" s="30">
        <f ca="1" t="shared" si="83"/>
        <v>44454.8554952651</v>
      </c>
      <c r="AZ166" s="30">
        <f ca="1">IF(SUM(IF({"4.Projekteringsavtal","5.Anslutningsavtal","6.Nätavtal"}=Q166,1,0))&gt;0,EDATE(AX166,RANDBETWEEN(0,6)),"")</f>
        <v>44607</v>
      </c>
      <c r="BB166" s="20">
        <f ca="1">IF(SUM(IF({"5.Anslutningsavtal","6.Nätavtal"}=Q166,1,0))&gt;0,EDATE(AZ166,RANDBETWEEN(0,3)),"")</f>
        <v>44635</v>
      </c>
      <c r="BD166" s="20">
        <f ca="1" t="shared" si="84"/>
        <v>44666</v>
      </c>
    </row>
    <row r="167" s="6" customFormat="1" ht="12.75" customHeight="1" spans="1:56">
      <c r="A167" s="32" t="s">
        <v>68</v>
      </c>
      <c r="B167" s="30">
        <f ca="1" t="shared" si="57"/>
        <v>43421</v>
      </c>
      <c r="C167" s="31">
        <f ca="1" t="shared" si="58"/>
        <v>45458</v>
      </c>
      <c r="D167" s="29" t="str">
        <f t="shared" si="59"/>
        <v>Project 4167</v>
      </c>
      <c r="E167" s="29" t="str">
        <f t="shared" si="60"/>
        <v>Company AB 5167</v>
      </c>
      <c r="F167" s="29" t="str">
        <f ca="1" t="shared" si="61"/>
        <v>Trosa</v>
      </c>
      <c r="G167" s="36">
        <f ca="1" t="shared" si="62"/>
        <v>37</v>
      </c>
      <c r="H167" s="37" t="str">
        <f ca="1" t="shared" si="63"/>
        <v/>
      </c>
      <c r="I167" s="29" t="str">
        <f ca="1" t="shared" si="64"/>
        <v>Flytt</v>
      </c>
      <c r="J167" s="29" t="str">
        <f ca="1" t="shared" si="65"/>
        <v>Konsumtion</v>
      </c>
      <c r="K167" s="40">
        <f ca="1" t="shared" si="66"/>
        <v>230</v>
      </c>
      <c r="L167" s="40">
        <f ca="1" t="shared" si="67"/>
        <v>170</v>
      </c>
      <c r="M167" s="13"/>
      <c r="N167" s="29" t="str">
        <f ca="1" t="shared" si="68"/>
        <v>Lars Johnson 167</v>
      </c>
      <c r="O167" s="29" t="str">
        <f ca="1" t="shared" si="69"/>
        <v>Anders Erikson 167</v>
      </c>
      <c r="P167" s="29" t="str">
        <f ca="1" t="shared" si="70"/>
        <v>Anders Erikson 167</v>
      </c>
      <c r="Q167" s="29" t="str">
        <f ca="1" t="shared" si="71"/>
        <v>5.Anslutningsavtal</v>
      </c>
      <c r="R167" s="44" t="str">
        <f ca="1" t="shared" si="72"/>
        <v/>
      </c>
      <c r="S167" s="44" t="str">
        <f ca="1" t="shared" si="73"/>
        <v/>
      </c>
      <c r="T167" s="44" t="str">
        <f ca="1" t="shared" si="74"/>
        <v/>
      </c>
      <c r="U167" s="15"/>
      <c r="V167" s="32"/>
      <c r="W167" s="48" t="str">
        <f ca="1" t="shared" si="75"/>
        <v/>
      </c>
      <c r="X167" s="49" t="str">
        <f ca="1" t="shared" si="76"/>
        <v>Nej</v>
      </c>
      <c r="Y167" s="62" t="str">
        <f ca="1" t="shared" si="77"/>
        <v/>
      </c>
      <c r="Z167" s="62" t="str">
        <f ca="1" t="shared" si="78"/>
        <v/>
      </c>
      <c r="AA167" s="66"/>
      <c r="AB167" s="63" t="str">
        <f ca="1" t="shared" si="80"/>
        <v/>
      </c>
      <c r="AC167" s="72">
        <f ca="1">INDEX(Anslutningspunkt!$A$2:$A$24,RANDBETWEEN(2,24),1)</f>
        <v>3018</v>
      </c>
      <c r="AD167" s="29"/>
      <c r="AE167" s="29" t="str">
        <f ca="1" t="shared" si="79"/>
        <v>Stamnät Regionnät</v>
      </c>
      <c r="AF167" s="78"/>
      <c r="AG167" s="121"/>
      <c r="AH167" s="122"/>
      <c r="AI167" s="122"/>
      <c r="AM167" s="6">
        <f ca="1">VLOOKUP(AC167,Anslutningspunkt!A:B,2,0)+RANDBETWEEN(-10000,10000)</f>
        <v>7745647.698</v>
      </c>
      <c r="AN167" s="6">
        <f ca="1">VLOOKUP(AC167,Anslutningspunkt!A:C,3,0)+RANDBETWEEN(-10000,10000)</f>
        <v>776757.195</v>
      </c>
      <c r="AP167" s="6" t="str">
        <f ca="1" t="shared" si="81"/>
        <v>Flytt</v>
      </c>
      <c r="AQ167" s="6" t="str">
        <f ca="1" t="shared" si="82"/>
        <v>Konsumtion</v>
      </c>
      <c r="AX167" s="30">
        <f ca="1" t="shared" si="83"/>
        <v>43491.0653210568</v>
      </c>
      <c r="AZ167" s="30">
        <f ca="1">IF(SUM(IF({"4.Projekteringsavtal","5.Anslutningsavtal","6.Nätavtal"}=Q167,1,0))&gt;0,EDATE(AX167,RANDBETWEEN(0,6)),"")</f>
        <v>43581</v>
      </c>
      <c r="BB167" s="20">
        <f ca="1">IF(SUM(IF({"5.Anslutningsavtal","6.Nätavtal"}=Q167,1,0))&gt;0,EDATE(AZ167,RANDBETWEEN(0,3)),"")</f>
        <v>43611</v>
      </c>
      <c r="BD167" s="20" t="str">
        <f ca="1" t="shared" si="84"/>
        <v/>
      </c>
    </row>
    <row r="168" s="6" customFormat="1" ht="12.75" customHeight="1" spans="1:56">
      <c r="A168" s="32" t="s">
        <v>65</v>
      </c>
      <c r="B168" s="30">
        <f ca="1" t="shared" si="57"/>
        <v>43828</v>
      </c>
      <c r="C168" s="31">
        <f ca="1" t="shared" si="58"/>
        <v>44447</v>
      </c>
      <c r="D168" s="29" t="str">
        <f t="shared" si="59"/>
        <v>Project 4168</v>
      </c>
      <c r="E168" s="29" t="str">
        <f t="shared" si="60"/>
        <v>Company AB 5168</v>
      </c>
      <c r="F168" s="29" t="str">
        <f ca="1" t="shared" si="61"/>
        <v>Gävle</v>
      </c>
      <c r="G168" s="36">
        <f ca="1" t="shared" si="62"/>
        <v>38</v>
      </c>
      <c r="H168" s="37" t="str">
        <f ca="1" t="shared" si="63"/>
        <v>Nej</v>
      </c>
      <c r="I168" s="29" t="str">
        <f ca="1" t="shared" si="64"/>
        <v>Nyanslutning</v>
      </c>
      <c r="J168" s="29" t="str">
        <f ca="1" t="shared" si="65"/>
        <v>Produktion</v>
      </c>
      <c r="K168" s="40">
        <f ca="1" t="shared" si="66"/>
        <v>500</v>
      </c>
      <c r="L168" s="40">
        <f ca="1" t="shared" si="67"/>
        <v>399</v>
      </c>
      <c r="M168" s="13"/>
      <c r="N168" s="29" t="str">
        <f ca="1" t="shared" si="68"/>
        <v>Erik Johanson 168</v>
      </c>
      <c r="O168" s="29" t="str">
        <f ca="1" t="shared" si="69"/>
        <v>Erik Johanson 168</v>
      </c>
      <c r="P168" s="29" t="str">
        <f ca="1" t="shared" si="70"/>
        <v>Sarah Anderson 168</v>
      </c>
      <c r="Q168" s="29" t="str">
        <f ca="1" t="shared" si="71"/>
        <v>1.Anslutningsmöjlighet</v>
      </c>
      <c r="R168" s="44" t="str">
        <f ca="1" t="shared" si="72"/>
        <v/>
      </c>
      <c r="S168" s="44" t="str">
        <f ca="1" t="shared" si="73"/>
        <v>x</v>
      </c>
      <c r="T168" s="44" t="str">
        <f ca="1" t="shared" si="74"/>
        <v/>
      </c>
      <c r="U168" s="15"/>
      <c r="V168" s="32"/>
      <c r="W168" s="48" t="str">
        <f ca="1" t="shared" si="75"/>
        <v>Länk</v>
      </c>
      <c r="X168" s="49" t="str">
        <f ca="1" t="shared" si="76"/>
        <v/>
      </c>
      <c r="Y168" s="62" t="str">
        <f ca="1" t="shared" si="77"/>
        <v/>
      </c>
      <c r="Z168" s="62" t="str">
        <f ca="1" t="shared" si="78"/>
        <v/>
      </c>
      <c r="AA168" s="66"/>
      <c r="AB168" s="63" t="str">
        <f ca="1" t="shared" si="80"/>
        <v/>
      </c>
      <c r="AC168" s="72">
        <f ca="1">INDEX(Anslutningspunkt!$A$2:$A$24,RANDBETWEEN(2,24),1)</f>
        <v>154</v>
      </c>
      <c r="AD168" s="29"/>
      <c r="AE168" s="29" t="str">
        <f ca="1" t="shared" si="79"/>
        <v>Regionnät</v>
      </c>
      <c r="AF168" s="78"/>
      <c r="AG168" s="121"/>
      <c r="AH168" s="122"/>
      <c r="AI168" s="126"/>
      <c r="AM168" s="6">
        <f ca="1">VLOOKUP(AC168,Anslutningspunkt!A:B,2,0)+RANDBETWEEN(-10000,10000)</f>
        <v>6558304.206</v>
      </c>
      <c r="AN168" s="6">
        <f ca="1">VLOOKUP(AC168,Anslutningspunkt!A:C,3,0)+RANDBETWEEN(-10000,10000)</f>
        <v>714498.519</v>
      </c>
      <c r="AP168" s="6" t="str">
        <f ca="1" t="shared" si="81"/>
        <v>Nyanslutning</v>
      </c>
      <c r="AQ168" s="6" t="str">
        <f ca="1" t="shared" si="82"/>
        <v>Produktion</v>
      </c>
      <c r="AX168" s="30" t="str">
        <f ca="1" t="shared" si="83"/>
        <v/>
      </c>
      <c r="AZ168" s="30" t="str">
        <f ca="1">IF(SUM(IF({"4.Projekteringsavtal","5.Anslutningsavtal","6.Nätavtal"}=Q168,1,0))&gt;0,EDATE(AX168,RANDBETWEEN(0,6)),"")</f>
        <v/>
      </c>
      <c r="BB168" s="20" t="str">
        <f ca="1">IF(SUM(IF({"5.Anslutningsavtal","6.Nätavtal"}=Q168,1,0))&gt;0,EDATE(AZ168,RANDBETWEEN(0,3)),"")</f>
        <v/>
      </c>
      <c r="BD168" s="20" t="str">
        <f ca="1" t="shared" si="84"/>
        <v/>
      </c>
    </row>
    <row r="169" s="6" customFormat="1" ht="12.75" customHeight="1" spans="1:56">
      <c r="A169" s="32" t="s">
        <v>65</v>
      </c>
      <c r="B169" s="30">
        <f ca="1" t="shared" si="57"/>
        <v>44240</v>
      </c>
      <c r="C169" s="31">
        <f ca="1" t="shared" si="58"/>
        <v>44319</v>
      </c>
      <c r="D169" s="29" t="str">
        <f t="shared" si="59"/>
        <v>Project 4169</v>
      </c>
      <c r="E169" s="29" t="str">
        <f t="shared" si="60"/>
        <v>Company AB 5169</v>
      </c>
      <c r="F169" s="29" t="str">
        <f ca="1" t="shared" si="61"/>
        <v>Surahammar</v>
      </c>
      <c r="G169" s="36">
        <f ca="1" t="shared" si="62"/>
        <v>33</v>
      </c>
      <c r="H169" s="37" t="str">
        <f ca="1" t="shared" si="63"/>
        <v>Nej</v>
      </c>
      <c r="I169" s="29" t="str">
        <f ca="1" t="shared" si="64"/>
        <v>Utökning</v>
      </c>
      <c r="J169" s="29" t="str">
        <f ca="1" t="shared" si="65"/>
        <v>Konsumtion</v>
      </c>
      <c r="K169" s="40">
        <f ca="1" t="shared" si="66"/>
        <v>150</v>
      </c>
      <c r="L169" s="40">
        <f ca="1" t="shared" si="67"/>
        <v>132</v>
      </c>
      <c r="M169" s="13"/>
      <c r="N169" s="29" t="str">
        <f ca="1" t="shared" si="68"/>
        <v>Anders Erikson 169</v>
      </c>
      <c r="O169" s="29" t="str">
        <f ca="1" t="shared" si="69"/>
        <v>Sarah Anderson 169</v>
      </c>
      <c r="P169" s="29" t="str">
        <f ca="1" t="shared" si="70"/>
        <v>Sarah Anderson 169</v>
      </c>
      <c r="Q169" s="29" t="str">
        <f ca="1" t="shared" si="71"/>
        <v>5.Anslutningsavtal</v>
      </c>
      <c r="R169" s="44" t="str">
        <f ca="1" t="shared" si="72"/>
        <v>nej</v>
      </c>
      <c r="S169" s="44" t="str">
        <f ca="1" t="shared" si="73"/>
        <v/>
      </c>
      <c r="T169" s="44" t="str">
        <f ca="1" t="shared" si="74"/>
        <v/>
      </c>
      <c r="U169" s="15"/>
      <c r="V169" s="32"/>
      <c r="W169" s="48" t="str">
        <f ca="1" t="shared" si="75"/>
        <v>Reservationsavtal ska tecknas</v>
      </c>
      <c r="X169" s="49" t="str">
        <f ca="1" t="shared" si="76"/>
        <v>Ja</v>
      </c>
      <c r="Y169" s="62">
        <f ca="1" t="shared" si="77"/>
        <v>45406</v>
      </c>
      <c r="Z169" s="62">
        <f ca="1" t="shared" si="78"/>
        <v>45382</v>
      </c>
      <c r="AA169" s="66"/>
      <c r="AB169" s="63" t="str">
        <f ca="1" t="shared" si="80"/>
        <v/>
      </c>
      <c r="AC169" s="72">
        <f ca="1">INDEX(Anslutningspunkt!$A$2:$A$24,RANDBETWEEN(2,24),1)</f>
        <v>3003</v>
      </c>
      <c r="AD169" s="29"/>
      <c r="AE169" s="29" t="str">
        <f ca="1" t="shared" si="79"/>
        <v>Stamnät Regionnät</v>
      </c>
      <c r="AF169" s="78"/>
      <c r="AG169" s="121"/>
      <c r="AH169" s="122"/>
      <c r="AI169" s="126"/>
      <c r="AM169" s="6">
        <f ca="1">VLOOKUP(AC169,Anslutningspunkt!A:B,2,0)+RANDBETWEEN(-10000,10000)</f>
        <v>7764866.698</v>
      </c>
      <c r="AN169" s="6">
        <f ca="1">VLOOKUP(AC169,Anslutningspunkt!A:C,3,0)+RANDBETWEEN(-10000,10000)</f>
        <v>677969.195</v>
      </c>
      <c r="AP169" s="6" t="str">
        <f ca="1" t="shared" si="81"/>
        <v>Utökning</v>
      </c>
      <c r="AQ169" s="6" t="str">
        <f ca="1" t="shared" si="82"/>
        <v>Konsumtion</v>
      </c>
      <c r="AX169" s="30">
        <f ca="1" t="shared" si="83"/>
        <v>44299.5987255645</v>
      </c>
      <c r="AZ169" s="30">
        <f ca="1">IF(SUM(IF({"4.Projekteringsavtal","5.Anslutningsavtal","6.Nätavtal"}=Q169,1,0))&gt;0,EDATE(AX169,RANDBETWEEN(0,6)),"")</f>
        <v>44482</v>
      </c>
      <c r="BB169" s="20">
        <f ca="1">IF(SUM(IF({"5.Anslutningsavtal","6.Nätavtal"}=Q169,1,0))&gt;0,EDATE(AZ169,RANDBETWEEN(0,3)),"")</f>
        <v>44482</v>
      </c>
      <c r="BD169" s="20" t="str">
        <f ca="1" t="shared" si="84"/>
        <v/>
      </c>
    </row>
    <row r="170" s="6" customFormat="1" ht="12.75" customHeight="1" spans="1:56">
      <c r="A170" s="32" t="s">
        <v>65</v>
      </c>
      <c r="B170" s="30">
        <f ca="1" t="shared" si="57"/>
        <v>43991</v>
      </c>
      <c r="C170" s="31">
        <f ca="1" t="shared" si="58"/>
        <v>44298</v>
      </c>
      <c r="D170" s="29" t="str">
        <f t="shared" si="59"/>
        <v>Project 4170</v>
      </c>
      <c r="E170" s="29" t="str">
        <f t="shared" si="60"/>
        <v>Company AB 5170</v>
      </c>
      <c r="F170" s="29" t="str">
        <f ca="1" t="shared" si="61"/>
        <v>Upplands Vsäby</v>
      </c>
      <c r="G170" s="36">
        <f ca="1" t="shared" si="62"/>
        <v>36</v>
      </c>
      <c r="H170" s="37" t="str">
        <f ca="1" t="shared" si="63"/>
        <v>Nej</v>
      </c>
      <c r="I170" s="29" t="str">
        <f ca="1" t="shared" si="64"/>
        <v>Utökning</v>
      </c>
      <c r="J170" s="29" t="str">
        <f ca="1" t="shared" si="65"/>
        <v>Konsumtion</v>
      </c>
      <c r="K170" s="40">
        <f ca="1" t="shared" si="66"/>
        <v>360</v>
      </c>
      <c r="L170" s="40">
        <f ca="1" t="shared" si="67"/>
        <v>144</v>
      </c>
      <c r="M170" s="13"/>
      <c r="N170" s="29" t="str">
        <f ca="1" t="shared" si="68"/>
        <v>Anders Erikson 170</v>
      </c>
      <c r="O170" s="29" t="str">
        <f ca="1" t="shared" si="69"/>
        <v>Lars Johnson 170</v>
      </c>
      <c r="P170" s="29" t="str">
        <f ca="1" t="shared" si="70"/>
        <v>Anders Erikson 170</v>
      </c>
      <c r="Q170" s="29" t="str">
        <f ca="1" t="shared" si="71"/>
        <v>5.Anslutningsavtal</v>
      </c>
      <c r="R170" s="44" t="str">
        <f ca="1" t="shared" si="72"/>
        <v>?</v>
      </c>
      <c r="S170" s="44" t="str">
        <f ca="1" t="shared" si="73"/>
        <v>x</v>
      </c>
      <c r="T170" s="44" t="str">
        <f ca="1" t="shared" si="74"/>
        <v/>
      </c>
      <c r="U170" s="15"/>
      <c r="V170" s="32"/>
      <c r="W170" s="48" t="str">
        <f ca="1" t="shared" si="75"/>
        <v/>
      </c>
      <c r="X170" s="49" t="str">
        <f ca="1" t="shared" si="76"/>
        <v>Ja</v>
      </c>
      <c r="Y170" s="62">
        <f ca="1" t="shared" si="77"/>
        <v>45072</v>
      </c>
      <c r="Z170" s="62">
        <f ca="1" t="shared" si="78"/>
        <v>44447</v>
      </c>
      <c r="AA170" s="66"/>
      <c r="AB170" s="63" t="str">
        <f ca="1" t="shared" si="80"/>
        <v/>
      </c>
      <c r="AC170" s="72">
        <f ca="1">INDEX(Anslutningspunkt!$A$2:$A$24,RANDBETWEEN(2,24),1)</f>
        <v>152</v>
      </c>
      <c r="AD170" s="29"/>
      <c r="AE170" s="29" t="str">
        <f ca="1" t="shared" si="79"/>
        <v>Stamnät Regionnät</v>
      </c>
      <c r="AF170" s="78"/>
      <c r="AG170" s="121"/>
      <c r="AH170" s="122"/>
      <c r="AI170" s="126"/>
      <c r="AM170" s="6">
        <f ca="1">VLOOKUP(AC170,Anslutningspunkt!A:B,2,0)+RANDBETWEEN(-10000,10000)</f>
        <v>6285272.707</v>
      </c>
      <c r="AN170" s="6">
        <f ca="1">VLOOKUP(AC170,Anslutningspunkt!A:C,3,0)+RANDBETWEEN(-10000,10000)</f>
        <v>774643.054</v>
      </c>
      <c r="AP170" s="6" t="str">
        <f ca="1" t="shared" si="81"/>
        <v>Utökning</v>
      </c>
      <c r="AQ170" s="6" t="str">
        <f ca="1" t="shared" si="82"/>
        <v>Konsumtion</v>
      </c>
      <c r="AX170" s="30">
        <f ca="1" t="shared" si="83"/>
        <v>44252.9562414388</v>
      </c>
      <c r="AZ170" s="30">
        <f ca="1">IF(SUM(IF({"4.Projekteringsavtal","5.Anslutningsavtal","6.Nätavtal"}=Q170,1,0))&gt;0,EDATE(AX170,RANDBETWEEN(0,6)),"")</f>
        <v>44280</v>
      </c>
      <c r="BB170" s="20">
        <f ca="1">IF(SUM(IF({"5.Anslutningsavtal","6.Nätavtal"}=Q170,1,0))&gt;0,EDATE(AZ170,RANDBETWEEN(0,3)),"")</f>
        <v>44311</v>
      </c>
      <c r="BD170" s="20" t="str">
        <f ca="1" t="shared" si="84"/>
        <v/>
      </c>
    </row>
    <row r="171" s="6" customFormat="1" ht="12.75" customHeight="1" spans="1:56">
      <c r="A171" s="32" t="s">
        <v>65</v>
      </c>
      <c r="B171" s="30">
        <f ca="1" t="shared" si="57"/>
        <v>44291</v>
      </c>
      <c r="C171" s="31">
        <f ca="1" t="shared" si="58"/>
        <v>44378</v>
      </c>
      <c r="D171" s="29" t="str">
        <f t="shared" si="59"/>
        <v>Project 4171</v>
      </c>
      <c r="E171" s="29" t="str">
        <f t="shared" si="60"/>
        <v>Company AB 5171</v>
      </c>
      <c r="F171" s="29" t="str">
        <f ca="1" t="shared" si="61"/>
        <v>Nynäshamn</v>
      </c>
      <c r="G171" s="36">
        <f ca="1" t="shared" si="62"/>
        <v>36</v>
      </c>
      <c r="H171" s="37" t="str">
        <f ca="1" t="shared" si="63"/>
        <v/>
      </c>
      <c r="I171" s="29" t="str">
        <f ca="1" t="shared" si="64"/>
        <v>Utökning</v>
      </c>
      <c r="J171" s="29" t="str">
        <f ca="1" t="shared" si="65"/>
        <v>Produktion</v>
      </c>
      <c r="K171" s="40">
        <f ca="1" t="shared" si="66"/>
        <v>350</v>
      </c>
      <c r="L171" s="40">
        <f ca="1" t="shared" si="67"/>
        <v>164</v>
      </c>
      <c r="M171" s="13"/>
      <c r="N171" s="29" t="str">
        <f ca="1" t="shared" si="68"/>
        <v>Anders Erikson 171</v>
      </c>
      <c r="O171" s="29" t="str">
        <f ca="1" t="shared" si="69"/>
        <v>Sarah Anderson 171</v>
      </c>
      <c r="P171" s="29" t="str">
        <f ca="1" t="shared" si="70"/>
        <v>Lars Johnson 171</v>
      </c>
      <c r="Q171" s="29" t="str">
        <f ca="1" t="shared" si="71"/>
        <v>6.Nätavtal</v>
      </c>
      <c r="R171" s="44" t="str">
        <f ca="1" t="shared" si="72"/>
        <v>?</v>
      </c>
      <c r="S171" s="44" t="str">
        <f ca="1" t="shared" si="73"/>
        <v/>
      </c>
      <c r="T171" s="44" t="str">
        <f ca="1" t="shared" si="74"/>
        <v/>
      </c>
      <c r="U171" s="15"/>
      <c r="V171" s="32"/>
      <c r="W171" s="48" t="str">
        <f ca="1" t="shared" si="75"/>
        <v/>
      </c>
      <c r="X171" s="49" t="str">
        <f ca="1" t="shared" si="76"/>
        <v/>
      </c>
      <c r="Y171" s="62" t="str">
        <f ca="1" t="shared" si="77"/>
        <v/>
      </c>
      <c r="Z171" s="62" t="str">
        <f ca="1" t="shared" si="78"/>
        <v/>
      </c>
      <c r="AA171" s="66"/>
      <c r="AB171" s="63" t="str">
        <f ca="1" t="shared" si="80"/>
        <v/>
      </c>
      <c r="AC171" s="72">
        <f ca="1">INDEX(Anslutningspunkt!$A$2:$A$24,RANDBETWEEN(2,24),1)</f>
        <v>205</v>
      </c>
      <c r="AD171" s="29"/>
      <c r="AE171" s="29" t="str">
        <f ca="1" t="shared" si="79"/>
        <v>Stamnät Regionnät</v>
      </c>
      <c r="AF171" s="78"/>
      <c r="AG171" s="121"/>
      <c r="AH171" s="122"/>
      <c r="AI171" s="126"/>
      <c r="AM171" s="6">
        <f ca="1">VLOOKUP(AC171,Anslutningspunkt!A:B,2,0)+RANDBETWEEN(-10000,10000)</f>
        <v>7212880.753</v>
      </c>
      <c r="AN171" s="6">
        <f ca="1">VLOOKUP(AC171,Anslutningspunkt!A:C,3,0)+RANDBETWEEN(-10000,10000)</f>
        <v>367456.201</v>
      </c>
      <c r="AP171" s="6" t="str">
        <f ca="1" t="shared" si="81"/>
        <v>Utökning</v>
      </c>
      <c r="AQ171" s="6" t="str">
        <f ca="1" t="shared" si="82"/>
        <v>Produktion</v>
      </c>
      <c r="AX171" s="30">
        <f ca="1" t="shared" si="83"/>
        <v>44395.4538297089</v>
      </c>
      <c r="AZ171" s="30">
        <f ca="1">IF(SUM(IF({"4.Projekteringsavtal","5.Anslutningsavtal","6.Nätavtal"}=Q171,1,0))&gt;0,EDATE(AX171,RANDBETWEEN(0,6)),"")</f>
        <v>44426</v>
      </c>
      <c r="BB171" s="20">
        <f ca="1">IF(SUM(IF({"5.Anslutningsavtal","6.Nätavtal"}=Q171,1,0))&gt;0,EDATE(AZ171,RANDBETWEEN(0,3)),"")</f>
        <v>44457</v>
      </c>
      <c r="BD171" s="20">
        <f ca="1" t="shared" si="84"/>
        <v>44548</v>
      </c>
    </row>
    <row r="172" s="6" customFormat="1" ht="12.75" customHeight="1" spans="1:56">
      <c r="A172" s="32" t="s">
        <v>65</v>
      </c>
      <c r="B172" s="30">
        <f ca="1" t="shared" si="57"/>
        <v>43323</v>
      </c>
      <c r="C172" s="31">
        <f ca="1" t="shared" si="58"/>
        <v>44177</v>
      </c>
      <c r="D172" s="29" t="str">
        <f t="shared" si="59"/>
        <v>Project 4172</v>
      </c>
      <c r="E172" s="29" t="str">
        <f t="shared" si="60"/>
        <v>Company AB 5172</v>
      </c>
      <c r="F172" s="29" t="str">
        <f ca="1" t="shared" si="61"/>
        <v>Arboga</v>
      </c>
      <c r="G172" s="36">
        <f ca="1" t="shared" si="62"/>
        <v>34</v>
      </c>
      <c r="H172" s="37" t="str">
        <f ca="1" t="shared" si="63"/>
        <v>Nej</v>
      </c>
      <c r="I172" s="29" t="str">
        <f ca="1" t="shared" si="64"/>
        <v>Nyanslutning</v>
      </c>
      <c r="J172" s="29" t="str">
        <f ca="1" t="shared" si="65"/>
        <v>Produktion</v>
      </c>
      <c r="K172" s="40">
        <f ca="1" t="shared" si="66"/>
        <v>310</v>
      </c>
      <c r="L172" s="40">
        <f ca="1" t="shared" si="67"/>
        <v>67</v>
      </c>
      <c r="M172" s="13"/>
      <c r="N172" s="29" t="str">
        <f ca="1" t="shared" si="68"/>
        <v>Sarah Anderson 172</v>
      </c>
      <c r="O172" s="29" t="str">
        <f ca="1" t="shared" si="69"/>
        <v>Erik Johanson 172</v>
      </c>
      <c r="P172" s="29" t="str">
        <f ca="1" t="shared" si="70"/>
        <v>Lars Johnson 172</v>
      </c>
      <c r="Q172" s="29" t="str">
        <f ca="1" t="shared" si="71"/>
        <v>5.Anslutningsavtal</v>
      </c>
      <c r="R172" s="44" t="str">
        <f ca="1" t="shared" si="72"/>
        <v>N/A</v>
      </c>
      <c r="S172" s="44" t="str">
        <f ca="1" t="shared" si="73"/>
        <v>x</v>
      </c>
      <c r="T172" s="44" t="str">
        <f ca="1" t="shared" si="74"/>
        <v>x</v>
      </c>
      <c r="U172" s="15"/>
      <c r="V172" s="32"/>
      <c r="W172" s="48" t="str">
        <f ca="1" t="shared" si="75"/>
        <v/>
      </c>
      <c r="X172" s="49" t="str">
        <f ca="1" t="shared" si="76"/>
        <v/>
      </c>
      <c r="Y172" s="62" t="str">
        <f ca="1" t="shared" si="77"/>
        <v/>
      </c>
      <c r="Z172" s="62" t="str">
        <f ca="1" t="shared" si="78"/>
        <v/>
      </c>
      <c r="AA172" s="66"/>
      <c r="AB172" s="63" t="str">
        <f ca="1" t="shared" si="80"/>
        <v/>
      </c>
      <c r="AC172" s="72">
        <f ca="1">INDEX(Anslutningspunkt!$A$2:$A$24,RANDBETWEEN(2,24),1)</f>
        <v>102</v>
      </c>
      <c r="AD172" s="29"/>
      <c r="AE172" s="29" t="str">
        <f ca="1" t="shared" si="79"/>
        <v>Stamnät</v>
      </c>
      <c r="AF172" s="78"/>
      <c r="AG172" s="121"/>
      <c r="AH172" s="122"/>
      <c r="AI172" s="122"/>
      <c r="AM172" s="6">
        <f ca="1">VLOOKUP(AC172,Anslutningspunkt!A:B,2,0)+RANDBETWEEN(-10000,10000)</f>
        <v>6078866.642</v>
      </c>
      <c r="AN172" s="6">
        <f ca="1">VLOOKUP(AC172,Anslutningspunkt!A:C,3,0)+RANDBETWEEN(-10000,10000)</f>
        <v>494879.069</v>
      </c>
      <c r="AP172" s="6" t="str">
        <f ca="1" t="shared" si="81"/>
        <v>Nyanslutning</v>
      </c>
      <c r="AQ172" s="6" t="str">
        <f ca="1" t="shared" si="82"/>
        <v>Produktion</v>
      </c>
      <c r="AX172" s="30">
        <f ca="1" t="shared" si="83"/>
        <v>44199.4392451921</v>
      </c>
      <c r="AZ172" s="30">
        <f ca="1">IF(SUM(IF({"4.Projekteringsavtal","5.Anslutningsavtal","6.Nätavtal"}=Q172,1,0))&gt;0,EDATE(AX172,RANDBETWEEN(0,6)),"")</f>
        <v>44199</v>
      </c>
      <c r="BB172" s="20">
        <f ca="1">IF(SUM(IF({"5.Anslutningsavtal","6.Nätavtal"}=Q172,1,0))&gt;0,EDATE(AZ172,RANDBETWEEN(0,3)),"")</f>
        <v>44289</v>
      </c>
      <c r="BD172" s="20" t="str">
        <f ca="1" t="shared" si="84"/>
        <v/>
      </c>
    </row>
    <row r="173" s="6" customFormat="1" ht="12.75" customHeight="1" spans="1:56">
      <c r="A173" s="32" t="s">
        <v>65</v>
      </c>
      <c r="B173" s="30">
        <f ca="1" t="shared" si="57"/>
        <v>44469</v>
      </c>
      <c r="C173" s="31">
        <f ca="1" t="shared" si="58"/>
        <v>45137</v>
      </c>
      <c r="D173" s="29" t="str">
        <f t="shared" si="59"/>
        <v>Project 4173</v>
      </c>
      <c r="E173" s="29" t="str">
        <f t="shared" si="60"/>
        <v>Company AB 5173</v>
      </c>
      <c r="F173" s="29" t="str">
        <f ca="1" t="shared" si="61"/>
        <v>Gnesta</v>
      </c>
      <c r="G173" s="36">
        <f ca="1" t="shared" si="62"/>
        <v>38</v>
      </c>
      <c r="H173" s="37" t="str">
        <f ca="1" t="shared" si="63"/>
        <v>Ja</v>
      </c>
      <c r="I173" s="29" t="str">
        <f ca="1" t="shared" si="64"/>
        <v>Nyanslutning</v>
      </c>
      <c r="J173" s="29" t="str">
        <f ca="1" t="shared" si="65"/>
        <v>Produktion</v>
      </c>
      <c r="K173" s="40">
        <f ca="1" t="shared" si="66"/>
        <v>160</v>
      </c>
      <c r="L173" s="40">
        <f ca="1" t="shared" si="67"/>
        <v>21</v>
      </c>
      <c r="M173" s="13"/>
      <c r="N173" s="29" t="str">
        <f ca="1" t="shared" si="68"/>
        <v>Sarah Anderson 173</v>
      </c>
      <c r="O173" s="29" t="str">
        <f ca="1" t="shared" si="69"/>
        <v>Anders Erikson 173</v>
      </c>
      <c r="P173" s="29" t="str">
        <f ca="1" t="shared" si="70"/>
        <v>Sarah Anderson 173</v>
      </c>
      <c r="Q173" s="29" t="str">
        <f ca="1" t="shared" si="71"/>
        <v>5.Anslutningsavtal</v>
      </c>
      <c r="R173" s="44" t="str">
        <f ca="1" t="shared" si="72"/>
        <v/>
      </c>
      <c r="S173" s="44" t="str">
        <f ca="1" t="shared" si="73"/>
        <v>x</v>
      </c>
      <c r="T173" s="44" t="str">
        <f ca="1" t="shared" si="74"/>
        <v/>
      </c>
      <c r="U173" s="15"/>
      <c r="V173" s="32"/>
      <c r="W173" s="48" t="str">
        <f ca="1" t="shared" si="75"/>
        <v>Reservationsavtal ska tecknas</v>
      </c>
      <c r="X173" s="49" t="str">
        <f ca="1" t="shared" si="76"/>
        <v>Ja</v>
      </c>
      <c r="Y173" s="62">
        <f ca="1" t="shared" si="77"/>
        <v>45424</v>
      </c>
      <c r="Z173" s="62">
        <f ca="1" t="shared" si="78"/>
        <v>45316</v>
      </c>
      <c r="AA173" s="66"/>
      <c r="AB173" s="63" t="str">
        <f ca="1" t="shared" si="80"/>
        <v/>
      </c>
      <c r="AC173" s="72">
        <f ca="1">INDEX(Anslutningspunkt!$A$2:$A$24,RANDBETWEEN(2,24),1)</f>
        <v>3001</v>
      </c>
      <c r="AD173" s="29"/>
      <c r="AE173" s="29" t="str">
        <f ca="1" t="shared" si="79"/>
        <v>Stamnät Regionnät</v>
      </c>
      <c r="AF173" s="78"/>
      <c r="AG173" s="121"/>
      <c r="AH173" s="122"/>
      <c r="AI173" s="126"/>
      <c r="AM173" s="6">
        <f ca="1">VLOOKUP(AC173,Anslutningspunkt!A:B,2,0)+RANDBETWEEN(-10000,10000)</f>
        <v>7409412.672</v>
      </c>
      <c r="AN173" s="6">
        <f ca="1">VLOOKUP(AC173,Anslutningspunkt!A:C,3,0)+RANDBETWEEN(-10000,10000)</f>
        <v>922023.142</v>
      </c>
      <c r="AP173" s="6" t="str">
        <f ca="1" t="shared" si="81"/>
        <v>Nyanslutning</v>
      </c>
      <c r="AQ173" s="6" t="str">
        <f ca="1" t="shared" si="82"/>
        <v>Produktion</v>
      </c>
      <c r="AX173" s="30">
        <f ca="1" t="shared" si="83"/>
        <v>44788.5719175118</v>
      </c>
      <c r="AZ173" s="30">
        <f ca="1">IF(SUM(IF({"4.Projekteringsavtal","5.Anslutningsavtal","6.Nätavtal"}=Q173,1,0))&gt;0,EDATE(AX173,RANDBETWEEN(0,6)),"")</f>
        <v>44788</v>
      </c>
      <c r="BB173" s="20">
        <f ca="1">IF(SUM(IF({"5.Anslutningsavtal","6.Nätavtal"}=Q173,1,0))&gt;0,EDATE(AZ173,RANDBETWEEN(0,3)),"")</f>
        <v>44880</v>
      </c>
      <c r="BD173" s="20" t="str">
        <f ca="1" t="shared" si="84"/>
        <v/>
      </c>
    </row>
    <row r="174" s="6" customFormat="1" spans="1:56">
      <c r="A174" s="32" t="s">
        <v>65</v>
      </c>
      <c r="B174" s="30">
        <f ca="1" t="shared" si="57"/>
        <v>43217</v>
      </c>
      <c r="C174" s="31">
        <f ca="1" t="shared" si="58"/>
        <v>44803</v>
      </c>
      <c r="D174" s="29" t="str">
        <f t="shared" si="59"/>
        <v>Project 4174</v>
      </c>
      <c r="E174" s="29" t="str">
        <f t="shared" si="60"/>
        <v>Company AB 5174</v>
      </c>
      <c r="F174" s="29" t="str">
        <f ca="1" t="shared" si="61"/>
        <v>Österåker</v>
      </c>
      <c r="G174" s="36">
        <f ca="1" t="shared" si="62"/>
        <v>32</v>
      </c>
      <c r="H174" s="37" t="str">
        <f ca="1" t="shared" si="63"/>
        <v>Ja</v>
      </c>
      <c r="I174" s="29" t="str">
        <f ca="1" t="shared" si="64"/>
        <v>Flytt</v>
      </c>
      <c r="J174" s="29" t="str">
        <f ca="1" t="shared" si="65"/>
        <v>Produktion</v>
      </c>
      <c r="K174" s="40">
        <f ca="1" t="shared" si="66"/>
        <v>230</v>
      </c>
      <c r="L174" s="40">
        <f ca="1" t="shared" si="67"/>
        <v>176</v>
      </c>
      <c r="M174" s="13"/>
      <c r="N174" s="29" t="str">
        <f ca="1" t="shared" si="68"/>
        <v>Sarah Anderson 174</v>
      </c>
      <c r="O174" s="29" t="str">
        <f ca="1" t="shared" si="69"/>
        <v>Anders Erikson 174</v>
      </c>
      <c r="P174" s="29" t="str">
        <f ca="1" t="shared" si="70"/>
        <v>Lars Johnson 174</v>
      </c>
      <c r="Q174" s="29" t="str">
        <f ca="1" t="shared" si="71"/>
        <v>1.Anslutningsmöjlighet</v>
      </c>
      <c r="R174" s="44" t="str">
        <f ca="1" t="shared" si="72"/>
        <v/>
      </c>
      <c r="S174" s="44" t="str">
        <f ca="1" t="shared" si="73"/>
        <v>x</v>
      </c>
      <c r="T174" s="44" t="str">
        <f ca="1" t="shared" si="74"/>
        <v/>
      </c>
      <c r="U174" s="15"/>
      <c r="V174" s="32"/>
      <c r="W174" s="48" t="str">
        <f ca="1" t="shared" si="75"/>
        <v/>
      </c>
      <c r="X174" s="49" t="str">
        <f ca="1" t="shared" si="76"/>
        <v/>
      </c>
      <c r="Y174" s="62" t="str">
        <f ca="1" t="shared" si="77"/>
        <v/>
      </c>
      <c r="Z174" s="62" t="str">
        <f ca="1" t="shared" si="78"/>
        <v/>
      </c>
      <c r="AA174" s="66"/>
      <c r="AB174" s="63" t="str">
        <f ca="1" t="shared" si="80"/>
        <v/>
      </c>
      <c r="AC174" s="72">
        <f ca="1">INDEX(Anslutningspunkt!$A$2:$A$24,RANDBETWEEN(2,24),1)</f>
        <v>3011</v>
      </c>
      <c r="AD174" s="29"/>
      <c r="AE174" s="29" t="str">
        <f ca="1" t="shared" si="79"/>
        <v>Regionnät</v>
      </c>
      <c r="AF174" s="78"/>
      <c r="AG174" s="121"/>
      <c r="AH174" s="122"/>
      <c r="AI174" s="126"/>
      <c r="AM174" s="6">
        <f ca="1">VLOOKUP(AC174,Anslutningspunkt!A:B,2,0)+RANDBETWEEN(-10000,10000)</f>
        <v>7662278.698</v>
      </c>
      <c r="AN174" s="6">
        <f ca="1">VLOOKUP(AC174,Anslutningspunkt!A:C,3,0)+RANDBETWEEN(-10000,10000)</f>
        <v>823294.195</v>
      </c>
      <c r="AP174" s="6" t="str">
        <f ca="1" t="shared" si="81"/>
        <v>Flytt</v>
      </c>
      <c r="AQ174" s="6" t="str">
        <f ca="1" t="shared" si="82"/>
        <v>Produktion</v>
      </c>
      <c r="AX174" s="30" t="str">
        <f ca="1" t="shared" si="83"/>
        <v/>
      </c>
      <c r="AZ174" s="30" t="str">
        <f ca="1">IF(SUM(IF({"4.Projekteringsavtal","5.Anslutningsavtal","6.Nätavtal"}=Q174,1,0))&gt;0,EDATE(AX174,RANDBETWEEN(0,6)),"")</f>
        <v/>
      </c>
      <c r="BB174" s="20" t="str">
        <f ca="1">IF(SUM(IF({"5.Anslutningsavtal","6.Nätavtal"}=Q174,1,0))&gt;0,EDATE(AZ174,RANDBETWEEN(0,3)),"")</f>
        <v/>
      </c>
      <c r="BD174" s="20" t="str">
        <f ca="1" t="shared" si="84"/>
        <v/>
      </c>
    </row>
    <row r="175" s="6" customFormat="1" ht="12.75" customHeight="1" spans="1:56">
      <c r="A175" s="32" t="s">
        <v>65</v>
      </c>
      <c r="B175" s="30">
        <f ca="1" t="shared" si="57"/>
        <v>44685</v>
      </c>
      <c r="C175" s="31">
        <f ca="1" t="shared" si="58"/>
        <v>44824</v>
      </c>
      <c r="D175" s="29" t="str">
        <f t="shared" si="59"/>
        <v>Project 4175</v>
      </c>
      <c r="E175" s="29" t="str">
        <f t="shared" si="60"/>
        <v>Company AB 5175</v>
      </c>
      <c r="F175" s="29" t="str">
        <f ca="1" t="shared" si="61"/>
        <v>Arboga</v>
      </c>
      <c r="G175" s="36">
        <f ca="1" t="shared" si="62"/>
        <v>38</v>
      </c>
      <c r="H175" s="37" t="str">
        <f ca="1" t="shared" si="63"/>
        <v>Ja</v>
      </c>
      <c r="I175" s="29" t="str">
        <f ca="1" t="shared" si="64"/>
        <v>Nyanslutning</v>
      </c>
      <c r="J175" s="29" t="str">
        <f ca="1" t="shared" si="65"/>
        <v>Produktion</v>
      </c>
      <c r="K175" s="40">
        <f ca="1" t="shared" si="66"/>
        <v>40</v>
      </c>
      <c r="L175" s="40">
        <f ca="1" t="shared" si="67"/>
        <v>4</v>
      </c>
      <c r="M175" s="13"/>
      <c r="N175" s="29" t="str">
        <f ca="1" t="shared" si="68"/>
        <v>Lars Johnson 175</v>
      </c>
      <c r="O175" s="29" t="str">
        <f ca="1" t="shared" si="69"/>
        <v>Sarah Anderson 175</v>
      </c>
      <c r="P175" s="29" t="str">
        <f ca="1" t="shared" si="70"/>
        <v>Lars Johnson 175</v>
      </c>
      <c r="Q175" s="29" t="str">
        <f ca="1" t="shared" si="71"/>
        <v>1.Anslutningsmöjlighet</v>
      </c>
      <c r="R175" s="44" t="str">
        <f ca="1" t="shared" si="72"/>
        <v/>
      </c>
      <c r="S175" s="44" t="str">
        <f ca="1" t="shared" si="73"/>
        <v/>
      </c>
      <c r="T175" s="44" t="str">
        <f ca="1" t="shared" si="74"/>
        <v/>
      </c>
      <c r="U175" s="15"/>
      <c r="V175" s="32"/>
      <c r="W175" s="48" t="str">
        <f ca="1" t="shared" si="75"/>
        <v>Ansluts till LN 20 kV</v>
      </c>
      <c r="X175" s="49" t="str">
        <f ca="1" t="shared" si="76"/>
        <v>Ja</v>
      </c>
      <c r="Y175" s="62">
        <f ca="1" t="shared" si="77"/>
        <v>45537</v>
      </c>
      <c r="Z175" s="62">
        <f ca="1" t="shared" si="78"/>
        <v>45380</v>
      </c>
      <c r="AA175" s="66"/>
      <c r="AB175" s="63" t="str">
        <f ca="1" t="shared" si="80"/>
        <v/>
      </c>
      <c r="AC175" s="72">
        <f ca="1">INDEX(Anslutningspunkt!$A$2:$A$24,RANDBETWEEN(2,24),1)</f>
        <v>201</v>
      </c>
      <c r="AD175" s="29"/>
      <c r="AE175" s="29" t="str">
        <f ca="1" t="shared" si="79"/>
        <v>Stamnät Regionnät</v>
      </c>
      <c r="AF175" s="78"/>
      <c r="AG175" s="121"/>
      <c r="AH175" s="122"/>
      <c r="AI175" s="122"/>
      <c r="AM175" s="6">
        <f ca="1">VLOOKUP(AC175,Anslutningspunkt!A:B,2,0)+RANDBETWEEN(-10000,10000)</f>
        <v>6826033.311</v>
      </c>
      <c r="AN175" s="6">
        <f ca="1">VLOOKUP(AC175,Anslutningspunkt!A:C,3,0)+RANDBETWEEN(-10000,10000)</f>
        <v>359100.44</v>
      </c>
      <c r="AP175" s="6" t="str">
        <f ca="1" t="shared" si="81"/>
        <v>Nyanslutning</v>
      </c>
      <c r="AQ175" s="6" t="str">
        <f ca="1" t="shared" si="82"/>
        <v>Produktion</v>
      </c>
      <c r="AX175" s="30" t="str">
        <f ca="1" t="shared" si="83"/>
        <v/>
      </c>
      <c r="AZ175" s="30" t="str">
        <f ca="1">IF(SUM(IF({"4.Projekteringsavtal","5.Anslutningsavtal","6.Nätavtal"}=Q175,1,0))&gt;0,EDATE(AX175,RANDBETWEEN(0,6)),"")</f>
        <v/>
      </c>
      <c r="BB175" s="20" t="str">
        <f ca="1">IF(SUM(IF({"5.Anslutningsavtal","6.Nätavtal"}=Q175,1,0))&gt;0,EDATE(AZ175,RANDBETWEEN(0,3)),"")</f>
        <v/>
      </c>
      <c r="BD175" s="20" t="str">
        <f ca="1" t="shared" si="84"/>
        <v/>
      </c>
    </row>
    <row r="176" s="6" customFormat="1" spans="1:56">
      <c r="A176" s="32" t="s">
        <v>65</v>
      </c>
      <c r="B176" s="30">
        <f ca="1" t="shared" si="57"/>
        <v>44620</v>
      </c>
      <c r="C176" s="31">
        <f ca="1" t="shared" si="58"/>
        <v>45005</v>
      </c>
      <c r="D176" s="29" t="str">
        <f t="shared" si="59"/>
        <v>Project 4176</v>
      </c>
      <c r="E176" s="29" t="str">
        <f t="shared" si="60"/>
        <v>Company AB 5176</v>
      </c>
      <c r="F176" s="29" t="str">
        <f ca="1" t="shared" si="61"/>
        <v>Lindesberg</v>
      </c>
      <c r="G176" s="36">
        <f ca="1" t="shared" si="62"/>
        <v>34</v>
      </c>
      <c r="H176" s="37" t="str">
        <f ca="1" t="shared" si="63"/>
        <v>Nej</v>
      </c>
      <c r="I176" s="29" t="str">
        <f ca="1" t="shared" si="64"/>
        <v>Nyanslutning</v>
      </c>
      <c r="J176" s="29" t="str">
        <f ca="1" t="shared" si="65"/>
        <v>Produktion</v>
      </c>
      <c r="K176" s="40">
        <f ca="1" t="shared" si="66"/>
        <v>220</v>
      </c>
      <c r="L176" s="40">
        <f ca="1" t="shared" si="67"/>
        <v>97</v>
      </c>
      <c r="M176" s="13"/>
      <c r="N176" s="29" t="str">
        <f ca="1" t="shared" si="68"/>
        <v>Erik Johanson 176</v>
      </c>
      <c r="O176" s="29" t="str">
        <f ca="1" t="shared" si="69"/>
        <v>Anders Erikson 176</v>
      </c>
      <c r="P176" s="29" t="str">
        <f ca="1" t="shared" si="70"/>
        <v>Sarah Anderson 176</v>
      </c>
      <c r="Q176" s="29" t="str">
        <f ca="1" t="shared" si="71"/>
        <v>2.Reservationsavtal</v>
      </c>
      <c r="R176" s="44" t="str">
        <f ca="1" t="shared" si="72"/>
        <v/>
      </c>
      <c r="S176" s="44" t="str">
        <f ca="1" t="shared" si="73"/>
        <v>x</v>
      </c>
      <c r="T176" s="44" t="str">
        <f ca="1" t="shared" si="74"/>
        <v/>
      </c>
      <c r="U176" s="15"/>
      <c r="V176" s="32"/>
      <c r="W176" s="48" t="str">
        <f ca="1" t="shared" si="75"/>
        <v/>
      </c>
      <c r="X176" s="49" t="str">
        <f ca="1" t="shared" si="76"/>
        <v/>
      </c>
      <c r="Y176" s="62" t="str">
        <f ca="1" t="shared" si="77"/>
        <v/>
      </c>
      <c r="Z176" s="62" t="str">
        <f ca="1" t="shared" si="78"/>
        <v/>
      </c>
      <c r="AA176" s="66"/>
      <c r="AB176" s="63" t="str">
        <f ca="1" t="shared" si="80"/>
        <v/>
      </c>
      <c r="AC176" s="72">
        <f ca="1">INDEX(Anslutningspunkt!$A$2:$A$24,RANDBETWEEN(2,24),1)</f>
        <v>3008</v>
      </c>
      <c r="AD176" s="29"/>
      <c r="AE176" s="29" t="str">
        <f ca="1" t="shared" si="79"/>
        <v>Stamnät Regionnät</v>
      </c>
      <c r="AF176" s="78"/>
      <c r="AG176" s="121"/>
      <c r="AH176" s="122"/>
      <c r="AI176" s="122"/>
      <c r="AM176" s="6">
        <f ca="1">VLOOKUP(AC176,Anslutningspunkt!A:B,2,0)+RANDBETWEEN(-10000,10000)</f>
        <v>7688364.698</v>
      </c>
      <c r="AN176" s="6">
        <f ca="1">VLOOKUP(AC176,Anslutningspunkt!A:C,3,0)+RANDBETWEEN(-10000,10000)</f>
        <v>773479.195</v>
      </c>
      <c r="AP176" s="6" t="str">
        <f ca="1" t="shared" si="81"/>
        <v>Nyanslutning</v>
      </c>
      <c r="AQ176" s="6" t="str">
        <f ca="1" t="shared" si="82"/>
        <v>Produktion</v>
      </c>
      <c r="AX176" s="30">
        <f ca="1" t="shared" si="83"/>
        <v>44973.1552517188</v>
      </c>
      <c r="AZ176" s="30" t="str">
        <f ca="1">IF(SUM(IF({"4.Projekteringsavtal","5.Anslutningsavtal","6.Nätavtal"}=Q176,1,0))&gt;0,EDATE(AX176,RANDBETWEEN(0,6)),"")</f>
        <v/>
      </c>
      <c r="BB176" s="20" t="str">
        <f ca="1">IF(SUM(IF({"5.Anslutningsavtal","6.Nätavtal"}=Q176,1,0))&gt;0,EDATE(AZ176,RANDBETWEEN(0,3)),"")</f>
        <v/>
      </c>
      <c r="BD176" s="20" t="str">
        <f ca="1" t="shared" si="84"/>
        <v/>
      </c>
    </row>
    <row r="177" s="6" customFormat="1" spans="1:56">
      <c r="A177" s="32" t="s">
        <v>65</v>
      </c>
      <c r="B177" s="30">
        <f ca="1" t="shared" si="57"/>
        <v>43990</v>
      </c>
      <c r="C177" s="31">
        <f ca="1" t="shared" si="58"/>
        <v>44514</v>
      </c>
      <c r="D177" s="29" t="str">
        <f t="shared" si="59"/>
        <v>Project 4177</v>
      </c>
      <c r="E177" s="29" t="str">
        <f t="shared" si="60"/>
        <v>Company AB 5177</v>
      </c>
      <c r="F177" s="29" t="str">
        <f ca="1" t="shared" si="61"/>
        <v>Trosa</v>
      </c>
      <c r="G177" s="36">
        <f ca="1" t="shared" si="62"/>
        <v>37</v>
      </c>
      <c r="H177" s="37" t="str">
        <f ca="1" t="shared" si="63"/>
        <v/>
      </c>
      <c r="I177" s="29" t="str">
        <f ca="1" t="shared" si="64"/>
        <v>Flytt</v>
      </c>
      <c r="J177" s="29" t="str">
        <f ca="1" t="shared" si="65"/>
        <v>Konsumtion</v>
      </c>
      <c r="K177" s="40">
        <f ca="1" t="shared" si="66"/>
        <v>520</v>
      </c>
      <c r="L177" s="40">
        <f ca="1" t="shared" si="67"/>
        <v>325</v>
      </c>
      <c r="M177" s="13"/>
      <c r="N177" s="29" t="str">
        <f ca="1" t="shared" si="68"/>
        <v>Anders Erikson 177</v>
      </c>
      <c r="O177" s="29" t="str">
        <f ca="1" t="shared" si="69"/>
        <v>Anders Erikson 177</v>
      </c>
      <c r="P177" s="29" t="str">
        <f ca="1" t="shared" si="70"/>
        <v>Sarah Anderson 177</v>
      </c>
      <c r="Q177" s="29" t="str">
        <f ca="1" t="shared" si="71"/>
        <v>2.Reservationsavtal</v>
      </c>
      <c r="R177" s="44" t="str">
        <f ca="1" t="shared" si="72"/>
        <v>n</v>
      </c>
      <c r="S177" s="44" t="str">
        <f ca="1" t="shared" si="73"/>
        <v/>
      </c>
      <c r="T177" s="44" t="str">
        <f ca="1" t="shared" si="74"/>
        <v/>
      </c>
      <c r="U177" s="15"/>
      <c r="V177" s="32"/>
      <c r="W177" s="48" t="str">
        <f ca="1" t="shared" si="75"/>
        <v>Länk</v>
      </c>
      <c r="X177" s="49" t="str">
        <f ca="1" t="shared" si="76"/>
        <v>Ja</v>
      </c>
      <c r="Y177" s="62">
        <f ca="1" t="shared" si="77"/>
        <v>45313</v>
      </c>
      <c r="Z177" s="62">
        <f ca="1" t="shared" si="78"/>
        <v>44982</v>
      </c>
      <c r="AA177" s="66"/>
      <c r="AB177" s="63" t="str">
        <f ca="1" t="shared" si="80"/>
        <v/>
      </c>
      <c r="AC177" s="72" t="e">
        <f ca="1">INDEX(Anslutningspunkt!$A$2:$A$24,RANDBETWEEN(2,24),1)</f>
        <v>#REF!</v>
      </c>
      <c r="AD177" s="29"/>
      <c r="AE177" s="29" t="str">
        <f ca="1" t="shared" si="79"/>
        <v/>
      </c>
      <c r="AF177" s="78"/>
      <c r="AG177" s="121"/>
      <c r="AH177" s="122"/>
      <c r="AI177" s="102"/>
      <c r="AM177" s="6" t="e">
        <f ca="1">VLOOKUP(AC177,Anslutningspunkt!A:B,2,0)+RANDBETWEEN(-10000,10000)</f>
        <v>#REF!</v>
      </c>
      <c r="AN177" s="6" t="e">
        <f ca="1">VLOOKUP(AC177,Anslutningspunkt!A:C,3,0)+RANDBETWEEN(-10000,10000)</f>
        <v>#REF!</v>
      </c>
      <c r="AP177" s="6" t="str">
        <f ca="1" t="shared" si="81"/>
        <v>Flytt</v>
      </c>
      <c r="AQ177" s="6" t="str">
        <f ca="1" t="shared" si="82"/>
        <v>Konsumtion</v>
      </c>
      <c r="AX177" s="30">
        <f ca="1" t="shared" si="83"/>
        <v>44034.5174886</v>
      </c>
      <c r="AZ177" s="30" t="str">
        <f ca="1">IF(SUM(IF({"4.Projekteringsavtal","5.Anslutningsavtal","6.Nätavtal"}=Q177,1,0))&gt;0,EDATE(AX177,RANDBETWEEN(0,6)),"")</f>
        <v/>
      </c>
      <c r="BB177" s="20" t="str">
        <f ca="1">IF(SUM(IF({"5.Anslutningsavtal","6.Nätavtal"}=Q177,1,0))&gt;0,EDATE(AZ177,RANDBETWEEN(0,3)),"")</f>
        <v/>
      </c>
      <c r="BD177" s="20" t="str">
        <f ca="1" t="shared" si="84"/>
        <v/>
      </c>
    </row>
    <row r="178" s="6" customFormat="1" spans="1:56">
      <c r="A178" s="32" t="s">
        <v>65</v>
      </c>
      <c r="B178" s="30">
        <f ca="1" t="shared" si="57"/>
        <v>44137</v>
      </c>
      <c r="C178" s="31">
        <f ca="1" t="shared" si="58"/>
        <v>45053</v>
      </c>
      <c r="D178" s="29" t="str">
        <f t="shared" si="59"/>
        <v>Project 4178</v>
      </c>
      <c r="E178" s="29" t="str">
        <f t="shared" si="60"/>
        <v>Company AB 5178</v>
      </c>
      <c r="F178" s="29" t="str">
        <f ca="1" t="shared" si="61"/>
        <v>Litslunda</v>
      </c>
      <c r="G178" s="36">
        <f ca="1" t="shared" si="62"/>
        <v>32</v>
      </c>
      <c r="H178" s="37" t="str">
        <f ca="1" t="shared" si="63"/>
        <v/>
      </c>
      <c r="I178" s="29" t="str">
        <f ca="1" t="shared" si="64"/>
        <v>Nyanslutning</v>
      </c>
      <c r="J178" s="29" t="str">
        <f ca="1" t="shared" si="65"/>
        <v>Konsumtion</v>
      </c>
      <c r="K178" s="40">
        <f ca="1" t="shared" si="66"/>
        <v>350</v>
      </c>
      <c r="L178" s="40">
        <f ca="1" t="shared" si="67"/>
        <v>307</v>
      </c>
      <c r="M178" s="13"/>
      <c r="N178" s="29" t="str">
        <f ca="1" t="shared" si="68"/>
        <v>Lars Johnson 178</v>
      </c>
      <c r="O178" s="29" t="str">
        <f ca="1" t="shared" si="69"/>
        <v>Lars Johnson 178</v>
      </c>
      <c r="P178" s="29" t="str">
        <f ca="1" t="shared" si="70"/>
        <v>Lars Johnson 178</v>
      </c>
      <c r="Q178" s="29" t="str">
        <f ca="1" t="shared" si="71"/>
        <v>1.Anslutningsmöjlighet</v>
      </c>
      <c r="R178" s="44" t="str">
        <f ca="1" t="shared" si="72"/>
        <v/>
      </c>
      <c r="S178" s="44" t="str">
        <f ca="1" t="shared" si="73"/>
        <v/>
      </c>
      <c r="T178" s="44" t="str">
        <f ca="1" t="shared" si="74"/>
        <v/>
      </c>
      <c r="U178" s="15"/>
      <c r="V178" s="32"/>
      <c r="W178" s="48" t="str">
        <f ca="1" t="shared" si="75"/>
        <v>Reservationsavtal ska tecknas</v>
      </c>
      <c r="X178" s="49" t="str">
        <f ca="1" t="shared" si="76"/>
        <v/>
      </c>
      <c r="Y178" s="62" t="str">
        <f ca="1" t="shared" si="77"/>
        <v/>
      </c>
      <c r="Z178" s="62" t="str">
        <f ca="1" t="shared" si="78"/>
        <v/>
      </c>
      <c r="AA178" s="66"/>
      <c r="AB178" s="63">
        <f ca="1" t="shared" si="80"/>
        <v>44692.3282916711</v>
      </c>
      <c r="AC178" s="72">
        <f ca="1">INDEX(Anslutningspunkt!$A$2:$A$24,RANDBETWEEN(2,24),1)</f>
        <v>204</v>
      </c>
      <c r="AD178" s="29"/>
      <c r="AE178" s="29" t="str">
        <f ca="1" t="shared" si="79"/>
        <v>Stamnät</v>
      </c>
      <c r="AF178" s="78"/>
      <c r="AG178" s="121"/>
      <c r="AH178" s="122"/>
      <c r="AI178" s="122"/>
      <c r="AM178" s="6">
        <f ca="1">VLOOKUP(AC178,Anslutningspunkt!A:B,2,0)+RANDBETWEEN(-10000,10000)</f>
        <v>7100442.63</v>
      </c>
      <c r="AN178" s="6">
        <f ca="1">VLOOKUP(AC178,Anslutningspunkt!A:C,3,0)+RANDBETWEEN(-10000,10000)</f>
        <v>701598.671</v>
      </c>
      <c r="AP178" s="6" t="str">
        <f ca="1" t="shared" si="81"/>
        <v>Nyanslutning</v>
      </c>
      <c r="AQ178" s="6" t="str">
        <f ca="1" t="shared" si="82"/>
        <v>Konsumtion</v>
      </c>
      <c r="AX178" s="30" t="str">
        <f ca="1" t="shared" si="83"/>
        <v/>
      </c>
      <c r="AZ178" s="30" t="str">
        <f ca="1">IF(SUM(IF({"4.Projekteringsavtal","5.Anslutningsavtal","6.Nätavtal"}=Q178,1,0))&gt;0,EDATE(AX178,RANDBETWEEN(0,6)),"")</f>
        <v/>
      </c>
      <c r="BB178" s="20" t="str">
        <f ca="1">IF(SUM(IF({"5.Anslutningsavtal","6.Nätavtal"}=Q178,1,0))&gt;0,EDATE(AZ178,RANDBETWEEN(0,3)),"")</f>
        <v/>
      </c>
      <c r="BD178" s="20" t="str">
        <f ca="1" t="shared" si="84"/>
        <v/>
      </c>
    </row>
    <row r="179" s="6" customFormat="1" ht="12.75" spans="1:56">
      <c r="A179" s="33" t="s">
        <v>65</v>
      </c>
      <c r="B179" s="30">
        <f ca="1" t="shared" si="57"/>
        <v>44159</v>
      </c>
      <c r="C179" s="31">
        <f ca="1" t="shared" si="58"/>
        <v>45575</v>
      </c>
      <c r="D179" s="29" t="str">
        <f t="shared" si="59"/>
        <v>Project 4179</v>
      </c>
      <c r="E179" s="29" t="str">
        <f t="shared" si="60"/>
        <v>Company AB 5179</v>
      </c>
      <c r="F179" s="29" t="str">
        <f ca="1" t="shared" si="61"/>
        <v>Östhammar</v>
      </c>
      <c r="G179" s="36">
        <f ca="1" t="shared" si="62"/>
        <v>38</v>
      </c>
      <c r="H179" s="37" t="str">
        <f ca="1" t="shared" si="63"/>
        <v/>
      </c>
      <c r="I179" s="29" t="str">
        <f ca="1" t="shared" si="64"/>
        <v>Flytt</v>
      </c>
      <c r="J179" s="29" t="str">
        <f ca="1" t="shared" si="65"/>
        <v>Produktion</v>
      </c>
      <c r="K179" s="40">
        <f ca="1" t="shared" si="66"/>
        <v>470</v>
      </c>
      <c r="L179" s="40">
        <f ca="1" t="shared" si="67"/>
        <v>462</v>
      </c>
      <c r="M179" s="43"/>
      <c r="N179" s="29" t="str">
        <f ca="1" t="shared" si="68"/>
        <v>Erik Johanson 179</v>
      </c>
      <c r="O179" s="29" t="str">
        <f ca="1" t="shared" si="69"/>
        <v>Sarah Anderson 179</v>
      </c>
      <c r="P179" s="29" t="str">
        <f ca="1" t="shared" si="70"/>
        <v>Erik Johanson 179</v>
      </c>
      <c r="Q179" s="29" t="str">
        <f ca="1" t="shared" si="71"/>
        <v>1.Anslutningsmöjlighet</v>
      </c>
      <c r="R179" s="44" t="str">
        <f ca="1" t="shared" si="72"/>
        <v>N/A</v>
      </c>
      <c r="S179" s="44" t="str">
        <f ca="1" t="shared" si="73"/>
        <v/>
      </c>
      <c r="T179" s="44" t="str">
        <f ca="1" t="shared" si="74"/>
        <v/>
      </c>
      <c r="U179" s="12"/>
      <c r="V179" s="33"/>
      <c r="W179" s="48" t="str">
        <f ca="1" t="shared" si="75"/>
        <v>Reservationsavtal ska tecknas</v>
      </c>
      <c r="X179" s="49" t="str">
        <f ca="1" t="shared" si="76"/>
        <v>Nej</v>
      </c>
      <c r="Y179" s="62" t="str">
        <f ca="1" t="shared" si="77"/>
        <v/>
      </c>
      <c r="Z179" s="62" t="str">
        <f ca="1" t="shared" si="78"/>
        <v/>
      </c>
      <c r="AA179" s="33"/>
      <c r="AB179" s="63" t="str">
        <f ca="1" t="shared" si="80"/>
        <v/>
      </c>
      <c r="AC179" s="72">
        <f ca="1">INDEX(Anslutningspunkt!$A$2:$A$24,RANDBETWEEN(2,24),1)</f>
        <v>204</v>
      </c>
      <c r="AD179" s="29"/>
      <c r="AE179" s="29" t="str">
        <f ca="1" t="shared" si="79"/>
        <v>Stamnät Regionnät</v>
      </c>
      <c r="AF179" s="33"/>
      <c r="AG179" s="94"/>
      <c r="AH179" s="15"/>
      <c r="AI179" s="95"/>
      <c r="AM179" s="6">
        <f ca="1">VLOOKUP(AC179,Anslutningspunkt!A:B,2,0)+RANDBETWEEN(-10000,10000)</f>
        <v>7096565.63</v>
      </c>
      <c r="AN179" s="6">
        <f ca="1">VLOOKUP(AC179,Anslutningspunkt!A:C,3,0)+RANDBETWEEN(-10000,10000)</f>
        <v>695226.671</v>
      </c>
      <c r="AP179" s="6" t="str">
        <f ca="1" t="shared" si="81"/>
        <v>Flytt</v>
      </c>
      <c r="AQ179" s="6" t="str">
        <f ca="1" t="shared" si="82"/>
        <v>Produktion</v>
      </c>
      <c r="AX179" s="30" t="str">
        <f ca="1" t="shared" si="83"/>
        <v/>
      </c>
      <c r="AZ179" s="30" t="str">
        <f ca="1">IF(SUM(IF({"4.Projekteringsavtal","5.Anslutningsavtal","6.Nätavtal"}=Q179,1,0))&gt;0,EDATE(AX179,RANDBETWEEN(0,6)),"")</f>
        <v/>
      </c>
      <c r="BB179" s="20" t="str">
        <f ca="1">IF(SUM(IF({"5.Anslutningsavtal","6.Nätavtal"}=Q179,1,0))&gt;0,EDATE(AZ179,RANDBETWEEN(0,3)),"")</f>
        <v/>
      </c>
      <c r="BD179" s="20" t="str">
        <f ca="1" t="shared" si="84"/>
        <v/>
      </c>
    </row>
    <row r="180" s="6" customFormat="1" spans="1:56">
      <c r="A180" s="32" t="s">
        <v>65</v>
      </c>
      <c r="B180" s="30">
        <f ca="1" t="shared" si="57"/>
        <v>44278</v>
      </c>
      <c r="C180" s="31">
        <f ca="1" t="shared" si="58"/>
        <v>45522</v>
      </c>
      <c r="D180" s="29" t="str">
        <f t="shared" si="59"/>
        <v>Project 4180</v>
      </c>
      <c r="E180" s="29" t="str">
        <f t="shared" si="60"/>
        <v>Company AB 5180</v>
      </c>
      <c r="F180" s="29" t="str">
        <f ca="1" t="shared" si="61"/>
        <v>Norrtälje</v>
      </c>
      <c r="G180" s="36">
        <f ca="1" t="shared" si="62"/>
        <v>33</v>
      </c>
      <c r="H180" s="37" t="str">
        <f ca="1" t="shared" si="63"/>
        <v>Nej</v>
      </c>
      <c r="I180" s="29" t="str">
        <f ca="1" t="shared" si="64"/>
        <v>Flytt</v>
      </c>
      <c r="J180" s="29" t="str">
        <f ca="1" t="shared" si="65"/>
        <v>Konsumtion</v>
      </c>
      <c r="K180" s="40">
        <f ca="1" t="shared" si="66"/>
        <v>400</v>
      </c>
      <c r="L180" s="40">
        <f ca="1" t="shared" si="67"/>
        <v>367</v>
      </c>
      <c r="M180" s="13"/>
      <c r="N180" s="29" t="str">
        <f ca="1" t="shared" si="68"/>
        <v>Sarah Anderson 180</v>
      </c>
      <c r="O180" s="29" t="str">
        <f ca="1" t="shared" si="69"/>
        <v>Erik Johanson 180</v>
      </c>
      <c r="P180" s="29" t="str">
        <f ca="1" t="shared" si="70"/>
        <v>Erik Johanson 180</v>
      </c>
      <c r="Q180" s="29" t="str">
        <f ca="1" t="shared" si="71"/>
        <v>5.Anslutningsavtal</v>
      </c>
      <c r="R180" s="44" t="str">
        <f ca="1" t="shared" si="72"/>
        <v>Ja</v>
      </c>
      <c r="S180" s="44" t="str">
        <f ca="1" t="shared" si="73"/>
        <v/>
      </c>
      <c r="T180" s="44" t="str">
        <f ca="1" t="shared" si="74"/>
        <v/>
      </c>
      <c r="U180" s="15"/>
      <c r="V180" s="32"/>
      <c r="W180" s="48" t="str">
        <f ca="1" t="shared" si="75"/>
        <v>Reservationsavtal ska tecknas</v>
      </c>
      <c r="X180" s="49" t="str">
        <f ca="1" t="shared" si="76"/>
        <v>Ja</v>
      </c>
      <c r="Y180" s="62">
        <f ca="1" t="shared" si="77"/>
        <v>45529</v>
      </c>
      <c r="Z180" s="62">
        <f ca="1" t="shared" si="78"/>
        <v>45529</v>
      </c>
      <c r="AA180" s="66"/>
      <c r="AB180" s="63" t="str">
        <f ca="1" t="shared" si="80"/>
        <v/>
      </c>
      <c r="AC180" s="72">
        <f ca="1">INDEX(Anslutningspunkt!$A$2:$A$24,RANDBETWEEN(2,24),1)</f>
        <v>152</v>
      </c>
      <c r="AD180" s="29"/>
      <c r="AE180" s="29" t="str">
        <f ca="1" t="shared" si="79"/>
        <v>Stamnät Regionnät</v>
      </c>
      <c r="AF180" s="78"/>
      <c r="AG180" s="121"/>
      <c r="AH180" s="122"/>
      <c r="AI180" s="126"/>
      <c r="AM180" s="6">
        <f ca="1">VLOOKUP(AC180,Anslutningspunkt!A:B,2,0)+RANDBETWEEN(-10000,10000)</f>
        <v>6297773.707</v>
      </c>
      <c r="AN180" s="6">
        <f ca="1">VLOOKUP(AC180,Anslutningspunkt!A:C,3,0)+RANDBETWEEN(-10000,10000)</f>
        <v>788363.054</v>
      </c>
      <c r="AP180" s="6" t="str">
        <f ca="1" t="shared" si="81"/>
        <v>Flytt</v>
      </c>
      <c r="AQ180" s="6" t="str">
        <f ca="1" t="shared" si="82"/>
        <v>Konsumtion</v>
      </c>
      <c r="AX180" s="30">
        <f ca="1" t="shared" si="83"/>
        <v>45302.5518864972</v>
      </c>
      <c r="AZ180" s="30">
        <f ca="1">IF(SUM(IF({"4.Projekteringsavtal","5.Anslutningsavtal","6.Nätavtal"}=Q180,1,0))&gt;0,EDATE(AX180,RANDBETWEEN(0,6)),"")</f>
        <v>45393</v>
      </c>
      <c r="BB180" s="20">
        <f ca="1">IF(SUM(IF({"5.Anslutningsavtal","6.Nätavtal"}=Q180,1,0))&gt;0,EDATE(AZ180,RANDBETWEEN(0,3)),"")</f>
        <v>45454</v>
      </c>
      <c r="BD180" s="20" t="str">
        <f ca="1" t="shared" si="84"/>
        <v/>
      </c>
    </row>
    <row r="181" s="6" customFormat="1" spans="1:56">
      <c r="A181" s="32" t="s">
        <v>65</v>
      </c>
      <c r="B181" s="30">
        <f ca="1" t="shared" si="57"/>
        <v>44369</v>
      </c>
      <c r="C181" s="31">
        <f ca="1" t="shared" si="58"/>
        <v>44473</v>
      </c>
      <c r="D181" s="29" t="str">
        <f t="shared" si="59"/>
        <v>Project 4181</v>
      </c>
      <c r="E181" s="29" t="str">
        <f t="shared" si="60"/>
        <v>Company AB 5181</v>
      </c>
      <c r="F181" s="29" t="str">
        <f ca="1" t="shared" si="61"/>
        <v>Österåker</v>
      </c>
      <c r="G181" s="36">
        <f ca="1" t="shared" si="62"/>
        <v>37</v>
      </c>
      <c r="H181" s="37" t="str">
        <f ca="1" t="shared" si="63"/>
        <v/>
      </c>
      <c r="I181" s="29" t="str">
        <f ca="1" t="shared" si="64"/>
        <v>Utökning</v>
      </c>
      <c r="J181" s="29" t="str">
        <f ca="1" t="shared" si="65"/>
        <v>Produktion</v>
      </c>
      <c r="K181" s="40">
        <f ca="1" t="shared" si="66"/>
        <v>550</v>
      </c>
      <c r="L181" s="40">
        <f ca="1" t="shared" si="67"/>
        <v>195</v>
      </c>
      <c r="M181" s="13"/>
      <c r="N181" s="29" t="str">
        <f ca="1" t="shared" si="68"/>
        <v>Anders Erikson 181</v>
      </c>
      <c r="O181" s="29" t="str">
        <f ca="1" t="shared" si="69"/>
        <v>Lars Johnson 181</v>
      </c>
      <c r="P181" s="29" t="str">
        <f ca="1" t="shared" si="70"/>
        <v>Lars Johnson 181</v>
      </c>
      <c r="Q181" s="29" t="str">
        <f ca="1" t="shared" si="71"/>
        <v>2.Reservationsavtal</v>
      </c>
      <c r="R181" s="44" t="str">
        <f ca="1" t="shared" si="72"/>
        <v/>
      </c>
      <c r="S181" s="44" t="str">
        <f ca="1" t="shared" si="73"/>
        <v/>
      </c>
      <c r="T181" s="44" t="str">
        <f ca="1" t="shared" si="74"/>
        <v>x</v>
      </c>
      <c r="U181" s="15"/>
      <c r="V181" s="32"/>
      <c r="W181" s="48" t="str">
        <f ca="1" t="shared" si="75"/>
        <v>Ansluts till LN 20 kV</v>
      </c>
      <c r="X181" s="49" t="str">
        <f ca="1" t="shared" si="76"/>
        <v>Ja</v>
      </c>
      <c r="Y181" s="62">
        <f ca="1" t="shared" si="77"/>
        <v>45485</v>
      </c>
      <c r="Z181" s="62">
        <f ca="1" t="shared" si="78"/>
        <v>44688</v>
      </c>
      <c r="AA181" s="66"/>
      <c r="AB181" s="63" t="str">
        <f ca="1" t="shared" si="80"/>
        <v/>
      </c>
      <c r="AC181" s="72">
        <f ca="1">INDEX(Anslutningspunkt!$A$2:$A$24,RANDBETWEEN(2,24),1)</f>
        <v>3002</v>
      </c>
      <c r="AD181" s="29"/>
      <c r="AE181" s="29" t="str">
        <f ca="1" t="shared" si="79"/>
        <v>Stamnät Regionnät</v>
      </c>
      <c r="AF181" s="78"/>
      <c r="AG181" s="121"/>
      <c r="AH181" s="122"/>
      <c r="AI181" s="122"/>
      <c r="AM181" s="6">
        <f ca="1">VLOOKUP(AC181,Anslutningspunkt!A:B,2,0)+RANDBETWEEN(-10000,10000)</f>
        <v>7672368.698</v>
      </c>
      <c r="AN181" s="6">
        <f ca="1">VLOOKUP(AC181,Anslutningspunkt!A:C,3,0)+RANDBETWEEN(-10000,10000)</f>
        <v>756990.195</v>
      </c>
      <c r="AP181" s="6" t="str">
        <f ca="1" t="shared" si="81"/>
        <v>Utökning</v>
      </c>
      <c r="AQ181" s="6" t="str">
        <f ca="1" t="shared" si="82"/>
        <v>Produktion</v>
      </c>
      <c r="AX181" s="30">
        <f ca="1" t="shared" si="83"/>
        <v>44431.3054218426</v>
      </c>
      <c r="AZ181" s="30" t="str">
        <f ca="1">IF(SUM(IF({"4.Projekteringsavtal","5.Anslutningsavtal","6.Nätavtal"}=Q181,1,0))&gt;0,EDATE(AX181,RANDBETWEEN(0,6)),"")</f>
        <v/>
      </c>
      <c r="BB181" s="20" t="str">
        <f ca="1">IF(SUM(IF({"5.Anslutningsavtal","6.Nätavtal"}=Q181,1,0))&gt;0,EDATE(AZ181,RANDBETWEEN(0,3)),"")</f>
        <v/>
      </c>
      <c r="BD181" s="20" t="str">
        <f ca="1" t="shared" si="84"/>
        <v/>
      </c>
    </row>
    <row r="182" s="6" customFormat="1" spans="1:56">
      <c r="A182" s="32" t="s">
        <v>65</v>
      </c>
      <c r="B182" s="30">
        <f ca="1" t="shared" si="57"/>
        <v>43215</v>
      </c>
      <c r="C182" s="31">
        <f ca="1" t="shared" si="58"/>
        <v>43554</v>
      </c>
      <c r="D182" s="29" t="str">
        <f t="shared" si="59"/>
        <v>Project 4182</v>
      </c>
      <c r="E182" s="29" t="str">
        <f t="shared" si="60"/>
        <v>Company AB 5182</v>
      </c>
      <c r="F182" s="29" t="str">
        <f ca="1" t="shared" si="61"/>
        <v>Eskiltuna</v>
      </c>
      <c r="G182" s="36">
        <f ca="1" t="shared" si="62"/>
        <v>36</v>
      </c>
      <c r="H182" s="37" t="str">
        <f ca="1" t="shared" si="63"/>
        <v>Nej</v>
      </c>
      <c r="I182" s="29" t="str">
        <f ca="1" t="shared" si="64"/>
        <v>Utökning</v>
      </c>
      <c r="J182" s="29" t="str">
        <f ca="1" t="shared" si="65"/>
        <v>Konsumtion</v>
      </c>
      <c r="K182" s="40">
        <f ca="1" t="shared" si="66"/>
        <v>600</v>
      </c>
      <c r="L182" s="40">
        <f ca="1" t="shared" si="67"/>
        <v>265</v>
      </c>
      <c r="M182" s="13"/>
      <c r="N182" s="29" t="str">
        <f ca="1" t="shared" si="68"/>
        <v>Erik Johanson 182</v>
      </c>
      <c r="O182" s="29" t="str">
        <f ca="1" t="shared" si="69"/>
        <v>Erik Johanson 182</v>
      </c>
      <c r="P182" s="29" t="str">
        <f ca="1" t="shared" si="70"/>
        <v>Erik Johanson 182</v>
      </c>
      <c r="Q182" s="29" t="str">
        <f ca="1" t="shared" si="71"/>
        <v>6.Nätavtal</v>
      </c>
      <c r="R182" s="44" t="str">
        <f ca="1" t="shared" si="72"/>
        <v/>
      </c>
      <c r="S182" s="44" t="str">
        <f ca="1" t="shared" si="73"/>
        <v>x</v>
      </c>
      <c r="T182" s="44" t="str">
        <f ca="1" t="shared" si="74"/>
        <v/>
      </c>
      <c r="U182" s="15"/>
      <c r="V182" s="32"/>
      <c r="W182" s="48" t="str">
        <f ca="1" t="shared" si="75"/>
        <v/>
      </c>
      <c r="X182" s="49" t="str">
        <f ca="1" t="shared" si="76"/>
        <v>Ja</v>
      </c>
      <c r="Y182" s="62">
        <f ca="1" t="shared" si="77"/>
        <v>43961</v>
      </c>
      <c r="Z182" s="62">
        <f ca="1" t="shared" si="78"/>
        <v>43816</v>
      </c>
      <c r="AA182" s="66"/>
      <c r="AB182" s="63" t="str">
        <f ca="1" t="shared" si="80"/>
        <v/>
      </c>
      <c r="AC182" s="72">
        <f ca="1">INDEX(Anslutningspunkt!$A$2:$A$24,RANDBETWEEN(2,24),1)</f>
        <v>3011</v>
      </c>
      <c r="AD182" s="29"/>
      <c r="AE182" s="29" t="str">
        <f ca="1" t="shared" si="79"/>
        <v/>
      </c>
      <c r="AF182" s="78"/>
      <c r="AG182" s="121"/>
      <c r="AH182" s="122"/>
      <c r="AI182" s="126"/>
      <c r="AM182" s="6">
        <f ca="1">VLOOKUP(AC182,Anslutningspunkt!A:B,2,0)+RANDBETWEEN(-10000,10000)</f>
        <v>7666965.698</v>
      </c>
      <c r="AN182" s="6">
        <f ca="1">VLOOKUP(AC182,Anslutningspunkt!A:C,3,0)+RANDBETWEEN(-10000,10000)</f>
        <v>831109.195</v>
      </c>
      <c r="AP182" s="6" t="str">
        <f ca="1" t="shared" si="81"/>
        <v>Utökning</v>
      </c>
      <c r="AQ182" s="6" t="str">
        <f ca="1" t="shared" si="82"/>
        <v>Konsumtion</v>
      </c>
      <c r="AX182" s="30">
        <f ca="1" t="shared" si="83"/>
        <v>43382.3495307255</v>
      </c>
      <c r="AZ182" s="30">
        <f ca="1">IF(SUM(IF({"4.Projekteringsavtal","5.Anslutningsavtal","6.Nätavtal"}=Q182,1,0))&gt;0,EDATE(AX182,RANDBETWEEN(0,6)),"")</f>
        <v>43413</v>
      </c>
      <c r="BB182" s="20">
        <f ca="1">IF(SUM(IF({"5.Anslutningsavtal","6.Nätavtal"}=Q182,1,0))&gt;0,EDATE(AZ182,RANDBETWEEN(0,3)),"")</f>
        <v>43443</v>
      </c>
      <c r="BD182" s="20">
        <f ca="1" t="shared" si="84"/>
        <v>43474</v>
      </c>
    </row>
    <row r="183" s="6" customFormat="1" spans="1:56">
      <c r="A183" s="32" t="s">
        <v>65</v>
      </c>
      <c r="B183" s="30">
        <f ca="1" t="shared" si="57"/>
        <v>44660</v>
      </c>
      <c r="C183" s="31">
        <f ca="1" t="shared" si="58"/>
        <v>45459</v>
      </c>
      <c r="D183" s="29" t="str">
        <f t="shared" si="59"/>
        <v>Project 4183</v>
      </c>
      <c r="E183" s="29" t="str">
        <f t="shared" si="60"/>
        <v>Company AB 5183</v>
      </c>
      <c r="F183" s="29" t="str">
        <f ca="1" t="shared" si="61"/>
        <v>Täby</v>
      </c>
      <c r="G183" s="36">
        <f ca="1" t="shared" si="62"/>
        <v>32</v>
      </c>
      <c r="H183" s="37" t="str">
        <f ca="1" t="shared" si="63"/>
        <v>Ja</v>
      </c>
      <c r="I183" s="29" t="str">
        <f ca="1" t="shared" si="64"/>
        <v>Utökning</v>
      </c>
      <c r="J183" s="29" t="str">
        <f ca="1" t="shared" si="65"/>
        <v>Konsumtion</v>
      </c>
      <c r="K183" s="40">
        <f ca="1" t="shared" si="66"/>
        <v>260</v>
      </c>
      <c r="L183" s="40">
        <f ca="1" t="shared" si="67"/>
        <v>71</v>
      </c>
      <c r="M183" s="13"/>
      <c r="N183" s="29" t="str">
        <f ca="1" t="shared" si="68"/>
        <v>Lars Johnson 183</v>
      </c>
      <c r="O183" s="29" t="str">
        <f ca="1" t="shared" si="69"/>
        <v>Sarah Anderson 183</v>
      </c>
      <c r="P183" s="29" t="str">
        <f ca="1" t="shared" si="70"/>
        <v>Anders Erikson 183</v>
      </c>
      <c r="Q183" s="29" t="str">
        <f ca="1" t="shared" si="71"/>
        <v>6.Nätavtal</v>
      </c>
      <c r="R183" s="44" t="str">
        <f ca="1" t="shared" si="72"/>
        <v/>
      </c>
      <c r="S183" s="44" t="str">
        <f ca="1" t="shared" si="73"/>
        <v>x</v>
      </c>
      <c r="T183" s="44" t="str">
        <f ca="1" t="shared" si="74"/>
        <v/>
      </c>
      <c r="U183" s="15"/>
      <c r="V183" s="32"/>
      <c r="W183" s="48" t="str">
        <f ca="1" t="shared" si="75"/>
        <v/>
      </c>
      <c r="X183" s="49" t="str">
        <f ca="1" t="shared" si="76"/>
        <v>Ja</v>
      </c>
      <c r="Y183" s="62">
        <f ca="1" t="shared" si="77"/>
        <v>45565</v>
      </c>
      <c r="Z183" s="62">
        <f ca="1" t="shared" si="78"/>
        <v>45558</v>
      </c>
      <c r="AA183" s="66"/>
      <c r="AB183" s="63" t="str">
        <f ca="1" t="shared" si="80"/>
        <v/>
      </c>
      <c r="AC183" s="72">
        <f ca="1">INDEX(Anslutningspunkt!$A$2:$A$24,RANDBETWEEN(2,24),1)</f>
        <v>152</v>
      </c>
      <c r="AD183" s="29"/>
      <c r="AE183" s="29" t="str">
        <f ca="1" t="shared" si="79"/>
        <v>Stamnät</v>
      </c>
      <c r="AF183" s="78"/>
      <c r="AG183" s="121"/>
      <c r="AH183" s="122"/>
      <c r="AI183" s="126"/>
      <c r="AM183" s="6">
        <f ca="1">VLOOKUP(AC183,Anslutningspunkt!A:B,2,0)+RANDBETWEEN(-10000,10000)</f>
        <v>6299886.707</v>
      </c>
      <c r="AN183" s="6">
        <f ca="1">VLOOKUP(AC183,Anslutningspunkt!A:C,3,0)+RANDBETWEEN(-10000,10000)</f>
        <v>787135.054</v>
      </c>
      <c r="AP183" s="6" t="str">
        <f ca="1" t="shared" si="81"/>
        <v>Utökning</v>
      </c>
      <c r="AQ183" s="6" t="str">
        <f ca="1" t="shared" si="82"/>
        <v>Konsumtion</v>
      </c>
      <c r="AX183" s="30">
        <f ca="1" t="shared" si="83"/>
        <v>44761.321882355</v>
      </c>
      <c r="AZ183" s="30">
        <f ca="1">IF(SUM(IF({"4.Projekteringsavtal","5.Anslutningsavtal","6.Nätavtal"}=Q183,1,0))&gt;0,EDATE(AX183,RANDBETWEEN(0,6)),"")</f>
        <v>44945</v>
      </c>
      <c r="BB183" s="20">
        <f ca="1">IF(SUM(IF({"5.Anslutningsavtal","6.Nätavtal"}=Q183,1,0))&gt;0,EDATE(AZ183,RANDBETWEEN(0,3)),"")</f>
        <v>44945</v>
      </c>
      <c r="BD183" s="20">
        <f ca="1" t="shared" si="84"/>
        <v>44976</v>
      </c>
    </row>
    <row r="184" s="6" customFormat="1" spans="1:56">
      <c r="A184" s="32" t="s">
        <v>65</v>
      </c>
      <c r="B184" s="30">
        <f ca="1" t="shared" si="57"/>
        <v>44217</v>
      </c>
      <c r="C184" s="31">
        <f ca="1" t="shared" si="58"/>
        <v>45492</v>
      </c>
      <c r="D184" s="29" t="str">
        <f t="shared" si="59"/>
        <v>Project 4184</v>
      </c>
      <c r="E184" s="29" t="str">
        <f t="shared" si="60"/>
        <v>Company AB 5184</v>
      </c>
      <c r="F184" s="29" t="str">
        <f ca="1" t="shared" si="61"/>
        <v>Enköping</v>
      </c>
      <c r="G184" s="36">
        <f ca="1" t="shared" si="62"/>
        <v>34</v>
      </c>
      <c r="H184" s="37" t="str">
        <f ca="1" t="shared" si="63"/>
        <v/>
      </c>
      <c r="I184" s="29" t="str">
        <f ca="1" t="shared" si="64"/>
        <v>Utökning</v>
      </c>
      <c r="J184" s="29" t="str">
        <f ca="1" t="shared" si="65"/>
        <v>Produktion</v>
      </c>
      <c r="K184" s="40">
        <f ca="1" t="shared" si="66"/>
        <v>490</v>
      </c>
      <c r="L184" s="40">
        <f ca="1" t="shared" si="67"/>
        <v>230</v>
      </c>
      <c r="M184" s="13"/>
      <c r="N184" s="29" t="str">
        <f ca="1" t="shared" si="68"/>
        <v>Lars Johnson 184</v>
      </c>
      <c r="O184" s="29" t="str">
        <f ca="1" t="shared" si="69"/>
        <v>Lars Johnson 184</v>
      </c>
      <c r="P184" s="29" t="str">
        <f ca="1" t="shared" si="70"/>
        <v>Erik Johanson 184</v>
      </c>
      <c r="Q184" s="29" t="str">
        <f ca="1" t="shared" si="71"/>
        <v>2.Reservationsavtal</v>
      </c>
      <c r="R184" s="44" t="str">
        <f ca="1" t="shared" si="72"/>
        <v/>
      </c>
      <c r="S184" s="44" t="str">
        <f ca="1" t="shared" si="73"/>
        <v/>
      </c>
      <c r="T184" s="44" t="str">
        <f ca="1" t="shared" si="74"/>
        <v/>
      </c>
      <c r="U184" s="15"/>
      <c r="V184" s="32"/>
      <c r="W184" s="48" t="str">
        <f ca="1" t="shared" si="75"/>
        <v>Länk</v>
      </c>
      <c r="X184" s="49" t="str">
        <f ca="1" t="shared" si="76"/>
        <v/>
      </c>
      <c r="Y184" s="62" t="str">
        <f ca="1" t="shared" si="77"/>
        <v/>
      </c>
      <c r="Z184" s="62" t="str">
        <f ca="1" t="shared" si="78"/>
        <v/>
      </c>
      <c r="AA184" s="66"/>
      <c r="AB184" s="63" t="str">
        <f ca="1" t="shared" si="80"/>
        <v/>
      </c>
      <c r="AC184" s="72">
        <f ca="1">INDEX(Anslutningspunkt!$A$2:$A$24,RANDBETWEEN(2,24),1)</f>
        <v>3001</v>
      </c>
      <c r="AD184" s="29"/>
      <c r="AE184" s="29" t="str">
        <f ca="1" t="shared" si="79"/>
        <v>Stamnät Regionnät</v>
      </c>
      <c r="AF184" s="78"/>
      <c r="AG184" s="121"/>
      <c r="AH184" s="122"/>
      <c r="AI184" s="122"/>
      <c r="AM184" s="6">
        <f ca="1">VLOOKUP(AC184,Anslutningspunkt!A:B,2,0)+RANDBETWEEN(-10000,10000)</f>
        <v>7411208.672</v>
      </c>
      <c r="AN184" s="6">
        <f ca="1">VLOOKUP(AC184,Anslutningspunkt!A:C,3,0)+RANDBETWEEN(-10000,10000)</f>
        <v>927975.142</v>
      </c>
      <c r="AP184" s="6" t="str">
        <f ca="1" t="shared" si="81"/>
        <v>Utökning</v>
      </c>
      <c r="AQ184" s="6" t="str">
        <f ca="1" t="shared" si="82"/>
        <v>Produktion</v>
      </c>
      <c r="AX184" s="30">
        <f ca="1" t="shared" si="83"/>
        <v>45332.0554836816</v>
      </c>
      <c r="AZ184" s="30" t="str">
        <f ca="1">IF(SUM(IF({"4.Projekteringsavtal","5.Anslutningsavtal","6.Nätavtal"}=Q184,1,0))&gt;0,EDATE(AX184,RANDBETWEEN(0,6)),"")</f>
        <v/>
      </c>
      <c r="BB184" s="20" t="str">
        <f ca="1">IF(SUM(IF({"5.Anslutningsavtal","6.Nätavtal"}=Q184,1,0))&gt;0,EDATE(AZ184,RANDBETWEEN(0,3)),"")</f>
        <v/>
      </c>
      <c r="BD184" s="20" t="str">
        <f ca="1" t="shared" si="84"/>
        <v/>
      </c>
    </row>
    <row r="185" s="6" customFormat="1" spans="1:56">
      <c r="A185" s="32" t="s">
        <v>65</v>
      </c>
      <c r="B185" s="30">
        <f ca="1" t="shared" si="57"/>
        <v>44495</v>
      </c>
      <c r="C185" s="31">
        <f ca="1" t="shared" si="58"/>
        <v>45523</v>
      </c>
      <c r="D185" s="29" t="str">
        <f t="shared" si="59"/>
        <v>Project 4185</v>
      </c>
      <c r="E185" s="29" t="str">
        <f t="shared" si="60"/>
        <v>Company AB 5185</v>
      </c>
      <c r="F185" s="29" t="str">
        <f ca="1" t="shared" si="61"/>
        <v>Lindesberg</v>
      </c>
      <c r="G185" s="36">
        <f ca="1" t="shared" si="62"/>
        <v>38</v>
      </c>
      <c r="H185" s="37" t="str">
        <f ca="1" t="shared" si="63"/>
        <v>Nej</v>
      </c>
      <c r="I185" s="29" t="str">
        <f ca="1" t="shared" si="64"/>
        <v>Nyanslutning</v>
      </c>
      <c r="J185" s="29" t="str">
        <f ca="1" t="shared" si="65"/>
        <v>Produktion</v>
      </c>
      <c r="K185" s="40">
        <f ca="1" t="shared" si="66"/>
        <v>520</v>
      </c>
      <c r="L185" s="40">
        <f ca="1" t="shared" si="67"/>
        <v>453</v>
      </c>
      <c r="M185" s="13"/>
      <c r="N185" s="29" t="str">
        <f ca="1" t="shared" si="68"/>
        <v>Sarah Anderson 185</v>
      </c>
      <c r="O185" s="29" t="str">
        <f ca="1" t="shared" si="69"/>
        <v>Anders Erikson 185</v>
      </c>
      <c r="P185" s="29" t="str">
        <f ca="1" t="shared" si="70"/>
        <v>Erik Johanson 185</v>
      </c>
      <c r="Q185" s="29" t="str">
        <f ca="1" t="shared" si="71"/>
        <v>2.Reservationsavtal</v>
      </c>
      <c r="R185" s="44" t="str">
        <f ca="1" t="shared" si="72"/>
        <v/>
      </c>
      <c r="S185" s="44" t="str">
        <f ca="1" t="shared" si="73"/>
        <v/>
      </c>
      <c r="T185" s="44" t="str">
        <f ca="1" t="shared" si="74"/>
        <v/>
      </c>
      <c r="U185" s="15"/>
      <c r="V185" s="32"/>
      <c r="W185" s="48" t="str">
        <f ca="1" t="shared" si="75"/>
        <v/>
      </c>
      <c r="X185" s="49" t="str">
        <f ca="1" t="shared" si="76"/>
        <v>Nej</v>
      </c>
      <c r="Y185" s="62" t="str">
        <f ca="1" t="shared" si="77"/>
        <v/>
      </c>
      <c r="Z185" s="62" t="str">
        <f ca="1" t="shared" si="78"/>
        <v/>
      </c>
      <c r="AA185" s="66"/>
      <c r="AB185" s="63" t="str">
        <f ca="1" t="shared" si="80"/>
        <v/>
      </c>
      <c r="AC185" s="72">
        <f ca="1">INDEX(Anslutningspunkt!$A$2:$A$24,RANDBETWEEN(2,24),1)</f>
        <v>202</v>
      </c>
      <c r="AD185" s="29"/>
      <c r="AE185" s="29" t="str">
        <f ca="1" t="shared" si="79"/>
        <v/>
      </c>
      <c r="AF185" s="78"/>
      <c r="AG185" s="121"/>
      <c r="AH185" s="122"/>
      <c r="AI185" s="122"/>
      <c r="AM185" s="6">
        <f ca="1">VLOOKUP(AC185,Anslutningspunkt!A:B,2,0)+RANDBETWEEN(-10000,10000)</f>
        <v>6831723.345</v>
      </c>
      <c r="AN185" s="6">
        <f ca="1">VLOOKUP(AC185,Anslutningspunkt!A:C,3,0)+RANDBETWEEN(-10000,10000)</f>
        <v>638833.127</v>
      </c>
      <c r="AP185" s="6" t="str">
        <f ca="1" t="shared" si="81"/>
        <v>Nyanslutning</v>
      </c>
      <c r="AQ185" s="6" t="str">
        <f ca="1" t="shared" si="82"/>
        <v>Produktion</v>
      </c>
      <c r="AX185" s="30">
        <f ca="1" t="shared" si="83"/>
        <v>44957.8201094343</v>
      </c>
      <c r="AZ185" s="30" t="str">
        <f ca="1">IF(SUM(IF({"4.Projekteringsavtal","5.Anslutningsavtal","6.Nätavtal"}=Q185,1,0))&gt;0,EDATE(AX185,RANDBETWEEN(0,6)),"")</f>
        <v/>
      </c>
      <c r="BB185" s="20" t="str">
        <f ca="1">IF(SUM(IF({"5.Anslutningsavtal","6.Nätavtal"}=Q185,1,0))&gt;0,EDATE(AZ185,RANDBETWEEN(0,3)),"")</f>
        <v/>
      </c>
      <c r="BD185" s="20" t="str">
        <f ca="1" t="shared" si="84"/>
        <v/>
      </c>
    </row>
    <row r="186" s="6" customFormat="1" ht="15" customHeight="1" spans="1:56">
      <c r="A186" s="32" t="s">
        <v>65</v>
      </c>
      <c r="B186" s="30">
        <f ca="1" t="shared" si="57"/>
        <v>43262</v>
      </c>
      <c r="C186" s="31">
        <f ca="1" t="shared" si="58"/>
        <v>45000</v>
      </c>
      <c r="D186" s="29" t="str">
        <f t="shared" si="59"/>
        <v>Project 4186</v>
      </c>
      <c r="E186" s="29" t="str">
        <f t="shared" si="60"/>
        <v>Company AB 5186</v>
      </c>
      <c r="F186" s="29" t="str">
        <f ca="1" t="shared" si="61"/>
        <v>Nacka</v>
      </c>
      <c r="G186" s="36">
        <f ca="1" t="shared" si="62"/>
        <v>35</v>
      </c>
      <c r="H186" s="37" t="str">
        <f ca="1" t="shared" si="63"/>
        <v/>
      </c>
      <c r="I186" s="29" t="str">
        <f ca="1" t="shared" si="64"/>
        <v>Nyanslutning</v>
      </c>
      <c r="J186" s="29" t="str">
        <f ca="1" t="shared" si="65"/>
        <v>Produktion</v>
      </c>
      <c r="K186" s="40">
        <f ca="1" t="shared" si="66"/>
        <v>370</v>
      </c>
      <c r="L186" s="40">
        <f ca="1" t="shared" si="67"/>
        <v>249</v>
      </c>
      <c r="M186" s="13"/>
      <c r="N186" s="29" t="str">
        <f ca="1" t="shared" si="68"/>
        <v>Sarah Anderson 186</v>
      </c>
      <c r="O186" s="29" t="str">
        <f ca="1" t="shared" si="69"/>
        <v>Sarah Anderson 186</v>
      </c>
      <c r="P186" s="29" t="str">
        <f ca="1" t="shared" si="70"/>
        <v>Erik Johanson 186</v>
      </c>
      <c r="Q186" s="29" t="str">
        <f ca="1" t="shared" si="71"/>
        <v>4.Projekteringsavtal</v>
      </c>
      <c r="R186" s="44" t="str">
        <f ca="1" t="shared" si="72"/>
        <v>Ja</v>
      </c>
      <c r="S186" s="44" t="str">
        <f ca="1" t="shared" si="73"/>
        <v/>
      </c>
      <c r="T186" s="44" t="str">
        <f ca="1" t="shared" si="74"/>
        <v/>
      </c>
      <c r="U186" s="15"/>
      <c r="V186" s="32"/>
      <c r="W186" s="48" t="str">
        <f ca="1" t="shared" si="75"/>
        <v>Länk</v>
      </c>
      <c r="X186" s="49" t="str">
        <f ca="1" t="shared" si="76"/>
        <v>Ja</v>
      </c>
      <c r="Y186" s="62">
        <f ca="1" t="shared" si="77"/>
        <v>45406</v>
      </c>
      <c r="Z186" s="62">
        <f ca="1" t="shared" si="78"/>
        <v>45309</v>
      </c>
      <c r="AA186" s="66"/>
      <c r="AB186" s="63" t="str">
        <f ca="1" t="shared" si="80"/>
        <v/>
      </c>
      <c r="AC186" s="72">
        <f ca="1">INDEX(Anslutningspunkt!$A$2:$A$24,RANDBETWEEN(2,24),1)</f>
        <v>153</v>
      </c>
      <c r="AD186" s="29"/>
      <c r="AE186" s="29" t="str">
        <f ca="1" t="shared" si="79"/>
        <v>Regionnät</v>
      </c>
      <c r="AF186" s="78"/>
      <c r="AG186" s="121"/>
      <c r="AH186" s="122"/>
      <c r="AI186" s="122"/>
      <c r="AM186" s="6">
        <f ca="1">VLOOKUP(AC186,Anslutningspunkt!A:B,2,0)+RANDBETWEEN(-10000,10000)</f>
        <v>6469576.724</v>
      </c>
      <c r="AN186" s="6">
        <f ca="1">VLOOKUP(AC186,Anslutningspunkt!A:C,3,0)+RANDBETWEEN(-10000,10000)</f>
        <v>235682.066</v>
      </c>
      <c r="AP186" s="6" t="str">
        <f ca="1" t="shared" si="81"/>
        <v>Nyanslutning</v>
      </c>
      <c r="AQ186" s="6" t="str">
        <f ca="1" t="shared" si="82"/>
        <v>Produktion</v>
      </c>
      <c r="AX186" s="30">
        <f ca="1" t="shared" si="83"/>
        <v>44731.9240709374</v>
      </c>
      <c r="AZ186" s="30">
        <f ca="1">IF(SUM(IF({"4.Projekteringsavtal","5.Anslutningsavtal","6.Nätavtal"}=Q186,1,0))&gt;0,EDATE(AX186,RANDBETWEEN(0,6)),"")</f>
        <v>44823</v>
      </c>
      <c r="BB186" s="20" t="str">
        <f ca="1">IF(SUM(IF({"5.Anslutningsavtal","6.Nätavtal"}=Q186,1,0))&gt;0,EDATE(AZ186,RANDBETWEEN(0,3)),"")</f>
        <v/>
      </c>
      <c r="BD186" s="20" t="str">
        <f ca="1" t="shared" si="84"/>
        <v/>
      </c>
    </row>
    <row r="187" s="6" customFormat="1" spans="1:56">
      <c r="A187" s="32" t="s">
        <v>65</v>
      </c>
      <c r="B187" s="30">
        <f ca="1" t="shared" si="57"/>
        <v>43271</v>
      </c>
      <c r="C187" s="31">
        <f ca="1" t="shared" si="58"/>
        <v>45282</v>
      </c>
      <c r="D187" s="29" t="str">
        <f t="shared" si="59"/>
        <v>Project 4187</v>
      </c>
      <c r="E187" s="29" t="str">
        <f t="shared" si="60"/>
        <v>Company AB 5187</v>
      </c>
      <c r="F187" s="29" t="str">
        <f ca="1" t="shared" si="61"/>
        <v>Hedemora</v>
      </c>
      <c r="G187" s="36">
        <f ca="1" t="shared" si="62"/>
        <v>30</v>
      </c>
      <c r="H187" s="37" t="str">
        <f ca="1" t="shared" si="63"/>
        <v>Ja</v>
      </c>
      <c r="I187" s="29" t="str">
        <f ca="1" t="shared" si="64"/>
        <v>Nyanslutning</v>
      </c>
      <c r="J187" s="29" t="str">
        <f ca="1" t="shared" si="65"/>
        <v>Konsumtion</v>
      </c>
      <c r="K187" s="40">
        <f ca="1" t="shared" si="66"/>
        <v>390</v>
      </c>
      <c r="L187" s="40">
        <f ca="1" t="shared" si="67"/>
        <v>357</v>
      </c>
      <c r="M187" s="13"/>
      <c r="N187" s="29" t="str">
        <f ca="1" t="shared" si="68"/>
        <v>Sarah Anderson 187</v>
      </c>
      <c r="O187" s="29" t="str">
        <f ca="1" t="shared" si="69"/>
        <v>Sarah Anderson 187</v>
      </c>
      <c r="P187" s="29" t="str">
        <f ca="1" t="shared" si="70"/>
        <v>Erik Johanson 187</v>
      </c>
      <c r="Q187" s="29" t="str">
        <f ca="1" t="shared" si="71"/>
        <v>1.Anslutningsmöjlighet</v>
      </c>
      <c r="R187" s="44" t="str">
        <f ca="1" t="shared" si="72"/>
        <v>Ja</v>
      </c>
      <c r="S187" s="44" t="str">
        <f ca="1" t="shared" si="73"/>
        <v/>
      </c>
      <c r="T187" s="44" t="str">
        <f ca="1" t="shared" si="74"/>
        <v/>
      </c>
      <c r="U187" s="15"/>
      <c r="V187" s="32"/>
      <c r="W187" s="48" t="str">
        <f ca="1" t="shared" si="75"/>
        <v/>
      </c>
      <c r="X187" s="49" t="str">
        <f ca="1" t="shared" si="76"/>
        <v>Ja</v>
      </c>
      <c r="Y187" s="62">
        <f ca="1" t="shared" si="77"/>
        <v>45572</v>
      </c>
      <c r="Z187" s="62">
        <f ca="1" t="shared" si="78"/>
        <v>45553</v>
      </c>
      <c r="AA187" s="66"/>
      <c r="AB187" s="63" t="str">
        <f ca="1" t="shared" si="80"/>
        <v/>
      </c>
      <c r="AC187" s="72">
        <f ca="1">INDEX(Anslutningspunkt!$A$2:$A$24,RANDBETWEEN(2,24),1)</f>
        <v>3004</v>
      </c>
      <c r="AD187" s="29"/>
      <c r="AE187" s="29" t="str">
        <f ca="1" t="shared" si="79"/>
        <v/>
      </c>
      <c r="AF187" s="78"/>
      <c r="AG187" s="121"/>
      <c r="AH187" s="122"/>
      <c r="AI187" s="126"/>
      <c r="AM187" s="6">
        <f ca="1">VLOOKUP(AC187,Anslutningspunkt!A:B,2,0)+RANDBETWEEN(-10000,10000)</f>
        <v>7622137.698</v>
      </c>
      <c r="AN187" s="6">
        <f ca="1">VLOOKUP(AC187,Anslutningspunkt!A:C,3,0)+RANDBETWEEN(-10000,10000)</f>
        <v>782624.195</v>
      </c>
      <c r="AP187" s="6" t="str">
        <f ca="1" t="shared" si="81"/>
        <v>Nyanslutning</v>
      </c>
      <c r="AQ187" s="6" t="str">
        <f ca="1" t="shared" si="82"/>
        <v>Konsumtion</v>
      </c>
      <c r="AX187" s="30" t="str">
        <f ca="1" t="shared" si="83"/>
        <v/>
      </c>
      <c r="AZ187" s="30" t="str">
        <f ca="1">IF(SUM(IF({"4.Projekteringsavtal","5.Anslutningsavtal","6.Nätavtal"}=Q187,1,0))&gt;0,EDATE(AX187,RANDBETWEEN(0,6)),"")</f>
        <v/>
      </c>
      <c r="BB187" s="20" t="str">
        <f ca="1">IF(SUM(IF({"5.Anslutningsavtal","6.Nätavtal"}=Q187,1,0))&gt;0,EDATE(AZ187,RANDBETWEEN(0,3)),"")</f>
        <v/>
      </c>
      <c r="BD187" s="20" t="str">
        <f ca="1" t="shared" si="84"/>
        <v/>
      </c>
    </row>
    <row r="188" s="6" customFormat="1" spans="1:56">
      <c r="A188" s="32" t="s">
        <v>65</v>
      </c>
      <c r="B188" s="30">
        <f ca="1" t="shared" si="57"/>
        <v>44658</v>
      </c>
      <c r="C188" s="31">
        <f ca="1" t="shared" si="58"/>
        <v>45274</v>
      </c>
      <c r="D188" s="29" t="str">
        <f t="shared" si="59"/>
        <v>Project 4188</v>
      </c>
      <c r="E188" s="29" t="str">
        <f t="shared" si="60"/>
        <v>Company AB 5188</v>
      </c>
      <c r="F188" s="29" t="str">
        <f ca="1" t="shared" si="61"/>
        <v>Äkers Styckebruk</v>
      </c>
      <c r="G188" s="36">
        <f ca="1" t="shared" si="62"/>
        <v>33</v>
      </c>
      <c r="H188" s="37" t="str">
        <f ca="1" t="shared" si="63"/>
        <v>Nej</v>
      </c>
      <c r="I188" s="29" t="str">
        <f ca="1" t="shared" si="64"/>
        <v>Nyanslutning</v>
      </c>
      <c r="J188" s="29" t="str">
        <f ca="1" t="shared" si="65"/>
        <v>Produktion</v>
      </c>
      <c r="K188" s="40">
        <f ca="1" t="shared" si="66"/>
        <v>330</v>
      </c>
      <c r="L188" s="40">
        <f ca="1" t="shared" si="67"/>
        <v>203</v>
      </c>
      <c r="M188" s="13"/>
      <c r="N188" s="29" t="str">
        <f ca="1" t="shared" si="68"/>
        <v>Lars Johnson 188</v>
      </c>
      <c r="O188" s="29" t="str">
        <f ca="1" t="shared" si="69"/>
        <v>Anders Erikson 188</v>
      </c>
      <c r="P188" s="29" t="str">
        <f ca="1" t="shared" si="70"/>
        <v>Erik Johanson 188</v>
      </c>
      <c r="Q188" s="29" t="str">
        <f ca="1" t="shared" si="71"/>
        <v>6.Nätavtal</v>
      </c>
      <c r="R188" s="44" t="str">
        <f ca="1" t="shared" si="72"/>
        <v/>
      </c>
      <c r="S188" s="44" t="str">
        <f ca="1" t="shared" si="73"/>
        <v>x</v>
      </c>
      <c r="T188" s="44" t="str">
        <f ca="1" t="shared" si="74"/>
        <v/>
      </c>
      <c r="U188" s="15"/>
      <c r="V188" s="32"/>
      <c r="W188" s="48" t="str">
        <f ca="1" t="shared" si="75"/>
        <v>Länk</v>
      </c>
      <c r="X188" s="49" t="str">
        <f ca="1" t="shared" si="76"/>
        <v>Nej</v>
      </c>
      <c r="Y188" s="62" t="str">
        <f ca="1" t="shared" si="77"/>
        <v/>
      </c>
      <c r="Z188" s="62" t="str">
        <f ca="1" t="shared" si="78"/>
        <v/>
      </c>
      <c r="AA188" s="66"/>
      <c r="AB188" s="63" t="str">
        <f ca="1" t="shared" si="80"/>
        <v/>
      </c>
      <c r="AC188" s="72">
        <f ca="1">INDEX(Anslutningspunkt!$A$2:$A$24,RANDBETWEEN(2,24),1)</f>
        <v>3008</v>
      </c>
      <c r="AD188" s="29"/>
      <c r="AE188" s="29" t="str">
        <f ca="1" t="shared" si="79"/>
        <v>Regionnät</v>
      </c>
      <c r="AF188" s="78"/>
      <c r="AG188" s="121"/>
      <c r="AH188" s="122"/>
      <c r="AI188" s="126"/>
      <c r="AM188" s="6">
        <f ca="1">VLOOKUP(AC188,Anslutningspunkt!A:B,2,0)+RANDBETWEEN(-10000,10000)</f>
        <v>7701980.698</v>
      </c>
      <c r="AN188" s="6">
        <f ca="1">VLOOKUP(AC188,Anslutningspunkt!A:C,3,0)+RANDBETWEEN(-10000,10000)</f>
        <v>766120.195</v>
      </c>
      <c r="AP188" s="6" t="str">
        <f ca="1" t="shared" si="81"/>
        <v>Nyanslutning</v>
      </c>
      <c r="AQ188" s="6" t="str">
        <f ca="1" t="shared" si="82"/>
        <v>Produktion</v>
      </c>
      <c r="AX188" s="30">
        <f ca="1" t="shared" si="83"/>
        <v>44673.2732083757</v>
      </c>
      <c r="AZ188" s="30">
        <f ca="1">IF(SUM(IF({"4.Projekteringsavtal","5.Anslutningsavtal","6.Nätavtal"}=Q188,1,0))&gt;0,EDATE(AX188,RANDBETWEEN(0,6)),"")</f>
        <v>44856</v>
      </c>
      <c r="BB188" s="20">
        <f ca="1">IF(SUM(IF({"5.Anslutningsavtal","6.Nätavtal"}=Q188,1,0))&gt;0,EDATE(AZ188,RANDBETWEEN(0,3)),"")</f>
        <v>44917</v>
      </c>
      <c r="BD188" s="20">
        <f ca="1" t="shared" si="84"/>
        <v>44948</v>
      </c>
    </row>
    <row r="189" s="6" customFormat="1" spans="1:56">
      <c r="A189" s="32" t="s">
        <v>65</v>
      </c>
      <c r="B189" s="30">
        <f ca="1" t="shared" si="57"/>
        <v>44848</v>
      </c>
      <c r="C189" s="31">
        <f ca="1" t="shared" si="58"/>
        <v>44962</v>
      </c>
      <c r="D189" s="29" t="str">
        <f t="shared" si="59"/>
        <v>Project 4189</v>
      </c>
      <c r="E189" s="29" t="str">
        <f t="shared" si="60"/>
        <v>Company AB 5189</v>
      </c>
      <c r="F189" s="29" t="str">
        <f ca="1" t="shared" si="61"/>
        <v>Strängnäs</v>
      </c>
      <c r="G189" s="36">
        <f ca="1" t="shared" si="62"/>
        <v>34</v>
      </c>
      <c r="H189" s="37" t="str">
        <f ca="1" t="shared" si="63"/>
        <v>Nej</v>
      </c>
      <c r="I189" s="29" t="str">
        <f ca="1" t="shared" si="64"/>
        <v>Utökning</v>
      </c>
      <c r="J189" s="29" t="str">
        <f ca="1" t="shared" si="65"/>
        <v>Konsumtion</v>
      </c>
      <c r="K189" s="40">
        <f ca="1" t="shared" si="66"/>
        <v>130</v>
      </c>
      <c r="L189" s="40">
        <f ca="1" t="shared" si="67"/>
        <v>118</v>
      </c>
      <c r="M189" s="13"/>
      <c r="N189" s="29" t="str">
        <f ca="1" t="shared" si="68"/>
        <v>Sarah Anderson 189</v>
      </c>
      <c r="O189" s="29" t="str">
        <f ca="1" t="shared" si="69"/>
        <v>Anders Erikson 189</v>
      </c>
      <c r="P189" s="29" t="str">
        <f ca="1" t="shared" si="70"/>
        <v>Sarah Anderson 189</v>
      </c>
      <c r="Q189" s="29" t="str">
        <f ca="1" t="shared" si="71"/>
        <v>2.Reservationsavtal</v>
      </c>
      <c r="R189" s="44" t="str">
        <f ca="1" t="shared" si="72"/>
        <v>n</v>
      </c>
      <c r="S189" s="44" t="str">
        <f ca="1" t="shared" si="73"/>
        <v>x</v>
      </c>
      <c r="T189" s="44" t="str">
        <f ca="1" t="shared" si="74"/>
        <v/>
      </c>
      <c r="U189" s="15"/>
      <c r="V189" s="32"/>
      <c r="W189" s="48" t="str">
        <f ca="1" t="shared" si="75"/>
        <v/>
      </c>
      <c r="X189" s="49" t="str">
        <f ca="1" t="shared" si="76"/>
        <v>Nej</v>
      </c>
      <c r="Y189" s="62" t="str">
        <f ca="1" t="shared" si="77"/>
        <v/>
      </c>
      <c r="Z189" s="62" t="str">
        <f ca="1" t="shared" si="78"/>
        <v/>
      </c>
      <c r="AA189" s="66"/>
      <c r="AB189" s="63" t="str">
        <f ca="1" t="shared" si="80"/>
        <v/>
      </c>
      <c r="AC189" s="72">
        <f ca="1">INDEX(Anslutningspunkt!$A$2:$A$24,RANDBETWEEN(2,24),1)</f>
        <v>206</v>
      </c>
      <c r="AD189" s="29"/>
      <c r="AE189" s="29" t="str">
        <f ca="1" t="shared" si="79"/>
        <v>Stamnät Regionnät</v>
      </c>
      <c r="AF189" s="78"/>
      <c r="AG189" s="121"/>
      <c r="AH189" s="122"/>
      <c r="AI189" s="126"/>
      <c r="AM189" s="6">
        <f ca="1">VLOOKUP(AC189,Anslutningspunkt!A:B,2,0)+RANDBETWEEN(-10000,10000)</f>
        <v>7305272.115</v>
      </c>
      <c r="AN189" s="6">
        <f ca="1">VLOOKUP(AC189,Anslutningspunkt!A:C,3,0)+RANDBETWEEN(-10000,10000)</f>
        <v>723046.405</v>
      </c>
      <c r="AP189" s="6" t="str">
        <f ca="1" t="shared" si="81"/>
        <v>Utökning</v>
      </c>
      <c r="AQ189" s="6" t="str">
        <f ca="1" t="shared" si="82"/>
        <v>Konsumtion</v>
      </c>
      <c r="AX189" s="30">
        <f ca="1" t="shared" si="83"/>
        <v>44890.4872995037</v>
      </c>
      <c r="AZ189" s="30" t="str">
        <f ca="1">IF(SUM(IF({"4.Projekteringsavtal","5.Anslutningsavtal","6.Nätavtal"}=Q189,1,0))&gt;0,EDATE(AX189,RANDBETWEEN(0,6)),"")</f>
        <v/>
      </c>
      <c r="BB189" s="20" t="str">
        <f ca="1">IF(SUM(IF({"5.Anslutningsavtal","6.Nätavtal"}=Q189,1,0))&gt;0,EDATE(AZ189,RANDBETWEEN(0,3)),"")</f>
        <v/>
      </c>
      <c r="BD189" s="20" t="str">
        <f ca="1" t="shared" si="84"/>
        <v/>
      </c>
    </row>
    <row r="190" s="6" customFormat="1" spans="1:56">
      <c r="A190" s="32" t="s">
        <v>65</v>
      </c>
      <c r="B190" s="30">
        <f ca="1" t="shared" si="57"/>
        <v>43287</v>
      </c>
      <c r="C190" s="31">
        <f ca="1" t="shared" si="58"/>
        <v>45002</v>
      </c>
      <c r="D190" s="29" t="str">
        <f t="shared" si="59"/>
        <v>Project 4190</v>
      </c>
      <c r="E190" s="29" t="str">
        <f t="shared" si="60"/>
        <v>Company AB 5190</v>
      </c>
      <c r="F190" s="29" t="str">
        <f ca="1" t="shared" si="61"/>
        <v>Täby</v>
      </c>
      <c r="G190" s="36">
        <f ca="1" t="shared" si="62"/>
        <v>38</v>
      </c>
      <c r="H190" s="37" t="str">
        <f ca="1" t="shared" si="63"/>
        <v>Ja</v>
      </c>
      <c r="I190" s="29" t="str">
        <f ca="1" t="shared" si="64"/>
        <v>Flytt</v>
      </c>
      <c r="J190" s="29" t="str">
        <f ca="1" t="shared" si="65"/>
        <v>Konsumtion</v>
      </c>
      <c r="K190" s="40">
        <f ca="1" t="shared" si="66"/>
        <v>450</v>
      </c>
      <c r="L190" s="40">
        <f ca="1" t="shared" si="67"/>
        <v>24</v>
      </c>
      <c r="M190" s="13"/>
      <c r="N190" s="29" t="str">
        <f ca="1" t="shared" si="68"/>
        <v>Lars Johnson 190</v>
      </c>
      <c r="O190" s="29" t="str">
        <f ca="1" t="shared" si="69"/>
        <v>Lars Johnson 190</v>
      </c>
      <c r="P190" s="29" t="str">
        <f ca="1" t="shared" si="70"/>
        <v>Lars Johnson 190</v>
      </c>
      <c r="Q190" s="29" t="str">
        <f ca="1" t="shared" si="71"/>
        <v>1.Anslutningsmöjlighet</v>
      </c>
      <c r="R190" s="44" t="str">
        <f ca="1" t="shared" si="72"/>
        <v/>
      </c>
      <c r="S190" s="44" t="str">
        <f ca="1" t="shared" si="73"/>
        <v>x</v>
      </c>
      <c r="T190" s="44" t="str">
        <f ca="1" t="shared" si="74"/>
        <v/>
      </c>
      <c r="U190" s="15"/>
      <c r="V190" s="32"/>
      <c r="W190" s="48" t="str">
        <f ca="1" t="shared" si="75"/>
        <v/>
      </c>
      <c r="X190" s="49" t="str">
        <f ca="1" t="shared" si="76"/>
        <v>Ja</v>
      </c>
      <c r="Y190" s="62">
        <f ca="1" t="shared" si="77"/>
        <v>45462</v>
      </c>
      <c r="Z190" s="62">
        <f ca="1" t="shared" si="78"/>
        <v>45390</v>
      </c>
      <c r="AA190" s="66"/>
      <c r="AB190" s="63" t="str">
        <f ca="1" t="shared" si="80"/>
        <v/>
      </c>
      <c r="AC190" s="72">
        <f ca="1">INDEX(Anslutningspunkt!$A$2:$A$24,RANDBETWEEN(2,24),1)</f>
        <v>3011</v>
      </c>
      <c r="AD190" s="29"/>
      <c r="AE190" s="29" t="str">
        <f ca="1" t="shared" si="79"/>
        <v>Stamnät</v>
      </c>
      <c r="AF190" s="78"/>
      <c r="AG190" s="121"/>
      <c r="AH190" s="122"/>
      <c r="AI190" s="122"/>
      <c r="AM190" s="6">
        <f ca="1">VLOOKUP(AC190,Anslutningspunkt!A:B,2,0)+RANDBETWEEN(-10000,10000)</f>
        <v>7655038.698</v>
      </c>
      <c r="AN190" s="6">
        <f ca="1">VLOOKUP(AC190,Anslutningspunkt!A:C,3,0)+RANDBETWEEN(-10000,10000)</f>
        <v>828067.195</v>
      </c>
      <c r="AP190" s="6" t="str">
        <f ca="1" t="shared" si="81"/>
        <v>Flytt</v>
      </c>
      <c r="AQ190" s="6" t="str">
        <f ca="1" t="shared" si="82"/>
        <v>Konsumtion</v>
      </c>
      <c r="AX190" s="30" t="str">
        <f ca="1" t="shared" si="83"/>
        <v/>
      </c>
      <c r="AZ190" s="30" t="str">
        <f ca="1">IF(SUM(IF({"4.Projekteringsavtal","5.Anslutningsavtal","6.Nätavtal"}=Q190,1,0))&gt;0,EDATE(AX190,RANDBETWEEN(0,6)),"")</f>
        <v/>
      </c>
      <c r="BB190" s="20" t="str">
        <f ca="1">IF(SUM(IF({"5.Anslutningsavtal","6.Nätavtal"}=Q190,1,0))&gt;0,EDATE(AZ190,RANDBETWEEN(0,3)),"")</f>
        <v/>
      </c>
      <c r="BD190" s="20" t="str">
        <f ca="1" t="shared" si="84"/>
        <v/>
      </c>
    </row>
    <row r="191" s="6" customFormat="1" spans="1:56">
      <c r="A191" s="32" t="s">
        <v>65</v>
      </c>
      <c r="B191" s="30">
        <f ca="1" t="shared" si="57"/>
        <v>43852</v>
      </c>
      <c r="C191" s="31">
        <f ca="1" t="shared" si="58"/>
        <v>44084</v>
      </c>
      <c r="D191" s="29" t="str">
        <f t="shared" si="59"/>
        <v>Project 4191</v>
      </c>
      <c r="E191" s="29" t="str">
        <f t="shared" si="60"/>
        <v>Company AB 5191</v>
      </c>
      <c r="F191" s="29" t="str">
        <f ca="1" t="shared" si="61"/>
        <v>Avesta</v>
      </c>
      <c r="G191" s="36">
        <f ca="1" t="shared" si="62"/>
        <v>35</v>
      </c>
      <c r="H191" s="37" t="str">
        <f ca="1" t="shared" si="63"/>
        <v>Nej</v>
      </c>
      <c r="I191" s="29" t="str">
        <f ca="1" t="shared" si="64"/>
        <v>Nyanslutning</v>
      </c>
      <c r="J191" s="29" t="str">
        <f ca="1" t="shared" si="65"/>
        <v>Produktion</v>
      </c>
      <c r="K191" s="40">
        <f ca="1" t="shared" si="66"/>
        <v>580</v>
      </c>
      <c r="L191" s="40">
        <f ca="1" t="shared" si="67"/>
        <v>258</v>
      </c>
      <c r="M191" s="13"/>
      <c r="N191" s="29" t="str">
        <f ca="1" t="shared" si="68"/>
        <v>Erik Johanson 191</v>
      </c>
      <c r="O191" s="29" t="str">
        <f ca="1" t="shared" si="69"/>
        <v>Lars Johnson 191</v>
      </c>
      <c r="P191" s="29" t="str">
        <f ca="1" t="shared" si="70"/>
        <v>Erik Johanson 191</v>
      </c>
      <c r="Q191" s="29" t="str">
        <f ca="1" t="shared" si="71"/>
        <v>6.Nätavtal</v>
      </c>
      <c r="R191" s="44" t="str">
        <f ca="1" t="shared" si="72"/>
        <v>nej</v>
      </c>
      <c r="S191" s="44" t="str">
        <f ca="1" t="shared" si="73"/>
        <v>x</v>
      </c>
      <c r="T191" s="44" t="str">
        <f ca="1" t="shared" si="74"/>
        <v/>
      </c>
      <c r="U191" s="15"/>
      <c r="V191" s="32"/>
      <c r="W191" s="48" t="str">
        <f ca="1" t="shared" si="75"/>
        <v/>
      </c>
      <c r="X191" s="49" t="str">
        <f ca="1" t="shared" si="76"/>
        <v/>
      </c>
      <c r="Y191" s="62" t="str">
        <f ca="1" t="shared" si="77"/>
        <v/>
      </c>
      <c r="Z191" s="62" t="str">
        <f ca="1" t="shared" si="78"/>
        <v/>
      </c>
      <c r="AA191" s="66"/>
      <c r="AB191" s="63" t="str">
        <f ca="1" t="shared" si="80"/>
        <v/>
      </c>
      <c r="AC191" s="72">
        <f ca="1">INDEX(Anslutningspunkt!$A$2:$A$24,RANDBETWEEN(2,24),1)</f>
        <v>211</v>
      </c>
      <c r="AD191" s="29"/>
      <c r="AE191" s="29" t="str">
        <f ca="1" t="shared" si="79"/>
        <v/>
      </c>
      <c r="AF191" s="78"/>
      <c r="AG191" s="121"/>
      <c r="AH191" s="122"/>
      <c r="AI191" s="126"/>
      <c r="AM191" s="6">
        <f ca="1">VLOOKUP(AC191,Anslutningspunkt!A:B,2,0)+RANDBETWEEN(-10000,10000)</f>
        <v>7476059.174</v>
      </c>
      <c r="AN191" s="6">
        <f ca="1">VLOOKUP(AC191,Anslutningspunkt!A:C,3,0)+RANDBETWEEN(-10000,10000)</f>
        <v>585399.458</v>
      </c>
      <c r="AP191" s="6" t="str">
        <f ca="1" t="shared" si="81"/>
        <v>Nyanslutning</v>
      </c>
      <c r="AQ191" s="6" t="str">
        <f ca="1" t="shared" si="82"/>
        <v>Produktion</v>
      </c>
      <c r="AX191" s="30">
        <f ca="1" t="shared" si="83"/>
        <v>43882.3406610541</v>
      </c>
      <c r="AZ191" s="30">
        <f ca="1">IF(SUM(IF({"4.Projekteringsavtal","5.Anslutningsavtal","6.Nätavtal"}=Q191,1,0))&gt;0,EDATE(AX191,RANDBETWEEN(0,6)),"")</f>
        <v>44064</v>
      </c>
      <c r="BB191" s="20">
        <f ca="1">IF(SUM(IF({"5.Anslutningsavtal","6.Nätavtal"}=Q191,1,0))&gt;0,EDATE(AZ191,RANDBETWEEN(0,3)),"")</f>
        <v>44095</v>
      </c>
      <c r="BD191" s="20">
        <f ca="1" t="shared" si="84"/>
        <v>44125</v>
      </c>
    </row>
    <row r="192" s="6" customFormat="1" spans="1:56">
      <c r="A192" s="32" t="s">
        <v>65</v>
      </c>
      <c r="B192" s="30">
        <f ca="1" t="shared" si="57"/>
        <v>43581</v>
      </c>
      <c r="C192" s="31">
        <f ca="1" t="shared" si="58"/>
        <v>45573</v>
      </c>
      <c r="D192" s="29" t="str">
        <f t="shared" si="59"/>
        <v>Project 4192</v>
      </c>
      <c r="E192" s="29" t="str">
        <f t="shared" si="60"/>
        <v>Company AB 5192</v>
      </c>
      <c r="F192" s="29" t="str">
        <f ca="1" t="shared" si="61"/>
        <v>Falun</v>
      </c>
      <c r="G192" s="36">
        <f ca="1" t="shared" si="62"/>
        <v>36</v>
      </c>
      <c r="H192" s="37" t="str">
        <f ca="1" t="shared" si="63"/>
        <v>Ja</v>
      </c>
      <c r="I192" s="29" t="str">
        <f ca="1" t="shared" si="64"/>
        <v>Nyanslutning</v>
      </c>
      <c r="J192" s="29" t="str">
        <f ca="1" t="shared" si="65"/>
        <v>Konsumtion</v>
      </c>
      <c r="K192" s="40">
        <f ca="1" t="shared" si="66"/>
        <v>440</v>
      </c>
      <c r="L192" s="40">
        <f ca="1" t="shared" si="67"/>
        <v>143</v>
      </c>
      <c r="M192" s="13"/>
      <c r="N192" s="29" t="str">
        <f ca="1" t="shared" si="68"/>
        <v>Sarah Anderson 192</v>
      </c>
      <c r="O192" s="29" t="str">
        <f ca="1" t="shared" si="69"/>
        <v>Lars Johnson 192</v>
      </c>
      <c r="P192" s="29" t="str">
        <f ca="1" t="shared" si="70"/>
        <v>Anders Erikson 192</v>
      </c>
      <c r="Q192" s="29" t="str">
        <f ca="1" t="shared" si="71"/>
        <v>2.Reservationsavtal</v>
      </c>
      <c r="R192" s="44" t="str">
        <f ca="1" t="shared" si="72"/>
        <v>Ja</v>
      </c>
      <c r="S192" s="44" t="str">
        <f ca="1" t="shared" si="73"/>
        <v/>
      </c>
      <c r="T192" s="44" t="str">
        <f ca="1" t="shared" si="74"/>
        <v/>
      </c>
      <c r="U192" s="15"/>
      <c r="V192" s="32"/>
      <c r="W192" s="48" t="str">
        <f ca="1" t="shared" si="75"/>
        <v>Länk</v>
      </c>
      <c r="X192" s="49" t="str">
        <f ca="1" t="shared" si="76"/>
        <v>Ja</v>
      </c>
      <c r="Y192" s="62">
        <f ca="1" t="shared" si="77"/>
        <v>45579</v>
      </c>
      <c r="Z192" s="62">
        <f ca="1" t="shared" si="78"/>
        <v>45579</v>
      </c>
      <c r="AA192" s="66"/>
      <c r="AB192" s="63" t="str">
        <f ca="1" t="shared" si="80"/>
        <v/>
      </c>
      <c r="AC192" s="72">
        <f ca="1">INDEX(Anslutningspunkt!$A$2:$A$24,RANDBETWEEN(2,24),1)</f>
        <v>3008</v>
      </c>
      <c r="AD192" s="29"/>
      <c r="AE192" s="29" t="str">
        <f ca="1" t="shared" si="79"/>
        <v>Regionnät</v>
      </c>
      <c r="AF192" s="78"/>
      <c r="AG192" s="121"/>
      <c r="AH192" s="122"/>
      <c r="AI192" s="122"/>
      <c r="AM192" s="6">
        <f ca="1">VLOOKUP(AC192,Anslutningspunkt!A:B,2,0)+RANDBETWEEN(-10000,10000)</f>
        <v>7701324.698</v>
      </c>
      <c r="AN192" s="6">
        <f ca="1">VLOOKUP(AC192,Anslutningspunkt!A:C,3,0)+RANDBETWEEN(-10000,10000)</f>
        <v>771534.195</v>
      </c>
      <c r="AP192" s="6" t="str">
        <f ca="1" t="shared" si="81"/>
        <v>Nyanslutning</v>
      </c>
      <c r="AQ192" s="6" t="str">
        <f ca="1" t="shared" si="82"/>
        <v>Konsumtion</v>
      </c>
      <c r="AX192" s="30">
        <f ca="1" t="shared" si="83"/>
        <v>43964.6623168491</v>
      </c>
      <c r="AZ192" s="30" t="str">
        <f ca="1">IF(SUM(IF({"4.Projekteringsavtal","5.Anslutningsavtal","6.Nätavtal"}=Q192,1,0))&gt;0,EDATE(AX192,RANDBETWEEN(0,6)),"")</f>
        <v/>
      </c>
      <c r="BB192" s="20" t="str">
        <f ca="1">IF(SUM(IF({"5.Anslutningsavtal","6.Nätavtal"}=Q192,1,0))&gt;0,EDATE(AZ192,RANDBETWEEN(0,3)),"")</f>
        <v/>
      </c>
      <c r="BD192" s="20" t="str">
        <f ca="1" t="shared" si="84"/>
        <v/>
      </c>
    </row>
    <row r="193" s="6" customFormat="1" spans="1:56">
      <c r="A193" s="32" t="s">
        <v>65</v>
      </c>
      <c r="B193" s="30">
        <f ca="1" t="shared" si="57"/>
        <v>44670</v>
      </c>
      <c r="C193" s="31">
        <f ca="1" t="shared" si="58"/>
        <v>44849</v>
      </c>
      <c r="D193" s="29" t="str">
        <f t="shared" si="59"/>
        <v>Project 4193</v>
      </c>
      <c r="E193" s="29" t="str">
        <f t="shared" si="60"/>
        <v>Company AB 5193</v>
      </c>
      <c r="F193" s="29" t="str">
        <f ca="1" t="shared" si="61"/>
        <v>Surahamar</v>
      </c>
      <c r="G193" s="36">
        <f ca="1" t="shared" si="62"/>
        <v>35</v>
      </c>
      <c r="H193" s="37" t="str">
        <f ca="1" t="shared" si="63"/>
        <v>Nej</v>
      </c>
      <c r="I193" s="29" t="str">
        <f ca="1" t="shared" si="64"/>
        <v>Nyanslutning</v>
      </c>
      <c r="J193" s="29" t="str">
        <f ca="1" t="shared" si="65"/>
        <v>Produktion</v>
      </c>
      <c r="K193" s="40">
        <f ca="1" t="shared" si="66"/>
        <v>400</v>
      </c>
      <c r="L193" s="40">
        <f ca="1" t="shared" si="67"/>
        <v>28</v>
      </c>
      <c r="M193" s="13"/>
      <c r="N193" s="29" t="str">
        <f ca="1" t="shared" si="68"/>
        <v>Lars Johnson 193</v>
      </c>
      <c r="O193" s="29" t="str">
        <f ca="1" t="shared" si="69"/>
        <v>Sarah Anderson 193</v>
      </c>
      <c r="P193" s="29" t="str">
        <f ca="1" t="shared" si="70"/>
        <v>Anders Erikson 193</v>
      </c>
      <c r="Q193" s="29" t="str">
        <f ca="1" t="shared" si="71"/>
        <v>2.Reservationsavtal</v>
      </c>
      <c r="R193" s="44" t="str">
        <f ca="1" t="shared" si="72"/>
        <v/>
      </c>
      <c r="S193" s="44" t="str">
        <f ca="1" t="shared" si="73"/>
        <v>x</v>
      </c>
      <c r="T193" s="44" t="str">
        <f ca="1" t="shared" si="74"/>
        <v>x</v>
      </c>
      <c r="U193" s="15"/>
      <c r="V193" s="32"/>
      <c r="W193" s="48" t="str">
        <f ca="1" t="shared" si="75"/>
        <v/>
      </c>
      <c r="X193" s="49" t="str">
        <f ca="1" t="shared" si="76"/>
        <v>Nej</v>
      </c>
      <c r="Y193" s="62" t="str">
        <f ca="1" t="shared" si="77"/>
        <v/>
      </c>
      <c r="Z193" s="62" t="str">
        <f ca="1" t="shared" si="78"/>
        <v/>
      </c>
      <c r="AA193" s="66"/>
      <c r="AB193" s="63" t="str">
        <f ca="1" t="shared" si="80"/>
        <v/>
      </c>
      <c r="AC193" s="72">
        <f ca="1">INDEX(Anslutningspunkt!$A$2:$A$24,RANDBETWEEN(2,24),1)</f>
        <v>3006</v>
      </c>
      <c r="AD193" s="29"/>
      <c r="AE193" s="29" t="str">
        <f ca="1" t="shared" si="79"/>
        <v>Stamnät Regionnät</v>
      </c>
      <c r="AF193" s="78"/>
      <c r="AG193" s="121"/>
      <c r="AH193" s="122"/>
      <c r="AI193" s="122"/>
      <c r="AM193" s="6">
        <f ca="1">VLOOKUP(AC193,Anslutningspunkt!A:B,2,0)+RANDBETWEEN(-10000,10000)</f>
        <v>7609016.698</v>
      </c>
      <c r="AN193" s="6">
        <f ca="1">VLOOKUP(AC193,Anslutningspunkt!A:C,3,0)+RANDBETWEEN(-10000,10000)</f>
        <v>814320.195</v>
      </c>
      <c r="AP193" s="6" t="str">
        <f ca="1" t="shared" si="81"/>
        <v>Nyanslutning</v>
      </c>
      <c r="AQ193" s="6" t="str">
        <f ca="1" t="shared" si="82"/>
        <v>Produktion</v>
      </c>
      <c r="AX193" s="30">
        <f ca="1" t="shared" si="83"/>
        <v>44676.9203267498</v>
      </c>
      <c r="AZ193" s="30" t="str">
        <f ca="1">IF(SUM(IF({"4.Projekteringsavtal","5.Anslutningsavtal","6.Nätavtal"}=Q193,1,0))&gt;0,EDATE(AX193,RANDBETWEEN(0,6)),"")</f>
        <v/>
      </c>
      <c r="BB193" s="20" t="str">
        <f ca="1">IF(SUM(IF({"5.Anslutningsavtal","6.Nätavtal"}=Q193,1,0))&gt;0,EDATE(AZ193,RANDBETWEEN(0,3)),"")</f>
        <v/>
      </c>
      <c r="BD193" s="20" t="str">
        <f ca="1" t="shared" si="84"/>
        <v/>
      </c>
    </row>
    <row r="194" s="6" customFormat="1" spans="1:56">
      <c r="A194" s="32" t="s">
        <v>65</v>
      </c>
      <c r="B194" s="30">
        <f ca="1" t="shared" si="57"/>
        <v>43438</v>
      </c>
      <c r="C194" s="31">
        <f ca="1" t="shared" si="58"/>
        <v>44357</v>
      </c>
      <c r="D194" s="29" t="str">
        <f t="shared" si="59"/>
        <v>Project 4194</v>
      </c>
      <c r="E194" s="29" t="str">
        <f t="shared" si="60"/>
        <v>Company AB 5194</v>
      </c>
      <c r="F194" s="29" t="str">
        <f ca="1" t="shared" si="61"/>
        <v>Stockholm</v>
      </c>
      <c r="G194" s="36">
        <f ca="1" t="shared" si="62"/>
        <v>35</v>
      </c>
      <c r="H194" s="37" t="str">
        <f ca="1" t="shared" si="63"/>
        <v/>
      </c>
      <c r="I194" s="29" t="str">
        <f ca="1" t="shared" si="64"/>
        <v>Flytt</v>
      </c>
      <c r="J194" s="29" t="str">
        <f ca="1" t="shared" si="65"/>
        <v>Produktion</v>
      </c>
      <c r="K194" s="40">
        <f ca="1" t="shared" si="66"/>
        <v>410</v>
      </c>
      <c r="L194" s="40">
        <f ca="1" t="shared" si="67"/>
        <v>277</v>
      </c>
      <c r="M194" s="13"/>
      <c r="N194" s="29" t="str">
        <f ca="1" t="shared" si="68"/>
        <v>Anders Erikson 194</v>
      </c>
      <c r="O194" s="29" t="str">
        <f ca="1" t="shared" si="69"/>
        <v>Sarah Anderson 194</v>
      </c>
      <c r="P194" s="29" t="str">
        <f ca="1" t="shared" si="70"/>
        <v>Erik Johanson 194</v>
      </c>
      <c r="Q194" s="29" t="str">
        <f ca="1" t="shared" si="71"/>
        <v>1.Anslutningsmöjlighet</v>
      </c>
      <c r="R194" s="44" t="str">
        <f ca="1" t="shared" si="72"/>
        <v>Ja</v>
      </c>
      <c r="S194" s="44" t="str">
        <f ca="1" t="shared" si="73"/>
        <v/>
      </c>
      <c r="T194" s="44" t="str">
        <f ca="1" t="shared" si="74"/>
        <v/>
      </c>
      <c r="U194" s="15"/>
      <c r="V194" s="32"/>
      <c r="W194" s="48" t="str">
        <f ca="1" t="shared" si="75"/>
        <v/>
      </c>
      <c r="X194" s="49" t="str">
        <f ca="1" t="shared" si="76"/>
        <v>Ja</v>
      </c>
      <c r="Y194" s="62">
        <f ca="1" t="shared" si="77"/>
        <v>45347</v>
      </c>
      <c r="Z194" s="62">
        <f ca="1" t="shared" si="78"/>
        <v>45307</v>
      </c>
      <c r="AA194" s="66"/>
      <c r="AB194" s="63" t="str">
        <f ca="1" t="shared" si="80"/>
        <v/>
      </c>
      <c r="AC194" s="72">
        <f ca="1">INDEX(Anslutningspunkt!$A$2:$A$24,RANDBETWEEN(2,24),1)</f>
        <v>152</v>
      </c>
      <c r="AD194" s="29"/>
      <c r="AE194" s="29" t="str">
        <f ca="1" t="shared" si="79"/>
        <v>Stamnät Regionnät</v>
      </c>
      <c r="AF194" s="78"/>
      <c r="AG194" s="121"/>
      <c r="AH194" s="122"/>
      <c r="AI194" s="126"/>
      <c r="AM194" s="6">
        <f ca="1">VLOOKUP(AC194,Anslutningspunkt!A:B,2,0)+RANDBETWEEN(-10000,10000)</f>
        <v>6298166.707</v>
      </c>
      <c r="AN194" s="6">
        <f ca="1">VLOOKUP(AC194,Anslutningspunkt!A:C,3,0)+RANDBETWEEN(-10000,10000)</f>
        <v>790011.054</v>
      </c>
      <c r="AP194" s="6" t="str">
        <f ca="1" t="shared" si="81"/>
        <v>Flytt</v>
      </c>
      <c r="AQ194" s="6" t="str">
        <f ca="1" t="shared" si="82"/>
        <v>Produktion</v>
      </c>
      <c r="AX194" s="30" t="str">
        <f ca="1" t="shared" si="83"/>
        <v/>
      </c>
      <c r="AZ194" s="30" t="str">
        <f ca="1">IF(SUM(IF({"4.Projekteringsavtal","5.Anslutningsavtal","6.Nätavtal"}=Q194,1,0))&gt;0,EDATE(AX194,RANDBETWEEN(0,6)),"")</f>
        <v/>
      </c>
      <c r="BB194" s="20" t="str">
        <f ca="1">IF(SUM(IF({"5.Anslutningsavtal","6.Nätavtal"}=Q194,1,0))&gt;0,EDATE(AZ194,RANDBETWEEN(0,3)),"")</f>
        <v/>
      </c>
      <c r="BD194" s="20" t="str">
        <f ca="1" t="shared" si="84"/>
        <v/>
      </c>
    </row>
    <row r="195" s="6" customFormat="1" spans="1:56">
      <c r="A195" s="32" t="s">
        <v>65</v>
      </c>
      <c r="B195" s="30">
        <f ca="1" t="shared" si="57"/>
        <v>43774</v>
      </c>
      <c r="C195" s="31">
        <f ca="1" t="shared" si="58"/>
        <v>44837</v>
      </c>
      <c r="D195" s="29" t="str">
        <f t="shared" si="59"/>
        <v>Project 4195</v>
      </c>
      <c r="E195" s="29" t="str">
        <f t="shared" si="60"/>
        <v>Company AB 5195</v>
      </c>
      <c r="F195" s="29" t="str">
        <f ca="1" t="shared" si="61"/>
        <v>Kungsör</v>
      </c>
      <c r="G195" s="36">
        <f ca="1" t="shared" si="62"/>
        <v>35</v>
      </c>
      <c r="H195" s="37" t="str">
        <f ca="1" t="shared" si="63"/>
        <v/>
      </c>
      <c r="I195" s="29" t="str">
        <f ca="1" t="shared" si="64"/>
        <v>Nyanslutning</v>
      </c>
      <c r="J195" s="29" t="str">
        <f ca="1" t="shared" si="65"/>
        <v>Konsumtion</v>
      </c>
      <c r="K195" s="40">
        <f ca="1" t="shared" si="66"/>
        <v>480</v>
      </c>
      <c r="L195" s="40">
        <f ca="1" t="shared" si="67"/>
        <v>170</v>
      </c>
      <c r="M195" s="13"/>
      <c r="N195" s="29" t="str">
        <f ca="1" t="shared" si="68"/>
        <v>Sarah Anderson 195</v>
      </c>
      <c r="O195" s="29" t="str">
        <f ca="1" t="shared" si="69"/>
        <v>Lars Johnson 195</v>
      </c>
      <c r="P195" s="29" t="str">
        <f ca="1" t="shared" si="70"/>
        <v>Erik Johanson 195</v>
      </c>
      <c r="Q195" s="29" t="str">
        <f ca="1" t="shared" si="71"/>
        <v>5.Anslutningsavtal</v>
      </c>
      <c r="R195" s="44" t="str">
        <f ca="1" t="shared" si="72"/>
        <v/>
      </c>
      <c r="S195" s="44" t="str">
        <f ca="1" t="shared" si="73"/>
        <v>x</v>
      </c>
      <c r="T195" s="44" t="str">
        <f ca="1" t="shared" si="74"/>
        <v/>
      </c>
      <c r="U195" s="15"/>
      <c r="V195" s="32"/>
      <c r="W195" s="48" t="str">
        <f ca="1" t="shared" si="75"/>
        <v>Reservationsavtal ska tecknas</v>
      </c>
      <c r="X195" s="49" t="str">
        <f ca="1" t="shared" si="76"/>
        <v>Ja</v>
      </c>
      <c r="Y195" s="62">
        <f ca="1" t="shared" si="77"/>
        <v>45520</v>
      </c>
      <c r="Z195" s="62">
        <f ca="1" t="shared" si="78"/>
        <v>44858</v>
      </c>
      <c r="AA195" s="66"/>
      <c r="AB195" s="63" t="str">
        <f ca="1" t="shared" si="80"/>
        <v/>
      </c>
      <c r="AC195" s="72">
        <f ca="1">INDEX(Anslutningspunkt!$A$2:$A$24,RANDBETWEEN(2,24),1)</f>
        <v>152</v>
      </c>
      <c r="AD195" s="29"/>
      <c r="AE195" s="29" t="str">
        <f ca="1" t="shared" si="79"/>
        <v>Stamnät</v>
      </c>
      <c r="AF195" s="78"/>
      <c r="AG195" s="121"/>
      <c r="AH195" s="122"/>
      <c r="AI195" s="122"/>
      <c r="AM195" s="6">
        <f ca="1">VLOOKUP(AC195,Anslutningspunkt!A:B,2,0)+RANDBETWEEN(-10000,10000)</f>
        <v>6287520.707</v>
      </c>
      <c r="AN195" s="6">
        <f ca="1">VLOOKUP(AC195,Anslutningspunkt!A:C,3,0)+RANDBETWEEN(-10000,10000)</f>
        <v>773788.054</v>
      </c>
      <c r="AP195" s="6" t="str">
        <f ca="1" t="shared" si="81"/>
        <v>Nyanslutning</v>
      </c>
      <c r="AQ195" s="6" t="str">
        <f ca="1" t="shared" si="82"/>
        <v>Konsumtion</v>
      </c>
      <c r="AX195" s="30">
        <f ca="1" t="shared" si="83"/>
        <v>44658.4757408438</v>
      </c>
      <c r="AZ195" s="30">
        <f ca="1">IF(SUM(IF({"4.Projekteringsavtal","5.Anslutningsavtal","6.Nätavtal"}=Q195,1,0))&gt;0,EDATE(AX195,RANDBETWEEN(0,6)),"")</f>
        <v>44749</v>
      </c>
      <c r="BB195" s="20">
        <f ca="1">IF(SUM(IF({"5.Anslutningsavtal","6.Nätavtal"}=Q195,1,0))&gt;0,EDATE(AZ195,RANDBETWEEN(0,3)),"")</f>
        <v>44780</v>
      </c>
      <c r="BD195" s="20" t="str">
        <f ca="1" t="shared" si="84"/>
        <v/>
      </c>
    </row>
    <row r="196" s="6" customFormat="1" spans="1:56">
      <c r="A196" s="32" t="s">
        <v>65</v>
      </c>
      <c r="B196" s="30">
        <f ca="1" t="shared" ref="B196:B251" si="85">RANDBETWEEN(DATE(2018,1,1),DATE(2022,10,20))</f>
        <v>43479</v>
      </c>
      <c r="C196" s="31">
        <f ca="1" t="shared" ref="C196:C251" si="86">RANDBETWEEN(B196,DATE(2024,10,20))</f>
        <v>45501</v>
      </c>
      <c r="D196" s="29" t="str">
        <f t="shared" ref="D196:D251" si="87">_xlfn.CONCAT("Project ",COLUMN(D196),ROW(D196))</f>
        <v>Project 4196</v>
      </c>
      <c r="E196" s="29" t="str">
        <f t="shared" ref="E196:E251" si="88">_xlfn.CONCAT("Company AB ",COLUMN(E196),ROW(E196))</f>
        <v>Company AB 5196</v>
      </c>
      <c r="F196" s="29" t="str">
        <f ca="1" t="shared" ref="F196:F251" si="89">CHOOSE(RANDBETWEEN(1,55),"Solna","Uppsala","Sigtuna","Norrtälje","Arboga","Kungsör","Avesta","Täby","Ludvika","Gävle","Upplans Bro","Upplands Vsäby","Nynäshamn","Järfälla","Södertälje","Vallentuna","Västerås","Gävle/Sandviken","Strängnäs","Österåker","Nykvarn","Eskilstuna","Upplands Bro","Nacka","Smedjebacken","Botkyrka","Sandviken","Köping","Hofors","Heby","Tierp","Äkers Styckebruk","Östhammar","Huddinge","Hedemora","Surahammar","Falun","Norberg","Trosa","Stockholm","Älvkarleby","Enköping","Gnesta","Upplands Väsby","Hallstahammar","Katrineholm","Åker","Surahamar","Långshyttan","Horndal","Sala","Eskiltuna","Litslunda","Lindesberg","Vingåker")</f>
        <v>Enköping</v>
      </c>
      <c r="G196" s="36">
        <f ca="1" t="shared" ref="G196:G251" si="90">RANDBETWEEN(30,38)</f>
        <v>38</v>
      </c>
      <c r="H196" s="37" t="str">
        <f ca="1" t="shared" ref="H196:H251" si="91">CHOOSE(RANDBETWEEN(1,3),"Ja","Nej","")</f>
        <v>Nej</v>
      </c>
      <c r="I196" s="29" t="str">
        <f ca="1" t="shared" ref="I196:I251" si="92">CHOOSE(RANDBETWEEN(1,3),"Nyanslutning","Utökning","Flytt")</f>
        <v>Utökning</v>
      </c>
      <c r="J196" s="29" t="str">
        <f ca="1" t="shared" ref="J196:J250" si="93">CHOOSE(RANDBETWEEN(1,2),"Produktion","Konsumtion")</f>
        <v>Konsumtion</v>
      </c>
      <c r="K196" s="40">
        <f ca="1" t="shared" ref="K196:K251" si="94">RANDBETWEEN(1,60)*10</f>
        <v>250</v>
      </c>
      <c r="L196" s="40">
        <f ca="1" t="shared" ref="L196:L251" si="95">RANDBETWEEN(1,K196)</f>
        <v>14</v>
      </c>
      <c r="M196" s="13"/>
      <c r="N196" s="29" t="str">
        <f ca="1" t="shared" ref="N196:N251" si="96">_xlfn.CONCAT(CHOOSE(RANDBETWEEN(1,4),"Anders Erikson","Erik Johanson","Sarah Anderson","Lars Johnson")," ",ROW(N196))</f>
        <v>Erik Johanson 196</v>
      </c>
      <c r="O196" s="29" t="str">
        <f ca="1" t="shared" ref="O196:O251" si="97">_xlfn.CONCAT(CHOOSE(RANDBETWEEN(1,4),"Anders Erikson","Erik Johanson","Sarah Anderson","Lars Johnson")," ",ROW(O196))</f>
        <v>Lars Johnson 196</v>
      </c>
      <c r="P196" s="29" t="str">
        <f ca="1" t="shared" ref="P196:P251" si="98">_xlfn.CONCAT(CHOOSE(RANDBETWEEN(1,4),"Anders Erikson","Erik Johanson","Sarah Anderson","Lars Johnson")," ",ROW(P196))</f>
        <v>Sarah Anderson 196</v>
      </c>
      <c r="Q196" s="29" t="str">
        <f ca="1" t="shared" ref="Q196:Q251" si="99">CHOOSE(RANDBETWEEN(1,5),"5.Anslutningsavtal","4.Projekteringsavtal","6.Nätavtal","2.Reservationsavtal","1.Anslutningsmöjlighet")</f>
        <v>4.Projekteringsavtal</v>
      </c>
      <c r="R196" s="44" t="str">
        <f ca="1" t="shared" ref="R196:R251" si="100">CHOOSE(RANDBETWEEN(1,8),"Ja","","","","n","nej","?","N/A")</f>
        <v>n</v>
      </c>
      <c r="S196" s="44" t="str">
        <f ca="1" t="shared" ref="S196:S251" si="101">CHOOSE(RANDBETWEEN(1,3),"x","","")</f>
        <v/>
      </c>
      <c r="T196" s="44" t="str">
        <f ca="1" t="shared" ref="T196:T251" si="102">CHOOSE(RANDBETWEEN(1,4),"x","","","")</f>
        <v>x</v>
      </c>
      <c r="U196" s="15"/>
      <c r="V196" s="32"/>
      <c r="W196" s="48" t="str">
        <f ca="1" t="shared" ref="W196:W251" si="103">CHOOSE(RANDBETWEEN(1,7),"Länk","","","","","Ansluts till LN 20 kV","Reservationsavtal ska tecknas")</f>
        <v/>
      </c>
      <c r="X196" s="49" t="str">
        <f ca="1" t="shared" ref="X196:X251" si="104">CHOOSE(RANDBETWEEN(1,4),"Ja","Ja","Nej","")</f>
        <v/>
      </c>
      <c r="Y196" s="62" t="str">
        <f ca="1" t="shared" ref="Y196:Y251" si="105">IF(Z196&lt;&gt;"",RANDBETWEEN(Z196,DATE(2024,10,20)),"")</f>
        <v/>
      </c>
      <c r="Z196" s="62" t="str">
        <f ca="1" t="shared" ref="Z196:Z251" si="106">IF(X196="Ja",RANDBETWEEN(C196,DATE(2024,10,20)),"")</f>
        <v/>
      </c>
      <c r="AA196" s="66"/>
      <c r="AB196" s="63" t="str">
        <f ca="1" t="shared" si="80"/>
        <v/>
      </c>
      <c r="AC196" s="72" t="e">
        <f ca="1">INDEX(Anslutningspunkt!$A$2:$A$24,RANDBETWEEN(2,24),1)</f>
        <v>#REF!</v>
      </c>
      <c r="AD196" s="29"/>
      <c r="AE196" s="29" t="str">
        <f ca="1" t="shared" ref="AE196:AE251" si="107">CHOOSE(RANDBETWEEN(1,4),"Regionnät","Stamnät Regionnät","Stamnät","")</f>
        <v>Stamnät</v>
      </c>
      <c r="AF196" s="78"/>
      <c r="AG196" s="121"/>
      <c r="AH196" s="122"/>
      <c r="AI196" s="126"/>
      <c r="AM196" s="6" t="e">
        <f ca="1">VLOOKUP(AC196,Anslutningspunkt!A:B,2,0)+RANDBETWEEN(-10000,10000)</f>
        <v>#REF!</v>
      </c>
      <c r="AN196" s="6" t="e">
        <f ca="1">VLOOKUP(AC196,Anslutningspunkt!A:C,3,0)+RANDBETWEEN(-10000,10000)</f>
        <v>#REF!</v>
      </c>
      <c r="AP196" s="6" t="str">
        <f ca="1" t="shared" si="81"/>
        <v>Utökning</v>
      </c>
      <c r="AQ196" s="6" t="str">
        <f ca="1" t="shared" si="82"/>
        <v>Konsumtion</v>
      </c>
      <c r="AX196" s="30">
        <f ca="1" t="shared" si="83"/>
        <v>44918.7026656014</v>
      </c>
      <c r="AZ196" s="30">
        <f ca="1">IF(SUM(IF({"4.Projekteringsavtal","5.Anslutningsavtal","6.Nätavtal"}=Q196,1,0))&gt;0,EDATE(AX196,RANDBETWEEN(0,6)),"")</f>
        <v>44980</v>
      </c>
      <c r="BB196" s="20" t="str">
        <f ca="1">IF(SUM(IF({"5.Anslutningsavtal","6.Nätavtal"}=Q196,1,0))&gt;0,EDATE(AZ196,RANDBETWEEN(0,3)),"")</f>
        <v/>
      </c>
      <c r="BD196" s="20" t="str">
        <f ca="1" t="shared" si="84"/>
        <v/>
      </c>
    </row>
    <row r="197" s="6" customFormat="1" spans="1:56">
      <c r="A197" s="32" t="s">
        <v>65</v>
      </c>
      <c r="B197" s="30">
        <f ca="1" t="shared" si="85"/>
        <v>44469</v>
      </c>
      <c r="C197" s="31">
        <f ca="1" t="shared" si="86"/>
        <v>44987</v>
      </c>
      <c r="D197" s="29" t="str">
        <f t="shared" si="87"/>
        <v>Project 4197</v>
      </c>
      <c r="E197" s="29" t="str">
        <f t="shared" si="88"/>
        <v>Company AB 5197</v>
      </c>
      <c r="F197" s="29" t="str">
        <f ca="1" t="shared" si="89"/>
        <v>Surahammar</v>
      </c>
      <c r="G197" s="36">
        <f ca="1" t="shared" si="90"/>
        <v>35</v>
      </c>
      <c r="H197" s="37" t="str">
        <f ca="1" t="shared" si="91"/>
        <v>Ja</v>
      </c>
      <c r="I197" s="29" t="str">
        <f ca="1" t="shared" si="92"/>
        <v>Utökning</v>
      </c>
      <c r="J197" s="29" t="str">
        <f ca="1" t="shared" si="93"/>
        <v>Produktion</v>
      </c>
      <c r="K197" s="40">
        <f ca="1" t="shared" si="94"/>
        <v>470</v>
      </c>
      <c r="L197" s="40">
        <f ca="1" t="shared" si="95"/>
        <v>8</v>
      </c>
      <c r="M197" s="13"/>
      <c r="N197" s="29" t="str">
        <f ca="1" t="shared" si="96"/>
        <v>Sarah Anderson 197</v>
      </c>
      <c r="O197" s="29" t="str">
        <f ca="1" t="shared" si="97"/>
        <v>Sarah Anderson 197</v>
      </c>
      <c r="P197" s="29" t="str">
        <f ca="1" t="shared" si="98"/>
        <v>Sarah Anderson 197</v>
      </c>
      <c r="Q197" s="29" t="str">
        <f ca="1" t="shared" si="99"/>
        <v>4.Projekteringsavtal</v>
      </c>
      <c r="R197" s="44" t="str">
        <f ca="1" t="shared" si="100"/>
        <v>Ja</v>
      </c>
      <c r="S197" s="44" t="str">
        <f ca="1" t="shared" si="101"/>
        <v>x</v>
      </c>
      <c r="T197" s="44" t="str">
        <f ca="1" t="shared" si="102"/>
        <v/>
      </c>
      <c r="U197" s="15"/>
      <c r="V197" s="32"/>
      <c r="W197" s="48" t="str">
        <f ca="1" t="shared" si="103"/>
        <v>Reservationsavtal ska tecknas</v>
      </c>
      <c r="X197" s="49" t="str">
        <f ca="1" t="shared" si="104"/>
        <v>Ja</v>
      </c>
      <c r="Y197" s="62">
        <f ca="1" t="shared" si="105"/>
        <v>45577</v>
      </c>
      <c r="Z197" s="62">
        <f ca="1" t="shared" si="106"/>
        <v>45546</v>
      </c>
      <c r="AA197" s="66"/>
      <c r="AB197" s="63" t="str">
        <f ca="1" t="shared" ref="AB197:AB251" si="108">IF(Q197="1.Anslutningsmöjlighet",IF(RAND()*10&lt;3,B197+RAND()*(EDATE(C197,1)-B197),""),"")</f>
        <v/>
      </c>
      <c r="AC197" s="72">
        <f ca="1">INDEX(Anslutningspunkt!$A$2:$A$24,RANDBETWEEN(2,24),1)</f>
        <v>205</v>
      </c>
      <c r="AD197" s="29"/>
      <c r="AE197" s="29" t="str">
        <f ca="1" t="shared" si="107"/>
        <v>Stamnät</v>
      </c>
      <c r="AF197" s="78"/>
      <c r="AG197" s="121"/>
      <c r="AH197" s="122"/>
      <c r="AI197" s="122"/>
      <c r="AM197" s="6">
        <f ca="1">VLOOKUP(AC197,Anslutningspunkt!A:B,2,0)+RANDBETWEEN(-10000,10000)</f>
        <v>7200706.753</v>
      </c>
      <c r="AN197" s="6">
        <f ca="1">VLOOKUP(AC197,Anslutningspunkt!A:C,3,0)+RANDBETWEEN(-10000,10000)</f>
        <v>376905.201</v>
      </c>
      <c r="AP197" s="6" t="str">
        <f ca="1" t="shared" ref="AP197:AP251" si="109">I197</f>
        <v>Utökning</v>
      </c>
      <c r="AQ197" s="6" t="str">
        <f ca="1" t="shared" ref="AQ197:AQ251" si="110">J197</f>
        <v>Produktion</v>
      </c>
      <c r="AX197" s="30">
        <f ca="1" t="shared" ref="AX197:AX251" si="111">IF(Q197&lt;&gt;"1.Anslutningsmöjlighet",B197+RAND()*(EDATE(C197,1)-B197),"")</f>
        <v>44701.7651949131</v>
      </c>
      <c r="AZ197" s="30">
        <f ca="1">IF(SUM(IF({"4.Projekteringsavtal","5.Anslutningsavtal","6.Nätavtal"}=Q197,1,0))&gt;0,EDATE(AX197,RANDBETWEEN(0,6)),"")</f>
        <v>44854</v>
      </c>
      <c r="BB197" s="20" t="str">
        <f ca="1">IF(SUM(IF({"5.Anslutningsavtal","6.Nätavtal"}=Q197,1,0))&gt;0,EDATE(AZ197,RANDBETWEEN(0,3)),"")</f>
        <v/>
      </c>
      <c r="BD197" s="20" t="str">
        <f ca="1" t="shared" ref="BD197:BD251" si="112">IF("6.Nätavtal"=Q197,EDATE(BB197,RANDBETWEEN(0,3)),"")</f>
        <v/>
      </c>
    </row>
    <row r="198" s="6" customFormat="1" spans="1:56">
      <c r="A198" s="32" t="s">
        <v>65</v>
      </c>
      <c r="B198" s="30">
        <f ca="1" t="shared" si="85"/>
        <v>44534</v>
      </c>
      <c r="C198" s="31">
        <f ca="1" t="shared" si="86"/>
        <v>45318</v>
      </c>
      <c r="D198" s="29" t="str">
        <f t="shared" si="87"/>
        <v>Project 4198</v>
      </c>
      <c r="E198" s="29" t="str">
        <f t="shared" si="88"/>
        <v>Company AB 5198</v>
      </c>
      <c r="F198" s="29" t="str">
        <f ca="1" t="shared" si="89"/>
        <v>Eskiltuna</v>
      </c>
      <c r="G198" s="36">
        <f ca="1" t="shared" si="90"/>
        <v>36</v>
      </c>
      <c r="H198" s="37" t="str">
        <f ca="1" t="shared" si="91"/>
        <v/>
      </c>
      <c r="I198" s="29" t="str">
        <f ca="1" t="shared" si="92"/>
        <v>Utökning</v>
      </c>
      <c r="J198" s="29" t="str">
        <f ca="1" t="shared" si="93"/>
        <v>Produktion</v>
      </c>
      <c r="K198" s="40">
        <f ca="1" t="shared" si="94"/>
        <v>320</v>
      </c>
      <c r="L198" s="40">
        <f ca="1" t="shared" si="95"/>
        <v>25</v>
      </c>
      <c r="M198" s="13"/>
      <c r="N198" s="29" t="str">
        <f ca="1" t="shared" si="96"/>
        <v>Sarah Anderson 198</v>
      </c>
      <c r="O198" s="29" t="str">
        <f ca="1" t="shared" si="97"/>
        <v>Anders Erikson 198</v>
      </c>
      <c r="P198" s="29" t="str">
        <f ca="1" t="shared" si="98"/>
        <v>Anders Erikson 198</v>
      </c>
      <c r="Q198" s="29" t="str">
        <f ca="1" t="shared" si="99"/>
        <v>2.Reservationsavtal</v>
      </c>
      <c r="R198" s="44" t="str">
        <f ca="1" t="shared" si="100"/>
        <v>nej</v>
      </c>
      <c r="S198" s="44" t="str">
        <f ca="1" t="shared" si="101"/>
        <v/>
      </c>
      <c r="T198" s="44" t="str">
        <f ca="1" t="shared" si="102"/>
        <v>x</v>
      </c>
      <c r="U198" s="15"/>
      <c r="V198" s="32"/>
      <c r="W198" s="48" t="str">
        <f ca="1" t="shared" si="103"/>
        <v>Reservationsavtal ska tecknas</v>
      </c>
      <c r="X198" s="49" t="str">
        <f ca="1" t="shared" si="104"/>
        <v>Ja</v>
      </c>
      <c r="Y198" s="62">
        <f ca="1" t="shared" si="105"/>
        <v>45465</v>
      </c>
      <c r="Z198" s="62">
        <f ca="1" t="shared" si="106"/>
        <v>45439</v>
      </c>
      <c r="AA198" s="66"/>
      <c r="AB198" s="63" t="str">
        <f ca="1" t="shared" si="108"/>
        <v/>
      </c>
      <c r="AC198" s="72">
        <f ca="1">INDEX(Anslutningspunkt!$A$2:$A$24,RANDBETWEEN(2,24),1)</f>
        <v>211</v>
      </c>
      <c r="AD198" s="29"/>
      <c r="AE198" s="29" t="str">
        <f ca="1" t="shared" si="107"/>
        <v>Stamnät Regionnät</v>
      </c>
      <c r="AF198" s="78"/>
      <c r="AG198" s="121"/>
      <c r="AH198" s="122"/>
      <c r="AI198" s="122"/>
      <c r="AM198" s="6">
        <f ca="1">VLOOKUP(AC198,Anslutningspunkt!A:B,2,0)+RANDBETWEEN(-10000,10000)</f>
        <v>7481955.174</v>
      </c>
      <c r="AN198" s="6">
        <f ca="1">VLOOKUP(AC198,Anslutningspunkt!A:C,3,0)+RANDBETWEEN(-10000,10000)</f>
        <v>572736.458</v>
      </c>
      <c r="AP198" s="6" t="str">
        <f ca="1" t="shared" si="109"/>
        <v>Utökning</v>
      </c>
      <c r="AQ198" s="6" t="str">
        <f ca="1" t="shared" si="110"/>
        <v>Produktion</v>
      </c>
      <c r="AX198" s="30">
        <f ca="1" t="shared" si="111"/>
        <v>44746.3229989627</v>
      </c>
      <c r="AZ198" s="30" t="str">
        <f ca="1">IF(SUM(IF({"4.Projekteringsavtal","5.Anslutningsavtal","6.Nätavtal"}=Q198,1,0))&gt;0,EDATE(AX198,RANDBETWEEN(0,6)),"")</f>
        <v/>
      </c>
      <c r="BB198" s="20" t="str">
        <f ca="1">IF(SUM(IF({"5.Anslutningsavtal","6.Nätavtal"}=Q198,1,0))&gt;0,EDATE(AZ198,RANDBETWEEN(0,3)),"")</f>
        <v/>
      </c>
      <c r="BD198" s="20" t="str">
        <f ca="1" t="shared" si="112"/>
        <v/>
      </c>
    </row>
    <row r="199" s="6" customFormat="1" spans="1:56">
      <c r="A199" s="32" t="s">
        <v>65</v>
      </c>
      <c r="B199" s="30">
        <f ca="1" t="shared" si="85"/>
        <v>43222</v>
      </c>
      <c r="C199" s="31">
        <f ca="1" t="shared" si="86"/>
        <v>43245</v>
      </c>
      <c r="D199" s="29" t="str">
        <f t="shared" si="87"/>
        <v>Project 4199</v>
      </c>
      <c r="E199" s="29" t="str">
        <f t="shared" si="88"/>
        <v>Company AB 5199</v>
      </c>
      <c r="F199" s="29" t="str">
        <f ca="1" t="shared" si="89"/>
        <v>Åker</v>
      </c>
      <c r="G199" s="36">
        <f ca="1" t="shared" si="90"/>
        <v>30</v>
      </c>
      <c r="H199" s="37" t="str">
        <f ca="1" t="shared" si="91"/>
        <v>Nej</v>
      </c>
      <c r="I199" s="29" t="str">
        <f ca="1" t="shared" si="92"/>
        <v>Utökning</v>
      </c>
      <c r="J199" s="29" t="str">
        <f ca="1" t="shared" si="93"/>
        <v>Produktion</v>
      </c>
      <c r="K199" s="40">
        <f ca="1" t="shared" si="94"/>
        <v>510</v>
      </c>
      <c r="L199" s="40">
        <f ca="1" t="shared" si="95"/>
        <v>254</v>
      </c>
      <c r="M199" s="13"/>
      <c r="N199" s="29" t="str">
        <f ca="1" t="shared" si="96"/>
        <v>Anders Erikson 199</v>
      </c>
      <c r="O199" s="29" t="str">
        <f ca="1" t="shared" si="97"/>
        <v>Lars Johnson 199</v>
      </c>
      <c r="P199" s="29" t="str">
        <f ca="1" t="shared" si="98"/>
        <v>Sarah Anderson 199</v>
      </c>
      <c r="Q199" s="29" t="str">
        <f ca="1" t="shared" si="99"/>
        <v>5.Anslutningsavtal</v>
      </c>
      <c r="R199" s="44" t="str">
        <f ca="1" t="shared" si="100"/>
        <v>nej</v>
      </c>
      <c r="S199" s="44" t="str">
        <f ca="1" t="shared" si="101"/>
        <v/>
      </c>
      <c r="T199" s="44" t="str">
        <f ca="1" t="shared" si="102"/>
        <v/>
      </c>
      <c r="U199" s="15"/>
      <c r="V199" s="32"/>
      <c r="W199" s="48" t="str">
        <f ca="1" t="shared" si="103"/>
        <v/>
      </c>
      <c r="X199" s="49" t="str">
        <f ca="1" t="shared" si="104"/>
        <v>Ja</v>
      </c>
      <c r="Y199" s="62">
        <f ca="1" t="shared" si="105"/>
        <v>44394</v>
      </c>
      <c r="Z199" s="62">
        <f ca="1" t="shared" si="106"/>
        <v>43697</v>
      </c>
      <c r="AA199" s="66"/>
      <c r="AB199" s="63" t="str">
        <f ca="1" t="shared" si="108"/>
        <v/>
      </c>
      <c r="AC199" s="72">
        <f ca="1">INDEX(Anslutningspunkt!$A$2:$A$24,RANDBETWEEN(2,24),1)</f>
        <v>3005</v>
      </c>
      <c r="AD199" s="29"/>
      <c r="AE199" s="29" t="str">
        <f ca="1" t="shared" si="107"/>
        <v/>
      </c>
      <c r="AF199" s="78"/>
      <c r="AG199" s="121"/>
      <c r="AH199" s="122"/>
      <c r="AI199" s="126"/>
      <c r="AM199" s="6">
        <f ca="1">VLOOKUP(AC199,Anslutningspunkt!A:B,2,0)+RANDBETWEEN(-10000,10000)</f>
        <v>7756066.698</v>
      </c>
      <c r="AN199" s="6">
        <f ca="1">VLOOKUP(AC199,Anslutningspunkt!A:C,3,0)+RANDBETWEEN(-10000,10000)</f>
        <v>715184.195</v>
      </c>
      <c r="AP199" s="6" t="str">
        <f ca="1" t="shared" si="109"/>
        <v>Utökning</v>
      </c>
      <c r="AQ199" s="6" t="str">
        <f ca="1" t="shared" si="110"/>
        <v>Produktion</v>
      </c>
      <c r="AX199" s="30">
        <f ca="1" t="shared" si="111"/>
        <v>43248.9624746929</v>
      </c>
      <c r="AZ199" s="30">
        <f ca="1">IF(SUM(IF({"4.Projekteringsavtal","5.Anslutningsavtal","6.Nätavtal"}=Q199,1,0))&gt;0,EDATE(AX199,RANDBETWEEN(0,6)),"")</f>
        <v>43401</v>
      </c>
      <c r="BB199" s="20">
        <f ca="1">IF(SUM(IF({"5.Anslutningsavtal","6.Nätavtal"}=Q199,1,0))&gt;0,EDATE(AZ199,RANDBETWEEN(0,3)),"")</f>
        <v>43401</v>
      </c>
      <c r="BD199" s="20" t="str">
        <f ca="1" t="shared" si="112"/>
        <v/>
      </c>
    </row>
    <row r="200" s="6" customFormat="1" spans="1:56">
      <c r="A200" s="32" t="s">
        <v>65</v>
      </c>
      <c r="B200" s="30">
        <f ca="1" t="shared" si="85"/>
        <v>44146</v>
      </c>
      <c r="C200" s="31">
        <f ca="1" t="shared" si="86"/>
        <v>45366</v>
      </c>
      <c r="D200" s="29" t="str">
        <f t="shared" si="87"/>
        <v>Project 4200</v>
      </c>
      <c r="E200" s="29" t="str">
        <f t="shared" si="88"/>
        <v>Company AB 5200</v>
      </c>
      <c r="F200" s="29" t="str">
        <f ca="1" t="shared" si="89"/>
        <v>Katrineholm</v>
      </c>
      <c r="G200" s="36">
        <f ca="1" t="shared" si="90"/>
        <v>37</v>
      </c>
      <c r="H200" s="37" t="str">
        <f ca="1" t="shared" si="91"/>
        <v>Nej</v>
      </c>
      <c r="I200" s="29" t="str">
        <f ca="1" t="shared" si="92"/>
        <v>Flytt</v>
      </c>
      <c r="J200" s="29" t="str">
        <f ca="1" t="shared" si="93"/>
        <v>Konsumtion</v>
      </c>
      <c r="K200" s="40">
        <f ca="1" t="shared" si="94"/>
        <v>160</v>
      </c>
      <c r="L200" s="40">
        <f ca="1" t="shared" si="95"/>
        <v>52</v>
      </c>
      <c r="M200" s="13"/>
      <c r="N200" s="29" t="str">
        <f ca="1" t="shared" si="96"/>
        <v>Anders Erikson 200</v>
      </c>
      <c r="O200" s="29" t="str">
        <f ca="1" t="shared" si="97"/>
        <v>Erik Johanson 200</v>
      </c>
      <c r="P200" s="29" t="str">
        <f ca="1" t="shared" si="98"/>
        <v>Lars Johnson 200</v>
      </c>
      <c r="Q200" s="29" t="str">
        <f ca="1" t="shared" si="99"/>
        <v>2.Reservationsavtal</v>
      </c>
      <c r="R200" s="44" t="str">
        <f ca="1" t="shared" si="100"/>
        <v>Ja</v>
      </c>
      <c r="S200" s="44" t="str">
        <f ca="1" t="shared" si="101"/>
        <v/>
      </c>
      <c r="T200" s="44" t="str">
        <f ca="1" t="shared" si="102"/>
        <v/>
      </c>
      <c r="U200" s="15"/>
      <c r="V200" s="32"/>
      <c r="W200" s="48" t="str">
        <f ca="1" t="shared" si="103"/>
        <v>Ansluts till LN 20 kV</v>
      </c>
      <c r="X200" s="49" t="str">
        <f ca="1" t="shared" si="104"/>
        <v>Ja</v>
      </c>
      <c r="Y200" s="62">
        <f ca="1" t="shared" si="105"/>
        <v>45566</v>
      </c>
      <c r="Z200" s="62">
        <f ca="1" t="shared" si="106"/>
        <v>45466</v>
      </c>
      <c r="AA200" s="66"/>
      <c r="AB200" s="63" t="str">
        <f ca="1" t="shared" si="108"/>
        <v/>
      </c>
      <c r="AC200" s="72">
        <f ca="1">INDEX(Anslutningspunkt!$A$2:$A$24,RANDBETWEEN(2,24),1)</f>
        <v>3006</v>
      </c>
      <c r="AD200" s="29"/>
      <c r="AE200" s="29" t="str">
        <f ca="1" t="shared" si="107"/>
        <v/>
      </c>
      <c r="AF200" s="78"/>
      <c r="AG200" s="121"/>
      <c r="AH200" s="122"/>
      <c r="AI200" s="122"/>
      <c r="AM200" s="6">
        <f ca="1">VLOOKUP(AC200,Anslutningspunkt!A:B,2,0)+RANDBETWEEN(-10000,10000)</f>
        <v>7601848.698</v>
      </c>
      <c r="AN200" s="6">
        <f ca="1">VLOOKUP(AC200,Anslutningspunkt!A:C,3,0)+RANDBETWEEN(-10000,10000)</f>
        <v>808291.195</v>
      </c>
      <c r="AP200" s="6" t="str">
        <f ca="1" t="shared" si="109"/>
        <v>Flytt</v>
      </c>
      <c r="AQ200" s="6" t="str">
        <f ca="1" t="shared" si="110"/>
        <v>Konsumtion</v>
      </c>
      <c r="AX200" s="30">
        <f ca="1" t="shared" si="111"/>
        <v>44502.5297021317</v>
      </c>
      <c r="AZ200" s="30" t="str">
        <f ca="1">IF(SUM(IF({"4.Projekteringsavtal","5.Anslutningsavtal","6.Nätavtal"}=Q200,1,0))&gt;0,EDATE(AX200,RANDBETWEEN(0,6)),"")</f>
        <v/>
      </c>
      <c r="BB200" s="20" t="str">
        <f ca="1">IF(SUM(IF({"5.Anslutningsavtal","6.Nätavtal"}=Q200,1,0))&gt;0,EDATE(AZ200,RANDBETWEEN(0,3)),"")</f>
        <v/>
      </c>
      <c r="BD200" s="20" t="str">
        <f ca="1" t="shared" si="112"/>
        <v/>
      </c>
    </row>
    <row r="201" s="6" customFormat="1" ht="15" customHeight="1" spans="1:56">
      <c r="A201" s="32" t="s">
        <v>65</v>
      </c>
      <c r="B201" s="30">
        <f ca="1" t="shared" si="85"/>
        <v>44754</v>
      </c>
      <c r="C201" s="31">
        <f ca="1" t="shared" si="86"/>
        <v>45475</v>
      </c>
      <c r="D201" s="29" t="str">
        <f t="shared" si="87"/>
        <v>Project 4201</v>
      </c>
      <c r="E201" s="29" t="str">
        <f t="shared" si="88"/>
        <v>Company AB 5201</v>
      </c>
      <c r="F201" s="29" t="str">
        <f ca="1" t="shared" si="89"/>
        <v>Gävle/Sandviken</v>
      </c>
      <c r="G201" s="36">
        <f ca="1" t="shared" si="90"/>
        <v>32</v>
      </c>
      <c r="H201" s="37" t="str">
        <f ca="1" t="shared" si="91"/>
        <v>Ja</v>
      </c>
      <c r="I201" s="29" t="str">
        <f ca="1" t="shared" si="92"/>
        <v>Nyanslutning</v>
      </c>
      <c r="J201" s="29" t="str">
        <f ca="1" t="shared" si="93"/>
        <v>Konsumtion</v>
      </c>
      <c r="K201" s="40">
        <f ca="1" t="shared" si="94"/>
        <v>440</v>
      </c>
      <c r="L201" s="40">
        <f ca="1" t="shared" si="95"/>
        <v>309</v>
      </c>
      <c r="M201" s="13"/>
      <c r="N201" s="29" t="str">
        <f ca="1" t="shared" si="96"/>
        <v>Erik Johanson 201</v>
      </c>
      <c r="O201" s="29" t="str">
        <f ca="1" t="shared" si="97"/>
        <v>Erik Johanson 201</v>
      </c>
      <c r="P201" s="29" t="str">
        <f ca="1" t="shared" si="98"/>
        <v>Anders Erikson 201</v>
      </c>
      <c r="Q201" s="29" t="str">
        <f ca="1" t="shared" si="99"/>
        <v>1.Anslutningsmöjlighet</v>
      </c>
      <c r="R201" s="44" t="str">
        <f ca="1" t="shared" si="100"/>
        <v/>
      </c>
      <c r="S201" s="44" t="str">
        <f ca="1" t="shared" si="101"/>
        <v/>
      </c>
      <c r="T201" s="44" t="str">
        <f ca="1" t="shared" si="102"/>
        <v>x</v>
      </c>
      <c r="U201" s="15"/>
      <c r="V201" s="32"/>
      <c r="W201" s="48" t="str">
        <f ca="1" t="shared" si="103"/>
        <v>Reservationsavtal ska tecknas</v>
      </c>
      <c r="X201" s="49" t="str">
        <f ca="1" t="shared" si="104"/>
        <v>Ja</v>
      </c>
      <c r="Y201" s="62">
        <f ca="1" t="shared" si="105"/>
        <v>45585</v>
      </c>
      <c r="Z201" s="62">
        <f ca="1" t="shared" si="106"/>
        <v>45556</v>
      </c>
      <c r="AA201" s="66"/>
      <c r="AB201" s="63">
        <f ca="1" t="shared" si="108"/>
        <v>45296.0119783703</v>
      </c>
      <c r="AC201" s="72">
        <f ca="1">INDEX(Anslutningspunkt!$A$2:$A$24,RANDBETWEEN(2,24),1)</f>
        <v>202</v>
      </c>
      <c r="AD201" s="29"/>
      <c r="AE201" s="29" t="str">
        <f ca="1" t="shared" si="107"/>
        <v>Regionnät</v>
      </c>
      <c r="AF201" s="78"/>
      <c r="AG201" s="121"/>
      <c r="AH201" s="122"/>
      <c r="AI201" s="126"/>
      <c r="AM201" s="6">
        <f ca="1">VLOOKUP(AC201,Anslutningspunkt!A:B,2,0)+RANDBETWEEN(-10000,10000)</f>
        <v>6835284.345</v>
      </c>
      <c r="AN201" s="6">
        <f ca="1">VLOOKUP(AC201,Anslutningspunkt!A:C,3,0)+RANDBETWEEN(-10000,10000)</f>
        <v>652664.127</v>
      </c>
      <c r="AP201" s="6" t="str">
        <f ca="1" t="shared" si="109"/>
        <v>Nyanslutning</v>
      </c>
      <c r="AQ201" s="6" t="str">
        <f ca="1" t="shared" si="110"/>
        <v>Konsumtion</v>
      </c>
      <c r="AX201" s="30" t="str">
        <f ca="1" t="shared" si="111"/>
        <v/>
      </c>
      <c r="AZ201" s="30" t="str">
        <f ca="1">IF(SUM(IF({"4.Projekteringsavtal","5.Anslutningsavtal","6.Nätavtal"}=Q201,1,0))&gt;0,EDATE(AX201,RANDBETWEEN(0,6)),"")</f>
        <v/>
      </c>
      <c r="BB201" s="20" t="str">
        <f ca="1">IF(SUM(IF({"5.Anslutningsavtal","6.Nätavtal"}=Q201,1,0))&gt;0,EDATE(AZ201,RANDBETWEEN(0,3)),"")</f>
        <v/>
      </c>
      <c r="BD201" s="20" t="str">
        <f ca="1" t="shared" si="112"/>
        <v/>
      </c>
    </row>
    <row r="202" s="6" customFormat="1" ht="15" customHeight="1" spans="1:56">
      <c r="A202" s="32" t="s">
        <v>65</v>
      </c>
      <c r="B202" s="30">
        <f ca="1" t="shared" si="85"/>
        <v>44400</v>
      </c>
      <c r="C202" s="31">
        <f ca="1" t="shared" si="86"/>
        <v>45384</v>
      </c>
      <c r="D202" s="29" t="str">
        <f t="shared" si="87"/>
        <v>Project 4202</v>
      </c>
      <c r="E202" s="29" t="str">
        <f t="shared" si="88"/>
        <v>Company AB 5202</v>
      </c>
      <c r="F202" s="29" t="str">
        <f ca="1" t="shared" si="89"/>
        <v>Sigtuna</v>
      </c>
      <c r="G202" s="36">
        <f ca="1" t="shared" si="90"/>
        <v>33</v>
      </c>
      <c r="H202" s="37" t="str">
        <f ca="1" t="shared" si="91"/>
        <v>Nej</v>
      </c>
      <c r="I202" s="29" t="str">
        <f ca="1" t="shared" si="92"/>
        <v>Utökning</v>
      </c>
      <c r="J202" s="29" t="str">
        <f ca="1" t="shared" si="93"/>
        <v>Produktion</v>
      </c>
      <c r="K202" s="40">
        <f ca="1" t="shared" si="94"/>
        <v>530</v>
      </c>
      <c r="L202" s="40">
        <f ca="1" t="shared" si="95"/>
        <v>56</v>
      </c>
      <c r="M202" s="13"/>
      <c r="N202" s="29" t="str">
        <f ca="1" t="shared" si="96"/>
        <v>Sarah Anderson 202</v>
      </c>
      <c r="O202" s="29" t="str">
        <f ca="1" t="shared" si="97"/>
        <v>Anders Erikson 202</v>
      </c>
      <c r="P202" s="29" t="str">
        <f ca="1" t="shared" si="98"/>
        <v>Erik Johanson 202</v>
      </c>
      <c r="Q202" s="29" t="str">
        <f ca="1" t="shared" si="99"/>
        <v>2.Reservationsavtal</v>
      </c>
      <c r="R202" s="44" t="str">
        <f ca="1" t="shared" si="100"/>
        <v>Ja</v>
      </c>
      <c r="S202" s="44" t="str">
        <f ca="1" t="shared" si="101"/>
        <v/>
      </c>
      <c r="T202" s="44" t="str">
        <f ca="1" t="shared" si="102"/>
        <v/>
      </c>
      <c r="U202" s="15"/>
      <c r="V202" s="32"/>
      <c r="W202" s="48" t="str">
        <f ca="1" t="shared" si="103"/>
        <v/>
      </c>
      <c r="X202" s="49" t="str">
        <f ca="1" t="shared" si="104"/>
        <v>Ja</v>
      </c>
      <c r="Y202" s="62">
        <f ca="1" t="shared" si="105"/>
        <v>45560</v>
      </c>
      <c r="Z202" s="62">
        <f ca="1" t="shared" si="106"/>
        <v>45467</v>
      </c>
      <c r="AA202" s="66"/>
      <c r="AB202" s="63" t="str">
        <f ca="1" t="shared" si="108"/>
        <v/>
      </c>
      <c r="AC202" s="72">
        <f ca="1">INDEX(Anslutningspunkt!$A$2:$A$24,RANDBETWEEN(2,24),1)</f>
        <v>202</v>
      </c>
      <c r="AD202" s="29"/>
      <c r="AE202" s="29" t="str">
        <f ca="1" t="shared" si="107"/>
        <v>Stamnät</v>
      </c>
      <c r="AF202" s="78"/>
      <c r="AG202" s="121"/>
      <c r="AH202" s="122"/>
      <c r="AI202" s="122"/>
      <c r="AM202" s="6">
        <f ca="1">VLOOKUP(AC202,Anslutningspunkt!A:B,2,0)+RANDBETWEEN(-10000,10000)</f>
        <v>6828469.345</v>
      </c>
      <c r="AN202" s="6">
        <f ca="1">VLOOKUP(AC202,Anslutningspunkt!A:C,3,0)+RANDBETWEEN(-10000,10000)</f>
        <v>649446.127</v>
      </c>
      <c r="AP202" s="6" t="str">
        <f ca="1" t="shared" si="109"/>
        <v>Utökning</v>
      </c>
      <c r="AQ202" s="6" t="str">
        <f ca="1" t="shared" si="110"/>
        <v>Produktion</v>
      </c>
      <c r="AX202" s="30">
        <f ca="1" t="shared" si="111"/>
        <v>45285.5040304917</v>
      </c>
      <c r="AZ202" s="30" t="str">
        <f ca="1">IF(SUM(IF({"4.Projekteringsavtal","5.Anslutningsavtal","6.Nätavtal"}=Q202,1,0))&gt;0,EDATE(AX202,RANDBETWEEN(0,6)),"")</f>
        <v/>
      </c>
      <c r="BB202" s="20" t="str">
        <f ca="1">IF(SUM(IF({"5.Anslutningsavtal","6.Nätavtal"}=Q202,1,0))&gt;0,EDATE(AZ202,RANDBETWEEN(0,3)),"")</f>
        <v/>
      </c>
      <c r="BD202" s="20" t="str">
        <f ca="1" t="shared" si="112"/>
        <v/>
      </c>
    </row>
    <row r="203" spans="1:56">
      <c r="A203" s="32" t="s">
        <v>65</v>
      </c>
      <c r="B203" s="30">
        <f ca="1" t="shared" si="85"/>
        <v>44853</v>
      </c>
      <c r="C203" s="31">
        <f ca="1" t="shared" si="86"/>
        <v>44982</v>
      </c>
      <c r="D203" s="29" t="str">
        <f t="shared" si="87"/>
        <v>Project 4203</v>
      </c>
      <c r="E203" s="29" t="str">
        <f t="shared" si="88"/>
        <v>Company AB 5203</v>
      </c>
      <c r="F203" s="29" t="str">
        <f ca="1" t="shared" si="89"/>
        <v>Gnesta</v>
      </c>
      <c r="G203" s="36">
        <f ca="1" t="shared" si="90"/>
        <v>31</v>
      </c>
      <c r="H203" s="37" t="str">
        <f ca="1" t="shared" si="91"/>
        <v>Ja</v>
      </c>
      <c r="I203" s="29" t="str">
        <f ca="1" t="shared" si="92"/>
        <v>Utökning</v>
      </c>
      <c r="J203" s="29" t="str">
        <f ca="1" t="shared" si="93"/>
        <v>Konsumtion</v>
      </c>
      <c r="K203" s="40">
        <f ca="1" t="shared" si="94"/>
        <v>530</v>
      </c>
      <c r="L203" s="40">
        <f ca="1" t="shared" si="95"/>
        <v>242</v>
      </c>
      <c r="N203" s="29" t="str">
        <f ca="1" t="shared" si="96"/>
        <v>Sarah Anderson 203</v>
      </c>
      <c r="O203" s="29" t="str">
        <f ca="1" t="shared" si="97"/>
        <v>Erik Johanson 203</v>
      </c>
      <c r="P203" s="29" t="str">
        <f ca="1" t="shared" si="98"/>
        <v>Lars Johnson 203</v>
      </c>
      <c r="Q203" s="29" t="str">
        <f ca="1" t="shared" si="99"/>
        <v>4.Projekteringsavtal</v>
      </c>
      <c r="R203" s="44" t="str">
        <f ca="1" t="shared" si="100"/>
        <v/>
      </c>
      <c r="S203" s="44" t="str">
        <f ca="1" t="shared" si="101"/>
        <v/>
      </c>
      <c r="T203" s="44" t="str">
        <f ca="1" t="shared" si="102"/>
        <v/>
      </c>
      <c r="V203" s="32"/>
      <c r="W203" s="48" t="str">
        <f ca="1" t="shared" si="103"/>
        <v>Reservationsavtal ska tecknas</v>
      </c>
      <c r="X203" s="49" t="str">
        <f ca="1" t="shared" si="104"/>
        <v>Ja</v>
      </c>
      <c r="Y203" s="62">
        <f ca="1" t="shared" si="105"/>
        <v>45326</v>
      </c>
      <c r="Z203" s="62">
        <f ca="1" t="shared" si="106"/>
        <v>45112</v>
      </c>
      <c r="AA203" s="66"/>
      <c r="AB203" s="63" t="str">
        <f ca="1" t="shared" si="108"/>
        <v/>
      </c>
      <c r="AC203" s="72">
        <f ca="1">INDEX(Anslutningspunkt!$A$2:$A$24,RANDBETWEEN(2,24),1)</f>
        <v>3008</v>
      </c>
      <c r="AD203" s="29"/>
      <c r="AE203" s="29" t="str">
        <f ca="1" t="shared" si="107"/>
        <v>Stamnät</v>
      </c>
      <c r="AF203" s="78"/>
      <c r="AG203" s="121"/>
      <c r="AH203" s="122"/>
      <c r="AI203" s="126"/>
      <c r="AM203" s="6">
        <f ca="1">VLOOKUP(AC203,Anslutningspunkt!A:B,2,0)+RANDBETWEEN(-10000,10000)</f>
        <v>7703692.698</v>
      </c>
      <c r="AN203" s="6">
        <f ca="1">VLOOKUP(AC203,Anslutningspunkt!A:C,3,0)+RANDBETWEEN(-10000,10000)</f>
        <v>763722.195</v>
      </c>
      <c r="AP203" s="6" t="str">
        <f ca="1" t="shared" si="109"/>
        <v>Utökning</v>
      </c>
      <c r="AQ203" s="6" t="str">
        <f ca="1" t="shared" si="110"/>
        <v>Konsumtion</v>
      </c>
      <c r="AX203" s="30">
        <f ca="1" t="shared" si="111"/>
        <v>44979.7333149842</v>
      </c>
      <c r="AZ203" s="30">
        <f ca="1">IF(SUM(IF({"4.Projekteringsavtal","5.Anslutningsavtal","6.Nätavtal"}=Q203,1,0))&gt;0,EDATE(AX203,RANDBETWEEN(0,6)),"")</f>
        <v>45160</v>
      </c>
      <c r="BB203" s="20" t="str">
        <f ca="1">IF(SUM(IF({"5.Anslutningsavtal","6.Nätavtal"}=Q203,1,0))&gt;0,EDATE(AZ203,RANDBETWEEN(0,3)),"")</f>
        <v/>
      </c>
      <c r="BD203" s="20" t="str">
        <f ca="1" t="shared" si="112"/>
        <v/>
      </c>
    </row>
    <row r="204" s="6" customFormat="1" spans="1:56">
      <c r="A204" s="32" t="s">
        <v>65</v>
      </c>
      <c r="B204" s="30">
        <f ca="1" t="shared" si="85"/>
        <v>44433</v>
      </c>
      <c r="C204" s="31">
        <f ca="1" t="shared" si="86"/>
        <v>44635</v>
      </c>
      <c r="D204" s="29" t="str">
        <f t="shared" si="87"/>
        <v>Project 4204</v>
      </c>
      <c r="E204" s="29" t="str">
        <f t="shared" si="88"/>
        <v>Company AB 5204</v>
      </c>
      <c r="F204" s="29" t="str">
        <f ca="1" t="shared" si="89"/>
        <v>Solna</v>
      </c>
      <c r="G204" s="36">
        <f ca="1" t="shared" si="90"/>
        <v>37</v>
      </c>
      <c r="H204" s="37" t="str">
        <f ca="1" t="shared" si="91"/>
        <v>Nej</v>
      </c>
      <c r="I204" s="29" t="str">
        <f ca="1" t="shared" si="92"/>
        <v>Nyanslutning</v>
      </c>
      <c r="J204" s="29" t="str">
        <f ca="1" t="shared" si="93"/>
        <v>Produktion</v>
      </c>
      <c r="K204" s="40">
        <f ca="1" t="shared" si="94"/>
        <v>470</v>
      </c>
      <c r="L204" s="40">
        <f ca="1" t="shared" si="95"/>
        <v>276</v>
      </c>
      <c r="M204" s="13"/>
      <c r="N204" s="29" t="str">
        <f ca="1" t="shared" si="96"/>
        <v>Sarah Anderson 204</v>
      </c>
      <c r="O204" s="29" t="str">
        <f ca="1" t="shared" si="97"/>
        <v>Sarah Anderson 204</v>
      </c>
      <c r="P204" s="29" t="str">
        <f ca="1" t="shared" si="98"/>
        <v>Lars Johnson 204</v>
      </c>
      <c r="Q204" s="29" t="str">
        <f ca="1" t="shared" si="99"/>
        <v>4.Projekteringsavtal</v>
      </c>
      <c r="R204" s="44" t="str">
        <f ca="1" t="shared" si="100"/>
        <v>Ja</v>
      </c>
      <c r="S204" s="44" t="str">
        <f ca="1" t="shared" si="101"/>
        <v/>
      </c>
      <c r="T204" s="44" t="str">
        <f ca="1" t="shared" si="102"/>
        <v/>
      </c>
      <c r="U204" s="15"/>
      <c r="V204" s="32"/>
      <c r="W204" s="48" t="str">
        <f ca="1" t="shared" si="103"/>
        <v>Länk</v>
      </c>
      <c r="X204" s="49" t="str">
        <f ca="1" t="shared" si="104"/>
        <v/>
      </c>
      <c r="Y204" s="62" t="str">
        <f ca="1" t="shared" si="105"/>
        <v/>
      </c>
      <c r="Z204" s="62" t="str">
        <f ca="1" t="shared" si="106"/>
        <v/>
      </c>
      <c r="AA204" s="66"/>
      <c r="AB204" s="63" t="str">
        <f ca="1" t="shared" si="108"/>
        <v/>
      </c>
      <c r="AC204" s="72">
        <f ca="1">INDEX(Anslutningspunkt!$A$2:$A$24,RANDBETWEEN(2,24),1)</f>
        <v>152</v>
      </c>
      <c r="AD204" s="29"/>
      <c r="AE204" s="29" t="str">
        <f ca="1" t="shared" si="107"/>
        <v>Stamnät</v>
      </c>
      <c r="AF204" s="78"/>
      <c r="AG204" s="121"/>
      <c r="AH204" s="122"/>
      <c r="AI204" s="122"/>
      <c r="AM204" s="6">
        <f ca="1">VLOOKUP(AC204,Anslutningspunkt!A:B,2,0)+RANDBETWEEN(-10000,10000)</f>
        <v>6282610.707</v>
      </c>
      <c r="AN204" s="6">
        <f ca="1">VLOOKUP(AC204,Anslutningspunkt!A:C,3,0)+RANDBETWEEN(-10000,10000)</f>
        <v>774814.054</v>
      </c>
      <c r="AP204" s="6" t="str">
        <f ca="1" t="shared" si="109"/>
        <v>Nyanslutning</v>
      </c>
      <c r="AQ204" s="6" t="str">
        <f ca="1" t="shared" si="110"/>
        <v>Produktion</v>
      </c>
      <c r="AX204" s="30">
        <f ca="1" t="shared" si="111"/>
        <v>44633.5195067044</v>
      </c>
      <c r="AZ204" s="30">
        <f ca="1">IF(SUM(IF({"4.Projekteringsavtal","5.Anslutningsavtal","6.Nätavtal"}=Q204,1,0))&gt;0,EDATE(AX204,RANDBETWEEN(0,6)),"")</f>
        <v>44633</v>
      </c>
      <c r="BB204" s="20" t="str">
        <f ca="1">IF(SUM(IF({"5.Anslutningsavtal","6.Nätavtal"}=Q204,1,0))&gt;0,EDATE(AZ204,RANDBETWEEN(0,3)),"")</f>
        <v/>
      </c>
      <c r="BD204" s="20" t="str">
        <f ca="1" t="shared" si="112"/>
        <v/>
      </c>
    </row>
    <row r="205" s="6" customFormat="1" ht="15" customHeight="1" spans="1:56">
      <c r="A205" s="32" t="s">
        <v>65</v>
      </c>
      <c r="B205" s="30">
        <f ca="1" t="shared" si="85"/>
        <v>43258</v>
      </c>
      <c r="C205" s="31">
        <f ca="1" t="shared" si="86"/>
        <v>43324</v>
      </c>
      <c r="D205" s="29" t="str">
        <f t="shared" si="87"/>
        <v>Project 4205</v>
      </c>
      <c r="E205" s="29" t="str">
        <f t="shared" si="88"/>
        <v>Company AB 5205</v>
      </c>
      <c r="F205" s="29" t="str">
        <f ca="1" t="shared" si="89"/>
        <v>Nacka</v>
      </c>
      <c r="G205" s="36">
        <f ca="1" t="shared" si="90"/>
        <v>35</v>
      </c>
      <c r="H205" s="37" t="str">
        <f ca="1" t="shared" si="91"/>
        <v>Ja</v>
      </c>
      <c r="I205" s="29" t="str">
        <f ca="1" t="shared" si="92"/>
        <v>Flytt</v>
      </c>
      <c r="J205" s="29" t="str">
        <f ca="1" t="shared" si="93"/>
        <v>Konsumtion</v>
      </c>
      <c r="K205" s="40">
        <f ca="1" t="shared" si="94"/>
        <v>370</v>
      </c>
      <c r="L205" s="40">
        <f ca="1" t="shared" si="95"/>
        <v>45</v>
      </c>
      <c r="M205" s="13"/>
      <c r="N205" s="29" t="str">
        <f ca="1" t="shared" si="96"/>
        <v>Anders Erikson 205</v>
      </c>
      <c r="O205" s="29" t="str">
        <f ca="1" t="shared" si="97"/>
        <v>Lars Johnson 205</v>
      </c>
      <c r="P205" s="29" t="str">
        <f ca="1" t="shared" si="98"/>
        <v>Anders Erikson 205</v>
      </c>
      <c r="Q205" s="29" t="str">
        <f ca="1" t="shared" si="99"/>
        <v>1.Anslutningsmöjlighet</v>
      </c>
      <c r="R205" s="44" t="str">
        <f ca="1" t="shared" si="100"/>
        <v>N/A</v>
      </c>
      <c r="S205" s="44" t="str">
        <f ca="1" t="shared" si="101"/>
        <v/>
      </c>
      <c r="T205" s="44" t="str">
        <f ca="1" t="shared" si="102"/>
        <v/>
      </c>
      <c r="U205" s="15"/>
      <c r="V205" s="32"/>
      <c r="W205" s="48" t="str">
        <f ca="1" t="shared" si="103"/>
        <v>Länk</v>
      </c>
      <c r="X205" s="49" t="str">
        <f ca="1" t="shared" si="104"/>
        <v/>
      </c>
      <c r="Y205" s="62" t="str">
        <f ca="1" t="shared" si="105"/>
        <v/>
      </c>
      <c r="Z205" s="62" t="str">
        <f ca="1" t="shared" si="106"/>
        <v/>
      </c>
      <c r="AA205" s="66"/>
      <c r="AB205" s="63">
        <f ca="1" t="shared" si="108"/>
        <v>43329.5743706689</v>
      </c>
      <c r="AC205" s="72">
        <f ca="1">INDEX(Anslutningspunkt!$A$2:$A$24,RANDBETWEEN(2,24),1)</f>
        <v>3007</v>
      </c>
      <c r="AD205" s="29"/>
      <c r="AE205" s="29" t="str">
        <f ca="1" t="shared" si="107"/>
        <v>Regionnät</v>
      </c>
      <c r="AF205" s="78"/>
      <c r="AG205" s="121"/>
      <c r="AH205" s="122"/>
      <c r="AI205" s="122"/>
      <c r="AM205" s="6">
        <f ca="1">VLOOKUP(AC205,Anslutningspunkt!A:B,2,0)+RANDBETWEEN(-10000,10000)</f>
        <v>7670326.698</v>
      </c>
      <c r="AN205" s="6">
        <f ca="1">VLOOKUP(AC205,Anslutningspunkt!A:C,3,0)+RANDBETWEEN(-10000,10000)</f>
        <v>769635.195</v>
      </c>
      <c r="AP205" s="6" t="str">
        <f ca="1" t="shared" si="109"/>
        <v>Flytt</v>
      </c>
      <c r="AQ205" s="6" t="str">
        <f ca="1" t="shared" si="110"/>
        <v>Konsumtion</v>
      </c>
      <c r="AX205" s="30" t="str">
        <f ca="1" t="shared" si="111"/>
        <v/>
      </c>
      <c r="AZ205" s="30" t="str">
        <f ca="1">IF(SUM(IF({"4.Projekteringsavtal","5.Anslutningsavtal","6.Nätavtal"}=Q205,1,0))&gt;0,EDATE(AX205,RANDBETWEEN(0,6)),"")</f>
        <v/>
      </c>
      <c r="BB205" s="20" t="str">
        <f ca="1">IF(SUM(IF({"5.Anslutningsavtal","6.Nätavtal"}=Q205,1,0))&gt;0,EDATE(AZ205,RANDBETWEEN(0,3)),"")</f>
        <v/>
      </c>
      <c r="BD205" s="20" t="str">
        <f ca="1" t="shared" si="112"/>
        <v/>
      </c>
    </row>
    <row r="206" s="6" customFormat="1" ht="18.75" customHeight="1" spans="1:56">
      <c r="A206" s="76" t="s">
        <v>65</v>
      </c>
      <c r="B206" s="30">
        <f ca="1" t="shared" si="85"/>
        <v>44201</v>
      </c>
      <c r="C206" s="31">
        <f ca="1" t="shared" si="86"/>
        <v>45128</v>
      </c>
      <c r="D206" s="29" t="str">
        <f t="shared" si="87"/>
        <v>Project 4206</v>
      </c>
      <c r="E206" s="29" t="str">
        <f t="shared" si="88"/>
        <v>Company AB 5206</v>
      </c>
      <c r="F206" s="29" t="str">
        <f ca="1" t="shared" si="89"/>
        <v>Täby</v>
      </c>
      <c r="G206" s="36">
        <f ca="1" t="shared" si="90"/>
        <v>35</v>
      </c>
      <c r="H206" s="37" t="str">
        <f ca="1" t="shared" si="91"/>
        <v>Nej</v>
      </c>
      <c r="I206" s="29" t="str">
        <f ca="1" t="shared" si="92"/>
        <v>Flytt</v>
      </c>
      <c r="J206" s="29" t="str">
        <f ca="1" t="shared" si="93"/>
        <v>Produktion</v>
      </c>
      <c r="K206" s="40">
        <f ca="1" t="shared" si="94"/>
        <v>50</v>
      </c>
      <c r="L206" s="40">
        <f ca="1" t="shared" si="95"/>
        <v>1</v>
      </c>
      <c r="M206" s="13"/>
      <c r="N206" s="29" t="str">
        <f ca="1" t="shared" si="96"/>
        <v>Erik Johanson 206</v>
      </c>
      <c r="O206" s="29" t="str">
        <f ca="1" t="shared" si="97"/>
        <v>Lars Johnson 206</v>
      </c>
      <c r="P206" s="29" t="str">
        <f ca="1" t="shared" si="98"/>
        <v>Erik Johanson 206</v>
      </c>
      <c r="Q206" s="29" t="str">
        <f ca="1" t="shared" si="99"/>
        <v>4.Projekteringsavtal</v>
      </c>
      <c r="R206" s="44" t="str">
        <f ca="1" t="shared" si="100"/>
        <v/>
      </c>
      <c r="S206" s="44" t="str">
        <f ca="1" t="shared" si="101"/>
        <v/>
      </c>
      <c r="T206" s="44" t="str">
        <f ca="1" t="shared" si="102"/>
        <v/>
      </c>
      <c r="U206" s="12"/>
      <c r="V206" s="76"/>
      <c r="W206" s="48" t="str">
        <f ca="1" t="shared" si="103"/>
        <v>Länk</v>
      </c>
      <c r="X206" s="49" t="str">
        <f ca="1" t="shared" si="104"/>
        <v>Nej</v>
      </c>
      <c r="Y206" s="62" t="str">
        <f ca="1" t="shared" si="105"/>
        <v/>
      </c>
      <c r="Z206" s="62" t="str">
        <f ca="1" t="shared" si="106"/>
        <v/>
      </c>
      <c r="AA206" s="118"/>
      <c r="AB206" s="63" t="str">
        <f ca="1" t="shared" si="108"/>
        <v/>
      </c>
      <c r="AC206" s="72">
        <f ca="1">INDEX(Anslutningspunkt!$A$2:$A$24,RANDBETWEEN(2,24),1)</f>
        <v>3011</v>
      </c>
      <c r="AD206" s="29"/>
      <c r="AE206" s="29" t="str">
        <f ca="1" t="shared" si="107"/>
        <v>Stamnät</v>
      </c>
      <c r="AF206" s="78"/>
      <c r="AG206" s="121"/>
      <c r="AH206" s="122"/>
      <c r="AI206" s="126"/>
      <c r="AM206" s="6">
        <f ca="1">VLOOKUP(AC206,Anslutningspunkt!A:B,2,0)+RANDBETWEEN(-10000,10000)</f>
        <v>7659037.698</v>
      </c>
      <c r="AN206" s="6">
        <f ca="1">VLOOKUP(AC206,Anslutningspunkt!A:C,3,0)+RANDBETWEEN(-10000,10000)</f>
        <v>823262.195</v>
      </c>
      <c r="AP206" s="6" t="str">
        <f ca="1" t="shared" si="109"/>
        <v>Flytt</v>
      </c>
      <c r="AQ206" s="6" t="str">
        <f ca="1" t="shared" si="110"/>
        <v>Produktion</v>
      </c>
      <c r="AX206" s="30">
        <f ca="1" t="shared" si="111"/>
        <v>44933.8234221516</v>
      </c>
      <c r="AZ206" s="30">
        <f ca="1">IF(SUM(IF({"4.Projekteringsavtal","5.Anslutningsavtal","6.Nätavtal"}=Q206,1,0))&gt;0,EDATE(AX206,RANDBETWEEN(0,6)),"")</f>
        <v>45084</v>
      </c>
      <c r="BB206" s="20" t="str">
        <f ca="1">IF(SUM(IF({"5.Anslutningsavtal","6.Nätavtal"}=Q206,1,0))&gt;0,EDATE(AZ206,RANDBETWEEN(0,3)),"")</f>
        <v/>
      </c>
      <c r="BD206" s="20" t="str">
        <f ca="1" t="shared" si="112"/>
        <v/>
      </c>
    </row>
    <row r="207" s="6" customFormat="1" spans="1:56">
      <c r="A207" s="32" t="s">
        <v>65</v>
      </c>
      <c r="B207" s="30">
        <f ca="1" t="shared" si="85"/>
        <v>44477</v>
      </c>
      <c r="C207" s="31">
        <f ca="1" t="shared" si="86"/>
        <v>45334</v>
      </c>
      <c r="D207" s="29" t="str">
        <f t="shared" si="87"/>
        <v>Project 4207</v>
      </c>
      <c r="E207" s="29" t="str">
        <f t="shared" si="88"/>
        <v>Company AB 5207</v>
      </c>
      <c r="F207" s="29" t="str">
        <f ca="1" t="shared" si="89"/>
        <v>Sala</v>
      </c>
      <c r="G207" s="36">
        <f ca="1" t="shared" si="90"/>
        <v>36</v>
      </c>
      <c r="H207" s="37" t="str">
        <f ca="1" t="shared" si="91"/>
        <v>Ja</v>
      </c>
      <c r="I207" s="29" t="str">
        <f ca="1" t="shared" si="92"/>
        <v>Utökning</v>
      </c>
      <c r="J207" s="29" t="str">
        <f ca="1" t="shared" si="93"/>
        <v>Produktion</v>
      </c>
      <c r="K207" s="40">
        <f ca="1" t="shared" si="94"/>
        <v>470</v>
      </c>
      <c r="L207" s="40">
        <f ca="1" t="shared" si="95"/>
        <v>179</v>
      </c>
      <c r="M207" s="13"/>
      <c r="N207" s="29" t="str">
        <f ca="1" t="shared" si="96"/>
        <v>Anders Erikson 207</v>
      </c>
      <c r="O207" s="29" t="str">
        <f ca="1" t="shared" si="97"/>
        <v>Anders Erikson 207</v>
      </c>
      <c r="P207" s="29" t="str">
        <f ca="1" t="shared" si="98"/>
        <v>Anders Erikson 207</v>
      </c>
      <c r="Q207" s="29" t="str">
        <f ca="1" t="shared" si="99"/>
        <v>4.Projekteringsavtal</v>
      </c>
      <c r="R207" s="44" t="str">
        <f ca="1" t="shared" si="100"/>
        <v>n</v>
      </c>
      <c r="S207" s="44" t="str">
        <f ca="1" t="shared" si="101"/>
        <v/>
      </c>
      <c r="T207" s="44" t="str">
        <f ca="1" t="shared" si="102"/>
        <v>x</v>
      </c>
      <c r="U207" s="15"/>
      <c r="V207" s="32"/>
      <c r="W207" s="48" t="str">
        <f ca="1" t="shared" si="103"/>
        <v/>
      </c>
      <c r="X207" s="49" t="str">
        <f ca="1" t="shared" si="104"/>
        <v/>
      </c>
      <c r="Y207" s="62" t="str">
        <f ca="1" t="shared" si="105"/>
        <v/>
      </c>
      <c r="Z207" s="62" t="str">
        <f ca="1" t="shared" si="106"/>
        <v/>
      </c>
      <c r="AA207" s="66"/>
      <c r="AB207" s="63" t="str">
        <f ca="1" t="shared" si="108"/>
        <v/>
      </c>
      <c r="AC207" s="72">
        <f ca="1">INDEX(Anslutningspunkt!$A$2:$A$24,RANDBETWEEN(2,24),1)</f>
        <v>151</v>
      </c>
      <c r="AD207" s="29"/>
      <c r="AE207" s="29" t="str">
        <f ca="1" t="shared" si="107"/>
        <v>Regionnät</v>
      </c>
      <c r="AF207" s="78"/>
      <c r="AG207" s="121"/>
      <c r="AH207" s="122"/>
      <c r="AI207" s="126"/>
      <c r="AM207" s="6">
        <f ca="1">VLOOKUP(AC207,Anslutningspunkt!A:B,2,0)+RANDBETWEEN(-10000,10000)</f>
        <v>6328059.937</v>
      </c>
      <c r="AN207" s="6">
        <f ca="1">VLOOKUP(AC207,Anslutningspunkt!A:C,3,0)+RANDBETWEEN(-10000,10000)</f>
        <v>420838.554</v>
      </c>
      <c r="AP207" s="6" t="str">
        <f ca="1" t="shared" si="109"/>
        <v>Utökning</v>
      </c>
      <c r="AQ207" s="6" t="str">
        <f ca="1" t="shared" si="110"/>
        <v>Produktion</v>
      </c>
      <c r="AX207" s="30">
        <f ca="1" t="shared" si="111"/>
        <v>44488.9358576112</v>
      </c>
      <c r="AZ207" s="30">
        <f ca="1">IF(SUM(IF({"4.Projekteringsavtal","5.Anslutningsavtal","6.Nätavtal"}=Q207,1,0))&gt;0,EDATE(AX207,RANDBETWEEN(0,6)),"")</f>
        <v>44488</v>
      </c>
      <c r="BB207" s="20" t="str">
        <f ca="1">IF(SUM(IF({"5.Anslutningsavtal","6.Nätavtal"}=Q207,1,0))&gt;0,EDATE(AZ207,RANDBETWEEN(0,3)),"")</f>
        <v/>
      </c>
      <c r="BD207" s="20" t="str">
        <f ca="1" t="shared" si="112"/>
        <v/>
      </c>
    </row>
    <row r="208" s="6" customFormat="1" spans="1:56">
      <c r="A208" s="32" t="s">
        <v>65</v>
      </c>
      <c r="B208" s="30">
        <f ca="1" t="shared" si="85"/>
        <v>44207</v>
      </c>
      <c r="C208" s="31">
        <f ca="1" t="shared" si="86"/>
        <v>44554</v>
      </c>
      <c r="D208" s="29" t="str">
        <f t="shared" si="87"/>
        <v>Project 4208</v>
      </c>
      <c r="E208" s="29" t="str">
        <f t="shared" si="88"/>
        <v>Company AB 5208</v>
      </c>
      <c r="F208" s="29" t="str">
        <f ca="1" t="shared" si="89"/>
        <v>Surahamar</v>
      </c>
      <c r="G208" s="36">
        <f ca="1" t="shared" si="90"/>
        <v>31</v>
      </c>
      <c r="H208" s="37" t="str">
        <f ca="1" t="shared" si="91"/>
        <v/>
      </c>
      <c r="I208" s="29" t="str">
        <f ca="1" t="shared" si="92"/>
        <v>Nyanslutning</v>
      </c>
      <c r="J208" s="29" t="str">
        <f ca="1" t="shared" si="93"/>
        <v>Konsumtion</v>
      </c>
      <c r="K208" s="40">
        <f ca="1" t="shared" si="94"/>
        <v>120</v>
      </c>
      <c r="L208" s="40">
        <f ca="1" t="shared" si="95"/>
        <v>52</v>
      </c>
      <c r="M208" s="13"/>
      <c r="N208" s="29" t="str">
        <f ca="1" t="shared" si="96"/>
        <v>Erik Johanson 208</v>
      </c>
      <c r="O208" s="29" t="str">
        <f ca="1" t="shared" si="97"/>
        <v>Erik Johanson 208</v>
      </c>
      <c r="P208" s="29" t="str">
        <f ca="1" t="shared" si="98"/>
        <v>Erik Johanson 208</v>
      </c>
      <c r="Q208" s="29" t="str">
        <f ca="1" t="shared" si="99"/>
        <v>5.Anslutningsavtal</v>
      </c>
      <c r="R208" s="44" t="str">
        <f ca="1" t="shared" si="100"/>
        <v/>
      </c>
      <c r="S208" s="44" t="str">
        <f ca="1" t="shared" si="101"/>
        <v>x</v>
      </c>
      <c r="T208" s="44" t="str">
        <f ca="1" t="shared" si="102"/>
        <v/>
      </c>
      <c r="U208" s="15"/>
      <c r="V208" s="32"/>
      <c r="W208" s="48" t="str">
        <f ca="1" t="shared" si="103"/>
        <v/>
      </c>
      <c r="X208" s="49" t="str">
        <f ca="1" t="shared" si="104"/>
        <v>Nej</v>
      </c>
      <c r="Y208" s="62" t="str">
        <f ca="1" t="shared" si="105"/>
        <v/>
      </c>
      <c r="Z208" s="62" t="str">
        <f ca="1" t="shared" si="106"/>
        <v/>
      </c>
      <c r="AA208" s="66"/>
      <c r="AB208" s="63" t="str">
        <f ca="1" t="shared" si="108"/>
        <v/>
      </c>
      <c r="AC208" s="72">
        <f ca="1">INDEX(Anslutningspunkt!$A$2:$A$24,RANDBETWEEN(2,24),1)</f>
        <v>3006</v>
      </c>
      <c r="AD208" s="29"/>
      <c r="AE208" s="29" t="str">
        <f ca="1" t="shared" si="107"/>
        <v>Stamnät Regionnät</v>
      </c>
      <c r="AF208" s="78"/>
      <c r="AG208" s="121"/>
      <c r="AH208" s="122"/>
      <c r="AI208" s="126"/>
      <c r="AM208" s="6">
        <f ca="1">VLOOKUP(AC208,Anslutningspunkt!A:B,2,0)+RANDBETWEEN(-10000,10000)</f>
        <v>7609811.698</v>
      </c>
      <c r="AN208" s="6">
        <f ca="1">VLOOKUP(AC208,Anslutningspunkt!A:C,3,0)+RANDBETWEEN(-10000,10000)</f>
        <v>805580.195</v>
      </c>
      <c r="AP208" s="6" t="str">
        <f ca="1" t="shared" si="109"/>
        <v>Nyanslutning</v>
      </c>
      <c r="AQ208" s="6" t="str">
        <f ca="1" t="shared" si="110"/>
        <v>Konsumtion</v>
      </c>
      <c r="AX208" s="30">
        <f ca="1" t="shared" si="111"/>
        <v>44435.4802254067</v>
      </c>
      <c r="AZ208" s="30">
        <f ca="1">IF(SUM(IF({"4.Projekteringsavtal","5.Anslutningsavtal","6.Nätavtal"}=Q208,1,0))&gt;0,EDATE(AX208,RANDBETWEEN(0,6)),"")</f>
        <v>44466</v>
      </c>
      <c r="BB208" s="20">
        <f ca="1">IF(SUM(IF({"5.Anslutningsavtal","6.Nätavtal"}=Q208,1,0))&gt;0,EDATE(AZ208,RANDBETWEEN(0,3)),"")</f>
        <v>44466</v>
      </c>
      <c r="BD208" s="20" t="str">
        <f ca="1" t="shared" si="112"/>
        <v/>
      </c>
    </row>
    <row r="209" s="6" customFormat="1" spans="1:56">
      <c r="A209" s="32" t="s">
        <v>65</v>
      </c>
      <c r="B209" s="30">
        <f ca="1" t="shared" si="85"/>
        <v>43916</v>
      </c>
      <c r="C209" s="31">
        <f ca="1" t="shared" si="86"/>
        <v>44106</v>
      </c>
      <c r="D209" s="29" t="str">
        <f t="shared" si="87"/>
        <v>Project 4209</v>
      </c>
      <c r="E209" s="29" t="str">
        <f t="shared" si="88"/>
        <v>Company AB 5209</v>
      </c>
      <c r="F209" s="29" t="str">
        <f ca="1" t="shared" si="89"/>
        <v>Lindesberg</v>
      </c>
      <c r="G209" s="36">
        <f ca="1" t="shared" si="90"/>
        <v>38</v>
      </c>
      <c r="H209" s="37" t="str">
        <f ca="1" t="shared" si="91"/>
        <v>Nej</v>
      </c>
      <c r="I209" s="29" t="str">
        <f ca="1" t="shared" si="92"/>
        <v>Utökning</v>
      </c>
      <c r="J209" s="29" t="str">
        <f ca="1" t="shared" si="93"/>
        <v>Konsumtion</v>
      </c>
      <c r="K209" s="40">
        <f ca="1" t="shared" si="94"/>
        <v>400</v>
      </c>
      <c r="L209" s="40">
        <f ca="1" t="shared" si="95"/>
        <v>267</v>
      </c>
      <c r="M209" s="13"/>
      <c r="N209" s="29" t="str">
        <f ca="1" t="shared" si="96"/>
        <v>Lars Johnson 209</v>
      </c>
      <c r="O209" s="29" t="str">
        <f ca="1" t="shared" si="97"/>
        <v>Lars Johnson 209</v>
      </c>
      <c r="P209" s="29" t="str">
        <f ca="1" t="shared" si="98"/>
        <v>Anders Erikson 209</v>
      </c>
      <c r="Q209" s="29" t="str">
        <f ca="1" t="shared" si="99"/>
        <v>5.Anslutningsavtal</v>
      </c>
      <c r="R209" s="44" t="str">
        <f ca="1" t="shared" si="100"/>
        <v>nej</v>
      </c>
      <c r="S209" s="44" t="str">
        <f ca="1" t="shared" si="101"/>
        <v/>
      </c>
      <c r="T209" s="44" t="str">
        <f ca="1" t="shared" si="102"/>
        <v>x</v>
      </c>
      <c r="U209" s="15"/>
      <c r="V209" s="32"/>
      <c r="W209" s="48" t="str">
        <f ca="1" t="shared" si="103"/>
        <v/>
      </c>
      <c r="X209" s="49" t="str">
        <f ca="1" t="shared" si="104"/>
        <v/>
      </c>
      <c r="Y209" s="62" t="str">
        <f ca="1" t="shared" si="105"/>
        <v/>
      </c>
      <c r="Z209" s="62" t="str">
        <f ca="1" t="shared" si="106"/>
        <v/>
      </c>
      <c r="AA209" s="66"/>
      <c r="AB209" s="63" t="str">
        <f ca="1" t="shared" si="108"/>
        <v/>
      </c>
      <c r="AC209" s="72">
        <f ca="1">INDEX(Anslutningspunkt!$A$2:$A$24,RANDBETWEEN(2,24),1)</f>
        <v>202</v>
      </c>
      <c r="AD209" s="29"/>
      <c r="AE209" s="29" t="str">
        <f ca="1" t="shared" si="107"/>
        <v/>
      </c>
      <c r="AF209" s="78"/>
      <c r="AG209" s="121"/>
      <c r="AH209" s="122"/>
      <c r="AI209" s="126"/>
      <c r="AM209" s="6">
        <f ca="1">VLOOKUP(AC209,Anslutningspunkt!A:B,2,0)+RANDBETWEEN(-10000,10000)</f>
        <v>6837293.345</v>
      </c>
      <c r="AN209" s="6">
        <f ca="1">VLOOKUP(AC209,Anslutningspunkt!A:C,3,0)+RANDBETWEEN(-10000,10000)</f>
        <v>647189.127</v>
      </c>
      <c r="AP209" s="6" t="str">
        <f ca="1" t="shared" si="109"/>
        <v>Utökning</v>
      </c>
      <c r="AQ209" s="6" t="str">
        <f ca="1" t="shared" si="110"/>
        <v>Konsumtion</v>
      </c>
      <c r="AX209" s="30">
        <f ca="1" t="shared" si="111"/>
        <v>43993.3245323961</v>
      </c>
      <c r="AZ209" s="30">
        <f ca="1">IF(SUM(IF({"4.Projekteringsavtal","5.Anslutningsavtal","6.Nätavtal"}=Q209,1,0))&gt;0,EDATE(AX209,RANDBETWEEN(0,6)),"")</f>
        <v>43993</v>
      </c>
      <c r="BB209" s="20">
        <f ca="1">IF(SUM(IF({"5.Anslutningsavtal","6.Nätavtal"}=Q209,1,0))&gt;0,EDATE(AZ209,RANDBETWEEN(0,3)),"")</f>
        <v>44054</v>
      </c>
      <c r="BD209" s="20" t="str">
        <f ca="1" t="shared" si="112"/>
        <v/>
      </c>
    </row>
    <row r="210" s="6" customFormat="1" spans="1:56">
      <c r="A210" s="32" t="s">
        <v>65</v>
      </c>
      <c r="B210" s="30">
        <f ca="1" t="shared" si="85"/>
        <v>44819</v>
      </c>
      <c r="C210" s="31">
        <f ca="1" t="shared" si="86"/>
        <v>45530</v>
      </c>
      <c r="D210" s="29" t="str">
        <f t="shared" si="87"/>
        <v>Project 4210</v>
      </c>
      <c r="E210" s="29" t="str">
        <f t="shared" si="88"/>
        <v>Company AB 5210</v>
      </c>
      <c r="F210" s="29" t="str">
        <f ca="1" t="shared" si="89"/>
        <v>Täby</v>
      </c>
      <c r="G210" s="36">
        <f ca="1" t="shared" si="90"/>
        <v>38</v>
      </c>
      <c r="H210" s="37" t="str">
        <f ca="1" t="shared" si="91"/>
        <v>Ja</v>
      </c>
      <c r="I210" s="29" t="str">
        <f ca="1" t="shared" si="92"/>
        <v>Utökning</v>
      </c>
      <c r="J210" s="29" t="str">
        <f ca="1" t="shared" si="93"/>
        <v>Konsumtion</v>
      </c>
      <c r="K210" s="40">
        <f ca="1" t="shared" si="94"/>
        <v>340</v>
      </c>
      <c r="L210" s="40">
        <f ca="1" t="shared" si="95"/>
        <v>268</v>
      </c>
      <c r="M210" s="13"/>
      <c r="N210" s="29" t="str">
        <f ca="1" t="shared" si="96"/>
        <v>Erik Johanson 210</v>
      </c>
      <c r="O210" s="29" t="str">
        <f ca="1" t="shared" si="97"/>
        <v>Erik Johanson 210</v>
      </c>
      <c r="P210" s="29" t="str">
        <f ca="1" t="shared" si="98"/>
        <v>Erik Johanson 210</v>
      </c>
      <c r="Q210" s="29" t="str">
        <f ca="1" t="shared" si="99"/>
        <v>5.Anslutningsavtal</v>
      </c>
      <c r="R210" s="44" t="str">
        <f ca="1" t="shared" si="100"/>
        <v/>
      </c>
      <c r="S210" s="44" t="str">
        <f ca="1" t="shared" si="101"/>
        <v/>
      </c>
      <c r="T210" s="44" t="str">
        <f ca="1" t="shared" si="102"/>
        <v/>
      </c>
      <c r="U210" s="15"/>
      <c r="V210" s="32"/>
      <c r="W210" s="48" t="str">
        <f ca="1" t="shared" si="103"/>
        <v>Länk</v>
      </c>
      <c r="X210" s="49" t="str">
        <f ca="1" t="shared" si="104"/>
        <v>Ja</v>
      </c>
      <c r="Y210" s="62">
        <f ca="1" t="shared" si="105"/>
        <v>45578</v>
      </c>
      <c r="Z210" s="62">
        <f ca="1" t="shared" si="106"/>
        <v>45578</v>
      </c>
      <c r="AA210" s="66"/>
      <c r="AB210" s="63" t="str">
        <f ca="1" t="shared" si="108"/>
        <v/>
      </c>
      <c r="AC210" s="72">
        <f ca="1">INDEX(Anslutningspunkt!$A$2:$A$24,RANDBETWEEN(2,24),1)</f>
        <v>3004</v>
      </c>
      <c r="AD210" s="29"/>
      <c r="AE210" s="29" t="str">
        <f ca="1" t="shared" si="107"/>
        <v>Regionnät</v>
      </c>
      <c r="AF210" s="78"/>
      <c r="AG210" s="121"/>
      <c r="AH210" s="122"/>
      <c r="AI210" s="122"/>
      <c r="AM210" s="6">
        <f ca="1">VLOOKUP(AC210,Anslutningspunkt!A:B,2,0)+RANDBETWEEN(-10000,10000)</f>
        <v>7621103.698</v>
      </c>
      <c r="AN210" s="6">
        <f ca="1">VLOOKUP(AC210,Anslutningspunkt!A:C,3,0)+RANDBETWEEN(-10000,10000)</f>
        <v>766721.195</v>
      </c>
      <c r="AP210" s="6" t="str">
        <f ca="1" t="shared" si="109"/>
        <v>Utökning</v>
      </c>
      <c r="AQ210" s="6" t="str">
        <f ca="1" t="shared" si="110"/>
        <v>Konsumtion</v>
      </c>
      <c r="AX210" s="30">
        <f ca="1" t="shared" si="111"/>
        <v>45170.9425176225</v>
      </c>
      <c r="AZ210" s="30">
        <f ca="1">IF(SUM(IF({"4.Projekteringsavtal","5.Anslutningsavtal","6.Nätavtal"}=Q210,1,0))&gt;0,EDATE(AX210,RANDBETWEEN(0,6)),"")</f>
        <v>45231</v>
      </c>
      <c r="BB210" s="20">
        <f ca="1">IF(SUM(IF({"5.Anslutningsavtal","6.Nätavtal"}=Q210,1,0))&gt;0,EDATE(AZ210,RANDBETWEEN(0,3)),"")</f>
        <v>45231</v>
      </c>
      <c r="BD210" s="20" t="str">
        <f ca="1" t="shared" si="112"/>
        <v/>
      </c>
    </row>
    <row r="211" s="6" customFormat="1" ht="15" customHeight="1" spans="1:56">
      <c r="A211" s="32" t="s">
        <v>65</v>
      </c>
      <c r="B211" s="30">
        <f ca="1" t="shared" si="85"/>
        <v>44717</v>
      </c>
      <c r="C211" s="31">
        <f ca="1" t="shared" si="86"/>
        <v>45215</v>
      </c>
      <c r="D211" s="29" t="str">
        <f t="shared" si="87"/>
        <v>Project 4211</v>
      </c>
      <c r="E211" s="29" t="str">
        <f t="shared" si="88"/>
        <v>Company AB 5211</v>
      </c>
      <c r="F211" s="29" t="str">
        <f ca="1" t="shared" si="89"/>
        <v>Gävle/Sandviken</v>
      </c>
      <c r="G211" s="36">
        <f ca="1" t="shared" si="90"/>
        <v>33</v>
      </c>
      <c r="H211" s="37" t="str">
        <f ca="1" t="shared" si="91"/>
        <v>Nej</v>
      </c>
      <c r="I211" s="29" t="str">
        <f ca="1" t="shared" si="92"/>
        <v>Flytt</v>
      </c>
      <c r="J211" s="29" t="str">
        <f ca="1" t="shared" si="93"/>
        <v>Produktion</v>
      </c>
      <c r="K211" s="40">
        <f ca="1" t="shared" si="94"/>
        <v>130</v>
      </c>
      <c r="L211" s="40">
        <f ca="1" t="shared" si="95"/>
        <v>129</v>
      </c>
      <c r="M211" s="13"/>
      <c r="N211" s="29" t="str">
        <f ca="1" t="shared" si="96"/>
        <v>Lars Johnson 211</v>
      </c>
      <c r="O211" s="29" t="str">
        <f ca="1" t="shared" si="97"/>
        <v>Erik Johanson 211</v>
      </c>
      <c r="P211" s="29" t="str">
        <f ca="1" t="shared" si="98"/>
        <v>Erik Johanson 211</v>
      </c>
      <c r="Q211" s="29" t="str">
        <f ca="1" t="shared" si="99"/>
        <v>5.Anslutningsavtal</v>
      </c>
      <c r="R211" s="44" t="str">
        <f ca="1" t="shared" si="100"/>
        <v>Ja</v>
      </c>
      <c r="S211" s="44" t="str">
        <f ca="1" t="shared" si="101"/>
        <v/>
      </c>
      <c r="T211" s="44" t="str">
        <f ca="1" t="shared" si="102"/>
        <v/>
      </c>
      <c r="U211" s="15"/>
      <c r="V211" s="32"/>
      <c r="W211" s="48" t="str">
        <f ca="1" t="shared" si="103"/>
        <v>Ansluts till LN 20 kV</v>
      </c>
      <c r="X211" s="49" t="str">
        <f ca="1" t="shared" si="104"/>
        <v>Ja</v>
      </c>
      <c r="Y211" s="62">
        <f ca="1" t="shared" si="105"/>
        <v>45559</v>
      </c>
      <c r="Z211" s="62">
        <f ca="1" t="shared" si="106"/>
        <v>45467</v>
      </c>
      <c r="AA211" s="66"/>
      <c r="AB211" s="63" t="str">
        <f ca="1" t="shared" si="108"/>
        <v/>
      </c>
      <c r="AC211" s="72">
        <f ca="1">INDEX(Anslutningspunkt!$A$2:$A$24,RANDBETWEEN(2,24),1)</f>
        <v>3001</v>
      </c>
      <c r="AD211" s="29"/>
      <c r="AE211" s="29" t="str">
        <f ca="1" t="shared" si="107"/>
        <v>Regionnät</v>
      </c>
      <c r="AF211" s="78"/>
      <c r="AG211" s="121"/>
      <c r="AH211" s="122"/>
      <c r="AI211" s="126"/>
      <c r="AM211" s="6">
        <f ca="1">VLOOKUP(AC211,Anslutningspunkt!A:B,2,0)+RANDBETWEEN(-10000,10000)</f>
        <v>7399655.672</v>
      </c>
      <c r="AN211" s="6">
        <f ca="1">VLOOKUP(AC211,Anslutningspunkt!A:C,3,0)+RANDBETWEEN(-10000,10000)</f>
        <v>929054.142</v>
      </c>
      <c r="AP211" s="6" t="str">
        <f ca="1" t="shared" si="109"/>
        <v>Flytt</v>
      </c>
      <c r="AQ211" s="6" t="str">
        <f ca="1" t="shared" si="110"/>
        <v>Produktion</v>
      </c>
      <c r="AX211" s="30">
        <f ca="1" t="shared" si="111"/>
        <v>44908.6833549479</v>
      </c>
      <c r="AZ211" s="30">
        <f ca="1">IF(SUM(IF({"4.Projekteringsavtal","5.Anslutningsavtal","6.Nätavtal"}=Q211,1,0))&gt;0,EDATE(AX211,RANDBETWEEN(0,6)),"")</f>
        <v>44939</v>
      </c>
      <c r="BB211" s="20">
        <f ca="1">IF(SUM(IF({"5.Anslutningsavtal","6.Nätavtal"}=Q211,1,0))&gt;0,EDATE(AZ211,RANDBETWEEN(0,3)),"")</f>
        <v>44998</v>
      </c>
      <c r="BD211" s="20" t="str">
        <f ca="1" t="shared" si="112"/>
        <v/>
      </c>
    </row>
    <row r="212" s="6" customFormat="1" spans="1:56">
      <c r="A212" s="32" t="s">
        <v>65</v>
      </c>
      <c r="B212" s="30">
        <f ca="1" t="shared" si="85"/>
        <v>43891</v>
      </c>
      <c r="C212" s="31">
        <f ca="1" t="shared" si="86"/>
        <v>44492</v>
      </c>
      <c r="D212" s="29" t="str">
        <f t="shared" si="87"/>
        <v>Project 4212</v>
      </c>
      <c r="E212" s="29" t="str">
        <f t="shared" si="88"/>
        <v>Company AB 5212</v>
      </c>
      <c r="F212" s="29" t="str">
        <f ca="1" t="shared" si="89"/>
        <v>Köping</v>
      </c>
      <c r="G212" s="36">
        <f ca="1" t="shared" si="90"/>
        <v>36</v>
      </c>
      <c r="H212" s="37" t="str">
        <f ca="1" t="shared" si="91"/>
        <v>Ja</v>
      </c>
      <c r="I212" s="29" t="str">
        <f ca="1" t="shared" si="92"/>
        <v>Utökning</v>
      </c>
      <c r="J212" s="29" t="str">
        <f ca="1" t="shared" si="93"/>
        <v>Konsumtion</v>
      </c>
      <c r="K212" s="40">
        <f ca="1" t="shared" si="94"/>
        <v>240</v>
      </c>
      <c r="L212" s="40">
        <f ca="1" t="shared" si="95"/>
        <v>174</v>
      </c>
      <c r="M212" s="13"/>
      <c r="N212" s="29" t="str">
        <f ca="1" t="shared" si="96"/>
        <v>Lars Johnson 212</v>
      </c>
      <c r="O212" s="29" t="str">
        <f ca="1" t="shared" si="97"/>
        <v>Lars Johnson 212</v>
      </c>
      <c r="P212" s="29" t="str">
        <f ca="1" t="shared" si="98"/>
        <v>Sarah Anderson 212</v>
      </c>
      <c r="Q212" s="29" t="str">
        <f ca="1" t="shared" si="99"/>
        <v>1.Anslutningsmöjlighet</v>
      </c>
      <c r="R212" s="44" t="str">
        <f ca="1" t="shared" si="100"/>
        <v/>
      </c>
      <c r="S212" s="44" t="str">
        <f ca="1" t="shared" si="101"/>
        <v/>
      </c>
      <c r="T212" s="44" t="str">
        <f ca="1" t="shared" si="102"/>
        <v/>
      </c>
      <c r="U212" s="15"/>
      <c r="V212" s="32"/>
      <c r="W212" s="48" t="str">
        <f ca="1" t="shared" si="103"/>
        <v>Ansluts till LN 20 kV</v>
      </c>
      <c r="X212" s="49" t="str">
        <f ca="1" t="shared" si="104"/>
        <v>Ja</v>
      </c>
      <c r="Y212" s="62">
        <f ca="1" t="shared" si="105"/>
        <v>45321</v>
      </c>
      <c r="Z212" s="62">
        <f ca="1" t="shared" si="106"/>
        <v>45245</v>
      </c>
      <c r="AA212" s="66"/>
      <c r="AB212" s="63" t="str">
        <f ca="1" t="shared" si="108"/>
        <v/>
      </c>
      <c r="AC212" s="72">
        <f ca="1">INDEX(Anslutningspunkt!$A$2:$A$24,RANDBETWEEN(2,24),1)</f>
        <v>205</v>
      </c>
      <c r="AD212" s="29"/>
      <c r="AE212" s="29" t="str">
        <f ca="1" t="shared" si="107"/>
        <v>Stamnät Regionnät</v>
      </c>
      <c r="AF212" s="78"/>
      <c r="AG212" s="121"/>
      <c r="AH212" s="122"/>
      <c r="AI212" s="126"/>
      <c r="AM212" s="6">
        <f ca="1">VLOOKUP(AC212,Anslutningspunkt!A:B,2,0)+RANDBETWEEN(-10000,10000)</f>
        <v>7201308.753</v>
      </c>
      <c r="AN212" s="6">
        <f ca="1">VLOOKUP(AC212,Anslutningspunkt!A:C,3,0)+RANDBETWEEN(-10000,10000)</f>
        <v>376905.201</v>
      </c>
      <c r="AP212" s="6" t="str">
        <f ca="1" t="shared" si="109"/>
        <v>Utökning</v>
      </c>
      <c r="AQ212" s="6" t="str">
        <f ca="1" t="shared" si="110"/>
        <v>Konsumtion</v>
      </c>
      <c r="AX212" s="30" t="str">
        <f ca="1" t="shared" si="111"/>
        <v/>
      </c>
      <c r="AZ212" s="30" t="str">
        <f ca="1">IF(SUM(IF({"4.Projekteringsavtal","5.Anslutningsavtal","6.Nätavtal"}=Q212,1,0))&gt;0,EDATE(AX212,RANDBETWEEN(0,6)),"")</f>
        <v/>
      </c>
      <c r="BB212" s="20" t="str">
        <f ca="1">IF(SUM(IF({"5.Anslutningsavtal","6.Nätavtal"}=Q212,1,0))&gt;0,EDATE(AZ212,RANDBETWEEN(0,3)),"")</f>
        <v/>
      </c>
      <c r="BD212" s="20" t="str">
        <f ca="1" t="shared" si="112"/>
        <v/>
      </c>
    </row>
    <row r="213" s="6" customFormat="1" spans="1:56">
      <c r="A213" s="32" t="s">
        <v>65</v>
      </c>
      <c r="B213" s="30">
        <f ca="1" t="shared" si="85"/>
        <v>44371</v>
      </c>
      <c r="C213" s="31">
        <f ca="1" t="shared" si="86"/>
        <v>44513</v>
      </c>
      <c r="D213" s="29" t="str">
        <f t="shared" si="87"/>
        <v>Project 4213</v>
      </c>
      <c r="E213" s="29" t="str">
        <f t="shared" si="88"/>
        <v>Company AB 5213</v>
      </c>
      <c r="F213" s="29" t="str">
        <f ca="1" t="shared" si="89"/>
        <v>Upplands Bro</v>
      </c>
      <c r="G213" s="36">
        <f ca="1" t="shared" si="90"/>
        <v>33</v>
      </c>
      <c r="H213" s="37" t="str">
        <f ca="1" t="shared" si="91"/>
        <v>Ja</v>
      </c>
      <c r="I213" s="29" t="str">
        <f ca="1" t="shared" si="92"/>
        <v>Flytt</v>
      </c>
      <c r="J213" s="29" t="str">
        <f ca="1" t="shared" si="93"/>
        <v>Produktion</v>
      </c>
      <c r="K213" s="40">
        <f ca="1" t="shared" si="94"/>
        <v>90</v>
      </c>
      <c r="L213" s="40">
        <f ca="1" t="shared" si="95"/>
        <v>54</v>
      </c>
      <c r="M213" s="13"/>
      <c r="N213" s="29" t="str">
        <f ca="1" t="shared" si="96"/>
        <v>Lars Johnson 213</v>
      </c>
      <c r="O213" s="29" t="str">
        <f ca="1" t="shared" si="97"/>
        <v>Erik Johanson 213</v>
      </c>
      <c r="P213" s="29" t="str">
        <f ca="1" t="shared" si="98"/>
        <v>Anders Erikson 213</v>
      </c>
      <c r="Q213" s="29" t="str">
        <f ca="1" t="shared" si="99"/>
        <v>2.Reservationsavtal</v>
      </c>
      <c r="R213" s="44" t="str">
        <f ca="1" t="shared" si="100"/>
        <v/>
      </c>
      <c r="S213" s="44" t="str">
        <f ca="1" t="shared" si="101"/>
        <v/>
      </c>
      <c r="T213" s="44" t="str">
        <f ca="1" t="shared" si="102"/>
        <v>x</v>
      </c>
      <c r="U213" s="15"/>
      <c r="V213" s="32"/>
      <c r="W213" s="48" t="str">
        <f ca="1" t="shared" si="103"/>
        <v/>
      </c>
      <c r="X213" s="49" t="str">
        <f ca="1" t="shared" si="104"/>
        <v/>
      </c>
      <c r="Y213" s="62" t="str">
        <f ca="1" t="shared" si="105"/>
        <v/>
      </c>
      <c r="Z213" s="62" t="str">
        <f ca="1" t="shared" si="106"/>
        <v/>
      </c>
      <c r="AA213" s="66"/>
      <c r="AB213" s="63" t="str">
        <f ca="1" t="shared" si="108"/>
        <v/>
      </c>
      <c r="AC213" s="72">
        <f ca="1">INDEX(Anslutningspunkt!$A$2:$A$24,RANDBETWEEN(2,24),1)</f>
        <v>152</v>
      </c>
      <c r="AD213" s="29"/>
      <c r="AE213" s="29" t="str">
        <f ca="1" t="shared" si="107"/>
        <v>Regionnät</v>
      </c>
      <c r="AF213" s="78"/>
      <c r="AG213" s="121"/>
      <c r="AH213" s="122"/>
      <c r="AI213" s="122"/>
      <c r="AM213" s="6">
        <f ca="1">VLOOKUP(AC213,Anslutningspunkt!A:B,2,0)+RANDBETWEEN(-10000,10000)</f>
        <v>6298269.707</v>
      </c>
      <c r="AN213" s="6">
        <f ca="1">VLOOKUP(AC213,Anslutningspunkt!A:C,3,0)+RANDBETWEEN(-10000,10000)</f>
        <v>779552.054</v>
      </c>
      <c r="AP213" s="6" t="str">
        <f ca="1" t="shared" si="109"/>
        <v>Flytt</v>
      </c>
      <c r="AQ213" s="6" t="str">
        <f ca="1" t="shared" si="110"/>
        <v>Produktion</v>
      </c>
      <c r="AX213" s="30">
        <f ca="1" t="shared" si="111"/>
        <v>44484.7326926909</v>
      </c>
      <c r="AZ213" s="30" t="str">
        <f ca="1">IF(SUM(IF({"4.Projekteringsavtal","5.Anslutningsavtal","6.Nätavtal"}=Q213,1,0))&gt;0,EDATE(AX213,RANDBETWEEN(0,6)),"")</f>
        <v/>
      </c>
      <c r="BB213" s="20" t="str">
        <f ca="1">IF(SUM(IF({"5.Anslutningsavtal","6.Nätavtal"}=Q213,1,0))&gt;0,EDATE(AZ213,RANDBETWEEN(0,3)),"")</f>
        <v/>
      </c>
      <c r="BD213" s="20" t="str">
        <f ca="1" t="shared" si="112"/>
        <v/>
      </c>
    </row>
    <row r="214" s="6" customFormat="1" spans="1:56">
      <c r="A214" s="32" t="s">
        <v>65</v>
      </c>
      <c r="B214" s="30">
        <f ca="1" t="shared" si="85"/>
        <v>44359</v>
      </c>
      <c r="C214" s="31">
        <f ca="1" t="shared" si="86"/>
        <v>45167</v>
      </c>
      <c r="D214" s="29" t="str">
        <f t="shared" si="87"/>
        <v>Project 4214</v>
      </c>
      <c r="E214" s="29" t="str">
        <f t="shared" si="88"/>
        <v>Company AB 5214</v>
      </c>
      <c r="F214" s="29" t="str">
        <f ca="1" t="shared" si="89"/>
        <v>Gnesta</v>
      </c>
      <c r="G214" s="36">
        <f ca="1" t="shared" si="90"/>
        <v>38</v>
      </c>
      <c r="H214" s="37" t="str">
        <f ca="1" t="shared" si="91"/>
        <v/>
      </c>
      <c r="I214" s="29" t="str">
        <f ca="1" t="shared" si="92"/>
        <v>Nyanslutning</v>
      </c>
      <c r="J214" s="29" t="str">
        <f ca="1" t="shared" si="93"/>
        <v>Produktion</v>
      </c>
      <c r="K214" s="40">
        <f ca="1" t="shared" si="94"/>
        <v>590</v>
      </c>
      <c r="L214" s="40">
        <f ca="1" t="shared" si="95"/>
        <v>574</v>
      </c>
      <c r="M214" s="13"/>
      <c r="N214" s="29" t="str">
        <f ca="1" t="shared" si="96"/>
        <v>Erik Johanson 214</v>
      </c>
      <c r="O214" s="29" t="str">
        <f ca="1" t="shared" si="97"/>
        <v>Anders Erikson 214</v>
      </c>
      <c r="P214" s="29" t="str">
        <f ca="1" t="shared" si="98"/>
        <v>Anders Erikson 214</v>
      </c>
      <c r="Q214" s="29" t="str">
        <f ca="1" t="shared" si="99"/>
        <v>5.Anslutningsavtal</v>
      </c>
      <c r="R214" s="44" t="str">
        <f ca="1" t="shared" si="100"/>
        <v>?</v>
      </c>
      <c r="S214" s="44" t="str">
        <f ca="1" t="shared" si="101"/>
        <v/>
      </c>
      <c r="T214" s="44" t="str">
        <f ca="1" t="shared" si="102"/>
        <v/>
      </c>
      <c r="U214" s="15"/>
      <c r="V214" s="32"/>
      <c r="W214" s="48" t="str">
        <f ca="1" t="shared" si="103"/>
        <v/>
      </c>
      <c r="X214" s="49" t="str">
        <f ca="1" t="shared" si="104"/>
        <v>Ja</v>
      </c>
      <c r="Y214" s="62">
        <f ca="1" t="shared" si="105"/>
        <v>45436</v>
      </c>
      <c r="Z214" s="62">
        <f ca="1" t="shared" si="106"/>
        <v>45348</v>
      </c>
      <c r="AA214" s="66"/>
      <c r="AB214" s="63" t="str">
        <f ca="1" t="shared" si="108"/>
        <v/>
      </c>
      <c r="AC214" s="72">
        <f ca="1">INDEX(Anslutningspunkt!$A$2:$A$24,RANDBETWEEN(2,24),1)</f>
        <v>3007</v>
      </c>
      <c r="AD214" s="29"/>
      <c r="AE214" s="29" t="str">
        <f ca="1" t="shared" si="107"/>
        <v>Regionnät</v>
      </c>
      <c r="AF214" s="78"/>
      <c r="AG214" s="121"/>
      <c r="AH214" s="122"/>
      <c r="AI214" s="126"/>
      <c r="AM214" s="6">
        <f ca="1">VLOOKUP(AC214,Anslutningspunkt!A:B,2,0)+RANDBETWEEN(-10000,10000)</f>
        <v>7682084.698</v>
      </c>
      <c r="AN214" s="6">
        <f ca="1">VLOOKUP(AC214,Anslutningspunkt!A:C,3,0)+RANDBETWEEN(-10000,10000)</f>
        <v>754442.195</v>
      </c>
      <c r="AP214" s="6" t="str">
        <f ca="1" t="shared" si="109"/>
        <v>Nyanslutning</v>
      </c>
      <c r="AQ214" s="6" t="str">
        <f ca="1" t="shared" si="110"/>
        <v>Produktion</v>
      </c>
      <c r="AX214" s="30">
        <f ca="1" t="shared" si="111"/>
        <v>44782.9548328571</v>
      </c>
      <c r="AZ214" s="30">
        <f ca="1">IF(SUM(IF({"4.Projekteringsavtal","5.Anslutningsavtal","6.Nätavtal"}=Q214,1,0))&gt;0,EDATE(AX214,RANDBETWEEN(0,6)),"")</f>
        <v>44904</v>
      </c>
      <c r="BB214" s="20">
        <f ca="1">IF(SUM(IF({"5.Anslutningsavtal","6.Nätavtal"}=Q214,1,0))&gt;0,EDATE(AZ214,RANDBETWEEN(0,3)),"")</f>
        <v>44966</v>
      </c>
      <c r="BD214" s="20" t="str">
        <f ca="1" t="shared" si="112"/>
        <v/>
      </c>
    </row>
    <row r="215" s="6" customFormat="1" ht="15" customHeight="1" spans="1:56">
      <c r="A215" s="32" t="s">
        <v>68</v>
      </c>
      <c r="B215" s="30">
        <f ca="1" t="shared" si="85"/>
        <v>44027</v>
      </c>
      <c r="C215" s="31">
        <f ca="1" t="shared" si="86"/>
        <v>44185</v>
      </c>
      <c r="D215" s="29" t="str">
        <f t="shared" si="87"/>
        <v>Project 4215</v>
      </c>
      <c r="E215" s="29" t="str">
        <f t="shared" si="88"/>
        <v>Company AB 5215</v>
      </c>
      <c r="F215" s="29" t="str">
        <f ca="1" t="shared" si="89"/>
        <v>Norrtälje</v>
      </c>
      <c r="G215" s="36">
        <f ca="1" t="shared" si="90"/>
        <v>30</v>
      </c>
      <c r="H215" s="37" t="str">
        <f ca="1" t="shared" si="91"/>
        <v>Nej</v>
      </c>
      <c r="I215" s="29" t="str">
        <f ca="1" t="shared" si="92"/>
        <v>Flytt</v>
      </c>
      <c r="J215" s="29" t="str">
        <f ca="1" t="shared" si="93"/>
        <v>Konsumtion</v>
      </c>
      <c r="K215" s="40">
        <f ca="1" t="shared" si="94"/>
        <v>230</v>
      </c>
      <c r="L215" s="40">
        <f ca="1" t="shared" si="95"/>
        <v>199</v>
      </c>
      <c r="M215" s="13"/>
      <c r="N215" s="29" t="str">
        <f ca="1" t="shared" si="96"/>
        <v>Lars Johnson 215</v>
      </c>
      <c r="O215" s="29" t="str">
        <f ca="1" t="shared" si="97"/>
        <v>Lars Johnson 215</v>
      </c>
      <c r="P215" s="29" t="str">
        <f ca="1" t="shared" si="98"/>
        <v>Lars Johnson 215</v>
      </c>
      <c r="Q215" s="29" t="str">
        <f ca="1" t="shared" si="99"/>
        <v>5.Anslutningsavtal</v>
      </c>
      <c r="R215" s="44" t="str">
        <f ca="1" t="shared" si="100"/>
        <v>nej</v>
      </c>
      <c r="S215" s="44" t="str">
        <f ca="1" t="shared" si="101"/>
        <v/>
      </c>
      <c r="T215" s="44" t="str">
        <f ca="1" t="shared" si="102"/>
        <v/>
      </c>
      <c r="U215" s="15"/>
      <c r="V215" s="32"/>
      <c r="W215" s="48" t="str">
        <f ca="1" t="shared" si="103"/>
        <v>Länk</v>
      </c>
      <c r="X215" s="49" t="str">
        <f ca="1" t="shared" si="104"/>
        <v>Ja</v>
      </c>
      <c r="Y215" s="62">
        <f ca="1" t="shared" si="105"/>
        <v>44688</v>
      </c>
      <c r="Z215" s="62">
        <f ca="1" t="shared" si="106"/>
        <v>44479</v>
      </c>
      <c r="AA215" s="66"/>
      <c r="AB215" s="63" t="str">
        <f ca="1" t="shared" si="108"/>
        <v/>
      </c>
      <c r="AC215" s="72">
        <f ca="1">INDEX(Anslutningspunkt!$A$2:$A$24,RANDBETWEEN(2,24),1)</f>
        <v>204</v>
      </c>
      <c r="AD215" s="29"/>
      <c r="AE215" s="29" t="str">
        <f ca="1" t="shared" si="107"/>
        <v/>
      </c>
      <c r="AF215" s="78"/>
      <c r="AG215" s="121"/>
      <c r="AH215" s="122"/>
      <c r="AI215" s="126"/>
      <c r="AM215" s="6">
        <f ca="1">VLOOKUP(AC215,Anslutningspunkt!A:B,2,0)+RANDBETWEEN(-10000,10000)</f>
        <v>7093075.63</v>
      </c>
      <c r="AN215" s="6">
        <f ca="1">VLOOKUP(AC215,Anslutningspunkt!A:C,3,0)+RANDBETWEEN(-10000,10000)</f>
        <v>688616.671</v>
      </c>
      <c r="AP215" s="6" t="str">
        <f ca="1" t="shared" si="109"/>
        <v>Flytt</v>
      </c>
      <c r="AQ215" s="6" t="str">
        <f ca="1" t="shared" si="110"/>
        <v>Konsumtion</v>
      </c>
      <c r="AX215" s="30">
        <f ca="1" t="shared" si="111"/>
        <v>44164.6254080238</v>
      </c>
      <c r="AZ215" s="30">
        <f ca="1">IF(SUM(IF({"4.Projekteringsavtal","5.Anslutningsavtal","6.Nätavtal"}=Q215,1,0))&gt;0,EDATE(AX215,RANDBETWEEN(0,6)),"")</f>
        <v>44255</v>
      </c>
      <c r="BB215" s="20">
        <f ca="1">IF(SUM(IF({"5.Anslutningsavtal","6.Nätavtal"}=Q215,1,0))&gt;0,EDATE(AZ215,RANDBETWEEN(0,3)),"")</f>
        <v>44314</v>
      </c>
      <c r="BD215" s="20" t="str">
        <f ca="1" t="shared" si="112"/>
        <v/>
      </c>
    </row>
    <row r="216" s="6" customFormat="1" ht="15" customHeight="1" spans="1:56">
      <c r="A216" s="32" t="s">
        <v>68</v>
      </c>
      <c r="B216" s="30">
        <f ca="1" t="shared" si="85"/>
        <v>43109</v>
      </c>
      <c r="C216" s="31">
        <f ca="1" t="shared" si="86"/>
        <v>44643</v>
      </c>
      <c r="D216" s="29" t="str">
        <f t="shared" si="87"/>
        <v>Project 4216</v>
      </c>
      <c r="E216" s="29" t="str">
        <f t="shared" si="88"/>
        <v>Company AB 5216</v>
      </c>
      <c r="F216" s="29" t="str">
        <f ca="1" t="shared" si="89"/>
        <v>Kungsör</v>
      </c>
      <c r="G216" s="36">
        <f ca="1" t="shared" si="90"/>
        <v>33</v>
      </c>
      <c r="H216" s="37" t="str">
        <f ca="1" t="shared" si="91"/>
        <v/>
      </c>
      <c r="I216" s="29" t="str">
        <f ca="1" t="shared" si="92"/>
        <v>Nyanslutning</v>
      </c>
      <c r="J216" s="29" t="str">
        <f ca="1" t="shared" si="93"/>
        <v>Produktion</v>
      </c>
      <c r="K216" s="40">
        <f ca="1" t="shared" si="94"/>
        <v>580</v>
      </c>
      <c r="L216" s="40">
        <f ca="1" t="shared" si="95"/>
        <v>419</v>
      </c>
      <c r="M216" s="13"/>
      <c r="N216" s="29" t="str">
        <f ca="1" t="shared" si="96"/>
        <v>Erik Johanson 216</v>
      </c>
      <c r="O216" s="29" t="str">
        <f ca="1" t="shared" si="97"/>
        <v>Erik Johanson 216</v>
      </c>
      <c r="P216" s="29" t="str">
        <f ca="1" t="shared" si="98"/>
        <v>Lars Johnson 216</v>
      </c>
      <c r="Q216" s="29" t="str">
        <f ca="1" t="shared" si="99"/>
        <v>5.Anslutningsavtal</v>
      </c>
      <c r="R216" s="44" t="str">
        <f ca="1" t="shared" si="100"/>
        <v>Ja</v>
      </c>
      <c r="S216" s="44" t="str">
        <f ca="1" t="shared" si="101"/>
        <v/>
      </c>
      <c r="T216" s="44" t="str">
        <f ca="1" t="shared" si="102"/>
        <v/>
      </c>
      <c r="U216" s="15"/>
      <c r="V216" s="32"/>
      <c r="W216" s="48" t="str">
        <f ca="1" t="shared" si="103"/>
        <v/>
      </c>
      <c r="X216" s="49" t="str">
        <f ca="1" t="shared" si="104"/>
        <v>Ja</v>
      </c>
      <c r="Y216" s="62">
        <f ca="1" t="shared" si="105"/>
        <v>45477</v>
      </c>
      <c r="Z216" s="62">
        <f ca="1" t="shared" si="106"/>
        <v>45195</v>
      </c>
      <c r="AA216" s="66"/>
      <c r="AB216" s="63" t="str">
        <f ca="1" t="shared" si="108"/>
        <v/>
      </c>
      <c r="AC216" s="72">
        <f ca="1">INDEX(Anslutningspunkt!$A$2:$A$24,RANDBETWEEN(2,24),1)</f>
        <v>206</v>
      </c>
      <c r="AD216" s="29"/>
      <c r="AE216" s="29" t="str">
        <f ca="1" t="shared" si="107"/>
        <v/>
      </c>
      <c r="AF216" s="78"/>
      <c r="AG216" s="121"/>
      <c r="AH216" s="122"/>
      <c r="AI216" s="122"/>
      <c r="AM216" s="6">
        <f ca="1">VLOOKUP(AC216,Anslutningspunkt!A:B,2,0)+RANDBETWEEN(-10000,10000)</f>
        <v>7296511.115</v>
      </c>
      <c r="AN216" s="6">
        <f ca="1">VLOOKUP(AC216,Anslutningspunkt!A:C,3,0)+RANDBETWEEN(-10000,10000)</f>
        <v>726296.405</v>
      </c>
      <c r="AP216" s="6" t="str">
        <f ca="1" t="shared" si="109"/>
        <v>Nyanslutning</v>
      </c>
      <c r="AQ216" s="6" t="str">
        <f ca="1" t="shared" si="110"/>
        <v>Produktion</v>
      </c>
      <c r="AX216" s="30">
        <f ca="1" t="shared" si="111"/>
        <v>44218.7281202791</v>
      </c>
      <c r="AZ216" s="30">
        <f ca="1">IF(SUM(IF({"4.Projekteringsavtal","5.Anslutningsavtal","6.Nätavtal"}=Q216,1,0))&gt;0,EDATE(AX216,RANDBETWEEN(0,6)),"")</f>
        <v>44308</v>
      </c>
      <c r="BB216" s="20">
        <f ca="1">IF(SUM(IF({"5.Anslutningsavtal","6.Nätavtal"}=Q216,1,0))&gt;0,EDATE(AZ216,RANDBETWEEN(0,3)),"")</f>
        <v>44399</v>
      </c>
      <c r="BD216" s="20" t="str">
        <f ca="1" t="shared" si="112"/>
        <v/>
      </c>
    </row>
    <row r="217" s="6" customFormat="1" spans="1:56">
      <c r="A217" s="32" t="s">
        <v>65</v>
      </c>
      <c r="B217" s="30">
        <f ca="1" t="shared" si="85"/>
        <v>44552</v>
      </c>
      <c r="C217" s="31">
        <f ca="1" t="shared" si="86"/>
        <v>44852</v>
      </c>
      <c r="D217" s="29" t="str">
        <f t="shared" si="87"/>
        <v>Project 4217</v>
      </c>
      <c r="E217" s="29" t="str">
        <f t="shared" si="88"/>
        <v>Company AB 5217</v>
      </c>
      <c r="F217" s="29" t="str">
        <f ca="1" t="shared" si="89"/>
        <v>Österåker</v>
      </c>
      <c r="G217" s="36">
        <f ca="1" t="shared" si="90"/>
        <v>34</v>
      </c>
      <c r="H217" s="37" t="str">
        <f ca="1" t="shared" si="91"/>
        <v/>
      </c>
      <c r="I217" s="29" t="str">
        <f ca="1" t="shared" si="92"/>
        <v>Nyanslutning</v>
      </c>
      <c r="J217" s="29" t="str">
        <f ca="1" t="shared" si="93"/>
        <v>Produktion</v>
      </c>
      <c r="K217" s="40">
        <f ca="1" t="shared" si="94"/>
        <v>350</v>
      </c>
      <c r="L217" s="40">
        <f ca="1" t="shared" si="95"/>
        <v>280</v>
      </c>
      <c r="M217" s="13"/>
      <c r="N217" s="29" t="str">
        <f ca="1" t="shared" si="96"/>
        <v>Erik Johanson 217</v>
      </c>
      <c r="O217" s="29" t="str">
        <f ca="1" t="shared" si="97"/>
        <v>Anders Erikson 217</v>
      </c>
      <c r="P217" s="29" t="str">
        <f ca="1" t="shared" si="98"/>
        <v>Sarah Anderson 217</v>
      </c>
      <c r="Q217" s="29" t="str">
        <f ca="1" t="shared" si="99"/>
        <v>6.Nätavtal</v>
      </c>
      <c r="R217" s="44" t="str">
        <f ca="1" t="shared" si="100"/>
        <v>Ja</v>
      </c>
      <c r="S217" s="44" t="str">
        <f ca="1" t="shared" si="101"/>
        <v/>
      </c>
      <c r="T217" s="44" t="str">
        <f ca="1" t="shared" si="102"/>
        <v/>
      </c>
      <c r="U217" s="15"/>
      <c r="V217" s="32"/>
      <c r="W217" s="48" t="str">
        <f ca="1" t="shared" si="103"/>
        <v/>
      </c>
      <c r="X217" s="49" t="str">
        <f ca="1" t="shared" si="104"/>
        <v>Ja</v>
      </c>
      <c r="Y217" s="62">
        <f ca="1" t="shared" si="105"/>
        <v>45277</v>
      </c>
      <c r="Z217" s="62">
        <f ca="1" t="shared" si="106"/>
        <v>45188</v>
      </c>
      <c r="AA217" s="66"/>
      <c r="AB217" s="63" t="str">
        <f ca="1" t="shared" si="108"/>
        <v/>
      </c>
      <c r="AC217" s="72">
        <f ca="1">INDEX(Anslutningspunkt!$A$2:$A$24,RANDBETWEEN(2,24),1)</f>
        <v>3008</v>
      </c>
      <c r="AD217" s="29"/>
      <c r="AE217" s="29" t="str">
        <f ca="1" t="shared" si="107"/>
        <v>Regionnät</v>
      </c>
      <c r="AF217" s="78"/>
      <c r="AG217" s="121"/>
      <c r="AH217" s="122"/>
      <c r="AI217" s="122"/>
      <c r="AM217" s="6">
        <f ca="1">VLOOKUP(AC217,Anslutningspunkt!A:B,2,0)+RANDBETWEEN(-10000,10000)</f>
        <v>7700834.698</v>
      </c>
      <c r="AN217" s="6">
        <f ca="1">VLOOKUP(AC217,Anslutningspunkt!A:C,3,0)+RANDBETWEEN(-10000,10000)</f>
        <v>769294.195</v>
      </c>
      <c r="AP217" s="6" t="str">
        <f ca="1" t="shared" si="109"/>
        <v>Nyanslutning</v>
      </c>
      <c r="AQ217" s="6" t="str">
        <f ca="1" t="shared" si="110"/>
        <v>Produktion</v>
      </c>
      <c r="AX217" s="30">
        <f ca="1" t="shared" si="111"/>
        <v>44610.5810302044</v>
      </c>
      <c r="AZ217" s="30">
        <f ca="1">IF(SUM(IF({"4.Projekteringsavtal","5.Anslutningsavtal","6.Nätavtal"}=Q217,1,0))&gt;0,EDATE(AX217,RANDBETWEEN(0,6)),"")</f>
        <v>44638</v>
      </c>
      <c r="BB217" s="20">
        <f ca="1">IF(SUM(IF({"5.Anslutningsavtal","6.Nätavtal"}=Q217,1,0))&gt;0,EDATE(AZ217,RANDBETWEEN(0,3)),"")</f>
        <v>44669</v>
      </c>
      <c r="BD217" s="20">
        <f ca="1" t="shared" si="112"/>
        <v>44760</v>
      </c>
    </row>
    <row r="218" s="6" customFormat="1" spans="1:56">
      <c r="A218" s="32" t="s">
        <v>65</v>
      </c>
      <c r="B218" s="30">
        <f ca="1" t="shared" si="85"/>
        <v>44232</v>
      </c>
      <c r="C218" s="31">
        <f ca="1" t="shared" si="86"/>
        <v>44497</v>
      </c>
      <c r="D218" s="29" t="str">
        <f t="shared" si="87"/>
        <v>Project 4218</v>
      </c>
      <c r="E218" s="29" t="str">
        <f t="shared" si="88"/>
        <v>Company AB 5218</v>
      </c>
      <c r="F218" s="29" t="str">
        <f ca="1" t="shared" si="89"/>
        <v>Upplans Bro</v>
      </c>
      <c r="G218" s="36">
        <f ca="1" t="shared" si="90"/>
        <v>32</v>
      </c>
      <c r="H218" s="37" t="str">
        <f ca="1" t="shared" si="91"/>
        <v/>
      </c>
      <c r="I218" s="29" t="str">
        <f ca="1" t="shared" si="92"/>
        <v>Nyanslutning</v>
      </c>
      <c r="J218" s="29" t="str">
        <f ca="1" t="shared" si="93"/>
        <v>Konsumtion</v>
      </c>
      <c r="K218" s="40">
        <f ca="1" t="shared" si="94"/>
        <v>70</v>
      </c>
      <c r="L218" s="40">
        <f ca="1" t="shared" si="95"/>
        <v>4</v>
      </c>
      <c r="M218" s="13"/>
      <c r="N218" s="29" t="str">
        <f ca="1" t="shared" si="96"/>
        <v>Lars Johnson 218</v>
      </c>
      <c r="O218" s="29" t="str">
        <f ca="1" t="shared" si="97"/>
        <v>Lars Johnson 218</v>
      </c>
      <c r="P218" s="29" t="str">
        <f ca="1" t="shared" si="98"/>
        <v>Erik Johanson 218</v>
      </c>
      <c r="Q218" s="29" t="str">
        <f ca="1" t="shared" si="99"/>
        <v>6.Nätavtal</v>
      </c>
      <c r="R218" s="44" t="str">
        <f ca="1" t="shared" si="100"/>
        <v/>
      </c>
      <c r="S218" s="44" t="str">
        <f ca="1" t="shared" si="101"/>
        <v/>
      </c>
      <c r="T218" s="44" t="str">
        <f ca="1" t="shared" si="102"/>
        <v/>
      </c>
      <c r="U218" s="15"/>
      <c r="V218" s="32"/>
      <c r="W218" s="48" t="str">
        <f ca="1" t="shared" si="103"/>
        <v/>
      </c>
      <c r="X218" s="49" t="str">
        <f ca="1" t="shared" si="104"/>
        <v>Nej</v>
      </c>
      <c r="Y218" s="62" t="str">
        <f ca="1" t="shared" si="105"/>
        <v/>
      </c>
      <c r="Z218" s="62" t="str">
        <f ca="1" t="shared" si="106"/>
        <v/>
      </c>
      <c r="AA218" s="66"/>
      <c r="AB218" s="63" t="str">
        <f ca="1" t="shared" si="108"/>
        <v/>
      </c>
      <c r="AC218" s="72">
        <f ca="1">INDEX(Anslutningspunkt!$A$2:$A$24,RANDBETWEEN(2,24),1)</f>
        <v>3007</v>
      </c>
      <c r="AD218" s="29"/>
      <c r="AE218" s="29" t="str">
        <f ca="1" t="shared" si="107"/>
        <v>Stamnät Regionnät</v>
      </c>
      <c r="AF218" s="78"/>
      <c r="AG218" s="121"/>
      <c r="AH218" s="122"/>
      <c r="AI218" s="126"/>
      <c r="AM218" s="6">
        <f ca="1">VLOOKUP(AC218,Anslutningspunkt!A:B,2,0)+RANDBETWEEN(-10000,10000)</f>
        <v>7671911.698</v>
      </c>
      <c r="AN218" s="6">
        <f ca="1">VLOOKUP(AC218,Anslutningspunkt!A:C,3,0)+RANDBETWEEN(-10000,10000)</f>
        <v>766180.195</v>
      </c>
      <c r="AP218" s="6" t="str">
        <f ca="1" t="shared" si="109"/>
        <v>Nyanslutning</v>
      </c>
      <c r="AQ218" s="6" t="str">
        <f ca="1" t="shared" si="110"/>
        <v>Konsumtion</v>
      </c>
      <c r="AX218" s="30">
        <f ca="1" t="shared" si="111"/>
        <v>44480.0008722644</v>
      </c>
      <c r="AZ218" s="30">
        <f ca="1">IF(SUM(IF({"4.Projekteringsavtal","5.Anslutningsavtal","6.Nätavtal"}=Q218,1,0))&gt;0,EDATE(AX218,RANDBETWEEN(0,6)),"")</f>
        <v>44480</v>
      </c>
      <c r="BB218" s="20">
        <f ca="1">IF(SUM(IF({"5.Anslutningsavtal","6.Nätavtal"}=Q218,1,0))&gt;0,EDATE(AZ218,RANDBETWEEN(0,3)),"")</f>
        <v>44541</v>
      </c>
      <c r="BD218" s="20">
        <f ca="1" t="shared" si="112"/>
        <v>44631</v>
      </c>
    </row>
    <row r="219" s="6" customFormat="1" spans="1:56">
      <c r="A219" s="32" t="s">
        <v>65</v>
      </c>
      <c r="B219" s="30">
        <f ca="1" t="shared" si="85"/>
        <v>43164</v>
      </c>
      <c r="C219" s="31">
        <f ca="1" t="shared" si="86"/>
        <v>44553</v>
      </c>
      <c r="D219" s="29" t="str">
        <f t="shared" si="87"/>
        <v>Project 4219</v>
      </c>
      <c r="E219" s="29" t="str">
        <f t="shared" si="88"/>
        <v>Company AB 5219</v>
      </c>
      <c r="F219" s="29" t="str">
        <f ca="1" t="shared" si="89"/>
        <v>Upplands Bro</v>
      </c>
      <c r="G219" s="36">
        <f ca="1" t="shared" si="90"/>
        <v>31</v>
      </c>
      <c r="H219" s="37" t="str">
        <f ca="1" t="shared" si="91"/>
        <v>Ja</v>
      </c>
      <c r="I219" s="29" t="str">
        <f ca="1" t="shared" si="92"/>
        <v>Flytt</v>
      </c>
      <c r="J219" s="29" t="str">
        <f ca="1" t="shared" si="93"/>
        <v>Konsumtion</v>
      </c>
      <c r="K219" s="40">
        <f ca="1" t="shared" si="94"/>
        <v>530</v>
      </c>
      <c r="L219" s="40">
        <f ca="1" t="shared" si="95"/>
        <v>467</v>
      </c>
      <c r="M219" s="13"/>
      <c r="N219" s="29" t="str">
        <f ca="1" t="shared" si="96"/>
        <v>Anders Erikson 219</v>
      </c>
      <c r="O219" s="29" t="str">
        <f ca="1" t="shared" si="97"/>
        <v>Erik Johanson 219</v>
      </c>
      <c r="P219" s="29" t="str">
        <f ca="1" t="shared" si="98"/>
        <v>Anders Erikson 219</v>
      </c>
      <c r="Q219" s="29" t="str">
        <f ca="1" t="shared" si="99"/>
        <v>2.Reservationsavtal</v>
      </c>
      <c r="R219" s="44" t="str">
        <f ca="1" t="shared" si="100"/>
        <v>Ja</v>
      </c>
      <c r="S219" s="44" t="str">
        <f ca="1" t="shared" si="101"/>
        <v>x</v>
      </c>
      <c r="T219" s="44" t="str">
        <f ca="1" t="shared" si="102"/>
        <v/>
      </c>
      <c r="U219" s="15"/>
      <c r="V219" s="32"/>
      <c r="W219" s="48" t="str">
        <f ca="1" t="shared" si="103"/>
        <v/>
      </c>
      <c r="X219" s="49" t="str">
        <f ca="1" t="shared" si="104"/>
        <v>Ja</v>
      </c>
      <c r="Y219" s="62">
        <f ca="1" t="shared" si="105"/>
        <v>45548</v>
      </c>
      <c r="Z219" s="62">
        <f ca="1" t="shared" si="106"/>
        <v>45515</v>
      </c>
      <c r="AA219" s="66"/>
      <c r="AB219" s="63" t="str">
        <f ca="1" t="shared" si="108"/>
        <v/>
      </c>
      <c r="AC219" s="72">
        <f ca="1">INDEX(Anslutningspunkt!$A$2:$A$24,RANDBETWEEN(2,24),1)</f>
        <v>201</v>
      </c>
      <c r="AD219" s="29"/>
      <c r="AE219" s="29" t="str">
        <f ca="1" t="shared" si="107"/>
        <v>Stamnät Regionnät</v>
      </c>
      <c r="AF219" s="78"/>
      <c r="AG219" s="121"/>
      <c r="AH219" s="122"/>
      <c r="AI219" s="126"/>
      <c r="AM219" s="6">
        <f ca="1">VLOOKUP(AC219,Anslutningspunkt!A:B,2,0)+RANDBETWEEN(-10000,10000)</f>
        <v>6818383.311</v>
      </c>
      <c r="AN219" s="6">
        <f ca="1">VLOOKUP(AC219,Anslutningspunkt!A:C,3,0)+RANDBETWEEN(-10000,10000)</f>
        <v>368727.44</v>
      </c>
      <c r="AP219" s="6" t="str">
        <f ca="1" t="shared" si="109"/>
        <v>Flytt</v>
      </c>
      <c r="AQ219" s="6" t="str">
        <f ca="1" t="shared" si="110"/>
        <v>Konsumtion</v>
      </c>
      <c r="AX219" s="30">
        <f ca="1" t="shared" si="111"/>
        <v>43884.8600532244</v>
      </c>
      <c r="AZ219" s="30" t="str">
        <f ca="1">IF(SUM(IF({"4.Projekteringsavtal","5.Anslutningsavtal","6.Nätavtal"}=Q219,1,0))&gt;0,EDATE(AX219,RANDBETWEEN(0,6)),"")</f>
        <v/>
      </c>
      <c r="BB219" s="20" t="str">
        <f ca="1">IF(SUM(IF({"5.Anslutningsavtal","6.Nätavtal"}=Q219,1,0))&gt;0,EDATE(AZ219,RANDBETWEEN(0,3)),"")</f>
        <v/>
      </c>
      <c r="BD219" s="20" t="str">
        <f ca="1" t="shared" si="112"/>
        <v/>
      </c>
    </row>
    <row r="220" s="6" customFormat="1" spans="1:56">
      <c r="A220" s="32" t="s">
        <v>65</v>
      </c>
      <c r="B220" s="30">
        <f ca="1" t="shared" si="85"/>
        <v>44278</v>
      </c>
      <c r="C220" s="31">
        <f ca="1" t="shared" si="86"/>
        <v>45030</v>
      </c>
      <c r="D220" s="29" t="str">
        <f t="shared" si="87"/>
        <v>Project 4220</v>
      </c>
      <c r="E220" s="29" t="str">
        <f t="shared" si="88"/>
        <v>Company AB 5220</v>
      </c>
      <c r="F220" s="29" t="str">
        <f ca="1" t="shared" si="89"/>
        <v>Sandviken</v>
      </c>
      <c r="G220" s="36">
        <f ca="1" t="shared" si="90"/>
        <v>33</v>
      </c>
      <c r="H220" s="37" t="str">
        <f ca="1" t="shared" si="91"/>
        <v/>
      </c>
      <c r="I220" s="29" t="str">
        <f ca="1" t="shared" si="92"/>
        <v>Utökning</v>
      </c>
      <c r="J220" s="29" t="str">
        <f ca="1" t="shared" si="93"/>
        <v>Konsumtion</v>
      </c>
      <c r="K220" s="40">
        <f ca="1" t="shared" si="94"/>
        <v>500</v>
      </c>
      <c r="L220" s="40">
        <f ca="1" t="shared" si="95"/>
        <v>185</v>
      </c>
      <c r="M220" s="13"/>
      <c r="N220" s="29" t="str">
        <f ca="1" t="shared" si="96"/>
        <v>Lars Johnson 220</v>
      </c>
      <c r="O220" s="29" t="str">
        <f ca="1" t="shared" si="97"/>
        <v>Anders Erikson 220</v>
      </c>
      <c r="P220" s="29" t="str">
        <f ca="1" t="shared" si="98"/>
        <v>Erik Johanson 220</v>
      </c>
      <c r="Q220" s="29" t="str">
        <f ca="1" t="shared" si="99"/>
        <v>5.Anslutningsavtal</v>
      </c>
      <c r="R220" s="44" t="str">
        <f ca="1" t="shared" si="100"/>
        <v>nej</v>
      </c>
      <c r="S220" s="44" t="str">
        <f ca="1" t="shared" si="101"/>
        <v/>
      </c>
      <c r="T220" s="44" t="str">
        <f ca="1" t="shared" si="102"/>
        <v/>
      </c>
      <c r="U220" s="15"/>
      <c r="V220" s="32"/>
      <c r="W220" s="48" t="str">
        <f ca="1" t="shared" si="103"/>
        <v/>
      </c>
      <c r="X220" s="49" t="str">
        <f ca="1" t="shared" si="104"/>
        <v>Ja</v>
      </c>
      <c r="Y220" s="62">
        <f ca="1" t="shared" si="105"/>
        <v>45345</v>
      </c>
      <c r="Z220" s="62">
        <f ca="1" t="shared" si="106"/>
        <v>45305</v>
      </c>
      <c r="AA220" s="66"/>
      <c r="AB220" s="63" t="str">
        <f ca="1" t="shared" si="108"/>
        <v/>
      </c>
      <c r="AC220" s="72">
        <f ca="1">INDEX(Anslutningspunkt!$A$2:$A$24,RANDBETWEEN(2,24),1)</f>
        <v>3007</v>
      </c>
      <c r="AD220" s="29"/>
      <c r="AE220" s="29" t="str">
        <f ca="1" t="shared" si="107"/>
        <v>Regionnät</v>
      </c>
      <c r="AF220" s="78"/>
      <c r="AG220" s="121"/>
      <c r="AH220" s="122"/>
      <c r="AI220" s="126"/>
      <c r="AM220" s="6">
        <f ca="1">VLOOKUP(AC220,Anslutningspunkt!A:B,2,0)+RANDBETWEEN(-10000,10000)</f>
        <v>7678397.698</v>
      </c>
      <c r="AN220" s="6">
        <f ca="1">VLOOKUP(AC220,Anslutningspunkt!A:C,3,0)+RANDBETWEEN(-10000,10000)</f>
        <v>763784.195</v>
      </c>
      <c r="AP220" s="6" t="str">
        <f ca="1" t="shared" si="109"/>
        <v>Utökning</v>
      </c>
      <c r="AQ220" s="6" t="str">
        <f ca="1" t="shared" si="110"/>
        <v>Konsumtion</v>
      </c>
      <c r="AX220" s="30">
        <f ca="1" t="shared" si="111"/>
        <v>44746.004923933</v>
      </c>
      <c r="AZ220" s="30">
        <f ca="1">IF(SUM(IF({"4.Projekteringsavtal","5.Anslutningsavtal","6.Nätavtal"}=Q220,1,0))&gt;0,EDATE(AX220,RANDBETWEEN(0,6)),"")</f>
        <v>44899</v>
      </c>
      <c r="BB220" s="20">
        <f ca="1">IF(SUM(IF({"5.Anslutningsavtal","6.Nätavtal"}=Q220,1,0))&gt;0,EDATE(AZ220,RANDBETWEEN(0,3)),"")</f>
        <v>44989</v>
      </c>
      <c r="BD220" s="20" t="str">
        <f ca="1" t="shared" si="112"/>
        <v/>
      </c>
    </row>
    <row r="221" s="6" customFormat="1" spans="1:56">
      <c r="A221" s="32" t="s">
        <v>65</v>
      </c>
      <c r="B221" s="30">
        <f ca="1" t="shared" si="85"/>
        <v>44496</v>
      </c>
      <c r="C221" s="31">
        <f ca="1" t="shared" si="86"/>
        <v>45192</v>
      </c>
      <c r="D221" s="29" t="str">
        <f t="shared" si="87"/>
        <v>Project 4221</v>
      </c>
      <c r="E221" s="29" t="str">
        <f t="shared" si="88"/>
        <v>Company AB 5221</v>
      </c>
      <c r="F221" s="29" t="str">
        <f ca="1" t="shared" si="89"/>
        <v>Lindesberg</v>
      </c>
      <c r="G221" s="36">
        <f ca="1" t="shared" si="90"/>
        <v>38</v>
      </c>
      <c r="H221" s="37" t="str">
        <f ca="1" t="shared" si="91"/>
        <v>Ja</v>
      </c>
      <c r="I221" s="29" t="str">
        <f ca="1" t="shared" si="92"/>
        <v>Nyanslutning</v>
      </c>
      <c r="J221" s="29" t="str">
        <f ca="1" t="shared" si="93"/>
        <v>Konsumtion</v>
      </c>
      <c r="K221" s="40">
        <f ca="1" t="shared" si="94"/>
        <v>560</v>
      </c>
      <c r="L221" s="40">
        <f ca="1" t="shared" si="95"/>
        <v>32</v>
      </c>
      <c r="M221" s="13"/>
      <c r="N221" s="29" t="str">
        <f ca="1" t="shared" si="96"/>
        <v>Lars Johnson 221</v>
      </c>
      <c r="O221" s="29" t="str">
        <f ca="1" t="shared" si="97"/>
        <v>Erik Johanson 221</v>
      </c>
      <c r="P221" s="29" t="str">
        <f ca="1" t="shared" si="98"/>
        <v>Sarah Anderson 221</v>
      </c>
      <c r="Q221" s="29" t="str">
        <f ca="1" t="shared" si="99"/>
        <v>1.Anslutningsmöjlighet</v>
      </c>
      <c r="R221" s="44" t="str">
        <f ca="1" t="shared" si="100"/>
        <v>N/A</v>
      </c>
      <c r="S221" s="44" t="str">
        <f ca="1" t="shared" si="101"/>
        <v/>
      </c>
      <c r="T221" s="44" t="str">
        <f ca="1" t="shared" si="102"/>
        <v>x</v>
      </c>
      <c r="U221" s="15"/>
      <c r="V221" s="32"/>
      <c r="W221" s="48" t="str">
        <f ca="1" t="shared" si="103"/>
        <v/>
      </c>
      <c r="X221" s="49" t="str">
        <f ca="1" t="shared" si="104"/>
        <v>Ja</v>
      </c>
      <c r="Y221" s="62">
        <f ca="1" t="shared" si="105"/>
        <v>45574</v>
      </c>
      <c r="Z221" s="62">
        <f ca="1" t="shared" si="106"/>
        <v>45513</v>
      </c>
      <c r="AA221" s="66"/>
      <c r="AB221" s="63" t="str">
        <f ca="1" t="shared" si="108"/>
        <v/>
      </c>
      <c r="AC221" s="72">
        <f ca="1">INDEX(Anslutningspunkt!$A$2:$A$24,RANDBETWEEN(2,24),1)</f>
        <v>3001</v>
      </c>
      <c r="AD221" s="29"/>
      <c r="AE221" s="29" t="str">
        <f ca="1" t="shared" si="107"/>
        <v>Regionnät</v>
      </c>
      <c r="AF221" s="78"/>
      <c r="AG221" s="121"/>
      <c r="AH221" s="122"/>
      <c r="AI221" s="122"/>
      <c r="AM221" s="6">
        <f ca="1">VLOOKUP(AC221,Anslutningspunkt!A:B,2,0)+RANDBETWEEN(-10000,10000)</f>
        <v>7400203.672</v>
      </c>
      <c r="AN221" s="6">
        <f ca="1">VLOOKUP(AC221,Anslutningspunkt!A:C,3,0)+RANDBETWEEN(-10000,10000)</f>
        <v>914797.142</v>
      </c>
      <c r="AP221" s="6" t="str">
        <f ca="1" t="shared" si="109"/>
        <v>Nyanslutning</v>
      </c>
      <c r="AQ221" s="6" t="str">
        <f ca="1" t="shared" si="110"/>
        <v>Konsumtion</v>
      </c>
      <c r="AX221" s="30" t="str">
        <f ca="1" t="shared" si="111"/>
        <v/>
      </c>
      <c r="AZ221" s="30" t="str">
        <f ca="1">IF(SUM(IF({"4.Projekteringsavtal","5.Anslutningsavtal","6.Nätavtal"}=Q221,1,0))&gt;0,EDATE(AX221,RANDBETWEEN(0,6)),"")</f>
        <v/>
      </c>
      <c r="BB221" s="20" t="str">
        <f ca="1">IF(SUM(IF({"5.Anslutningsavtal","6.Nätavtal"}=Q221,1,0))&gt;0,EDATE(AZ221,RANDBETWEEN(0,3)),"")</f>
        <v/>
      </c>
      <c r="BD221" s="20" t="str">
        <f ca="1" t="shared" si="112"/>
        <v/>
      </c>
    </row>
    <row r="222" s="6" customFormat="1" spans="1:56">
      <c r="A222" s="32" t="s">
        <v>65</v>
      </c>
      <c r="B222" s="30">
        <f ca="1" t="shared" si="85"/>
        <v>44027</v>
      </c>
      <c r="C222" s="31">
        <f ca="1" t="shared" si="86"/>
        <v>45439</v>
      </c>
      <c r="D222" s="29" t="str">
        <f t="shared" si="87"/>
        <v>Project 4222</v>
      </c>
      <c r="E222" s="29" t="str">
        <f t="shared" si="88"/>
        <v>Company AB 5222</v>
      </c>
      <c r="F222" s="29" t="str">
        <f ca="1" t="shared" si="89"/>
        <v>Litslunda</v>
      </c>
      <c r="G222" s="36">
        <f ca="1" t="shared" si="90"/>
        <v>31</v>
      </c>
      <c r="H222" s="37" t="str">
        <f ca="1" t="shared" si="91"/>
        <v>Nej</v>
      </c>
      <c r="I222" s="29" t="str">
        <f ca="1" t="shared" si="92"/>
        <v>Flytt</v>
      </c>
      <c r="J222" s="29" t="str">
        <f ca="1" t="shared" si="93"/>
        <v>Produktion</v>
      </c>
      <c r="K222" s="40">
        <f ca="1" t="shared" si="94"/>
        <v>450</v>
      </c>
      <c r="L222" s="40">
        <f ca="1" t="shared" si="95"/>
        <v>274</v>
      </c>
      <c r="M222" s="13"/>
      <c r="N222" s="29" t="str">
        <f ca="1" t="shared" si="96"/>
        <v>Sarah Anderson 222</v>
      </c>
      <c r="O222" s="29" t="str">
        <f ca="1" t="shared" si="97"/>
        <v>Sarah Anderson 222</v>
      </c>
      <c r="P222" s="29" t="str">
        <f ca="1" t="shared" si="98"/>
        <v>Sarah Anderson 222</v>
      </c>
      <c r="Q222" s="29" t="str">
        <f ca="1" t="shared" si="99"/>
        <v>1.Anslutningsmöjlighet</v>
      </c>
      <c r="R222" s="44" t="str">
        <f ca="1" t="shared" si="100"/>
        <v/>
      </c>
      <c r="S222" s="44" t="str">
        <f ca="1" t="shared" si="101"/>
        <v>x</v>
      </c>
      <c r="T222" s="44" t="str">
        <f ca="1" t="shared" si="102"/>
        <v/>
      </c>
      <c r="U222" s="15"/>
      <c r="V222" s="32"/>
      <c r="W222" s="48" t="str">
        <f ca="1" t="shared" si="103"/>
        <v/>
      </c>
      <c r="X222" s="49" t="str">
        <f ca="1" t="shared" si="104"/>
        <v>Ja</v>
      </c>
      <c r="Y222" s="62">
        <f ca="1" t="shared" si="105"/>
        <v>45538</v>
      </c>
      <c r="Z222" s="62">
        <f ca="1" t="shared" si="106"/>
        <v>45536</v>
      </c>
      <c r="AA222" s="66"/>
      <c r="AB222" s="63">
        <f ca="1" t="shared" si="108"/>
        <v>44126.1598194983</v>
      </c>
      <c r="AC222" s="72">
        <f ca="1">INDEX(Anslutningspunkt!$A$2:$A$24,RANDBETWEEN(2,24),1)</f>
        <v>3004</v>
      </c>
      <c r="AD222" s="29"/>
      <c r="AE222" s="29" t="str">
        <f ca="1" t="shared" si="107"/>
        <v/>
      </c>
      <c r="AF222" s="78"/>
      <c r="AG222" s="121"/>
      <c r="AH222" s="122"/>
      <c r="AI222" s="122"/>
      <c r="AM222" s="6">
        <f ca="1">VLOOKUP(AC222,Anslutningspunkt!A:B,2,0)+RANDBETWEEN(-10000,10000)</f>
        <v>7609236.698</v>
      </c>
      <c r="AN222" s="6">
        <f ca="1">VLOOKUP(AC222,Anslutningspunkt!A:C,3,0)+RANDBETWEEN(-10000,10000)</f>
        <v>775020.195</v>
      </c>
      <c r="AP222" s="6" t="str">
        <f ca="1" t="shared" si="109"/>
        <v>Flytt</v>
      </c>
      <c r="AQ222" s="6" t="str">
        <f ca="1" t="shared" si="110"/>
        <v>Produktion</v>
      </c>
      <c r="AX222" s="30" t="str">
        <f ca="1" t="shared" si="111"/>
        <v/>
      </c>
      <c r="AZ222" s="30" t="str">
        <f ca="1">IF(SUM(IF({"4.Projekteringsavtal","5.Anslutningsavtal","6.Nätavtal"}=Q222,1,0))&gt;0,EDATE(AX222,RANDBETWEEN(0,6)),"")</f>
        <v/>
      </c>
      <c r="BB222" s="20" t="str">
        <f ca="1">IF(SUM(IF({"5.Anslutningsavtal","6.Nätavtal"}=Q222,1,0))&gt;0,EDATE(AZ222,RANDBETWEEN(0,3)),"")</f>
        <v/>
      </c>
      <c r="BD222" s="20" t="str">
        <f ca="1" t="shared" si="112"/>
        <v/>
      </c>
    </row>
    <row r="223" s="6" customFormat="1" spans="1:56">
      <c r="A223" s="32" t="s">
        <v>65</v>
      </c>
      <c r="B223" s="30">
        <f ca="1" t="shared" si="85"/>
        <v>43857</v>
      </c>
      <c r="C223" s="31">
        <f ca="1" t="shared" si="86"/>
        <v>44498</v>
      </c>
      <c r="D223" s="29" t="str">
        <f t="shared" si="87"/>
        <v>Project 4223</v>
      </c>
      <c r="E223" s="29" t="str">
        <f t="shared" si="88"/>
        <v>Company AB 5223</v>
      </c>
      <c r="F223" s="29" t="str">
        <f ca="1" t="shared" si="89"/>
        <v>Strängnäs</v>
      </c>
      <c r="G223" s="36">
        <f ca="1" t="shared" si="90"/>
        <v>32</v>
      </c>
      <c r="H223" s="37" t="str">
        <f ca="1" t="shared" si="91"/>
        <v>Nej</v>
      </c>
      <c r="I223" s="29" t="str">
        <f ca="1" t="shared" si="92"/>
        <v>Flytt</v>
      </c>
      <c r="J223" s="29" t="str">
        <f ca="1" t="shared" si="93"/>
        <v>Konsumtion</v>
      </c>
      <c r="K223" s="40">
        <f ca="1" t="shared" si="94"/>
        <v>240</v>
      </c>
      <c r="L223" s="40">
        <f ca="1" t="shared" si="95"/>
        <v>87</v>
      </c>
      <c r="M223" s="13"/>
      <c r="N223" s="29" t="str">
        <f ca="1" t="shared" si="96"/>
        <v>Anders Erikson 223</v>
      </c>
      <c r="O223" s="29" t="str">
        <f ca="1" t="shared" si="97"/>
        <v>Anders Erikson 223</v>
      </c>
      <c r="P223" s="29" t="str">
        <f ca="1" t="shared" si="98"/>
        <v>Lars Johnson 223</v>
      </c>
      <c r="Q223" s="29" t="str">
        <f ca="1" t="shared" si="99"/>
        <v>2.Reservationsavtal</v>
      </c>
      <c r="R223" s="44" t="str">
        <f ca="1" t="shared" si="100"/>
        <v/>
      </c>
      <c r="S223" s="44" t="str">
        <f ca="1" t="shared" si="101"/>
        <v/>
      </c>
      <c r="T223" s="44" t="str">
        <f ca="1" t="shared" si="102"/>
        <v>x</v>
      </c>
      <c r="U223" s="15"/>
      <c r="V223" s="32"/>
      <c r="W223" s="48" t="str">
        <f ca="1" t="shared" si="103"/>
        <v/>
      </c>
      <c r="X223" s="49" t="str">
        <f ca="1" t="shared" si="104"/>
        <v>Ja</v>
      </c>
      <c r="Y223" s="62">
        <f ca="1" t="shared" si="105"/>
        <v>45183</v>
      </c>
      <c r="Z223" s="62">
        <f ca="1" t="shared" si="106"/>
        <v>45085</v>
      </c>
      <c r="AA223" s="66"/>
      <c r="AB223" s="63" t="str">
        <f ca="1" t="shared" si="108"/>
        <v/>
      </c>
      <c r="AC223" s="72">
        <f ca="1">INDEX(Anslutningspunkt!$A$2:$A$24,RANDBETWEEN(2,24),1)</f>
        <v>3008</v>
      </c>
      <c r="AD223" s="29"/>
      <c r="AE223" s="29" t="str">
        <f ca="1" t="shared" si="107"/>
        <v>Regionnät</v>
      </c>
      <c r="AF223" s="78"/>
      <c r="AG223" s="121"/>
      <c r="AH223" s="122"/>
      <c r="AI223" s="126"/>
      <c r="AM223" s="6">
        <f ca="1">VLOOKUP(AC223,Anslutningspunkt!A:B,2,0)+RANDBETWEEN(-10000,10000)</f>
        <v>7701226.698</v>
      </c>
      <c r="AN223" s="6">
        <f ca="1">VLOOKUP(AC223,Anslutningspunkt!A:C,3,0)+RANDBETWEEN(-10000,10000)</f>
        <v>767127.195</v>
      </c>
      <c r="AP223" s="6" t="str">
        <f ca="1" t="shared" si="109"/>
        <v>Flytt</v>
      </c>
      <c r="AQ223" s="6" t="str">
        <f ca="1" t="shared" si="110"/>
        <v>Konsumtion</v>
      </c>
      <c r="AX223" s="30">
        <f ca="1" t="shared" si="111"/>
        <v>44245.6466249273</v>
      </c>
      <c r="AZ223" s="30" t="str">
        <f ca="1">IF(SUM(IF({"4.Projekteringsavtal","5.Anslutningsavtal","6.Nätavtal"}=Q223,1,0))&gt;0,EDATE(AX223,RANDBETWEEN(0,6)),"")</f>
        <v/>
      </c>
      <c r="BB223" s="20" t="str">
        <f ca="1">IF(SUM(IF({"5.Anslutningsavtal","6.Nätavtal"}=Q223,1,0))&gt;0,EDATE(AZ223,RANDBETWEEN(0,3)),"")</f>
        <v/>
      </c>
      <c r="BD223" s="20" t="str">
        <f ca="1" t="shared" si="112"/>
        <v/>
      </c>
    </row>
    <row r="224" s="6" customFormat="1" spans="1:56">
      <c r="A224" s="32" t="s">
        <v>65</v>
      </c>
      <c r="B224" s="30">
        <f ca="1" t="shared" si="85"/>
        <v>43416</v>
      </c>
      <c r="C224" s="31">
        <f ca="1" t="shared" si="86"/>
        <v>45209</v>
      </c>
      <c r="D224" s="29" t="str">
        <f t="shared" si="87"/>
        <v>Project 4224</v>
      </c>
      <c r="E224" s="29" t="str">
        <f t="shared" si="88"/>
        <v>Company AB 5224</v>
      </c>
      <c r="F224" s="29" t="str">
        <f ca="1" t="shared" si="89"/>
        <v>Äkers Styckebruk</v>
      </c>
      <c r="G224" s="36">
        <f ca="1" t="shared" si="90"/>
        <v>32</v>
      </c>
      <c r="H224" s="37" t="str">
        <f ca="1" t="shared" si="91"/>
        <v>Nej</v>
      </c>
      <c r="I224" s="29" t="str">
        <f ca="1" t="shared" si="92"/>
        <v>Nyanslutning</v>
      </c>
      <c r="J224" s="29" t="str">
        <f ca="1" t="shared" si="93"/>
        <v>Konsumtion</v>
      </c>
      <c r="K224" s="40">
        <f ca="1" t="shared" si="94"/>
        <v>330</v>
      </c>
      <c r="L224" s="40">
        <f ca="1" t="shared" si="95"/>
        <v>4</v>
      </c>
      <c r="M224" s="13"/>
      <c r="N224" s="29" t="str">
        <f ca="1" t="shared" si="96"/>
        <v>Sarah Anderson 224</v>
      </c>
      <c r="O224" s="29" t="str">
        <f ca="1" t="shared" si="97"/>
        <v>Lars Johnson 224</v>
      </c>
      <c r="P224" s="29" t="str">
        <f ca="1" t="shared" si="98"/>
        <v>Erik Johanson 224</v>
      </c>
      <c r="Q224" s="29" t="str">
        <f ca="1" t="shared" si="99"/>
        <v>4.Projekteringsavtal</v>
      </c>
      <c r="R224" s="44" t="str">
        <f ca="1" t="shared" si="100"/>
        <v>nej</v>
      </c>
      <c r="S224" s="44" t="str">
        <f ca="1" t="shared" si="101"/>
        <v/>
      </c>
      <c r="T224" s="44" t="str">
        <f ca="1" t="shared" si="102"/>
        <v/>
      </c>
      <c r="U224" s="15"/>
      <c r="V224" s="32"/>
      <c r="W224" s="48" t="str">
        <f ca="1" t="shared" si="103"/>
        <v/>
      </c>
      <c r="X224" s="49" t="str">
        <f ca="1" t="shared" si="104"/>
        <v>Ja</v>
      </c>
      <c r="Y224" s="62">
        <f ca="1" t="shared" si="105"/>
        <v>45571</v>
      </c>
      <c r="Z224" s="62">
        <f ca="1" t="shared" si="106"/>
        <v>45478</v>
      </c>
      <c r="AA224" s="66"/>
      <c r="AB224" s="63" t="str">
        <f ca="1" t="shared" si="108"/>
        <v/>
      </c>
      <c r="AC224" s="72">
        <f ca="1">INDEX(Anslutningspunkt!$A$2:$A$24,RANDBETWEEN(2,24),1)</f>
        <v>3006</v>
      </c>
      <c r="AD224" s="29"/>
      <c r="AE224" s="29" t="str">
        <f ca="1" t="shared" si="107"/>
        <v>Regionnät</v>
      </c>
      <c r="AF224" s="78"/>
      <c r="AG224" s="121"/>
      <c r="AH224" s="122"/>
      <c r="AI224" s="122"/>
      <c r="AM224" s="6">
        <f ca="1">VLOOKUP(AC224,Anslutningspunkt!A:B,2,0)+RANDBETWEEN(-10000,10000)</f>
        <v>7597210.698</v>
      </c>
      <c r="AN224" s="6">
        <f ca="1">VLOOKUP(AC224,Anslutningspunkt!A:C,3,0)+RANDBETWEEN(-10000,10000)</f>
        <v>813473.195</v>
      </c>
      <c r="AP224" s="6" t="str">
        <f ca="1" t="shared" si="109"/>
        <v>Nyanslutning</v>
      </c>
      <c r="AQ224" s="6" t="str">
        <f ca="1" t="shared" si="110"/>
        <v>Konsumtion</v>
      </c>
      <c r="AX224" s="30">
        <f ca="1" t="shared" si="111"/>
        <v>44458.2263464794</v>
      </c>
      <c r="AZ224" s="30">
        <f ca="1">IF(SUM(IF({"4.Projekteringsavtal","5.Anslutningsavtal","6.Nätavtal"}=Q224,1,0))&gt;0,EDATE(AX224,RANDBETWEEN(0,6)),"")</f>
        <v>44611</v>
      </c>
      <c r="BB224" s="20" t="str">
        <f ca="1">IF(SUM(IF({"5.Anslutningsavtal","6.Nätavtal"}=Q224,1,0))&gt;0,EDATE(AZ224,RANDBETWEEN(0,3)),"")</f>
        <v/>
      </c>
      <c r="BD224" s="20" t="str">
        <f ca="1" t="shared" si="112"/>
        <v/>
      </c>
    </row>
    <row r="225" s="6" customFormat="1" ht="12.75" customHeight="1" spans="1:56">
      <c r="A225" s="32" t="s">
        <v>65</v>
      </c>
      <c r="B225" s="30">
        <f ca="1" t="shared" si="85"/>
        <v>44547</v>
      </c>
      <c r="C225" s="31">
        <f ca="1" t="shared" si="86"/>
        <v>44692</v>
      </c>
      <c r="D225" s="29" t="str">
        <f t="shared" si="87"/>
        <v>Project 4225</v>
      </c>
      <c r="E225" s="29" t="str">
        <f t="shared" si="88"/>
        <v>Company AB 5225</v>
      </c>
      <c r="F225" s="29" t="str">
        <f ca="1" t="shared" si="89"/>
        <v>Gnesta</v>
      </c>
      <c r="G225" s="36">
        <f ca="1" t="shared" si="90"/>
        <v>30</v>
      </c>
      <c r="H225" s="37" t="str">
        <f ca="1" t="shared" si="91"/>
        <v/>
      </c>
      <c r="I225" s="29" t="str">
        <f ca="1" t="shared" si="92"/>
        <v>Flytt</v>
      </c>
      <c r="J225" s="29" t="str">
        <f ca="1" t="shared" si="93"/>
        <v>Produktion</v>
      </c>
      <c r="K225" s="40">
        <f ca="1" t="shared" si="94"/>
        <v>600</v>
      </c>
      <c r="L225" s="40">
        <f ca="1" t="shared" si="95"/>
        <v>350</v>
      </c>
      <c r="M225" s="13"/>
      <c r="N225" s="29" t="str">
        <f ca="1" t="shared" si="96"/>
        <v>Anders Erikson 225</v>
      </c>
      <c r="O225" s="29" t="str">
        <f ca="1" t="shared" si="97"/>
        <v>Lars Johnson 225</v>
      </c>
      <c r="P225" s="29" t="str">
        <f ca="1" t="shared" si="98"/>
        <v>Erik Johanson 225</v>
      </c>
      <c r="Q225" s="29" t="str">
        <f ca="1" t="shared" si="99"/>
        <v>1.Anslutningsmöjlighet</v>
      </c>
      <c r="R225" s="44" t="str">
        <f ca="1" t="shared" si="100"/>
        <v>nej</v>
      </c>
      <c r="S225" s="44" t="str">
        <f ca="1" t="shared" si="101"/>
        <v/>
      </c>
      <c r="T225" s="44" t="str">
        <f ca="1" t="shared" si="102"/>
        <v/>
      </c>
      <c r="U225" s="15"/>
      <c r="V225" s="32"/>
      <c r="W225" s="48" t="str">
        <f ca="1" t="shared" si="103"/>
        <v>Ansluts till LN 20 kV</v>
      </c>
      <c r="X225" s="49" t="str">
        <f ca="1" t="shared" si="104"/>
        <v/>
      </c>
      <c r="Y225" s="62" t="str">
        <f ca="1" t="shared" si="105"/>
        <v/>
      </c>
      <c r="Z225" s="62" t="str">
        <f ca="1" t="shared" si="106"/>
        <v/>
      </c>
      <c r="AA225" s="66"/>
      <c r="AB225" s="63" t="str">
        <f ca="1" t="shared" si="108"/>
        <v/>
      </c>
      <c r="AC225" s="72">
        <f ca="1">INDEX(Anslutningspunkt!$A$2:$A$24,RANDBETWEEN(2,24),1)</f>
        <v>3007</v>
      </c>
      <c r="AD225" s="29"/>
      <c r="AE225" s="29" t="str">
        <f ca="1" t="shared" si="107"/>
        <v>Stamnät</v>
      </c>
      <c r="AF225" s="78"/>
      <c r="AG225" s="121"/>
      <c r="AH225" s="122"/>
      <c r="AI225" s="122"/>
      <c r="AM225" s="6">
        <f ca="1">VLOOKUP(AC225,Anslutningspunkt!A:B,2,0)+RANDBETWEEN(-10000,10000)</f>
        <v>7678271.698</v>
      </c>
      <c r="AN225" s="6">
        <f ca="1">VLOOKUP(AC225,Anslutningspunkt!A:C,3,0)+RANDBETWEEN(-10000,10000)</f>
        <v>755843.195</v>
      </c>
      <c r="AP225" s="6" t="str">
        <f ca="1" t="shared" si="109"/>
        <v>Flytt</v>
      </c>
      <c r="AQ225" s="6" t="str">
        <f ca="1" t="shared" si="110"/>
        <v>Produktion</v>
      </c>
      <c r="AX225" s="30" t="str">
        <f ca="1" t="shared" si="111"/>
        <v/>
      </c>
      <c r="AZ225" s="30" t="str">
        <f ca="1">IF(SUM(IF({"4.Projekteringsavtal","5.Anslutningsavtal","6.Nätavtal"}=Q225,1,0))&gt;0,EDATE(AX225,RANDBETWEEN(0,6)),"")</f>
        <v/>
      </c>
      <c r="BB225" s="20" t="str">
        <f ca="1">IF(SUM(IF({"5.Anslutningsavtal","6.Nätavtal"}=Q225,1,0))&gt;0,EDATE(AZ225,RANDBETWEEN(0,3)),"")</f>
        <v/>
      </c>
      <c r="BD225" s="20" t="str">
        <f ca="1" t="shared" si="112"/>
        <v/>
      </c>
    </row>
    <row r="226" s="6" customFormat="1" ht="12.75" customHeight="1" spans="1:56">
      <c r="A226" s="32" t="s">
        <v>68</v>
      </c>
      <c r="B226" s="30">
        <f ca="1" t="shared" si="85"/>
        <v>43197</v>
      </c>
      <c r="C226" s="31">
        <f ca="1" t="shared" si="86"/>
        <v>43982</v>
      </c>
      <c r="D226" s="29" t="str">
        <f t="shared" si="87"/>
        <v>Project 4226</v>
      </c>
      <c r="E226" s="29" t="str">
        <f t="shared" si="88"/>
        <v>Company AB 5226</v>
      </c>
      <c r="F226" s="29" t="str">
        <f ca="1" t="shared" si="89"/>
        <v>Gävle</v>
      </c>
      <c r="G226" s="36">
        <f ca="1" t="shared" si="90"/>
        <v>33</v>
      </c>
      <c r="H226" s="37" t="str">
        <f ca="1" t="shared" si="91"/>
        <v>Nej</v>
      </c>
      <c r="I226" s="29" t="str">
        <f ca="1" t="shared" si="92"/>
        <v>Nyanslutning</v>
      </c>
      <c r="J226" s="29" t="str">
        <f ca="1" t="shared" si="93"/>
        <v>Konsumtion</v>
      </c>
      <c r="K226" s="40">
        <f ca="1" t="shared" si="94"/>
        <v>30</v>
      </c>
      <c r="L226" s="40">
        <f ca="1" t="shared" si="95"/>
        <v>27</v>
      </c>
      <c r="M226" s="13"/>
      <c r="N226" s="29" t="str">
        <f ca="1" t="shared" si="96"/>
        <v>Lars Johnson 226</v>
      </c>
      <c r="O226" s="29" t="str">
        <f ca="1" t="shared" si="97"/>
        <v>Lars Johnson 226</v>
      </c>
      <c r="P226" s="29" t="str">
        <f ca="1" t="shared" si="98"/>
        <v>Sarah Anderson 226</v>
      </c>
      <c r="Q226" s="29" t="str">
        <f ca="1" t="shared" si="99"/>
        <v>2.Reservationsavtal</v>
      </c>
      <c r="R226" s="44" t="str">
        <f ca="1" t="shared" si="100"/>
        <v>nej</v>
      </c>
      <c r="S226" s="44" t="str">
        <f ca="1" t="shared" si="101"/>
        <v/>
      </c>
      <c r="T226" s="44" t="str">
        <f ca="1" t="shared" si="102"/>
        <v/>
      </c>
      <c r="U226" s="15"/>
      <c r="V226" s="32"/>
      <c r="W226" s="48" t="str">
        <f ca="1" t="shared" si="103"/>
        <v>Ansluts till LN 20 kV</v>
      </c>
      <c r="X226" s="49" t="str">
        <f ca="1" t="shared" si="104"/>
        <v/>
      </c>
      <c r="Y226" s="62" t="str">
        <f ca="1" t="shared" si="105"/>
        <v/>
      </c>
      <c r="Z226" s="62" t="str">
        <f ca="1" t="shared" si="106"/>
        <v/>
      </c>
      <c r="AA226" s="66"/>
      <c r="AB226" s="63" t="str">
        <f ca="1" t="shared" si="108"/>
        <v/>
      </c>
      <c r="AC226" s="72">
        <f ca="1">INDEX(Anslutningspunkt!$A$2:$A$24,RANDBETWEEN(2,24),1)</f>
        <v>3018</v>
      </c>
      <c r="AD226" s="29"/>
      <c r="AE226" s="29" t="str">
        <f ca="1" t="shared" si="107"/>
        <v>Stamnät Regionnät</v>
      </c>
      <c r="AF226" s="78"/>
      <c r="AG226" s="121"/>
      <c r="AH226" s="122"/>
      <c r="AI226" s="122"/>
      <c r="AM226" s="6">
        <f ca="1">VLOOKUP(AC226,Anslutningspunkt!A:B,2,0)+RANDBETWEEN(-10000,10000)</f>
        <v>7746091.698</v>
      </c>
      <c r="AN226" s="6">
        <f ca="1">VLOOKUP(AC226,Anslutningspunkt!A:C,3,0)+RANDBETWEEN(-10000,10000)</f>
        <v>767505.195</v>
      </c>
      <c r="AP226" s="6" t="str">
        <f ca="1" t="shared" si="109"/>
        <v>Nyanslutning</v>
      </c>
      <c r="AQ226" s="6" t="str">
        <f ca="1" t="shared" si="110"/>
        <v>Konsumtion</v>
      </c>
      <c r="AX226" s="30">
        <f ca="1" t="shared" si="111"/>
        <v>43869.567711018</v>
      </c>
      <c r="AZ226" s="30" t="str">
        <f ca="1">IF(SUM(IF({"4.Projekteringsavtal","5.Anslutningsavtal","6.Nätavtal"}=Q226,1,0))&gt;0,EDATE(AX226,RANDBETWEEN(0,6)),"")</f>
        <v/>
      </c>
      <c r="BB226" s="20" t="str">
        <f ca="1">IF(SUM(IF({"5.Anslutningsavtal","6.Nätavtal"}=Q226,1,0))&gt;0,EDATE(AZ226,RANDBETWEEN(0,3)),"")</f>
        <v/>
      </c>
      <c r="BD226" s="20" t="str">
        <f ca="1" t="shared" si="112"/>
        <v/>
      </c>
    </row>
    <row r="227" s="6" customFormat="1" ht="12.75" customHeight="1" spans="1:56">
      <c r="A227" s="32" t="s">
        <v>68</v>
      </c>
      <c r="B227" s="30">
        <f ca="1" t="shared" si="85"/>
        <v>43868</v>
      </c>
      <c r="C227" s="31">
        <f ca="1" t="shared" si="86"/>
        <v>44083</v>
      </c>
      <c r="D227" s="29" t="str">
        <f t="shared" si="87"/>
        <v>Project 4227</v>
      </c>
      <c r="E227" s="29" t="str">
        <f t="shared" si="88"/>
        <v>Company AB 5227</v>
      </c>
      <c r="F227" s="29" t="str">
        <f ca="1" t="shared" si="89"/>
        <v>Lindesberg</v>
      </c>
      <c r="G227" s="36">
        <f ca="1" t="shared" si="90"/>
        <v>30</v>
      </c>
      <c r="H227" s="37" t="str">
        <f ca="1" t="shared" si="91"/>
        <v>Ja</v>
      </c>
      <c r="I227" s="29" t="str">
        <f ca="1" t="shared" si="92"/>
        <v>Nyanslutning</v>
      </c>
      <c r="J227" s="29" t="str">
        <f ca="1" t="shared" si="93"/>
        <v>Produktion</v>
      </c>
      <c r="K227" s="40">
        <f ca="1" t="shared" si="94"/>
        <v>290</v>
      </c>
      <c r="L227" s="40">
        <f ca="1" t="shared" si="95"/>
        <v>20</v>
      </c>
      <c r="M227" s="13"/>
      <c r="N227" s="29" t="str">
        <f ca="1" t="shared" si="96"/>
        <v>Lars Johnson 227</v>
      </c>
      <c r="O227" s="29" t="str">
        <f ca="1" t="shared" si="97"/>
        <v>Lars Johnson 227</v>
      </c>
      <c r="P227" s="29" t="str">
        <f ca="1" t="shared" si="98"/>
        <v>Erik Johanson 227</v>
      </c>
      <c r="Q227" s="29" t="str">
        <f ca="1" t="shared" si="99"/>
        <v>5.Anslutningsavtal</v>
      </c>
      <c r="R227" s="44" t="str">
        <f ca="1" t="shared" si="100"/>
        <v>nej</v>
      </c>
      <c r="S227" s="44" t="str">
        <f ca="1" t="shared" si="101"/>
        <v/>
      </c>
      <c r="T227" s="44" t="str">
        <f ca="1" t="shared" si="102"/>
        <v>x</v>
      </c>
      <c r="U227" s="15"/>
      <c r="V227" s="32"/>
      <c r="W227" s="48" t="str">
        <f ca="1" t="shared" si="103"/>
        <v/>
      </c>
      <c r="X227" s="49" t="str">
        <f ca="1" t="shared" si="104"/>
        <v>Nej</v>
      </c>
      <c r="Y227" s="62" t="str">
        <f ca="1" t="shared" si="105"/>
        <v/>
      </c>
      <c r="Z227" s="62" t="str">
        <f ca="1" t="shared" si="106"/>
        <v/>
      </c>
      <c r="AA227" s="66"/>
      <c r="AB227" s="63" t="str">
        <f ca="1" t="shared" si="108"/>
        <v/>
      </c>
      <c r="AC227" s="72">
        <f ca="1">INDEX(Anslutningspunkt!$A$2:$A$24,RANDBETWEEN(2,24),1)</f>
        <v>102</v>
      </c>
      <c r="AD227" s="29"/>
      <c r="AE227" s="29" t="str">
        <f ca="1" t="shared" si="107"/>
        <v/>
      </c>
      <c r="AF227" s="78"/>
      <c r="AG227" s="121"/>
      <c r="AH227" s="122"/>
      <c r="AI227" s="126"/>
      <c r="AM227" s="6">
        <f ca="1">VLOOKUP(AC227,Anslutningspunkt!A:B,2,0)+RANDBETWEEN(-10000,10000)</f>
        <v>6083579.642</v>
      </c>
      <c r="AN227" s="6">
        <f ca="1">VLOOKUP(AC227,Anslutningspunkt!A:C,3,0)+RANDBETWEEN(-10000,10000)</f>
        <v>495496.069</v>
      </c>
      <c r="AP227" s="6" t="str">
        <f ca="1" t="shared" si="109"/>
        <v>Nyanslutning</v>
      </c>
      <c r="AQ227" s="6" t="str">
        <f ca="1" t="shared" si="110"/>
        <v>Produktion</v>
      </c>
      <c r="AX227" s="30">
        <f ca="1" t="shared" si="111"/>
        <v>43938.1964693589</v>
      </c>
      <c r="AZ227" s="30">
        <f ca="1">IF(SUM(IF({"4.Projekteringsavtal","5.Anslutningsavtal","6.Nätavtal"}=Q227,1,0))&gt;0,EDATE(AX227,RANDBETWEEN(0,6)),"")</f>
        <v>44091</v>
      </c>
      <c r="BB227" s="20">
        <f ca="1">IF(SUM(IF({"5.Anslutningsavtal","6.Nätavtal"}=Q227,1,0))&gt;0,EDATE(AZ227,RANDBETWEEN(0,3)),"")</f>
        <v>44182</v>
      </c>
      <c r="BD227" s="20" t="str">
        <f ca="1" t="shared" si="112"/>
        <v/>
      </c>
    </row>
    <row r="228" s="6" customFormat="1" ht="15" customHeight="1" spans="1:56">
      <c r="A228" s="32" t="s">
        <v>65</v>
      </c>
      <c r="B228" s="30">
        <f ca="1" t="shared" si="85"/>
        <v>44808</v>
      </c>
      <c r="C228" s="31">
        <f ca="1" t="shared" si="86"/>
        <v>45057</v>
      </c>
      <c r="D228" s="29" t="str">
        <f t="shared" si="87"/>
        <v>Project 4228</v>
      </c>
      <c r="E228" s="29" t="str">
        <f t="shared" si="88"/>
        <v>Company AB 5228</v>
      </c>
      <c r="F228" s="29" t="str">
        <f ca="1" t="shared" si="89"/>
        <v>Hedemora</v>
      </c>
      <c r="G228" s="36">
        <f ca="1" t="shared" si="90"/>
        <v>36</v>
      </c>
      <c r="H228" s="37" t="str">
        <f ca="1" t="shared" si="91"/>
        <v/>
      </c>
      <c r="I228" s="29" t="str">
        <f ca="1" t="shared" si="92"/>
        <v>Flytt</v>
      </c>
      <c r="J228" s="29" t="str">
        <f ca="1" t="shared" si="93"/>
        <v>Konsumtion</v>
      </c>
      <c r="K228" s="40">
        <f ca="1" t="shared" si="94"/>
        <v>110</v>
      </c>
      <c r="L228" s="40">
        <f ca="1" t="shared" si="95"/>
        <v>82</v>
      </c>
      <c r="M228" s="13"/>
      <c r="N228" s="29" t="str">
        <f ca="1" t="shared" si="96"/>
        <v>Erik Johanson 228</v>
      </c>
      <c r="O228" s="29" t="str">
        <f ca="1" t="shared" si="97"/>
        <v>Erik Johanson 228</v>
      </c>
      <c r="P228" s="29" t="str">
        <f ca="1" t="shared" si="98"/>
        <v>Sarah Anderson 228</v>
      </c>
      <c r="Q228" s="29" t="str">
        <f ca="1" t="shared" si="99"/>
        <v>4.Projekteringsavtal</v>
      </c>
      <c r="R228" s="44" t="str">
        <f ca="1" t="shared" si="100"/>
        <v/>
      </c>
      <c r="S228" s="44" t="str">
        <f ca="1" t="shared" si="101"/>
        <v/>
      </c>
      <c r="T228" s="44" t="str">
        <f ca="1" t="shared" si="102"/>
        <v/>
      </c>
      <c r="U228" s="15"/>
      <c r="V228" s="32"/>
      <c r="W228" s="48" t="str">
        <f ca="1" t="shared" si="103"/>
        <v>Reservationsavtal ska tecknas</v>
      </c>
      <c r="X228" s="49" t="str">
        <f ca="1" t="shared" si="104"/>
        <v>Ja</v>
      </c>
      <c r="Y228" s="62">
        <f ca="1" t="shared" si="105"/>
        <v>45210</v>
      </c>
      <c r="Z228" s="62">
        <f ca="1" t="shared" si="106"/>
        <v>45127</v>
      </c>
      <c r="AA228" s="66"/>
      <c r="AB228" s="63" t="str">
        <f ca="1" t="shared" si="108"/>
        <v/>
      </c>
      <c r="AC228" s="72">
        <f ca="1">INDEX(Anslutningspunkt!$A$2:$A$24,RANDBETWEEN(2,24),1)</f>
        <v>201</v>
      </c>
      <c r="AD228" s="29"/>
      <c r="AE228" s="29" t="str">
        <f ca="1" t="shared" si="107"/>
        <v>Regionnät</v>
      </c>
      <c r="AF228" s="78"/>
      <c r="AG228" s="121"/>
      <c r="AH228" s="122"/>
      <c r="AI228" s="126"/>
      <c r="AM228" s="6">
        <f ca="1">VLOOKUP(AC228,Anslutningspunkt!A:B,2,0)+RANDBETWEEN(-10000,10000)</f>
        <v>6807146.311</v>
      </c>
      <c r="AN228" s="6">
        <f ca="1">VLOOKUP(AC228,Anslutningspunkt!A:C,3,0)+RANDBETWEEN(-10000,10000)</f>
        <v>350919.44</v>
      </c>
      <c r="AP228" s="6" t="str">
        <f ca="1" t="shared" si="109"/>
        <v>Flytt</v>
      </c>
      <c r="AQ228" s="6" t="str">
        <f ca="1" t="shared" si="110"/>
        <v>Konsumtion</v>
      </c>
      <c r="AX228" s="30">
        <f ca="1" t="shared" si="111"/>
        <v>44974.6997465351</v>
      </c>
      <c r="AZ228" s="30">
        <f ca="1">IF(SUM(IF({"4.Projekteringsavtal","5.Anslutningsavtal","6.Nätavtal"}=Q228,1,0))&gt;0,EDATE(AX228,RANDBETWEEN(0,6)),"")</f>
        <v>45002</v>
      </c>
      <c r="BB228" s="20" t="str">
        <f ca="1">IF(SUM(IF({"5.Anslutningsavtal","6.Nätavtal"}=Q228,1,0))&gt;0,EDATE(AZ228,RANDBETWEEN(0,3)),"")</f>
        <v/>
      </c>
      <c r="BD228" s="20" t="str">
        <f ca="1" t="shared" si="112"/>
        <v/>
      </c>
    </row>
    <row r="229" s="6" customFormat="1" ht="15" customHeight="1" spans="1:56">
      <c r="A229" s="32" t="s">
        <v>65</v>
      </c>
      <c r="B229" s="30">
        <f ca="1" t="shared" si="85"/>
        <v>43868</v>
      </c>
      <c r="C229" s="31">
        <f ca="1" t="shared" si="86"/>
        <v>44469</v>
      </c>
      <c r="D229" s="29" t="str">
        <f t="shared" si="87"/>
        <v>Project 4229</v>
      </c>
      <c r="E229" s="29" t="str">
        <f t="shared" si="88"/>
        <v>Company AB 5229</v>
      </c>
      <c r="F229" s="29" t="str">
        <f ca="1" t="shared" si="89"/>
        <v>Litslunda</v>
      </c>
      <c r="G229" s="36">
        <f ca="1" t="shared" si="90"/>
        <v>30</v>
      </c>
      <c r="H229" s="37" t="str">
        <f ca="1" t="shared" si="91"/>
        <v>Ja</v>
      </c>
      <c r="I229" s="29" t="str">
        <f ca="1" t="shared" si="92"/>
        <v>Utökning</v>
      </c>
      <c r="J229" s="29" t="str">
        <f ca="1" t="shared" si="93"/>
        <v>Produktion</v>
      </c>
      <c r="K229" s="40">
        <f ca="1" t="shared" si="94"/>
        <v>160</v>
      </c>
      <c r="L229" s="40">
        <f ca="1" t="shared" si="95"/>
        <v>129</v>
      </c>
      <c r="M229" s="13"/>
      <c r="N229" s="29" t="str">
        <f ca="1" t="shared" si="96"/>
        <v>Anders Erikson 229</v>
      </c>
      <c r="O229" s="29" t="str">
        <f ca="1" t="shared" si="97"/>
        <v>Anders Erikson 229</v>
      </c>
      <c r="P229" s="29" t="str">
        <f ca="1" t="shared" si="98"/>
        <v>Erik Johanson 229</v>
      </c>
      <c r="Q229" s="29" t="str">
        <f ca="1" t="shared" si="99"/>
        <v>6.Nätavtal</v>
      </c>
      <c r="R229" s="44" t="str">
        <f ca="1" t="shared" si="100"/>
        <v/>
      </c>
      <c r="S229" s="44" t="str">
        <f ca="1" t="shared" si="101"/>
        <v>x</v>
      </c>
      <c r="T229" s="44" t="str">
        <f ca="1" t="shared" si="102"/>
        <v/>
      </c>
      <c r="U229" s="15"/>
      <c r="V229" s="32"/>
      <c r="W229" s="48" t="str">
        <f ca="1" t="shared" si="103"/>
        <v>Reservationsavtal ska tecknas</v>
      </c>
      <c r="X229" s="49" t="str">
        <f ca="1" t="shared" si="104"/>
        <v>Nej</v>
      </c>
      <c r="Y229" s="62" t="str">
        <f ca="1" t="shared" si="105"/>
        <v/>
      </c>
      <c r="Z229" s="62" t="str">
        <f ca="1" t="shared" si="106"/>
        <v/>
      </c>
      <c r="AA229" s="66"/>
      <c r="AB229" s="63" t="str">
        <f ca="1" t="shared" si="108"/>
        <v/>
      </c>
      <c r="AC229" s="72">
        <f ca="1">INDEX(Anslutningspunkt!$A$2:$A$24,RANDBETWEEN(2,24),1)</f>
        <v>151</v>
      </c>
      <c r="AD229" s="29"/>
      <c r="AE229" s="29" t="str">
        <f ca="1" t="shared" si="107"/>
        <v>Stamnät</v>
      </c>
      <c r="AF229" s="78"/>
      <c r="AG229" s="121"/>
      <c r="AH229" s="122"/>
      <c r="AI229" s="126"/>
      <c r="AM229" s="6">
        <f ca="1">VLOOKUP(AC229,Anslutningspunkt!A:B,2,0)+RANDBETWEEN(-10000,10000)</f>
        <v>6321345.937</v>
      </c>
      <c r="AN229" s="6">
        <f ca="1">VLOOKUP(AC229,Anslutningspunkt!A:C,3,0)+RANDBETWEEN(-10000,10000)</f>
        <v>438665.554</v>
      </c>
      <c r="AP229" s="6" t="str">
        <f ca="1" t="shared" si="109"/>
        <v>Utökning</v>
      </c>
      <c r="AQ229" s="6" t="str">
        <f ca="1" t="shared" si="110"/>
        <v>Produktion</v>
      </c>
      <c r="AX229" s="30">
        <f ca="1" t="shared" si="111"/>
        <v>43903.7285669829</v>
      </c>
      <c r="AZ229" s="30">
        <f ca="1">IF(SUM(IF({"4.Projekteringsavtal","5.Anslutningsavtal","6.Nätavtal"}=Q229,1,0))&gt;0,EDATE(AX229,RANDBETWEEN(0,6)),"")</f>
        <v>44025</v>
      </c>
      <c r="BB229" s="20">
        <f ca="1">IF(SUM(IF({"5.Anslutningsavtal","6.Nätavtal"}=Q229,1,0))&gt;0,EDATE(AZ229,RANDBETWEEN(0,3)),"")</f>
        <v>44117</v>
      </c>
      <c r="BD229" s="20">
        <f ca="1" t="shared" si="112"/>
        <v>44178</v>
      </c>
    </row>
    <row r="230" s="6" customFormat="1" spans="1:56">
      <c r="A230" s="32" t="s">
        <v>65</v>
      </c>
      <c r="B230" s="30">
        <f ca="1" t="shared" si="85"/>
        <v>44845</v>
      </c>
      <c r="C230" s="31">
        <f ca="1" t="shared" si="86"/>
        <v>45150</v>
      </c>
      <c r="D230" s="29" t="str">
        <f t="shared" si="87"/>
        <v>Project 4230</v>
      </c>
      <c r="E230" s="29" t="str">
        <f t="shared" si="88"/>
        <v>Company AB 5230</v>
      </c>
      <c r="F230" s="29" t="str">
        <f ca="1" t="shared" si="89"/>
        <v>Nacka</v>
      </c>
      <c r="G230" s="36">
        <f ca="1" t="shared" si="90"/>
        <v>33</v>
      </c>
      <c r="H230" s="37" t="str">
        <f ca="1" t="shared" si="91"/>
        <v>Ja</v>
      </c>
      <c r="I230" s="29" t="str">
        <f ca="1" t="shared" si="92"/>
        <v>Nyanslutning</v>
      </c>
      <c r="J230" s="29" t="str">
        <f ca="1" t="shared" si="93"/>
        <v>Konsumtion</v>
      </c>
      <c r="K230" s="40">
        <f ca="1" t="shared" si="94"/>
        <v>340</v>
      </c>
      <c r="L230" s="40">
        <f ca="1" t="shared" si="95"/>
        <v>34</v>
      </c>
      <c r="M230" s="13"/>
      <c r="N230" s="29" t="str">
        <f ca="1" t="shared" si="96"/>
        <v>Erik Johanson 230</v>
      </c>
      <c r="O230" s="29" t="str">
        <f ca="1" t="shared" si="97"/>
        <v>Lars Johnson 230</v>
      </c>
      <c r="P230" s="29" t="str">
        <f ca="1" t="shared" si="98"/>
        <v>Lars Johnson 230</v>
      </c>
      <c r="Q230" s="29" t="str">
        <f ca="1" t="shared" si="99"/>
        <v>4.Projekteringsavtal</v>
      </c>
      <c r="R230" s="44" t="str">
        <f ca="1" t="shared" si="100"/>
        <v>nej</v>
      </c>
      <c r="S230" s="44" t="str">
        <f ca="1" t="shared" si="101"/>
        <v/>
      </c>
      <c r="T230" s="44" t="str">
        <f ca="1" t="shared" si="102"/>
        <v/>
      </c>
      <c r="U230" s="15"/>
      <c r="V230" s="32"/>
      <c r="W230" s="48" t="str">
        <f ca="1" t="shared" si="103"/>
        <v/>
      </c>
      <c r="X230" s="49" t="str">
        <f ca="1" t="shared" si="104"/>
        <v>Ja</v>
      </c>
      <c r="Y230" s="62">
        <f ca="1" t="shared" si="105"/>
        <v>45520</v>
      </c>
      <c r="Z230" s="62">
        <f ca="1" t="shared" si="106"/>
        <v>45511</v>
      </c>
      <c r="AA230" s="66"/>
      <c r="AB230" s="63" t="str">
        <f ca="1" t="shared" si="108"/>
        <v/>
      </c>
      <c r="AC230" s="72">
        <f ca="1">INDEX(Anslutningspunkt!$A$2:$A$24,RANDBETWEEN(2,24),1)</f>
        <v>152</v>
      </c>
      <c r="AD230" s="29"/>
      <c r="AE230" s="29" t="str">
        <f ca="1" t="shared" si="107"/>
        <v>Regionnät</v>
      </c>
      <c r="AF230" s="78"/>
      <c r="AG230" s="121"/>
      <c r="AH230" s="122"/>
      <c r="AI230" s="126"/>
      <c r="AM230" s="6">
        <f ca="1">VLOOKUP(AC230,Anslutningspunkt!A:B,2,0)+RANDBETWEEN(-10000,10000)</f>
        <v>6297773.707</v>
      </c>
      <c r="AN230" s="6">
        <f ca="1">VLOOKUP(AC230,Anslutningspunkt!A:C,3,0)+RANDBETWEEN(-10000,10000)</f>
        <v>784729.054</v>
      </c>
      <c r="AP230" s="6" t="str">
        <f ca="1" t="shared" si="109"/>
        <v>Nyanslutning</v>
      </c>
      <c r="AQ230" s="6" t="str">
        <f ca="1" t="shared" si="110"/>
        <v>Konsumtion</v>
      </c>
      <c r="AX230" s="30">
        <f ca="1" t="shared" si="111"/>
        <v>44846.8997976781</v>
      </c>
      <c r="AZ230" s="30">
        <f ca="1">IF(SUM(IF({"4.Projekteringsavtal","5.Anslutningsavtal","6.Nätavtal"}=Q230,1,0))&gt;0,EDATE(AX230,RANDBETWEEN(0,6)),"")</f>
        <v>44997</v>
      </c>
      <c r="BB230" s="20" t="str">
        <f ca="1">IF(SUM(IF({"5.Anslutningsavtal","6.Nätavtal"}=Q230,1,0))&gt;0,EDATE(AZ230,RANDBETWEEN(0,3)),"")</f>
        <v/>
      </c>
      <c r="BD230" s="20" t="str">
        <f ca="1" t="shared" si="112"/>
        <v/>
      </c>
    </row>
    <row r="231" s="6" customFormat="1" spans="1:56">
      <c r="A231" s="32" t="s">
        <v>65</v>
      </c>
      <c r="B231" s="30">
        <f ca="1" t="shared" si="85"/>
        <v>44116</v>
      </c>
      <c r="C231" s="31">
        <f ca="1" t="shared" si="86"/>
        <v>44132</v>
      </c>
      <c r="D231" s="29" t="str">
        <f t="shared" si="87"/>
        <v>Project 4231</v>
      </c>
      <c r="E231" s="29" t="str">
        <f t="shared" si="88"/>
        <v>Company AB 5231</v>
      </c>
      <c r="F231" s="29" t="str">
        <f ca="1" t="shared" si="89"/>
        <v>Solna</v>
      </c>
      <c r="G231" s="36">
        <f ca="1" t="shared" si="90"/>
        <v>35</v>
      </c>
      <c r="H231" s="37" t="str">
        <f ca="1" t="shared" si="91"/>
        <v>Ja</v>
      </c>
      <c r="I231" s="29" t="str">
        <f ca="1" t="shared" si="92"/>
        <v>Utökning</v>
      </c>
      <c r="J231" s="29" t="str">
        <f ca="1" t="shared" si="93"/>
        <v>Konsumtion</v>
      </c>
      <c r="K231" s="40">
        <f ca="1" t="shared" si="94"/>
        <v>20</v>
      </c>
      <c r="L231" s="40">
        <f ca="1" t="shared" si="95"/>
        <v>19</v>
      </c>
      <c r="M231" s="13"/>
      <c r="N231" s="29" t="str">
        <f ca="1" t="shared" si="96"/>
        <v>Erik Johanson 231</v>
      </c>
      <c r="O231" s="29" t="str">
        <f ca="1" t="shared" si="97"/>
        <v>Sarah Anderson 231</v>
      </c>
      <c r="P231" s="29" t="str">
        <f ca="1" t="shared" si="98"/>
        <v>Anders Erikson 231</v>
      </c>
      <c r="Q231" s="29" t="str">
        <f ca="1" t="shared" si="99"/>
        <v>6.Nätavtal</v>
      </c>
      <c r="R231" s="44" t="str">
        <f ca="1" t="shared" si="100"/>
        <v>?</v>
      </c>
      <c r="S231" s="44" t="str">
        <f ca="1" t="shared" si="101"/>
        <v/>
      </c>
      <c r="T231" s="44" t="str">
        <f ca="1" t="shared" si="102"/>
        <v/>
      </c>
      <c r="U231" s="15"/>
      <c r="V231" s="32"/>
      <c r="W231" s="48" t="str">
        <f ca="1" t="shared" si="103"/>
        <v/>
      </c>
      <c r="X231" s="49" t="str">
        <f ca="1" t="shared" si="104"/>
        <v/>
      </c>
      <c r="Y231" s="62" t="str">
        <f ca="1" t="shared" si="105"/>
        <v/>
      </c>
      <c r="Z231" s="62" t="str">
        <f ca="1" t="shared" si="106"/>
        <v/>
      </c>
      <c r="AA231" s="66"/>
      <c r="AB231" s="63" t="str">
        <f ca="1" t="shared" si="108"/>
        <v/>
      </c>
      <c r="AC231" s="72">
        <f ca="1">INDEX(Anslutningspunkt!$A$2:$A$24,RANDBETWEEN(2,24),1)</f>
        <v>202</v>
      </c>
      <c r="AD231" s="29"/>
      <c r="AE231" s="29" t="str">
        <f ca="1" t="shared" si="107"/>
        <v>Stamnät</v>
      </c>
      <c r="AF231" s="78"/>
      <c r="AG231" s="121"/>
      <c r="AH231" s="122"/>
      <c r="AI231" s="122"/>
      <c r="AM231" s="6">
        <f ca="1">VLOOKUP(AC231,Anslutningspunkt!A:B,2,0)+RANDBETWEEN(-10000,10000)</f>
        <v>6843484.345</v>
      </c>
      <c r="AN231" s="6">
        <f ca="1">VLOOKUP(AC231,Anslutningspunkt!A:C,3,0)+RANDBETWEEN(-10000,10000)</f>
        <v>641341.127</v>
      </c>
      <c r="AP231" s="6" t="str">
        <f ca="1" t="shared" si="109"/>
        <v>Utökning</v>
      </c>
      <c r="AQ231" s="6" t="str">
        <f ca="1" t="shared" si="110"/>
        <v>Konsumtion</v>
      </c>
      <c r="AX231" s="30">
        <f ca="1" t="shared" si="111"/>
        <v>44133.7136236731</v>
      </c>
      <c r="AZ231" s="30">
        <f ca="1">IF(SUM(IF({"4.Projekteringsavtal","5.Anslutningsavtal","6.Nätavtal"}=Q231,1,0))&gt;0,EDATE(AX231,RANDBETWEEN(0,6)),"")</f>
        <v>44194</v>
      </c>
      <c r="BB231" s="20">
        <f ca="1">IF(SUM(IF({"5.Anslutningsavtal","6.Nätavtal"}=Q231,1,0))&gt;0,EDATE(AZ231,RANDBETWEEN(0,3)),"")</f>
        <v>44225</v>
      </c>
      <c r="BD231" s="20">
        <f ca="1" t="shared" si="112"/>
        <v>44284</v>
      </c>
    </row>
    <row r="232" s="6" customFormat="1" spans="1:56">
      <c r="A232" s="32" t="s">
        <v>65</v>
      </c>
      <c r="B232" s="30">
        <f ca="1" t="shared" si="85"/>
        <v>43275</v>
      </c>
      <c r="C232" s="31">
        <f ca="1" t="shared" si="86"/>
        <v>45042</v>
      </c>
      <c r="D232" s="29" t="str">
        <f t="shared" si="87"/>
        <v>Project 4232</v>
      </c>
      <c r="E232" s="29" t="str">
        <f t="shared" si="88"/>
        <v>Company AB 5232</v>
      </c>
      <c r="F232" s="29" t="str">
        <f ca="1" t="shared" si="89"/>
        <v>Köping</v>
      </c>
      <c r="G232" s="36">
        <f ca="1" t="shared" si="90"/>
        <v>30</v>
      </c>
      <c r="H232" s="37" t="str">
        <f ca="1" t="shared" si="91"/>
        <v>Nej</v>
      </c>
      <c r="I232" s="29" t="str">
        <f ca="1" t="shared" si="92"/>
        <v>Nyanslutning</v>
      </c>
      <c r="J232" s="29" t="str">
        <f ca="1" t="shared" si="93"/>
        <v>Produktion</v>
      </c>
      <c r="K232" s="40">
        <f ca="1" t="shared" si="94"/>
        <v>530</v>
      </c>
      <c r="L232" s="40">
        <f ca="1" t="shared" si="95"/>
        <v>324</v>
      </c>
      <c r="M232" s="13"/>
      <c r="N232" s="29" t="str">
        <f ca="1" t="shared" si="96"/>
        <v>Anders Erikson 232</v>
      </c>
      <c r="O232" s="29" t="str">
        <f ca="1" t="shared" si="97"/>
        <v>Anders Erikson 232</v>
      </c>
      <c r="P232" s="29" t="str">
        <f ca="1" t="shared" si="98"/>
        <v>Sarah Anderson 232</v>
      </c>
      <c r="Q232" s="29" t="str">
        <f ca="1" t="shared" si="99"/>
        <v>1.Anslutningsmöjlighet</v>
      </c>
      <c r="R232" s="44" t="str">
        <f ca="1" t="shared" si="100"/>
        <v>Ja</v>
      </c>
      <c r="S232" s="44" t="str">
        <f ca="1" t="shared" si="101"/>
        <v/>
      </c>
      <c r="T232" s="44" t="str">
        <f ca="1" t="shared" si="102"/>
        <v>x</v>
      </c>
      <c r="U232" s="15"/>
      <c r="V232" s="32"/>
      <c r="W232" s="48" t="str">
        <f ca="1" t="shared" si="103"/>
        <v/>
      </c>
      <c r="X232" s="49" t="str">
        <f ca="1" t="shared" si="104"/>
        <v>Ja</v>
      </c>
      <c r="Y232" s="62">
        <f ca="1" t="shared" si="105"/>
        <v>45323</v>
      </c>
      <c r="Z232" s="62">
        <f ca="1" t="shared" si="106"/>
        <v>45183</v>
      </c>
      <c r="AA232" s="66"/>
      <c r="AB232" s="63" t="str">
        <f ca="1" t="shared" si="108"/>
        <v/>
      </c>
      <c r="AC232" s="72">
        <f ca="1">INDEX(Anslutningspunkt!$A$2:$A$24,RANDBETWEEN(2,24),1)</f>
        <v>202</v>
      </c>
      <c r="AD232" s="29"/>
      <c r="AE232" s="29" t="str">
        <f ca="1" t="shared" si="107"/>
        <v>Stamnät Regionnät</v>
      </c>
      <c r="AF232" s="78"/>
      <c r="AG232" s="121"/>
      <c r="AH232" s="122"/>
      <c r="AI232" s="122"/>
      <c r="AM232" s="6">
        <f ca="1">VLOOKUP(AC232,Anslutningspunkt!A:B,2,0)+RANDBETWEEN(-10000,10000)</f>
        <v>6838397.345</v>
      </c>
      <c r="AN232" s="6">
        <f ca="1">VLOOKUP(AC232,Anslutningspunkt!A:C,3,0)+RANDBETWEEN(-10000,10000)</f>
        <v>640369.127</v>
      </c>
      <c r="AP232" s="6" t="str">
        <f ca="1" t="shared" si="109"/>
        <v>Nyanslutning</v>
      </c>
      <c r="AQ232" s="6" t="str">
        <f ca="1" t="shared" si="110"/>
        <v>Produktion</v>
      </c>
      <c r="AX232" s="30" t="str">
        <f ca="1" t="shared" si="111"/>
        <v/>
      </c>
      <c r="AZ232" s="30" t="str">
        <f ca="1">IF(SUM(IF({"4.Projekteringsavtal","5.Anslutningsavtal","6.Nätavtal"}=Q232,1,0))&gt;0,EDATE(AX232,RANDBETWEEN(0,6)),"")</f>
        <v/>
      </c>
      <c r="BB232" s="20" t="str">
        <f ca="1">IF(SUM(IF({"5.Anslutningsavtal","6.Nätavtal"}=Q232,1,0))&gt;0,EDATE(AZ232,RANDBETWEEN(0,3)),"")</f>
        <v/>
      </c>
      <c r="BD232" s="20" t="str">
        <f ca="1" t="shared" si="112"/>
        <v/>
      </c>
    </row>
    <row r="233" s="6" customFormat="1" spans="1:56">
      <c r="A233" s="32" t="s">
        <v>65</v>
      </c>
      <c r="B233" s="30">
        <f ca="1" t="shared" si="85"/>
        <v>44665</v>
      </c>
      <c r="C233" s="31">
        <f ca="1" t="shared" si="86"/>
        <v>45215</v>
      </c>
      <c r="D233" s="29" t="str">
        <f t="shared" si="87"/>
        <v>Project 4233</v>
      </c>
      <c r="E233" s="29" t="str">
        <f t="shared" si="88"/>
        <v>Company AB 5233</v>
      </c>
      <c r="F233" s="29" t="str">
        <f ca="1" t="shared" si="89"/>
        <v>Gävle</v>
      </c>
      <c r="G233" s="36">
        <f ca="1" t="shared" si="90"/>
        <v>34</v>
      </c>
      <c r="H233" s="37" t="str">
        <f ca="1" t="shared" si="91"/>
        <v>Nej</v>
      </c>
      <c r="I233" s="29" t="str">
        <f ca="1" t="shared" si="92"/>
        <v>Nyanslutning</v>
      </c>
      <c r="J233" s="29" t="str">
        <f ca="1" t="shared" si="93"/>
        <v>Konsumtion</v>
      </c>
      <c r="K233" s="40">
        <f ca="1" t="shared" si="94"/>
        <v>230</v>
      </c>
      <c r="L233" s="40">
        <f ca="1" t="shared" si="95"/>
        <v>151</v>
      </c>
      <c r="M233" s="13"/>
      <c r="N233" s="29" t="str">
        <f ca="1" t="shared" si="96"/>
        <v>Sarah Anderson 233</v>
      </c>
      <c r="O233" s="29" t="str">
        <f ca="1" t="shared" si="97"/>
        <v>Lars Johnson 233</v>
      </c>
      <c r="P233" s="29" t="str">
        <f ca="1" t="shared" si="98"/>
        <v>Erik Johanson 233</v>
      </c>
      <c r="Q233" s="29" t="str">
        <f ca="1" t="shared" si="99"/>
        <v>2.Reservationsavtal</v>
      </c>
      <c r="R233" s="44" t="str">
        <f ca="1" t="shared" si="100"/>
        <v/>
      </c>
      <c r="S233" s="44" t="str">
        <f ca="1" t="shared" si="101"/>
        <v/>
      </c>
      <c r="T233" s="44" t="str">
        <f ca="1" t="shared" si="102"/>
        <v/>
      </c>
      <c r="U233" s="15"/>
      <c r="V233" s="32"/>
      <c r="W233" s="48" t="str">
        <f ca="1" t="shared" si="103"/>
        <v>Länk</v>
      </c>
      <c r="X233" s="49" t="str">
        <f ca="1" t="shared" si="104"/>
        <v/>
      </c>
      <c r="Y233" s="62" t="str">
        <f ca="1" t="shared" si="105"/>
        <v/>
      </c>
      <c r="Z233" s="62" t="str">
        <f ca="1" t="shared" si="106"/>
        <v/>
      </c>
      <c r="AA233" s="66"/>
      <c r="AB233" s="63" t="str">
        <f ca="1" t="shared" si="108"/>
        <v/>
      </c>
      <c r="AC233" s="72">
        <f ca="1">INDEX(Anslutningspunkt!$A$2:$A$24,RANDBETWEEN(2,24),1)</f>
        <v>201</v>
      </c>
      <c r="AD233" s="29"/>
      <c r="AE233" s="29" t="str">
        <f ca="1" t="shared" si="107"/>
        <v>Stamnät</v>
      </c>
      <c r="AF233" s="78"/>
      <c r="AG233" s="121"/>
      <c r="AH233" s="122"/>
      <c r="AI233" s="126"/>
      <c r="AM233" s="6">
        <f ca="1">VLOOKUP(AC233,Anslutningspunkt!A:B,2,0)+RANDBETWEEN(-10000,10000)</f>
        <v>6823361.311</v>
      </c>
      <c r="AN233" s="6">
        <f ca="1">VLOOKUP(AC233,Anslutningspunkt!A:C,3,0)+RANDBETWEEN(-10000,10000)</f>
        <v>365941.44</v>
      </c>
      <c r="AP233" s="6" t="str">
        <f ca="1" t="shared" si="109"/>
        <v>Nyanslutning</v>
      </c>
      <c r="AQ233" s="6" t="str">
        <f ca="1" t="shared" si="110"/>
        <v>Konsumtion</v>
      </c>
      <c r="AX233" s="30">
        <f ca="1" t="shared" si="111"/>
        <v>45186.3402041127</v>
      </c>
      <c r="AZ233" s="30" t="str">
        <f ca="1">IF(SUM(IF({"4.Projekteringsavtal","5.Anslutningsavtal","6.Nätavtal"}=Q233,1,0))&gt;0,EDATE(AX233,RANDBETWEEN(0,6)),"")</f>
        <v/>
      </c>
      <c r="BB233" s="20" t="str">
        <f ca="1">IF(SUM(IF({"5.Anslutningsavtal","6.Nätavtal"}=Q233,1,0))&gt;0,EDATE(AZ233,RANDBETWEEN(0,3)),"")</f>
        <v/>
      </c>
      <c r="BD233" s="20" t="str">
        <f ca="1" t="shared" si="112"/>
        <v/>
      </c>
    </row>
    <row r="234" s="6" customFormat="1" spans="1:56">
      <c r="A234" s="32" t="s">
        <v>65</v>
      </c>
      <c r="B234" s="30">
        <f ca="1" t="shared" si="85"/>
        <v>43527</v>
      </c>
      <c r="C234" s="31">
        <f ca="1" t="shared" si="86"/>
        <v>43788</v>
      </c>
      <c r="D234" s="29" t="str">
        <f t="shared" si="87"/>
        <v>Project 4234</v>
      </c>
      <c r="E234" s="29" t="str">
        <f t="shared" si="88"/>
        <v>Company AB 5234</v>
      </c>
      <c r="F234" s="29" t="str">
        <f ca="1" t="shared" si="89"/>
        <v>Stockholm</v>
      </c>
      <c r="G234" s="36">
        <f ca="1" t="shared" si="90"/>
        <v>31</v>
      </c>
      <c r="H234" s="37" t="str">
        <f ca="1" t="shared" si="91"/>
        <v>Nej</v>
      </c>
      <c r="I234" s="29" t="str">
        <f ca="1" t="shared" si="92"/>
        <v>Utökning</v>
      </c>
      <c r="J234" s="29" t="str">
        <f ca="1" t="shared" si="93"/>
        <v>Produktion</v>
      </c>
      <c r="K234" s="40">
        <f ca="1" t="shared" si="94"/>
        <v>550</v>
      </c>
      <c r="L234" s="40">
        <f ca="1" t="shared" si="95"/>
        <v>280</v>
      </c>
      <c r="M234" s="13"/>
      <c r="N234" s="29" t="str">
        <f ca="1" t="shared" si="96"/>
        <v>Anders Erikson 234</v>
      </c>
      <c r="O234" s="29" t="str">
        <f ca="1" t="shared" si="97"/>
        <v>Anders Erikson 234</v>
      </c>
      <c r="P234" s="29" t="str">
        <f ca="1" t="shared" si="98"/>
        <v>Anders Erikson 234</v>
      </c>
      <c r="Q234" s="29" t="str">
        <f ca="1" t="shared" si="99"/>
        <v>1.Anslutningsmöjlighet</v>
      </c>
      <c r="R234" s="44" t="str">
        <f ca="1" t="shared" si="100"/>
        <v>N/A</v>
      </c>
      <c r="S234" s="44" t="str">
        <f ca="1" t="shared" si="101"/>
        <v/>
      </c>
      <c r="T234" s="44" t="str">
        <f ca="1" t="shared" si="102"/>
        <v/>
      </c>
      <c r="U234" s="15"/>
      <c r="V234" s="32"/>
      <c r="W234" s="48" t="str">
        <f ca="1" t="shared" si="103"/>
        <v/>
      </c>
      <c r="X234" s="49" t="str">
        <f ca="1" t="shared" si="104"/>
        <v>Ja</v>
      </c>
      <c r="Y234" s="62">
        <f ca="1" t="shared" si="105"/>
        <v>45088</v>
      </c>
      <c r="Z234" s="62">
        <f ca="1" t="shared" si="106"/>
        <v>44640</v>
      </c>
      <c r="AA234" s="66"/>
      <c r="AB234" s="63">
        <f ca="1" t="shared" si="108"/>
        <v>43545.9198233836</v>
      </c>
      <c r="AC234" s="72">
        <f ca="1">INDEX(Anslutningspunkt!$A$2:$A$24,RANDBETWEEN(2,24),1)</f>
        <v>211</v>
      </c>
      <c r="AD234" s="29"/>
      <c r="AE234" s="29" t="str">
        <f ca="1" t="shared" si="107"/>
        <v>Stamnät Regionnät</v>
      </c>
      <c r="AF234" s="78"/>
      <c r="AG234" s="121"/>
      <c r="AH234" s="122"/>
      <c r="AI234" s="122"/>
      <c r="AM234" s="6">
        <f ca="1">VLOOKUP(AC234,Anslutningspunkt!A:B,2,0)+RANDBETWEEN(-10000,10000)</f>
        <v>7484016.174</v>
      </c>
      <c r="AN234" s="6">
        <f ca="1">VLOOKUP(AC234,Anslutningspunkt!A:C,3,0)+RANDBETWEEN(-10000,10000)</f>
        <v>583721.458</v>
      </c>
      <c r="AP234" s="6" t="str">
        <f ca="1" t="shared" si="109"/>
        <v>Utökning</v>
      </c>
      <c r="AQ234" s="6" t="str">
        <f ca="1" t="shared" si="110"/>
        <v>Produktion</v>
      </c>
      <c r="AX234" s="30" t="str">
        <f ca="1" t="shared" si="111"/>
        <v/>
      </c>
      <c r="AZ234" s="30" t="str">
        <f ca="1">IF(SUM(IF({"4.Projekteringsavtal","5.Anslutningsavtal","6.Nätavtal"}=Q234,1,0))&gt;0,EDATE(AX234,RANDBETWEEN(0,6)),"")</f>
        <v/>
      </c>
      <c r="BB234" s="20" t="str">
        <f ca="1">IF(SUM(IF({"5.Anslutningsavtal","6.Nätavtal"}=Q234,1,0))&gt;0,EDATE(AZ234,RANDBETWEEN(0,3)),"")</f>
        <v/>
      </c>
      <c r="BD234" s="20" t="str">
        <f ca="1" t="shared" si="112"/>
        <v/>
      </c>
    </row>
    <row r="235" s="6" customFormat="1" spans="1:56">
      <c r="A235" s="32" t="s">
        <v>65</v>
      </c>
      <c r="B235" s="30">
        <f ca="1" t="shared" si="85"/>
        <v>44566</v>
      </c>
      <c r="C235" s="31">
        <f ca="1" t="shared" si="86"/>
        <v>45021</v>
      </c>
      <c r="D235" s="29" t="str">
        <f t="shared" si="87"/>
        <v>Project 4235</v>
      </c>
      <c r="E235" s="29" t="str">
        <f t="shared" si="88"/>
        <v>Company AB 5235</v>
      </c>
      <c r="F235" s="29" t="str">
        <f ca="1" t="shared" si="89"/>
        <v>Hofors</v>
      </c>
      <c r="G235" s="36">
        <f ca="1" t="shared" si="90"/>
        <v>37</v>
      </c>
      <c r="H235" s="37" t="str">
        <f ca="1" t="shared" si="91"/>
        <v/>
      </c>
      <c r="I235" s="29" t="str">
        <f ca="1" t="shared" si="92"/>
        <v>Flytt</v>
      </c>
      <c r="J235" s="29" t="str">
        <f ca="1" t="shared" si="93"/>
        <v>Produktion</v>
      </c>
      <c r="K235" s="40">
        <f ca="1" t="shared" si="94"/>
        <v>130</v>
      </c>
      <c r="L235" s="40">
        <f ca="1" t="shared" si="95"/>
        <v>74</v>
      </c>
      <c r="M235" s="13"/>
      <c r="N235" s="29" t="str">
        <f ca="1" t="shared" si="96"/>
        <v>Sarah Anderson 235</v>
      </c>
      <c r="O235" s="29" t="str">
        <f ca="1" t="shared" si="97"/>
        <v>Erik Johanson 235</v>
      </c>
      <c r="P235" s="29" t="str">
        <f ca="1" t="shared" si="98"/>
        <v>Erik Johanson 235</v>
      </c>
      <c r="Q235" s="29" t="str">
        <f ca="1" t="shared" si="99"/>
        <v>6.Nätavtal</v>
      </c>
      <c r="R235" s="44" t="str">
        <f ca="1" t="shared" si="100"/>
        <v>Ja</v>
      </c>
      <c r="S235" s="44" t="str">
        <f ca="1" t="shared" si="101"/>
        <v/>
      </c>
      <c r="T235" s="44" t="str">
        <f ca="1" t="shared" si="102"/>
        <v/>
      </c>
      <c r="U235" s="15"/>
      <c r="V235" s="32"/>
      <c r="W235" s="48" t="str">
        <f ca="1" t="shared" si="103"/>
        <v/>
      </c>
      <c r="X235" s="49" t="str">
        <f ca="1" t="shared" si="104"/>
        <v>Ja</v>
      </c>
      <c r="Y235" s="62">
        <f ca="1" t="shared" si="105"/>
        <v>45583</v>
      </c>
      <c r="Z235" s="62">
        <f ca="1" t="shared" si="106"/>
        <v>45581</v>
      </c>
      <c r="AA235" s="66"/>
      <c r="AB235" s="63" t="str">
        <f ca="1" t="shared" si="108"/>
        <v/>
      </c>
      <c r="AC235" s="72">
        <f ca="1">INDEX(Anslutningspunkt!$A$2:$A$24,RANDBETWEEN(2,24),1)</f>
        <v>154</v>
      </c>
      <c r="AD235" s="29"/>
      <c r="AE235" s="29" t="str">
        <f ca="1" t="shared" si="107"/>
        <v>Stamnät Regionnät</v>
      </c>
      <c r="AF235" s="78"/>
      <c r="AG235" s="121"/>
      <c r="AH235" s="122"/>
      <c r="AI235" s="126"/>
      <c r="AM235" s="6">
        <f ca="1">VLOOKUP(AC235,Anslutningspunkt!A:B,2,0)+RANDBETWEEN(-10000,10000)</f>
        <v>6559055.206</v>
      </c>
      <c r="AN235" s="6">
        <f ca="1">VLOOKUP(AC235,Anslutningspunkt!A:C,3,0)+RANDBETWEEN(-10000,10000)</f>
        <v>717444.519</v>
      </c>
      <c r="AP235" s="6" t="str">
        <f ca="1" t="shared" si="109"/>
        <v>Flytt</v>
      </c>
      <c r="AQ235" s="6" t="str">
        <f ca="1" t="shared" si="110"/>
        <v>Produktion</v>
      </c>
      <c r="AX235" s="30">
        <f ca="1" t="shared" si="111"/>
        <v>44737.1142665157</v>
      </c>
      <c r="AZ235" s="30">
        <f ca="1">IF(SUM(IF({"4.Projekteringsavtal","5.Anslutningsavtal","6.Nätavtal"}=Q235,1,0))&gt;0,EDATE(AX235,RANDBETWEEN(0,6)),"")</f>
        <v>44798</v>
      </c>
      <c r="BB235" s="20">
        <f ca="1">IF(SUM(IF({"5.Anslutningsavtal","6.Nätavtal"}=Q235,1,0))&gt;0,EDATE(AZ235,RANDBETWEEN(0,3)),"")</f>
        <v>44829</v>
      </c>
      <c r="BD235" s="20">
        <f ca="1" t="shared" si="112"/>
        <v>44829</v>
      </c>
    </row>
    <row r="236" s="6" customFormat="1" spans="1:56">
      <c r="A236" s="32" t="s">
        <v>65</v>
      </c>
      <c r="B236" s="30">
        <f ca="1" t="shared" si="85"/>
        <v>43211</v>
      </c>
      <c r="C236" s="31">
        <f ca="1" t="shared" si="86"/>
        <v>44314</v>
      </c>
      <c r="D236" s="29" t="str">
        <f t="shared" si="87"/>
        <v>Project 4236</v>
      </c>
      <c r="E236" s="29" t="str">
        <f t="shared" si="88"/>
        <v>Company AB 5236</v>
      </c>
      <c r="F236" s="29" t="str">
        <f ca="1" t="shared" si="89"/>
        <v>Västerås</v>
      </c>
      <c r="G236" s="36">
        <f ca="1" t="shared" si="90"/>
        <v>30</v>
      </c>
      <c r="H236" s="37" t="str">
        <f ca="1" t="shared" si="91"/>
        <v>Nej</v>
      </c>
      <c r="I236" s="29" t="str">
        <f ca="1" t="shared" si="92"/>
        <v>Flytt</v>
      </c>
      <c r="J236" s="29" t="str">
        <f ca="1" t="shared" si="93"/>
        <v>Produktion</v>
      </c>
      <c r="K236" s="40">
        <f ca="1" t="shared" si="94"/>
        <v>200</v>
      </c>
      <c r="L236" s="40">
        <f ca="1" t="shared" si="95"/>
        <v>155</v>
      </c>
      <c r="M236" s="13"/>
      <c r="N236" s="29" t="str">
        <f ca="1" t="shared" si="96"/>
        <v>Anders Erikson 236</v>
      </c>
      <c r="O236" s="29" t="str">
        <f ca="1" t="shared" si="97"/>
        <v>Erik Johanson 236</v>
      </c>
      <c r="P236" s="29" t="str">
        <f ca="1" t="shared" si="98"/>
        <v>Lars Johnson 236</v>
      </c>
      <c r="Q236" s="29" t="str">
        <f ca="1" t="shared" si="99"/>
        <v>6.Nätavtal</v>
      </c>
      <c r="R236" s="44" t="str">
        <f ca="1" t="shared" si="100"/>
        <v/>
      </c>
      <c r="S236" s="44" t="str">
        <f ca="1" t="shared" si="101"/>
        <v>x</v>
      </c>
      <c r="T236" s="44" t="str">
        <f ca="1" t="shared" si="102"/>
        <v/>
      </c>
      <c r="U236" s="15"/>
      <c r="V236" s="32"/>
      <c r="W236" s="48" t="str">
        <f ca="1" t="shared" si="103"/>
        <v/>
      </c>
      <c r="X236" s="49" t="str">
        <f ca="1" t="shared" si="104"/>
        <v/>
      </c>
      <c r="Y236" s="62" t="str">
        <f ca="1" t="shared" si="105"/>
        <v/>
      </c>
      <c r="Z236" s="62" t="str">
        <f ca="1" t="shared" si="106"/>
        <v/>
      </c>
      <c r="AA236" s="66"/>
      <c r="AB236" s="63" t="str">
        <f ca="1" t="shared" si="108"/>
        <v/>
      </c>
      <c r="AC236" s="72">
        <f ca="1">INDEX(Anslutningspunkt!$A$2:$A$24,RANDBETWEEN(2,24),1)</f>
        <v>3006</v>
      </c>
      <c r="AD236" s="29"/>
      <c r="AE236" s="29" t="str">
        <f ca="1" t="shared" si="107"/>
        <v>Regionnät</v>
      </c>
      <c r="AF236" s="78"/>
      <c r="AG236" s="121"/>
      <c r="AH236" s="122"/>
      <c r="AI236" s="122"/>
      <c r="AM236" s="6">
        <f ca="1">VLOOKUP(AC236,Anslutningspunkt!A:B,2,0)+RANDBETWEEN(-10000,10000)</f>
        <v>7612555.698</v>
      </c>
      <c r="AN236" s="6">
        <f ca="1">VLOOKUP(AC236,Anslutningspunkt!A:C,3,0)+RANDBETWEEN(-10000,10000)</f>
        <v>801364.195</v>
      </c>
      <c r="AP236" s="6" t="str">
        <f ca="1" t="shared" si="109"/>
        <v>Flytt</v>
      </c>
      <c r="AQ236" s="6" t="str">
        <f ca="1" t="shared" si="110"/>
        <v>Produktion</v>
      </c>
      <c r="AX236" s="30">
        <f ca="1" t="shared" si="111"/>
        <v>43508.5183450391</v>
      </c>
      <c r="AZ236" s="30">
        <f ca="1">IF(SUM(IF({"4.Projekteringsavtal","5.Anslutningsavtal","6.Nätavtal"}=Q236,1,0))&gt;0,EDATE(AX236,RANDBETWEEN(0,6)),"")</f>
        <v>43536</v>
      </c>
      <c r="BB236" s="20">
        <f ca="1">IF(SUM(IF({"5.Anslutningsavtal","6.Nätavtal"}=Q236,1,0))&gt;0,EDATE(AZ236,RANDBETWEEN(0,3)),"")</f>
        <v>43628</v>
      </c>
      <c r="BD236" s="20">
        <f ca="1" t="shared" si="112"/>
        <v>43689</v>
      </c>
    </row>
    <row r="237" s="6" customFormat="1" spans="1:56">
      <c r="A237" s="32" t="s">
        <v>65</v>
      </c>
      <c r="B237" s="30">
        <f ca="1" t="shared" si="85"/>
        <v>44566</v>
      </c>
      <c r="C237" s="31">
        <f ca="1" t="shared" si="86"/>
        <v>45041</v>
      </c>
      <c r="D237" s="29" t="str">
        <f t="shared" si="87"/>
        <v>Project 4237</v>
      </c>
      <c r="E237" s="29" t="str">
        <f t="shared" si="88"/>
        <v>Company AB 5237</v>
      </c>
      <c r="F237" s="29" t="str">
        <f ca="1" t="shared" si="89"/>
        <v>Gävle</v>
      </c>
      <c r="G237" s="36">
        <f ca="1" t="shared" si="90"/>
        <v>37</v>
      </c>
      <c r="H237" s="37" t="str">
        <f ca="1" t="shared" si="91"/>
        <v>Nej</v>
      </c>
      <c r="I237" s="29" t="str">
        <f ca="1" t="shared" si="92"/>
        <v>Flytt</v>
      </c>
      <c r="J237" s="29" t="str">
        <f ca="1" t="shared" si="93"/>
        <v>Konsumtion</v>
      </c>
      <c r="K237" s="40">
        <f ca="1" t="shared" si="94"/>
        <v>80</v>
      </c>
      <c r="L237" s="40">
        <f ca="1" t="shared" si="95"/>
        <v>16</v>
      </c>
      <c r="M237" s="13"/>
      <c r="N237" s="29" t="str">
        <f ca="1" t="shared" si="96"/>
        <v>Erik Johanson 237</v>
      </c>
      <c r="O237" s="29" t="str">
        <f ca="1" t="shared" si="97"/>
        <v>Anders Erikson 237</v>
      </c>
      <c r="P237" s="29" t="str">
        <f ca="1" t="shared" si="98"/>
        <v>Anders Erikson 237</v>
      </c>
      <c r="Q237" s="29" t="str">
        <f ca="1" t="shared" si="99"/>
        <v>1.Anslutningsmöjlighet</v>
      </c>
      <c r="R237" s="44" t="str">
        <f ca="1" t="shared" si="100"/>
        <v>nej</v>
      </c>
      <c r="S237" s="44" t="str">
        <f ca="1" t="shared" si="101"/>
        <v/>
      </c>
      <c r="T237" s="44" t="str">
        <f ca="1" t="shared" si="102"/>
        <v/>
      </c>
      <c r="U237" s="15"/>
      <c r="V237" s="32"/>
      <c r="W237" s="48" t="str">
        <f ca="1" t="shared" si="103"/>
        <v/>
      </c>
      <c r="X237" s="49" t="str">
        <f ca="1" t="shared" si="104"/>
        <v>Ja</v>
      </c>
      <c r="Y237" s="62">
        <f ca="1" t="shared" si="105"/>
        <v>45422</v>
      </c>
      <c r="Z237" s="62">
        <f ca="1" t="shared" si="106"/>
        <v>45294</v>
      </c>
      <c r="AA237" s="66"/>
      <c r="AB237" s="63" t="str">
        <f ca="1" t="shared" si="108"/>
        <v/>
      </c>
      <c r="AC237" s="72">
        <f ca="1">INDEX(Anslutningspunkt!$A$2:$A$24,RANDBETWEEN(2,24),1)</f>
        <v>3003</v>
      </c>
      <c r="AD237" s="29"/>
      <c r="AE237" s="29" t="str">
        <f ca="1" t="shared" si="107"/>
        <v/>
      </c>
      <c r="AF237" s="78"/>
      <c r="AG237" s="121"/>
      <c r="AH237" s="122"/>
      <c r="AI237" s="126"/>
      <c r="AM237" s="6">
        <f ca="1">VLOOKUP(AC237,Anslutningspunkt!A:B,2,0)+RANDBETWEEN(-10000,10000)</f>
        <v>7760593.698</v>
      </c>
      <c r="AN237" s="6">
        <f ca="1">VLOOKUP(AC237,Anslutningspunkt!A:C,3,0)+RANDBETWEEN(-10000,10000)</f>
        <v>671902.195</v>
      </c>
      <c r="AP237" s="6" t="str">
        <f ca="1" t="shared" si="109"/>
        <v>Flytt</v>
      </c>
      <c r="AQ237" s="6" t="str">
        <f ca="1" t="shared" si="110"/>
        <v>Konsumtion</v>
      </c>
      <c r="AX237" s="30" t="str">
        <f ca="1" t="shared" si="111"/>
        <v/>
      </c>
      <c r="AZ237" s="30" t="str">
        <f ca="1">IF(SUM(IF({"4.Projekteringsavtal","5.Anslutningsavtal","6.Nätavtal"}=Q237,1,0))&gt;0,EDATE(AX237,RANDBETWEEN(0,6)),"")</f>
        <v/>
      </c>
      <c r="BB237" s="20" t="str">
        <f ca="1">IF(SUM(IF({"5.Anslutningsavtal","6.Nätavtal"}=Q237,1,0))&gt;0,EDATE(AZ237,RANDBETWEEN(0,3)),"")</f>
        <v/>
      </c>
      <c r="BD237" s="20" t="str">
        <f ca="1" t="shared" si="112"/>
        <v/>
      </c>
    </row>
    <row r="238" s="6" customFormat="1" spans="1:56">
      <c r="A238" s="32" t="s">
        <v>65</v>
      </c>
      <c r="B238" s="30">
        <f ca="1" t="shared" si="85"/>
        <v>44600</v>
      </c>
      <c r="C238" s="31">
        <f ca="1" t="shared" si="86"/>
        <v>44846</v>
      </c>
      <c r="D238" s="29" t="str">
        <f t="shared" si="87"/>
        <v>Project 4238</v>
      </c>
      <c r="E238" s="29" t="str">
        <f t="shared" si="88"/>
        <v>Company AB 5238</v>
      </c>
      <c r="F238" s="29" t="str">
        <f ca="1" t="shared" si="89"/>
        <v>Vingåker</v>
      </c>
      <c r="G238" s="36">
        <f ca="1" t="shared" si="90"/>
        <v>31</v>
      </c>
      <c r="H238" s="37" t="str">
        <f ca="1" t="shared" si="91"/>
        <v/>
      </c>
      <c r="I238" s="29" t="str">
        <f ca="1" t="shared" si="92"/>
        <v>Flytt</v>
      </c>
      <c r="J238" s="29" t="str">
        <f ca="1" t="shared" si="93"/>
        <v>Konsumtion</v>
      </c>
      <c r="K238" s="40">
        <f ca="1" t="shared" si="94"/>
        <v>480</v>
      </c>
      <c r="L238" s="40">
        <f ca="1" t="shared" si="95"/>
        <v>470</v>
      </c>
      <c r="M238" s="13"/>
      <c r="N238" s="29" t="str">
        <f ca="1" t="shared" si="96"/>
        <v>Lars Johnson 238</v>
      </c>
      <c r="O238" s="29" t="str">
        <f ca="1" t="shared" si="97"/>
        <v>Anders Erikson 238</v>
      </c>
      <c r="P238" s="29" t="str">
        <f ca="1" t="shared" si="98"/>
        <v>Erik Johanson 238</v>
      </c>
      <c r="Q238" s="29" t="str">
        <f ca="1" t="shared" si="99"/>
        <v>6.Nätavtal</v>
      </c>
      <c r="R238" s="44" t="str">
        <f ca="1" t="shared" si="100"/>
        <v/>
      </c>
      <c r="S238" s="44" t="str">
        <f ca="1" t="shared" si="101"/>
        <v/>
      </c>
      <c r="T238" s="44" t="str">
        <f ca="1" t="shared" si="102"/>
        <v/>
      </c>
      <c r="U238" s="15"/>
      <c r="V238" s="32"/>
      <c r="W238" s="48" t="str">
        <f ca="1" t="shared" si="103"/>
        <v>Ansluts till LN 20 kV</v>
      </c>
      <c r="X238" s="49" t="str">
        <f ca="1" t="shared" si="104"/>
        <v>Ja</v>
      </c>
      <c r="Y238" s="62">
        <f ca="1" t="shared" si="105"/>
        <v>45111</v>
      </c>
      <c r="Z238" s="62">
        <f ca="1" t="shared" si="106"/>
        <v>44998</v>
      </c>
      <c r="AA238" s="66"/>
      <c r="AB238" s="63" t="str">
        <f ca="1" t="shared" si="108"/>
        <v/>
      </c>
      <c r="AC238" s="72">
        <f ca="1">INDEX(Anslutningspunkt!$A$2:$A$24,RANDBETWEEN(2,24),1)</f>
        <v>204</v>
      </c>
      <c r="AD238" s="29"/>
      <c r="AE238" s="29" t="str">
        <f ca="1" t="shared" si="107"/>
        <v/>
      </c>
      <c r="AF238" s="78"/>
      <c r="AG238" s="121"/>
      <c r="AH238" s="122"/>
      <c r="AI238" s="122"/>
      <c r="AM238" s="6">
        <f ca="1">VLOOKUP(AC238,Anslutningspunkt!A:B,2,0)+RANDBETWEEN(-10000,10000)</f>
        <v>7094162.63</v>
      </c>
      <c r="AN238" s="6">
        <f ca="1">VLOOKUP(AC238,Anslutningspunkt!A:C,3,0)+RANDBETWEEN(-10000,10000)</f>
        <v>699395.671</v>
      </c>
      <c r="AP238" s="6" t="str">
        <f ca="1" t="shared" si="109"/>
        <v>Flytt</v>
      </c>
      <c r="AQ238" s="6" t="str">
        <f ca="1" t="shared" si="110"/>
        <v>Konsumtion</v>
      </c>
      <c r="AX238" s="30">
        <f ca="1" t="shared" si="111"/>
        <v>44819.8836252448</v>
      </c>
      <c r="AZ238" s="30">
        <f ca="1">IF(SUM(IF({"4.Projekteringsavtal","5.Anslutningsavtal","6.Nätavtal"}=Q238,1,0))&gt;0,EDATE(AX238,RANDBETWEEN(0,6)),"")</f>
        <v>44941</v>
      </c>
      <c r="BB238" s="20">
        <f ca="1">IF(SUM(IF({"5.Anslutningsavtal","6.Nätavtal"}=Q238,1,0))&gt;0,EDATE(AZ238,RANDBETWEEN(0,3)),"")</f>
        <v>44941</v>
      </c>
      <c r="BD238" s="20">
        <f ca="1" t="shared" si="112"/>
        <v>45031</v>
      </c>
    </row>
    <row r="239" s="6" customFormat="1" spans="1:56">
      <c r="A239" s="32" t="s">
        <v>65</v>
      </c>
      <c r="B239" s="30">
        <f ca="1" t="shared" si="85"/>
        <v>43120</v>
      </c>
      <c r="C239" s="31">
        <f ca="1" t="shared" si="86"/>
        <v>43189</v>
      </c>
      <c r="D239" s="29" t="str">
        <f t="shared" si="87"/>
        <v>Project 4239</v>
      </c>
      <c r="E239" s="29" t="str">
        <f t="shared" si="88"/>
        <v>Company AB 5239</v>
      </c>
      <c r="F239" s="29" t="str">
        <f ca="1" t="shared" si="89"/>
        <v>Lindesberg</v>
      </c>
      <c r="G239" s="36">
        <f ca="1" t="shared" si="90"/>
        <v>37</v>
      </c>
      <c r="H239" s="37" t="str">
        <f ca="1" t="shared" si="91"/>
        <v>Nej</v>
      </c>
      <c r="I239" s="29" t="str">
        <f ca="1" t="shared" si="92"/>
        <v>Utökning</v>
      </c>
      <c r="J239" s="29" t="str">
        <f ca="1" t="shared" si="93"/>
        <v>Produktion</v>
      </c>
      <c r="K239" s="40">
        <f ca="1" t="shared" si="94"/>
        <v>360</v>
      </c>
      <c r="L239" s="40">
        <f ca="1" t="shared" si="95"/>
        <v>174</v>
      </c>
      <c r="M239" s="13"/>
      <c r="N239" s="29" t="str">
        <f ca="1" t="shared" si="96"/>
        <v>Lars Johnson 239</v>
      </c>
      <c r="O239" s="29" t="str">
        <f ca="1" t="shared" si="97"/>
        <v>Sarah Anderson 239</v>
      </c>
      <c r="P239" s="29" t="str">
        <f ca="1" t="shared" si="98"/>
        <v>Sarah Anderson 239</v>
      </c>
      <c r="Q239" s="29" t="str">
        <f ca="1" t="shared" si="99"/>
        <v>4.Projekteringsavtal</v>
      </c>
      <c r="R239" s="44" t="str">
        <f ca="1" t="shared" si="100"/>
        <v>Ja</v>
      </c>
      <c r="S239" s="44" t="str">
        <f ca="1" t="shared" si="101"/>
        <v/>
      </c>
      <c r="T239" s="44" t="str">
        <f ca="1" t="shared" si="102"/>
        <v/>
      </c>
      <c r="U239" s="15"/>
      <c r="V239" s="32"/>
      <c r="W239" s="48" t="str">
        <f ca="1" t="shared" si="103"/>
        <v/>
      </c>
      <c r="X239" s="49" t="str">
        <f ca="1" t="shared" si="104"/>
        <v>Ja</v>
      </c>
      <c r="Y239" s="62">
        <f ca="1" t="shared" si="105"/>
        <v>45239</v>
      </c>
      <c r="Z239" s="62">
        <f ca="1" t="shared" si="106"/>
        <v>44896</v>
      </c>
      <c r="AA239" s="66"/>
      <c r="AB239" s="63" t="str">
        <f ca="1" t="shared" si="108"/>
        <v/>
      </c>
      <c r="AC239" s="72">
        <f ca="1">INDEX(Anslutningspunkt!$A$2:$A$24,RANDBETWEEN(2,24),1)</f>
        <v>3018</v>
      </c>
      <c r="AD239" s="29"/>
      <c r="AE239" s="29" t="str">
        <f ca="1" t="shared" si="107"/>
        <v>Stamnät</v>
      </c>
      <c r="AF239" s="78"/>
      <c r="AG239" s="121"/>
      <c r="AH239" s="122"/>
      <c r="AI239" s="126"/>
      <c r="AM239" s="6">
        <f ca="1">VLOOKUP(AC239,Anslutningspunkt!A:B,2,0)+RANDBETWEEN(-10000,10000)</f>
        <v>7734912.698</v>
      </c>
      <c r="AN239" s="6">
        <f ca="1">VLOOKUP(AC239,Anslutningspunkt!A:C,3,0)+RANDBETWEEN(-10000,10000)</f>
        <v>763878.195</v>
      </c>
      <c r="AP239" s="6" t="str">
        <f ca="1" t="shared" si="109"/>
        <v>Utökning</v>
      </c>
      <c r="AQ239" s="6" t="str">
        <f ca="1" t="shared" si="110"/>
        <v>Produktion</v>
      </c>
      <c r="AX239" s="30">
        <f ca="1" t="shared" si="111"/>
        <v>43148.4050239398</v>
      </c>
      <c r="AZ239" s="30">
        <f ca="1">IF(SUM(IF({"4.Projekteringsavtal","5.Anslutningsavtal","6.Nätavtal"}=Q239,1,0))&gt;0,EDATE(AX239,RANDBETWEEN(0,6)),"")</f>
        <v>43207</v>
      </c>
      <c r="BB239" s="20" t="str">
        <f ca="1">IF(SUM(IF({"5.Anslutningsavtal","6.Nätavtal"}=Q239,1,0))&gt;0,EDATE(AZ239,RANDBETWEEN(0,3)),"")</f>
        <v/>
      </c>
      <c r="BD239" s="20" t="str">
        <f ca="1" t="shared" si="112"/>
        <v/>
      </c>
    </row>
    <row r="240" s="6" customFormat="1" spans="1:56">
      <c r="A240" s="32" t="s">
        <v>65</v>
      </c>
      <c r="B240" s="30">
        <f ca="1" t="shared" si="85"/>
        <v>43272</v>
      </c>
      <c r="C240" s="31">
        <f ca="1" t="shared" si="86"/>
        <v>45571</v>
      </c>
      <c r="D240" s="29" t="str">
        <f t="shared" si="87"/>
        <v>Project 4240</v>
      </c>
      <c r="E240" s="29" t="str">
        <f t="shared" si="88"/>
        <v>Company AB 5240</v>
      </c>
      <c r="F240" s="29" t="str">
        <f ca="1" t="shared" si="89"/>
        <v>Upplands Väsby</v>
      </c>
      <c r="G240" s="36">
        <f ca="1" t="shared" si="90"/>
        <v>33</v>
      </c>
      <c r="H240" s="37" t="str">
        <f ca="1" t="shared" si="91"/>
        <v/>
      </c>
      <c r="I240" s="29" t="str">
        <f ca="1" t="shared" si="92"/>
        <v>Utökning</v>
      </c>
      <c r="J240" s="29" t="str">
        <f ca="1" t="shared" si="93"/>
        <v>Produktion</v>
      </c>
      <c r="K240" s="40">
        <f ca="1" t="shared" si="94"/>
        <v>580</v>
      </c>
      <c r="L240" s="40">
        <f ca="1" t="shared" si="95"/>
        <v>295</v>
      </c>
      <c r="M240" s="13"/>
      <c r="N240" s="29" t="str">
        <f ca="1" t="shared" si="96"/>
        <v>Sarah Anderson 240</v>
      </c>
      <c r="O240" s="29" t="str">
        <f ca="1" t="shared" si="97"/>
        <v>Sarah Anderson 240</v>
      </c>
      <c r="P240" s="29" t="str">
        <f ca="1" t="shared" si="98"/>
        <v>Anders Erikson 240</v>
      </c>
      <c r="Q240" s="29" t="str">
        <f ca="1" t="shared" si="99"/>
        <v>4.Projekteringsavtal</v>
      </c>
      <c r="R240" s="44" t="str">
        <f ca="1" t="shared" si="100"/>
        <v/>
      </c>
      <c r="S240" s="44" t="str">
        <f ca="1" t="shared" si="101"/>
        <v/>
      </c>
      <c r="T240" s="44" t="str">
        <f ca="1" t="shared" si="102"/>
        <v>x</v>
      </c>
      <c r="U240" s="15"/>
      <c r="V240" s="32"/>
      <c r="W240" s="48" t="str">
        <f ca="1" t="shared" si="103"/>
        <v/>
      </c>
      <c r="X240" s="49" t="str">
        <f ca="1" t="shared" si="104"/>
        <v>Nej</v>
      </c>
      <c r="Y240" s="62" t="str">
        <f ca="1" t="shared" si="105"/>
        <v/>
      </c>
      <c r="Z240" s="62" t="str">
        <f ca="1" t="shared" si="106"/>
        <v/>
      </c>
      <c r="AA240" s="66"/>
      <c r="AB240" s="63" t="str">
        <f ca="1" t="shared" si="108"/>
        <v/>
      </c>
      <c r="AC240" s="72">
        <f ca="1">INDEX(Anslutningspunkt!$A$2:$A$24,RANDBETWEEN(2,24),1)</f>
        <v>3003</v>
      </c>
      <c r="AD240" s="29"/>
      <c r="AE240" s="29" t="str">
        <f ca="1" t="shared" si="107"/>
        <v/>
      </c>
      <c r="AF240" s="78"/>
      <c r="AG240" s="121"/>
      <c r="AH240" s="122"/>
      <c r="AI240" s="122"/>
      <c r="AM240" s="6">
        <f ca="1">VLOOKUP(AC240,Anslutningspunkt!A:B,2,0)+RANDBETWEEN(-10000,10000)</f>
        <v>7762992.698</v>
      </c>
      <c r="AN240" s="6">
        <f ca="1">VLOOKUP(AC240,Anslutningspunkt!A:C,3,0)+RANDBETWEEN(-10000,10000)</f>
        <v>679074.195</v>
      </c>
      <c r="AP240" s="6" t="str">
        <f ca="1" t="shared" si="109"/>
        <v>Utökning</v>
      </c>
      <c r="AQ240" s="6" t="str">
        <f ca="1" t="shared" si="110"/>
        <v>Produktion</v>
      </c>
      <c r="AX240" s="30">
        <f ca="1" t="shared" si="111"/>
        <v>44452.930294262</v>
      </c>
      <c r="AZ240" s="30">
        <f ca="1">IF(SUM(IF({"4.Projekteringsavtal","5.Anslutningsavtal","6.Nätavtal"}=Q240,1,0))&gt;0,EDATE(AX240,RANDBETWEEN(0,6)),"")</f>
        <v>44452</v>
      </c>
      <c r="BB240" s="20" t="str">
        <f ca="1">IF(SUM(IF({"5.Anslutningsavtal","6.Nätavtal"}=Q240,1,0))&gt;0,EDATE(AZ240,RANDBETWEEN(0,3)),"")</f>
        <v/>
      </c>
      <c r="BD240" s="20" t="str">
        <f ca="1" t="shared" si="112"/>
        <v/>
      </c>
    </row>
    <row r="241" s="6" customFormat="1" spans="1:56">
      <c r="A241" s="32" t="s">
        <v>65</v>
      </c>
      <c r="B241" s="30">
        <f ca="1" t="shared" si="85"/>
        <v>44495</v>
      </c>
      <c r="C241" s="31">
        <f ca="1" t="shared" si="86"/>
        <v>45155</v>
      </c>
      <c r="D241" s="29" t="str">
        <f t="shared" si="87"/>
        <v>Project 4241</v>
      </c>
      <c r="E241" s="29" t="str">
        <f t="shared" si="88"/>
        <v>Company AB 5241</v>
      </c>
      <c r="F241" s="29" t="str">
        <f ca="1" t="shared" si="89"/>
        <v>Botkyrka</v>
      </c>
      <c r="G241" s="36">
        <f ca="1" t="shared" si="90"/>
        <v>34</v>
      </c>
      <c r="H241" s="37" t="str">
        <f ca="1" t="shared" si="91"/>
        <v/>
      </c>
      <c r="I241" s="29" t="str">
        <f ca="1" t="shared" si="92"/>
        <v>Flytt</v>
      </c>
      <c r="J241" s="29" t="str">
        <f ca="1" t="shared" si="93"/>
        <v>Produktion</v>
      </c>
      <c r="K241" s="40">
        <f ca="1" t="shared" si="94"/>
        <v>530</v>
      </c>
      <c r="L241" s="40">
        <f ca="1" t="shared" si="95"/>
        <v>88</v>
      </c>
      <c r="M241" s="13"/>
      <c r="N241" s="29" t="str">
        <f ca="1" t="shared" si="96"/>
        <v>Lars Johnson 241</v>
      </c>
      <c r="O241" s="29" t="str">
        <f ca="1" t="shared" si="97"/>
        <v>Lars Johnson 241</v>
      </c>
      <c r="P241" s="29" t="str">
        <f ca="1" t="shared" si="98"/>
        <v>Erik Johanson 241</v>
      </c>
      <c r="Q241" s="29" t="str">
        <f ca="1" t="shared" si="99"/>
        <v>5.Anslutningsavtal</v>
      </c>
      <c r="R241" s="44" t="str">
        <f ca="1" t="shared" si="100"/>
        <v>Ja</v>
      </c>
      <c r="S241" s="44" t="str">
        <f ca="1" t="shared" si="101"/>
        <v>x</v>
      </c>
      <c r="T241" s="44" t="str">
        <f ca="1" t="shared" si="102"/>
        <v>x</v>
      </c>
      <c r="U241" s="15"/>
      <c r="V241" s="32"/>
      <c r="W241" s="48" t="str">
        <f ca="1" t="shared" si="103"/>
        <v>Länk</v>
      </c>
      <c r="X241" s="49" t="str">
        <f ca="1" t="shared" si="104"/>
        <v>Nej</v>
      </c>
      <c r="Y241" s="62" t="str">
        <f ca="1" t="shared" si="105"/>
        <v/>
      </c>
      <c r="Z241" s="62" t="str">
        <f ca="1" t="shared" si="106"/>
        <v/>
      </c>
      <c r="AA241" s="66"/>
      <c r="AB241" s="63" t="str">
        <f ca="1" t="shared" si="108"/>
        <v/>
      </c>
      <c r="AC241" s="72">
        <f ca="1">INDEX(Anslutningspunkt!$A$2:$A$24,RANDBETWEEN(2,24),1)</f>
        <v>154</v>
      </c>
      <c r="AD241" s="29"/>
      <c r="AE241" s="29" t="str">
        <f ca="1" t="shared" si="107"/>
        <v>Regionnät</v>
      </c>
      <c r="AF241" s="78"/>
      <c r="AG241" s="121"/>
      <c r="AH241" s="122"/>
      <c r="AI241" s="126"/>
      <c r="AM241" s="6">
        <f ca="1">VLOOKUP(AC241,Anslutningspunkt!A:B,2,0)+RANDBETWEEN(-10000,10000)</f>
        <v>6553937.206</v>
      </c>
      <c r="AN241" s="6">
        <f ca="1">VLOOKUP(AC241,Anslutningspunkt!A:C,3,0)+RANDBETWEEN(-10000,10000)</f>
        <v>719791.519</v>
      </c>
      <c r="AP241" s="6" t="str">
        <f ca="1" t="shared" si="109"/>
        <v>Flytt</v>
      </c>
      <c r="AQ241" s="6" t="str">
        <f ca="1" t="shared" si="110"/>
        <v>Produktion</v>
      </c>
      <c r="AX241" s="30">
        <f ca="1" t="shared" si="111"/>
        <v>45084.9867562886</v>
      </c>
      <c r="AZ241" s="30">
        <f ca="1">IF(SUM(IF({"4.Projekteringsavtal","5.Anslutningsavtal","6.Nätavtal"}=Q241,1,0))&gt;0,EDATE(AX241,RANDBETWEEN(0,6)),"")</f>
        <v>45176</v>
      </c>
      <c r="BB241" s="20">
        <f ca="1">IF(SUM(IF({"5.Anslutningsavtal","6.Nätavtal"}=Q241,1,0))&gt;0,EDATE(AZ241,RANDBETWEEN(0,3)),"")</f>
        <v>45237</v>
      </c>
      <c r="BD241" s="20" t="str">
        <f ca="1" t="shared" si="112"/>
        <v/>
      </c>
    </row>
    <row r="242" s="6" customFormat="1" spans="1:56">
      <c r="A242" s="32" t="s">
        <v>65</v>
      </c>
      <c r="B242" s="30">
        <f ca="1" t="shared" si="85"/>
        <v>44830</v>
      </c>
      <c r="C242" s="31">
        <f ca="1" t="shared" si="86"/>
        <v>45348</v>
      </c>
      <c r="D242" s="29" t="str">
        <f t="shared" si="87"/>
        <v>Project 4242</v>
      </c>
      <c r="E242" s="29" t="str">
        <f t="shared" si="88"/>
        <v>Company AB 5242</v>
      </c>
      <c r="F242" s="29" t="str">
        <f ca="1" t="shared" si="89"/>
        <v>Nacka</v>
      </c>
      <c r="G242" s="36">
        <f ca="1" t="shared" si="90"/>
        <v>38</v>
      </c>
      <c r="H242" s="37" t="str">
        <f ca="1" t="shared" si="91"/>
        <v>Nej</v>
      </c>
      <c r="I242" s="29" t="str">
        <f ca="1" t="shared" si="92"/>
        <v>Nyanslutning</v>
      </c>
      <c r="J242" s="29" t="str">
        <f ca="1" t="shared" si="93"/>
        <v>Produktion</v>
      </c>
      <c r="K242" s="40">
        <f ca="1" t="shared" si="94"/>
        <v>120</v>
      </c>
      <c r="L242" s="40">
        <f ca="1" t="shared" si="95"/>
        <v>112</v>
      </c>
      <c r="M242" s="13"/>
      <c r="N242" s="29" t="str">
        <f ca="1" t="shared" si="96"/>
        <v>Sarah Anderson 242</v>
      </c>
      <c r="O242" s="29" t="str">
        <f ca="1" t="shared" si="97"/>
        <v>Erik Johanson 242</v>
      </c>
      <c r="P242" s="29" t="str">
        <f ca="1" t="shared" si="98"/>
        <v>Anders Erikson 242</v>
      </c>
      <c r="Q242" s="29" t="str">
        <f ca="1" t="shared" si="99"/>
        <v>5.Anslutningsavtal</v>
      </c>
      <c r="R242" s="44" t="str">
        <f ca="1" t="shared" si="100"/>
        <v>n</v>
      </c>
      <c r="S242" s="44" t="str">
        <f ca="1" t="shared" si="101"/>
        <v/>
      </c>
      <c r="T242" s="44" t="str">
        <f ca="1" t="shared" si="102"/>
        <v/>
      </c>
      <c r="U242" s="15"/>
      <c r="V242" s="32"/>
      <c r="W242" s="48" t="str">
        <f ca="1" t="shared" si="103"/>
        <v>Ansluts till LN 20 kV</v>
      </c>
      <c r="X242" s="49" t="str">
        <f ca="1" t="shared" si="104"/>
        <v>Ja</v>
      </c>
      <c r="Y242" s="62">
        <f ca="1" t="shared" si="105"/>
        <v>45465</v>
      </c>
      <c r="Z242" s="62">
        <f ca="1" t="shared" si="106"/>
        <v>45363</v>
      </c>
      <c r="AA242" s="66"/>
      <c r="AB242" s="63" t="str">
        <f ca="1" t="shared" si="108"/>
        <v/>
      </c>
      <c r="AC242" s="72">
        <f ca="1">INDEX(Anslutningspunkt!$A$2:$A$24,RANDBETWEEN(2,24),1)</f>
        <v>211</v>
      </c>
      <c r="AD242" s="29"/>
      <c r="AE242" s="29" t="str">
        <f ca="1" t="shared" si="107"/>
        <v>Stamnät Regionnät</v>
      </c>
      <c r="AF242" s="78"/>
      <c r="AG242" s="121"/>
      <c r="AH242" s="122"/>
      <c r="AI242" s="122"/>
      <c r="AM242" s="6">
        <f ca="1">VLOOKUP(AC242,Anslutningspunkt!A:B,2,0)+RANDBETWEEN(-10000,10000)</f>
        <v>7467522.174</v>
      </c>
      <c r="AN242" s="6">
        <f ca="1">VLOOKUP(AC242,Anslutningspunkt!A:C,3,0)+RANDBETWEEN(-10000,10000)</f>
        <v>575772.458</v>
      </c>
      <c r="AP242" s="6" t="str">
        <f ca="1" t="shared" si="109"/>
        <v>Nyanslutning</v>
      </c>
      <c r="AQ242" s="6" t="str">
        <f ca="1" t="shared" si="110"/>
        <v>Produktion</v>
      </c>
      <c r="AX242" s="30">
        <f ca="1" t="shared" si="111"/>
        <v>44935.9467691604</v>
      </c>
      <c r="AZ242" s="30">
        <f ca="1">IF(SUM(IF({"4.Projekteringsavtal","5.Anslutningsavtal","6.Nätavtal"}=Q242,1,0))&gt;0,EDATE(AX242,RANDBETWEEN(0,6)),"")</f>
        <v>44935</v>
      </c>
      <c r="BB242" s="20">
        <f ca="1">IF(SUM(IF({"5.Anslutningsavtal","6.Nätavtal"}=Q242,1,0))&gt;0,EDATE(AZ242,RANDBETWEEN(0,3)),"")</f>
        <v>45025</v>
      </c>
      <c r="BD242" s="20" t="str">
        <f ca="1" t="shared" si="112"/>
        <v/>
      </c>
    </row>
    <row r="243" s="6" customFormat="1" spans="1:56">
      <c r="A243" s="32" t="s">
        <v>65</v>
      </c>
      <c r="B243" s="30">
        <f ca="1" t="shared" si="85"/>
        <v>43221</v>
      </c>
      <c r="C243" s="31">
        <f ca="1" t="shared" si="86"/>
        <v>45154</v>
      </c>
      <c r="D243" s="29" t="str">
        <f t="shared" si="87"/>
        <v>Project 4243</v>
      </c>
      <c r="E243" s="29" t="str">
        <f t="shared" si="88"/>
        <v>Company AB 5243</v>
      </c>
      <c r="F243" s="29" t="str">
        <f ca="1" t="shared" si="89"/>
        <v>Älvkarleby</v>
      </c>
      <c r="G243" s="36">
        <f ca="1" t="shared" si="90"/>
        <v>30</v>
      </c>
      <c r="H243" s="37" t="str">
        <f ca="1" t="shared" si="91"/>
        <v>Ja</v>
      </c>
      <c r="I243" s="29" t="str">
        <f ca="1" t="shared" si="92"/>
        <v>Nyanslutning</v>
      </c>
      <c r="J243" s="29" t="str">
        <f ca="1" t="shared" si="93"/>
        <v>Produktion</v>
      </c>
      <c r="K243" s="40">
        <f ca="1" t="shared" si="94"/>
        <v>410</v>
      </c>
      <c r="L243" s="40">
        <f ca="1" t="shared" si="95"/>
        <v>172</v>
      </c>
      <c r="M243" s="13"/>
      <c r="N243" s="29" t="str">
        <f ca="1" t="shared" si="96"/>
        <v>Erik Johanson 243</v>
      </c>
      <c r="O243" s="29" t="str">
        <f ca="1" t="shared" si="97"/>
        <v>Erik Johanson 243</v>
      </c>
      <c r="P243" s="29" t="str">
        <f ca="1" t="shared" si="98"/>
        <v>Erik Johanson 243</v>
      </c>
      <c r="Q243" s="29" t="str">
        <f ca="1" t="shared" si="99"/>
        <v>6.Nätavtal</v>
      </c>
      <c r="R243" s="44" t="str">
        <f ca="1" t="shared" si="100"/>
        <v/>
      </c>
      <c r="S243" s="44" t="str">
        <f ca="1" t="shared" si="101"/>
        <v/>
      </c>
      <c r="T243" s="44" t="str">
        <f ca="1" t="shared" si="102"/>
        <v/>
      </c>
      <c r="U243" s="15"/>
      <c r="V243" s="32"/>
      <c r="W243" s="48" t="str">
        <f ca="1" t="shared" si="103"/>
        <v/>
      </c>
      <c r="X243" s="49" t="str">
        <f ca="1" t="shared" si="104"/>
        <v/>
      </c>
      <c r="Y243" s="62" t="str">
        <f ca="1" t="shared" si="105"/>
        <v/>
      </c>
      <c r="Z243" s="62" t="str">
        <f ca="1" t="shared" si="106"/>
        <v/>
      </c>
      <c r="AA243" s="66"/>
      <c r="AB243" s="63" t="str">
        <f ca="1" t="shared" si="108"/>
        <v/>
      </c>
      <c r="AC243" s="72">
        <f ca="1">INDEX(Anslutningspunkt!$A$2:$A$24,RANDBETWEEN(2,24),1)</f>
        <v>154</v>
      </c>
      <c r="AD243" s="29"/>
      <c r="AE243" s="29" t="str">
        <f ca="1" t="shared" si="107"/>
        <v>Regionnät</v>
      </c>
      <c r="AF243" s="78"/>
      <c r="AG243" s="121"/>
      <c r="AH243" s="122"/>
      <c r="AI243" s="126"/>
      <c r="AM243" s="6">
        <f ca="1">VLOOKUP(AC243,Anslutningspunkt!A:B,2,0)+RANDBETWEEN(-10000,10000)</f>
        <v>6547134.206</v>
      </c>
      <c r="AN243" s="6">
        <f ca="1">VLOOKUP(AC243,Anslutningspunkt!A:C,3,0)+RANDBETWEEN(-10000,10000)</f>
        <v>722241.519</v>
      </c>
      <c r="AP243" s="6" t="str">
        <f ca="1" t="shared" si="109"/>
        <v>Nyanslutning</v>
      </c>
      <c r="AQ243" s="6" t="str">
        <f ca="1" t="shared" si="110"/>
        <v>Produktion</v>
      </c>
      <c r="AX243" s="30">
        <f ca="1" t="shared" si="111"/>
        <v>43716.3576624757</v>
      </c>
      <c r="AZ243" s="30">
        <f ca="1">IF(SUM(IF({"4.Projekteringsavtal","5.Anslutningsavtal","6.Nätavtal"}=Q243,1,0))&gt;0,EDATE(AX243,RANDBETWEEN(0,6)),"")</f>
        <v>43898</v>
      </c>
      <c r="BB243" s="20">
        <f ca="1">IF(SUM(IF({"5.Anslutningsavtal","6.Nätavtal"}=Q243,1,0))&gt;0,EDATE(AZ243,RANDBETWEEN(0,3)),"")</f>
        <v>43898</v>
      </c>
      <c r="BD243" s="20">
        <f ca="1" t="shared" si="112"/>
        <v>43990</v>
      </c>
    </row>
    <row r="244" s="6" customFormat="1" spans="1:56">
      <c r="A244" s="32" t="s">
        <v>65</v>
      </c>
      <c r="B244" s="30">
        <f ca="1" t="shared" si="85"/>
        <v>44458</v>
      </c>
      <c r="C244" s="31">
        <f ca="1" t="shared" si="86"/>
        <v>45476</v>
      </c>
      <c r="D244" s="29" t="str">
        <f t="shared" si="87"/>
        <v>Project 4244</v>
      </c>
      <c r="E244" s="29" t="str">
        <f t="shared" si="88"/>
        <v>Company AB 5244</v>
      </c>
      <c r="F244" s="29" t="str">
        <f ca="1" t="shared" si="89"/>
        <v>Arboga</v>
      </c>
      <c r="G244" s="36">
        <f ca="1" t="shared" si="90"/>
        <v>38</v>
      </c>
      <c r="H244" s="37" t="str">
        <f ca="1" t="shared" si="91"/>
        <v/>
      </c>
      <c r="I244" s="29" t="str">
        <f ca="1" t="shared" si="92"/>
        <v>Flytt</v>
      </c>
      <c r="J244" s="29" t="str">
        <f ca="1" t="shared" si="93"/>
        <v>Konsumtion</v>
      </c>
      <c r="K244" s="40">
        <f ca="1" t="shared" si="94"/>
        <v>380</v>
      </c>
      <c r="L244" s="40">
        <f ca="1" t="shared" si="95"/>
        <v>88</v>
      </c>
      <c r="M244" s="33"/>
      <c r="N244" s="29" t="str">
        <f ca="1" t="shared" si="96"/>
        <v>Anders Erikson 244</v>
      </c>
      <c r="O244" s="29" t="str">
        <f ca="1" t="shared" si="97"/>
        <v>Anders Erikson 244</v>
      </c>
      <c r="P244" s="29" t="str">
        <f ca="1" t="shared" si="98"/>
        <v>Lars Johnson 244</v>
      </c>
      <c r="Q244" s="29" t="str">
        <f ca="1" t="shared" si="99"/>
        <v>4.Projekteringsavtal</v>
      </c>
      <c r="R244" s="44" t="str">
        <f ca="1" t="shared" si="100"/>
        <v/>
      </c>
      <c r="S244" s="44" t="str">
        <f ca="1" t="shared" si="101"/>
        <v>x</v>
      </c>
      <c r="T244" s="44" t="str">
        <f ca="1" t="shared" si="102"/>
        <v>x</v>
      </c>
      <c r="U244" s="32"/>
      <c r="V244" s="32"/>
      <c r="W244" s="48" t="str">
        <f ca="1" t="shared" si="103"/>
        <v>Ansluts till LN 20 kV</v>
      </c>
      <c r="X244" s="49" t="str">
        <f ca="1" t="shared" si="104"/>
        <v>Ja</v>
      </c>
      <c r="Y244" s="62">
        <f ca="1" t="shared" si="105"/>
        <v>45585</v>
      </c>
      <c r="Z244" s="62">
        <f ca="1" t="shared" si="106"/>
        <v>45566</v>
      </c>
      <c r="AA244" s="66"/>
      <c r="AB244" s="63" t="str">
        <f ca="1" t="shared" si="108"/>
        <v/>
      </c>
      <c r="AC244" s="72">
        <f ca="1">INDEX(Anslutningspunkt!$A$2:$A$24,RANDBETWEEN(2,24),1)</f>
        <v>3018</v>
      </c>
      <c r="AD244" s="29"/>
      <c r="AE244" s="29" t="str">
        <f ca="1" t="shared" si="107"/>
        <v>Stamnät Regionnät</v>
      </c>
      <c r="AF244" s="78"/>
      <c r="AG244" s="130"/>
      <c r="AH244" s="122"/>
      <c r="AI244" s="126"/>
      <c r="AM244" s="6">
        <f ca="1">VLOOKUP(AC244,Anslutningspunkt!A:B,2,0)+RANDBETWEEN(-10000,10000)</f>
        <v>7740717.698</v>
      </c>
      <c r="AN244" s="6">
        <f ca="1">VLOOKUP(AC244,Anslutningspunkt!A:C,3,0)+RANDBETWEEN(-10000,10000)</f>
        <v>775944.195</v>
      </c>
      <c r="AP244" s="6" t="str">
        <f ca="1" t="shared" si="109"/>
        <v>Flytt</v>
      </c>
      <c r="AQ244" s="6" t="str">
        <f ca="1" t="shared" si="110"/>
        <v>Konsumtion</v>
      </c>
      <c r="AX244" s="30">
        <f ca="1" t="shared" si="111"/>
        <v>44558.8030554375</v>
      </c>
      <c r="AZ244" s="30">
        <f ca="1">IF(SUM(IF({"4.Projekteringsavtal","5.Anslutningsavtal","6.Nätavtal"}=Q244,1,0))&gt;0,EDATE(AX244,RANDBETWEEN(0,6)),"")</f>
        <v>44589</v>
      </c>
      <c r="BB244" s="20" t="str">
        <f ca="1">IF(SUM(IF({"5.Anslutningsavtal","6.Nätavtal"}=Q244,1,0))&gt;0,EDATE(AZ244,RANDBETWEEN(0,3)),"")</f>
        <v/>
      </c>
      <c r="BD244" s="20" t="str">
        <f ca="1" t="shared" si="112"/>
        <v/>
      </c>
    </row>
    <row r="245" s="6" customFormat="1" spans="1:56">
      <c r="A245" s="32" t="s">
        <v>65</v>
      </c>
      <c r="B245" s="30">
        <f ca="1" t="shared" si="85"/>
        <v>43973</v>
      </c>
      <c r="C245" s="31">
        <f ca="1" t="shared" si="86"/>
        <v>44078</v>
      </c>
      <c r="D245" s="29" t="str">
        <f t="shared" si="87"/>
        <v>Project 4245</v>
      </c>
      <c r="E245" s="29" t="str">
        <f t="shared" si="88"/>
        <v>Company AB 5245</v>
      </c>
      <c r="F245" s="29" t="str">
        <f ca="1" t="shared" si="89"/>
        <v>Sigtuna</v>
      </c>
      <c r="G245" s="36">
        <f ca="1" t="shared" si="90"/>
        <v>36</v>
      </c>
      <c r="H245" s="37" t="str">
        <f ca="1" t="shared" si="91"/>
        <v>Ja</v>
      </c>
      <c r="I245" s="29" t="str">
        <f ca="1" t="shared" si="92"/>
        <v>Flytt</v>
      </c>
      <c r="J245" s="29" t="str">
        <f ca="1" t="shared" si="93"/>
        <v>Konsumtion</v>
      </c>
      <c r="K245" s="40">
        <f ca="1" t="shared" si="94"/>
        <v>450</v>
      </c>
      <c r="L245" s="40">
        <f ca="1" t="shared" si="95"/>
        <v>374</v>
      </c>
      <c r="M245" s="13"/>
      <c r="N245" s="29" t="str">
        <f ca="1" t="shared" si="96"/>
        <v>Erik Johanson 245</v>
      </c>
      <c r="O245" s="29" t="str">
        <f ca="1" t="shared" si="97"/>
        <v>Sarah Anderson 245</v>
      </c>
      <c r="P245" s="29" t="str">
        <f ca="1" t="shared" si="98"/>
        <v>Lars Johnson 245</v>
      </c>
      <c r="Q245" s="29" t="str">
        <f ca="1" t="shared" si="99"/>
        <v>2.Reservationsavtal</v>
      </c>
      <c r="R245" s="44" t="str">
        <f ca="1" t="shared" si="100"/>
        <v/>
      </c>
      <c r="S245" s="44" t="str">
        <f ca="1" t="shared" si="101"/>
        <v/>
      </c>
      <c r="T245" s="44" t="str">
        <f ca="1" t="shared" si="102"/>
        <v>x</v>
      </c>
      <c r="U245" s="15"/>
      <c r="V245" s="32"/>
      <c r="W245" s="48" t="str">
        <f ca="1" t="shared" si="103"/>
        <v>Reservationsavtal ska tecknas</v>
      </c>
      <c r="X245" s="49" t="str">
        <f ca="1" t="shared" si="104"/>
        <v/>
      </c>
      <c r="Y245" s="62" t="str">
        <f ca="1" t="shared" si="105"/>
        <v/>
      </c>
      <c r="Z245" s="62" t="str">
        <f ca="1" t="shared" si="106"/>
        <v/>
      </c>
      <c r="AA245" s="66"/>
      <c r="AB245" s="63" t="str">
        <f ca="1" t="shared" si="108"/>
        <v/>
      </c>
      <c r="AC245" s="72">
        <f ca="1">INDEX(Anslutningspunkt!$A$2:$A$24,RANDBETWEEN(2,24),1)</f>
        <v>201</v>
      </c>
      <c r="AD245" s="29"/>
      <c r="AE245" s="29" t="str">
        <f ca="1" t="shared" si="107"/>
        <v>Regionnät</v>
      </c>
      <c r="AF245" s="78"/>
      <c r="AG245" s="121"/>
      <c r="AH245" s="122"/>
      <c r="AI245" s="126"/>
      <c r="AM245" s="6">
        <f ca="1">VLOOKUP(AC245,Anslutningspunkt!A:B,2,0)+RANDBETWEEN(-10000,10000)</f>
        <v>6816366.311</v>
      </c>
      <c r="AN245" s="6">
        <f ca="1">VLOOKUP(AC245,Anslutningspunkt!A:C,3,0)+RANDBETWEEN(-10000,10000)</f>
        <v>366151.44</v>
      </c>
      <c r="AP245" s="6" t="str">
        <f ca="1" t="shared" si="109"/>
        <v>Flytt</v>
      </c>
      <c r="AQ245" s="6" t="str">
        <f ca="1" t="shared" si="110"/>
        <v>Konsumtion</v>
      </c>
      <c r="AX245" s="30">
        <f ca="1" t="shared" si="111"/>
        <v>44106.5863354032</v>
      </c>
      <c r="AZ245" s="30" t="str">
        <f ca="1">IF(SUM(IF({"4.Projekteringsavtal","5.Anslutningsavtal","6.Nätavtal"}=Q245,1,0))&gt;0,EDATE(AX245,RANDBETWEEN(0,6)),"")</f>
        <v/>
      </c>
      <c r="BB245" s="20" t="str">
        <f ca="1">IF(SUM(IF({"5.Anslutningsavtal","6.Nätavtal"}=Q245,1,0))&gt;0,EDATE(AZ245,RANDBETWEEN(0,3)),"")</f>
        <v/>
      </c>
      <c r="BD245" s="20" t="str">
        <f ca="1" t="shared" si="112"/>
        <v/>
      </c>
    </row>
    <row r="246" s="6" customFormat="1" spans="1:56">
      <c r="A246" s="32" t="s">
        <v>65</v>
      </c>
      <c r="B246" s="30">
        <f ca="1" t="shared" si="85"/>
        <v>44643</v>
      </c>
      <c r="C246" s="31">
        <f ca="1" t="shared" si="86"/>
        <v>45322</v>
      </c>
      <c r="D246" s="29" t="str">
        <f t="shared" si="87"/>
        <v>Project 4246</v>
      </c>
      <c r="E246" s="29" t="str">
        <f t="shared" si="88"/>
        <v>Company AB 5246</v>
      </c>
      <c r="F246" s="29" t="str">
        <f ca="1" t="shared" si="89"/>
        <v>Falun</v>
      </c>
      <c r="G246" s="36">
        <f ca="1" t="shared" si="90"/>
        <v>36</v>
      </c>
      <c r="H246" s="37" t="str">
        <f ca="1" t="shared" si="91"/>
        <v>Ja</v>
      </c>
      <c r="I246" s="29" t="str">
        <f ca="1" t="shared" si="92"/>
        <v>Flytt</v>
      </c>
      <c r="J246" s="29" t="str">
        <f ca="1" t="shared" si="93"/>
        <v>Produktion</v>
      </c>
      <c r="K246" s="40">
        <f ca="1" t="shared" si="94"/>
        <v>40</v>
      </c>
      <c r="L246" s="40">
        <f ca="1" t="shared" si="95"/>
        <v>39</v>
      </c>
      <c r="M246" s="13"/>
      <c r="N246" s="29" t="str">
        <f ca="1" t="shared" si="96"/>
        <v>Anders Erikson 246</v>
      </c>
      <c r="O246" s="29" t="str">
        <f ca="1" t="shared" si="97"/>
        <v>Sarah Anderson 246</v>
      </c>
      <c r="P246" s="29" t="str">
        <f ca="1" t="shared" si="98"/>
        <v>Sarah Anderson 246</v>
      </c>
      <c r="Q246" s="29" t="str">
        <f ca="1" t="shared" si="99"/>
        <v>6.Nätavtal</v>
      </c>
      <c r="R246" s="44" t="str">
        <f ca="1" t="shared" si="100"/>
        <v>N/A</v>
      </c>
      <c r="S246" s="44" t="str">
        <f ca="1" t="shared" si="101"/>
        <v>x</v>
      </c>
      <c r="T246" s="44" t="str">
        <f ca="1" t="shared" si="102"/>
        <v>x</v>
      </c>
      <c r="U246" s="15"/>
      <c r="V246" s="32"/>
      <c r="W246" s="48" t="str">
        <f ca="1" t="shared" si="103"/>
        <v>Länk</v>
      </c>
      <c r="X246" s="49" t="str">
        <f ca="1" t="shared" si="104"/>
        <v>Ja</v>
      </c>
      <c r="Y246" s="62">
        <f ca="1" t="shared" si="105"/>
        <v>45565</v>
      </c>
      <c r="Z246" s="62">
        <f ca="1" t="shared" si="106"/>
        <v>45541</v>
      </c>
      <c r="AA246" s="66"/>
      <c r="AB246" s="63" t="str">
        <f ca="1" t="shared" si="108"/>
        <v/>
      </c>
      <c r="AC246" s="72">
        <f ca="1">INDEX(Anslutningspunkt!$A$2:$A$24,RANDBETWEEN(2,24),1)</f>
        <v>204</v>
      </c>
      <c r="AD246" s="29"/>
      <c r="AE246" s="29" t="str">
        <f ca="1" t="shared" si="107"/>
        <v>Stamnät</v>
      </c>
      <c r="AF246" s="78"/>
      <c r="AG246" s="121"/>
      <c r="AH246" s="122"/>
      <c r="AI246" s="122"/>
      <c r="AM246" s="6">
        <f ca="1">VLOOKUP(AC246,Anslutningspunkt!A:B,2,0)+RANDBETWEEN(-10000,10000)</f>
        <v>7093632.63</v>
      </c>
      <c r="AN246" s="6">
        <f ca="1">VLOOKUP(AC246,Anslutningspunkt!A:C,3,0)+RANDBETWEEN(-10000,10000)</f>
        <v>697759.671</v>
      </c>
      <c r="AP246" s="6" t="str">
        <f ca="1" t="shared" si="109"/>
        <v>Flytt</v>
      </c>
      <c r="AQ246" s="6" t="str">
        <f ca="1" t="shared" si="110"/>
        <v>Produktion</v>
      </c>
      <c r="AX246" s="30">
        <f ca="1" t="shared" si="111"/>
        <v>45163.6062138867</v>
      </c>
      <c r="AZ246" s="30">
        <f ca="1">IF(SUM(IF({"4.Projekteringsavtal","5.Anslutningsavtal","6.Nätavtal"}=Q246,1,0))&gt;0,EDATE(AX246,RANDBETWEEN(0,6)),"")</f>
        <v>45224</v>
      </c>
      <c r="BB246" s="20">
        <f ca="1">IF(SUM(IF({"5.Anslutningsavtal","6.Nätavtal"}=Q246,1,0))&gt;0,EDATE(AZ246,RANDBETWEEN(0,3)),"")</f>
        <v>45285</v>
      </c>
      <c r="BD246" s="20">
        <f ca="1" t="shared" si="112"/>
        <v>45285</v>
      </c>
    </row>
    <row r="247" s="6" customFormat="1" spans="1:56">
      <c r="A247" s="32" t="s">
        <v>65</v>
      </c>
      <c r="B247" s="30">
        <f ca="1" t="shared" si="85"/>
        <v>43475</v>
      </c>
      <c r="C247" s="31">
        <f ca="1" t="shared" si="86"/>
        <v>43881</v>
      </c>
      <c r="D247" s="29" t="str">
        <f t="shared" si="87"/>
        <v>Project 4247</v>
      </c>
      <c r="E247" s="29" t="str">
        <f t="shared" si="88"/>
        <v>Company AB 5247</v>
      </c>
      <c r="F247" s="29" t="str">
        <f ca="1" t="shared" si="89"/>
        <v>Åker</v>
      </c>
      <c r="G247" s="36">
        <f ca="1" t="shared" si="90"/>
        <v>33</v>
      </c>
      <c r="H247" s="37" t="str">
        <f ca="1" t="shared" si="91"/>
        <v>Nej</v>
      </c>
      <c r="I247" s="29" t="str">
        <f ca="1" t="shared" si="92"/>
        <v>Utökning</v>
      </c>
      <c r="J247" s="29" t="str">
        <f ca="1" t="shared" si="93"/>
        <v>Konsumtion</v>
      </c>
      <c r="K247" s="40">
        <f ca="1" t="shared" si="94"/>
        <v>470</v>
      </c>
      <c r="L247" s="40">
        <f ca="1" t="shared" si="95"/>
        <v>326</v>
      </c>
      <c r="M247" s="13"/>
      <c r="N247" s="29" t="str">
        <f ca="1" t="shared" si="96"/>
        <v>Sarah Anderson 247</v>
      </c>
      <c r="O247" s="29" t="str">
        <f ca="1" t="shared" si="97"/>
        <v>Lars Johnson 247</v>
      </c>
      <c r="P247" s="29" t="str">
        <f ca="1" t="shared" si="98"/>
        <v>Erik Johanson 247</v>
      </c>
      <c r="Q247" s="29" t="str">
        <f ca="1" t="shared" si="99"/>
        <v>2.Reservationsavtal</v>
      </c>
      <c r="R247" s="44" t="str">
        <f ca="1" t="shared" si="100"/>
        <v/>
      </c>
      <c r="S247" s="44" t="str">
        <f ca="1" t="shared" si="101"/>
        <v/>
      </c>
      <c r="T247" s="44" t="str">
        <f ca="1" t="shared" si="102"/>
        <v/>
      </c>
      <c r="U247" s="15"/>
      <c r="V247" s="32"/>
      <c r="W247" s="48" t="str">
        <f ca="1" t="shared" si="103"/>
        <v>Reservationsavtal ska tecknas</v>
      </c>
      <c r="X247" s="49" t="str">
        <f ca="1" t="shared" si="104"/>
        <v/>
      </c>
      <c r="Y247" s="62" t="str">
        <f ca="1" t="shared" si="105"/>
        <v/>
      </c>
      <c r="Z247" s="62" t="str">
        <f ca="1" t="shared" si="106"/>
        <v/>
      </c>
      <c r="AA247" s="66"/>
      <c r="AB247" s="63" t="str">
        <f ca="1" t="shared" si="108"/>
        <v/>
      </c>
      <c r="AC247" s="72">
        <f ca="1">INDEX(Anslutningspunkt!$A$2:$A$24,RANDBETWEEN(2,24),1)</f>
        <v>3001</v>
      </c>
      <c r="AD247" s="29"/>
      <c r="AE247" s="29" t="str">
        <f ca="1" t="shared" si="107"/>
        <v>Stamnät Regionnät</v>
      </c>
      <c r="AF247" s="78"/>
      <c r="AG247" s="121"/>
      <c r="AH247" s="122"/>
      <c r="AI247" s="126"/>
      <c r="AM247" s="6">
        <f ca="1">VLOOKUP(AC247,Anslutningspunkt!A:B,2,0)+RANDBETWEEN(-10000,10000)</f>
        <v>7394292.672</v>
      </c>
      <c r="AN247" s="6">
        <f ca="1">VLOOKUP(AC247,Anslutningspunkt!A:C,3,0)+RANDBETWEEN(-10000,10000)</f>
        <v>924583.142</v>
      </c>
      <c r="AP247" s="6" t="str">
        <f ca="1" t="shared" si="109"/>
        <v>Utökning</v>
      </c>
      <c r="AQ247" s="6" t="str">
        <f ca="1" t="shared" si="110"/>
        <v>Konsumtion</v>
      </c>
      <c r="AX247" s="30">
        <f ca="1" t="shared" si="111"/>
        <v>43777.6870526997</v>
      </c>
      <c r="AZ247" s="30" t="str">
        <f ca="1">IF(SUM(IF({"4.Projekteringsavtal","5.Anslutningsavtal","6.Nätavtal"}=Q247,1,0))&gt;0,EDATE(AX247,RANDBETWEEN(0,6)),"")</f>
        <v/>
      </c>
      <c r="BB247" s="20" t="str">
        <f ca="1">IF(SUM(IF({"5.Anslutningsavtal","6.Nätavtal"}=Q247,1,0))&gt;0,EDATE(AZ247,RANDBETWEEN(0,3)),"")</f>
        <v/>
      </c>
      <c r="BD247" s="20" t="str">
        <f ca="1" t="shared" si="112"/>
        <v/>
      </c>
    </row>
    <row r="248" s="6" customFormat="1" spans="1:56">
      <c r="A248" s="32" t="s">
        <v>65</v>
      </c>
      <c r="B248" s="30">
        <f ca="1" t="shared" si="85"/>
        <v>44033</v>
      </c>
      <c r="C248" s="31">
        <f ca="1" t="shared" si="86"/>
        <v>45552</v>
      </c>
      <c r="D248" s="29" t="str">
        <f t="shared" si="87"/>
        <v>Project 4248</v>
      </c>
      <c r="E248" s="29" t="str">
        <f t="shared" si="88"/>
        <v>Company AB 5248</v>
      </c>
      <c r="F248" s="29" t="str">
        <f ca="1" t="shared" si="89"/>
        <v>Horndal</v>
      </c>
      <c r="G248" s="36">
        <f ca="1" t="shared" si="90"/>
        <v>35</v>
      </c>
      <c r="H248" s="37" t="str">
        <f ca="1" t="shared" si="91"/>
        <v/>
      </c>
      <c r="I248" s="29" t="str">
        <f ca="1" t="shared" si="92"/>
        <v>Flytt</v>
      </c>
      <c r="J248" s="29" t="str">
        <f ca="1" t="shared" si="93"/>
        <v>Konsumtion</v>
      </c>
      <c r="K248" s="40">
        <f ca="1" t="shared" si="94"/>
        <v>180</v>
      </c>
      <c r="L248" s="40">
        <f ca="1" t="shared" si="95"/>
        <v>163</v>
      </c>
      <c r="M248" s="13"/>
      <c r="N248" s="29" t="str">
        <f ca="1" t="shared" si="96"/>
        <v>Anders Erikson 248</v>
      </c>
      <c r="O248" s="29" t="str">
        <f ca="1" t="shared" si="97"/>
        <v>Lars Johnson 248</v>
      </c>
      <c r="P248" s="29" t="str">
        <f ca="1" t="shared" si="98"/>
        <v>Lars Johnson 248</v>
      </c>
      <c r="Q248" s="29" t="str">
        <f ca="1" t="shared" si="99"/>
        <v>5.Anslutningsavtal</v>
      </c>
      <c r="R248" s="44" t="str">
        <f ca="1" t="shared" si="100"/>
        <v>N/A</v>
      </c>
      <c r="S248" s="44" t="str">
        <f ca="1" t="shared" si="101"/>
        <v/>
      </c>
      <c r="T248" s="44" t="str">
        <f ca="1" t="shared" si="102"/>
        <v/>
      </c>
      <c r="U248" s="15"/>
      <c r="V248" s="32"/>
      <c r="W248" s="48" t="str">
        <f ca="1" t="shared" si="103"/>
        <v>Länk</v>
      </c>
      <c r="X248" s="49" t="str">
        <f ca="1" t="shared" si="104"/>
        <v>Ja</v>
      </c>
      <c r="Y248" s="62">
        <f ca="1" t="shared" si="105"/>
        <v>45583</v>
      </c>
      <c r="Z248" s="62">
        <f ca="1" t="shared" si="106"/>
        <v>45582</v>
      </c>
      <c r="AA248" s="66"/>
      <c r="AB248" s="63" t="str">
        <f ca="1" t="shared" si="108"/>
        <v/>
      </c>
      <c r="AC248" s="72">
        <f ca="1">INDEX(Anslutningspunkt!$A$2:$A$24,RANDBETWEEN(2,24),1)</f>
        <v>203</v>
      </c>
      <c r="AD248" s="29"/>
      <c r="AE248" s="29" t="str">
        <f ca="1" t="shared" si="107"/>
        <v>Regionnät</v>
      </c>
      <c r="AF248" s="78"/>
      <c r="AG248" s="121"/>
      <c r="AH248" s="122"/>
      <c r="AI248" s="122"/>
      <c r="AM248" s="6">
        <f ca="1">VLOOKUP(AC248,Anslutningspunkt!A:B,2,0)+RANDBETWEEN(-10000,10000)</f>
        <v>7069615.048</v>
      </c>
      <c r="AN248" s="6">
        <f ca="1">VLOOKUP(AC248,Anslutningspunkt!A:C,3,0)+RANDBETWEEN(-10000,10000)</f>
        <v>332332.148</v>
      </c>
      <c r="AP248" s="6" t="str">
        <f ca="1" t="shared" si="109"/>
        <v>Flytt</v>
      </c>
      <c r="AQ248" s="6" t="str">
        <f ca="1" t="shared" si="110"/>
        <v>Konsumtion</v>
      </c>
      <c r="AX248" s="30">
        <f ca="1" t="shared" si="111"/>
        <v>44118.3592098216</v>
      </c>
      <c r="AZ248" s="30">
        <f ca="1">IF(SUM(IF({"4.Projekteringsavtal","5.Anslutningsavtal","6.Nätavtal"}=Q248,1,0))&gt;0,EDATE(AX248,RANDBETWEEN(0,6)),"")</f>
        <v>44118</v>
      </c>
      <c r="BB248" s="20">
        <f ca="1">IF(SUM(IF({"5.Anslutningsavtal","6.Nätavtal"}=Q248,1,0))&gt;0,EDATE(AZ248,RANDBETWEEN(0,3)),"")</f>
        <v>44210</v>
      </c>
      <c r="BD248" s="20" t="str">
        <f ca="1" t="shared" si="112"/>
        <v/>
      </c>
    </row>
    <row r="249" s="6" customFormat="1" spans="1:56">
      <c r="A249" s="32" t="s">
        <v>65</v>
      </c>
      <c r="B249" s="30">
        <f ca="1" t="shared" si="85"/>
        <v>43706</v>
      </c>
      <c r="C249" s="31">
        <f ca="1" t="shared" si="86"/>
        <v>45520</v>
      </c>
      <c r="D249" s="29" t="str">
        <f t="shared" si="87"/>
        <v>Project 4249</v>
      </c>
      <c r="E249" s="29" t="str">
        <f t="shared" si="88"/>
        <v>Company AB 5249</v>
      </c>
      <c r="F249" s="29" t="str">
        <f ca="1" t="shared" si="89"/>
        <v>Avesta</v>
      </c>
      <c r="G249" s="36">
        <f ca="1" t="shared" si="90"/>
        <v>30</v>
      </c>
      <c r="H249" s="37" t="str">
        <f ca="1" t="shared" si="91"/>
        <v>Nej</v>
      </c>
      <c r="I249" s="29" t="str">
        <f ca="1" t="shared" si="92"/>
        <v>Nyanslutning</v>
      </c>
      <c r="J249" s="29" t="str">
        <f ca="1" t="shared" si="93"/>
        <v>Produktion</v>
      </c>
      <c r="K249" s="40">
        <f ca="1" t="shared" si="94"/>
        <v>460</v>
      </c>
      <c r="L249" s="40">
        <f ca="1" t="shared" si="95"/>
        <v>398</v>
      </c>
      <c r="M249" s="13"/>
      <c r="N249" s="29" t="str">
        <f ca="1" t="shared" si="96"/>
        <v>Erik Johanson 249</v>
      </c>
      <c r="O249" s="29" t="str">
        <f ca="1" t="shared" si="97"/>
        <v>Sarah Anderson 249</v>
      </c>
      <c r="P249" s="29" t="str">
        <f ca="1" t="shared" si="98"/>
        <v>Anders Erikson 249</v>
      </c>
      <c r="Q249" s="29" t="str">
        <f ca="1" t="shared" si="99"/>
        <v>2.Reservationsavtal</v>
      </c>
      <c r="R249" s="44" t="str">
        <f ca="1" t="shared" si="100"/>
        <v>?</v>
      </c>
      <c r="S249" s="44" t="str">
        <f ca="1" t="shared" si="101"/>
        <v>x</v>
      </c>
      <c r="T249" s="44" t="str">
        <f ca="1" t="shared" si="102"/>
        <v>x</v>
      </c>
      <c r="U249" s="15"/>
      <c r="V249" s="32"/>
      <c r="W249" s="48" t="str">
        <f ca="1" t="shared" si="103"/>
        <v>Ansluts till LN 20 kV</v>
      </c>
      <c r="X249" s="49" t="str">
        <f ca="1" t="shared" si="104"/>
        <v>Ja</v>
      </c>
      <c r="Y249" s="62">
        <f ca="1" t="shared" si="105"/>
        <v>45573</v>
      </c>
      <c r="Z249" s="62">
        <f ca="1" t="shared" si="106"/>
        <v>45551</v>
      </c>
      <c r="AA249" s="66"/>
      <c r="AB249" s="63" t="str">
        <f ca="1" t="shared" si="108"/>
        <v/>
      </c>
      <c r="AC249" s="72">
        <f ca="1">INDEX(Anslutningspunkt!$A$2:$A$24,RANDBETWEEN(2,24),1)</f>
        <v>211</v>
      </c>
      <c r="AD249" s="29"/>
      <c r="AE249" s="29" t="str">
        <f ca="1" t="shared" si="107"/>
        <v/>
      </c>
      <c r="AF249" s="78"/>
      <c r="AG249" s="121"/>
      <c r="AH249" s="122"/>
      <c r="AI249" s="126"/>
      <c r="AM249" s="6">
        <f ca="1">VLOOKUP(AC249,Anslutningspunkt!A:B,2,0)+RANDBETWEEN(-10000,10000)</f>
        <v>7475126.174</v>
      </c>
      <c r="AN249" s="6">
        <f ca="1">VLOOKUP(AC249,Anslutningspunkt!A:C,3,0)+RANDBETWEEN(-10000,10000)</f>
        <v>582887.458</v>
      </c>
      <c r="AP249" s="6" t="str">
        <f ca="1" t="shared" si="109"/>
        <v>Nyanslutning</v>
      </c>
      <c r="AQ249" s="6" t="str">
        <f ca="1" t="shared" si="110"/>
        <v>Produktion</v>
      </c>
      <c r="AX249" s="30">
        <f ca="1" t="shared" si="111"/>
        <v>45129.0490883056</v>
      </c>
      <c r="AZ249" s="30" t="str">
        <f ca="1">IF(SUM(IF({"4.Projekteringsavtal","5.Anslutningsavtal","6.Nätavtal"}=Q249,1,0))&gt;0,EDATE(AX249,RANDBETWEEN(0,6)),"")</f>
        <v/>
      </c>
      <c r="BB249" s="20" t="str">
        <f ca="1">IF(SUM(IF({"5.Anslutningsavtal","6.Nätavtal"}=Q249,1,0))&gt;0,EDATE(AZ249,RANDBETWEEN(0,3)),"")</f>
        <v/>
      </c>
      <c r="BD249" s="20" t="str">
        <f ca="1" t="shared" si="112"/>
        <v/>
      </c>
    </row>
    <row r="250" s="6" customFormat="1" spans="1:56">
      <c r="A250" s="32" t="s">
        <v>65</v>
      </c>
      <c r="B250" s="30">
        <f ca="1" t="shared" si="85"/>
        <v>43344</v>
      </c>
      <c r="C250" s="31">
        <f ca="1" t="shared" si="86"/>
        <v>43584</v>
      </c>
      <c r="D250" s="29" t="str">
        <f t="shared" si="87"/>
        <v>Project 4250</v>
      </c>
      <c r="E250" s="29" t="str">
        <f t="shared" si="88"/>
        <v>Company AB 5250</v>
      </c>
      <c r="F250" s="29" t="str">
        <f ca="1" t="shared" si="89"/>
        <v>Eskilstuna</v>
      </c>
      <c r="G250" s="36">
        <f ca="1" t="shared" si="90"/>
        <v>32</v>
      </c>
      <c r="H250" s="37" t="str">
        <f ca="1" t="shared" si="91"/>
        <v>Nej</v>
      </c>
      <c r="I250" s="29" t="str">
        <f ca="1" t="shared" si="92"/>
        <v>Utökning</v>
      </c>
      <c r="J250" s="29" t="str">
        <f ca="1" t="shared" si="93"/>
        <v>Produktion</v>
      </c>
      <c r="K250" s="40">
        <f ca="1" t="shared" si="94"/>
        <v>430</v>
      </c>
      <c r="L250" s="40">
        <f ca="1" t="shared" si="95"/>
        <v>24</v>
      </c>
      <c r="M250" s="13"/>
      <c r="N250" s="29" t="str">
        <f ca="1" t="shared" si="96"/>
        <v>Erik Johanson 250</v>
      </c>
      <c r="O250" s="29" t="str">
        <f ca="1" t="shared" si="97"/>
        <v>Lars Johnson 250</v>
      </c>
      <c r="P250" s="29" t="str">
        <f ca="1" t="shared" si="98"/>
        <v>Anders Erikson 250</v>
      </c>
      <c r="Q250" s="29" t="str">
        <f ca="1" t="shared" si="99"/>
        <v>6.Nätavtal</v>
      </c>
      <c r="R250" s="44" t="str">
        <f ca="1" t="shared" si="100"/>
        <v>N/A</v>
      </c>
      <c r="S250" s="44" t="str">
        <f ca="1" t="shared" si="101"/>
        <v>x</v>
      </c>
      <c r="T250" s="44" t="str">
        <f ca="1" t="shared" si="102"/>
        <v/>
      </c>
      <c r="U250" s="15"/>
      <c r="V250" s="32"/>
      <c r="W250" s="48" t="str">
        <f ca="1" t="shared" si="103"/>
        <v>Ansluts till LN 20 kV</v>
      </c>
      <c r="X250" s="49" t="str">
        <f ca="1" t="shared" si="104"/>
        <v>Ja</v>
      </c>
      <c r="Y250" s="62">
        <f ca="1" t="shared" si="105"/>
        <v>45081</v>
      </c>
      <c r="Z250" s="62">
        <f ca="1" t="shared" si="106"/>
        <v>44121</v>
      </c>
      <c r="AA250" s="66"/>
      <c r="AB250" s="63" t="str">
        <f ca="1" t="shared" si="108"/>
        <v/>
      </c>
      <c r="AC250" s="72">
        <f ca="1">INDEX(Anslutningspunkt!$A$2:$A$24,RANDBETWEEN(2,24),1)</f>
        <v>205</v>
      </c>
      <c r="AD250" s="29"/>
      <c r="AE250" s="29" t="str">
        <f ca="1" t="shared" si="107"/>
        <v>Stamnät Regionnät</v>
      </c>
      <c r="AF250" s="78"/>
      <c r="AG250" s="121"/>
      <c r="AH250" s="122"/>
      <c r="AI250" s="122"/>
      <c r="AM250" s="6">
        <f ca="1">VLOOKUP(AC250,Anslutningspunkt!A:B,2,0)+RANDBETWEEN(-10000,10000)</f>
        <v>7199670.753</v>
      </c>
      <c r="AN250" s="6">
        <f ca="1">VLOOKUP(AC250,Anslutningspunkt!A:C,3,0)+RANDBETWEEN(-10000,10000)</f>
        <v>374382.201</v>
      </c>
      <c r="AP250" s="6" t="str">
        <f ca="1" t="shared" si="109"/>
        <v>Utökning</v>
      </c>
      <c r="AQ250" s="6" t="str">
        <f ca="1" t="shared" si="110"/>
        <v>Produktion</v>
      </c>
      <c r="AX250" s="30">
        <f ca="1" t="shared" si="111"/>
        <v>43564.7252305891</v>
      </c>
      <c r="AZ250" s="30">
        <f ca="1">IF(SUM(IF({"4.Projekteringsavtal","5.Anslutningsavtal","6.Nätavtal"}=Q250,1,0))&gt;0,EDATE(AX250,RANDBETWEEN(0,6)),"")</f>
        <v>43564</v>
      </c>
      <c r="BB250" s="20">
        <f ca="1">IF(SUM(IF({"5.Anslutningsavtal","6.Nätavtal"}=Q250,1,0))&gt;0,EDATE(AZ250,RANDBETWEEN(0,3)),"")</f>
        <v>43564</v>
      </c>
      <c r="BD250" s="20">
        <f ca="1" t="shared" si="112"/>
        <v>43625</v>
      </c>
    </row>
    <row r="251" s="6" customFormat="1" spans="1:56">
      <c r="A251" s="32" t="s">
        <v>65</v>
      </c>
      <c r="B251" s="30">
        <f ca="1" t="shared" si="85"/>
        <v>44000</v>
      </c>
      <c r="C251" s="31">
        <f ca="1" t="shared" si="86"/>
        <v>45041</v>
      </c>
      <c r="D251" s="29" t="str">
        <f t="shared" si="87"/>
        <v>Project 4251</v>
      </c>
      <c r="E251" s="29" t="str">
        <f t="shared" si="88"/>
        <v>Company AB 5251</v>
      </c>
      <c r="F251" s="29" t="str">
        <f ca="1" t="shared" si="89"/>
        <v>Lindesberg</v>
      </c>
      <c r="G251" s="36">
        <f ca="1" t="shared" si="90"/>
        <v>36</v>
      </c>
      <c r="H251" s="37" t="str">
        <f ca="1" t="shared" si="91"/>
        <v>Ja</v>
      </c>
      <c r="I251" s="29" t="str">
        <f ca="1" t="shared" si="92"/>
        <v>Flytt</v>
      </c>
      <c r="J251" s="29" t="s">
        <v>69</v>
      </c>
      <c r="K251" s="40">
        <f ca="1" t="shared" si="94"/>
        <v>40</v>
      </c>
      <c r="L251" s="40">
        <f ca="1" t="shared" si="95"/>
        <v>33</v>
      </c>
      <c r="M251" s="13"/>
      <c r="N251" s="29" t="str">
        <f ca="1" t="shared" si="96"/>
        <v>Sarah Anderson 251</v>
      </c>
      <c r="O251" s="29" t="str">
        <f ca="1" t="shared" si="97"/>
        <v>Anders Erikson 251</v>
      </c>
      <c r="P251" s="29" t="str">
        <f ca="1" t="shared" si="98"/>
        <v>Anders Erikson 251</v>
      </c>
      <c r="Q251" s="29" t="str">
        <f ca="1" t="shared" si="99"/>
        <v>4.Projekteringsavtal</v>
      </c>
      <c r="R251" s="44" t="str">
        <f ca="1" t="shared" si="100"/>
        <v>N/A</v>
      </c>
      <c r="S251" s="44" t="str">
        <f ca="1" t="shared" si="101"/>
        <v>x</v>
      </c>
      <c r="T251" s="44" t="str">
        <f ca="1" t="shared" si="102"/>
        <v>x</v>
      </c>
      <c r="U251" s="15"/>
      <c r="V251" s="32"/>
      <c r="W251" s="48" t="str">
        <f ca="1" t="shared" si="103"/>
        <v/>
      </c>
      <c r="X251" s="49" t="str">
        <f ca="1" t="shared" si="104"/>
        <v>Ja</v>
      </c>
      <c r="Y251" s="62">
        <f ca="1" t="shared" si="105"/>
        <v>45538</v>
      </c>
      <c r="Z251" s="62">
        <f ca="1" t="shared" si="106"/>
        <v>45372</v>
      </c>
      <c r="AA251" s="66"/>
      <c r="AB251" s="63" t="str">
        <f ca="1" t="shared" si="108"/>
        <v/>
      </c>
      <c r="AC251" s="72">
        <f ca="1">INDEX(Anslutningspunkt!$A$2:$A$24,RANDBETWEEN(2,24),1)</f>
        <v>3003</v>
      </c>
      <c r="AD251" s="29"/>
      <c r="AE251" s="29" t="str">
        <f ca="1" t="shared" si="107"/>
        <v/>
      </c>
      <c r="AF251" s="78"/>
      <c r="AG251" s="121"/>
      <c r="AH251" s="122"/>
      <c r="AI251" s="126"/>
      <c r="AM251" s="6">
        <f ca="1">VLOOKUP(AC251,Anslutningspunkt!A:B,2,0)+RANDBETWEEN(-10000,10000)</f>
        <v>7763452.698</v>
      </c>
      <c r="AN251" s="6">
        <f ca="1">VLOOKUP(AC251,Anslutningspunkt!A:C,3,0)+RANDBETWEEN(-10000,10000)</f>
        <v>664870.195</v>
      </c>
      <c r="AP251" s="6" t="str">
        <f ca="1" t="shared" si="109"/>
        <v>Flytt</v>
      </c>
      <c r="AQ251" s="6" t="str">
        <f t="shared" si="110"/>
        <v>Konsumtion/Produktion</v>
      </c>
      <c r="AX251" s="30">
        <f ca="1" t="shared" si="111"/>
        <v>44287.3656713422</v>
      </c>
      <c r="AZ251" s="30">
        <f ca="1">IF(SUM(IF({"4.Projekteringsavtal","5.Anslutningsavtal","6.Nätavtal"}=Q251,1,0))&gt;0,EDATE(AX251,RANDBETWEEN(0,6)),"")</f>
        <v>44348</v>
      </c>
      <c r="BB251" s="20" t="str">
        <f ca="1">IF(SUM(IF({"5.Anslutningsavtal","6.Nätavtal"}=Q251,1,0))&gt;0,EDATE(AZ251,RANDBETWEEN(0,3)),"")</f>
        <v/>
      </c>
      <c r="BD251" s="20" t="str">
        <f ca="1" t="shared" si="112"/>
        <v/>
      </c>
    </row>
    <row r="252" s="6" customFormat="1" spans="1:56">
      <c r="A252" s="32"/>
      <c r="B252" s="30"/>
      <c r="C252" s="31"/>
      <c r="D252" s="33"/>
      <c r="E252" s="33"/>
      <c r="F252" s="33"/>
      <c r="H252" s="12"/>
      <c r="I252" s="33"/>
      <c r="J252" s="33"/>
      <c r="K252" s="13"/>
      <c r="L252" s="13"/>
      <c r="M252" s="13"/>
      <c r="N252" s="33"/>
      <c r="O252" s="33"/>
      <c r="P252" s="32"/>
      <c r="Q252" s="32"/>
      <c r="R252" s="32"/>
      <c r="S252" s="15"/>
      <c r="T252" s="15"/>
      <c r="U252" s="15"/>
      <c r="V252" s="32"/>
      <c r="W252" s="32"/>
      <c r="X252" s="127"/>
      <c r="Y252" s="66"/>
      <c r="Z252" s="66"/>
      <c r="AA252" s="66"/>
      <c r="AB252" s="128"/>
      <c r="AC252" s="33"/>
      <c r="AD252" s="33"/>
      <c r="AE252" s="33"/>
      <c r="AF252" s="78"/>
      <c r="AG252" s="121"/>
      <c r="AH252" s="122"/>
      <c r="AI252" s="122"/>
      <c r="AJ252" s="131"/>
      <c r="AK252" s="131"/>
      <c r="AL252" s="133"/>
      <c r="BB252" s="20"/>
      <c r="BD252" s="20"/>
    </row>
    <row r="253" s="6" customFormat="1" spans="1:56">
      <c r="A253" s="32"/>
      <c r="B253" s="30"/>
      <c r="C253" s="31"/>
      <c r="D253" s="33"/>
      <c r="E253" s="33"/>
      <c r="F253" s="33"/>
      <c r="H253" s="12"/>
      <c r="I253" s="33"/>
      <c r="J253" s="33"/>
      <c r="K253" s="13"/>
      <c r="L253" s="13"/>
      <c r="M253" s="13"/>
      <c r="N253" s="33"/>
      <c r="O253" s="33"/>
      <c r="P253" s="32"/>
      <c r="Q253" s="32"/>
      <c r="R253" s="32"/>
      <c r="S253" s="15"/>
      <c r="T253" s="15"/>
      <c r="U253" s="15"/>
      <c r="V253" s="32"/>
      <c r="W253" s="32"/>
      <c r="X253" s="127"/>
      <c r="Y253" s="129"/>
      <c r="Z253" s="129"/>
      <c r="AA253" s="66"/>
      <c r="AB253" s="128"/>
      <c r="AC253" s="33"/>
      <c r="AD253" s="33"/>
      <c r="AE253" s="33"/>
      <c r="AF253" s="78"/>
      <c r="AG253" s="121"/>
      <c r="AH253" s="122"/>
      <c r="AI253" s="126"/>
      <c r="AJ253" s="132"/>
      <c r="AK253" s="131"/>
      <c r="AL253" s="133"/>
      <c r="BB253" s="20"/>
      <c r="BD253" s="20"/>
    </row>
    <row r="254" s="6" customFormat="1" spans="1:56">
      <c r="A254" s="32"/>
      <c r="B254" s="30"/>
      <c r="C254" s="31"/>
      <c r="D254" s="33"/>
      <c r="E254" s="33"/>
      <c r="F254" s="33"/>
      <c r="H254" s="12"/>
      <c r="I254" s="33"/>
      <c r="J254" s="33"/>
      <c r="K254" s="13"/>
      <c r="L254" s="13"/>
      <c r="M254" s="13"/>
      <c r="N254" s="33"/>
      <c r="O254" s="33"/>
      <c r="P254" s="32"/>
      <c r="Q254" s="32"/>
      <c r="R254" s="32"/>
      <c r="S254" s="15"/>
      <c r="T254" s="15"/>
      <c r="U254" s="15"/>
      <c r="V254" s="32"/>
      <c r="W254" s="32"/>
      <c r="X254" s="127"/>
      <c r="Y254" s="66"/>
      <c r="Z254" s="66"/>
      <c r="AA254" s="66"/>
      <c r="AB254" s="128"/>
      <c r="AC254" s="33"/>
      <c r="AD254" s="33"/>
      <c r="AE254" s="33"/>
      <c r="AF254" s="78"/>
      <c r="AG254" s="121"/>
      <c r="AH254" s="122"/>
      <c r="AI254" s="122"/>
      <c r="AJ254" s="131"/>
      <c r="AK254" s="131"/>
      <c r="AL254" s="133"/>
      <c r="BB254" s="20"/>
      <c r="BD254" s="20"/>
    </row>
    <row r="255" s="6" customFormat="1" spans="1:56">
      <c r="A255" s="32"/>
      <c r="B255" s="30"/>
      <c r="C255" s="31"/>
      <c r="D255" s="33"/>
      <c r="E255" s="33"/>
      <c r="F255" s="33"/>
      <c r="H255" s="12"/>
      <c r="I255" s="33"/>
      <c r="J255" s="33"/>
      <c r="K255" s="13"/>
      <c r="L255" s="13"/>
      <c r="M255" s="13"/>
      <c r="N255" s="33"/>
      <c r="O255" s="33"/>
      <c r="P255" s="32"/>
      <c r="Q255" s="32"/>
      <c r="R255" s="32"/>
      <c r="S255" s="15"/>
      <c r="T255" s="15"/>
      <c r="U255" s="15"/>
      <c r="V255" s="32"/>
      <c r="W255" s="32"/>
      <c r="X255" s="127"/>
      <c r="Y255" s="129"/>
      <c r="Z255" s="129"/>
      <c r="AA255" s="66"/>
      <c r="AB255" s="128"/>
      <c r="AC255" s="33"/>
      <c r="AD255" s="33"/>
      <c r="AE255" s="33"/>
      <c r="AF255" s="78"/>
      <c r="AG255" s="121"/>
      <c r="AH255" s="122"/>
      <c r="AI255" s="126"/>
      <c r="AJ255" s="132"/>
      <c r="AK255" s="131"/>
      <c r="AL255" s="133"/>
      <c r="BB255" s="20"/>
      <c r="BD255" s="20"/>
    </row>
    <row r="256" s="6" customFormat="1" spans="1:56">
      <c r="A256" s="32"/>
      <c r="B256" s="30"/>
      <c r="C256" s="31"/>
      <c r="D256" s="33"/>
      <c r="E256" s="33"/>
      <c r="F256" s="33"/>
      <c r="H256" s="12"/>
      <c r="I256" s="33"/>
      <c r="J256" s="33"/>
      <c r="K256" s="13"/>
      <c r="L256" s="13"/>
      <c r="M256" s="13"/>
      <c r="N256" s="33"/>
      <c r="O256" s="33"/>
      <c r="P256" s="32"/>
      <c r="Q256" s="32"/>
      <c r="R256" s="32"/>
      <c r="S256" s="15"/>
      <c r="T256" s="15"/>
      <c r="U256" s="15"/>
      <c r="V256" s="32"/>
      <c r="W256" s="32"/>
      <c r="X256" s="127"/>
      <c r="Y256" s="66"/>
      <c r="Z256" s="66"/>
      <c r="AA256" s="66"/>
      <c r="AB256" s="128"/>
      <c r="AC256" s="33"/>
      <c r="AD256" s="33"/>
      <c r="AE256" s="33"/>
      <c r="AF256" s="78"/>
      <c r="AG256" s="121"/>
      <c r="AH256" s="122"/>
      <c r="AI256" s="122"/>
      <c r="AJ256" s="131"/>
      <c r="AK256" s="131"/>
      <c r="AL256" s="133"/>
      <c r="BB256" s="20"/>
      <c r="BD256" s="20"/>
    </row>
    <row r="257" s="6" customFormat="1" spans="1:56">
      <c r="A257" s="32"/>
      <c r="B257" s="30"/>
      <c r="C257" s="31"/>
      <c r="D257" s="33"/>
      <c r="E257" s="33"/>
      <c r="F257" s="33"/>
      <c r="H257" s="12"/>
      <c r="I257" s="33"/>
      <c r="J257" s="33"/>
      <c r="K257" s="13"/>
      <c r="L257" s="13"/>
      <c r="M257" s="13"/>
      <c r="N257" s="33"/>
      <c r="O257" s="33"/>
      <c r="P257" s="32"/>
      <c r="Q257" s="32"/>
      <c r="R257" s="32"/>
      <c r="S257" s="15"/>
      <c r="T257" s="15"/>
      <c r="U257" s="15"/>
      <c r="V257" s="32"/>
      <c r="W257" s="32"/>
      <c r="X257" s="127"/>
      <c r="Y257" s="129"/>
      <c r="Z257" s="129"/>
      <c r="AA257" s="66"/>
      <c r="AB257" s="128"/>
      <c r="AC257" s="33"/>
      <c r="AD257" s="33"/>
      <c r="AE257" s="33"/>
      <c r="AF257" s="78"/>
      <c r="AG257" s="121"/>
      <c r="AH257" s="122"/>
      <c r="AI257" s="126"/>
      <c r="AJ257" s="132"/>
      <c r="AK257" s="131"/>
      <c r="AL257" s="133"/>
      <c r="BB257" s="20"/>
      <c r="BD257" s="20"/>
    </row>
    <row r="258" s="6" customFormat="1" spans="1:56">
      <c r="A258" s="32"/>
      <c r="B258" s="30"/>
      <c r="C258" s="31"/>
      <c r="D258" s="33"/>
      <c r="E258" s="33"/>
      <c r="F258" s="33"/>
      <c r="H258" s="12"/>
      <c r="I258" s="33"/>
      <c r="J258" s="33"/>
      <c r="K258" s="13"/>
      <c r="L258" s="13"/>
      <c r="M258" s="13"/>
      <c r="N258" s="33"/>
      <c r="O258" s="33"/>
      <c r="P258" s="32"/>
      <c r="Q258" s="32"/>
      <c r="R258" s="32"/>
      <c r="S258" s="15"/>
      <c r="T258" s="15"/>
      <c r="U258" s="15"/>
      <c r="V258" s="32"/>
      <c r="W258" s="32"/>
      <c r="X258" s="127"/>
      <c r="Y258" s="66"/>
      <c r="Z258" s="66"/>
      <c r="AA258" s="66"/>
      <c r="AB258" s="128"/>
      <c r="AC258" s="33"/>
      <c r="AD258" s="33"/>
      <c r="AE258" s="33"/>
      <c r="AF258" s="78"/>
      <c r="AG258" s="121"/>
      <c r="AH258" s="122"/>
      <c r="AI258" s="122"/>
      <c r="AJ258" s="131"/>
      <c r="AK258" s="131"/>
      <c r="AL258" s="133"/>
      <c r="BB258" s="20"/>
      <c r="BD258" s="20"/>
    </row>
    <row r="259" s="6" customFormat="1" spans="1:56">
      <c r="A259" s="32"/>
      <c r="B259" s="30"/>
      <c r="C259" s="31"/>
      <c r="D259" s="33"/>
      <c r="E259" s="33"/>
      <c r="F259" s="33"/>
      <c r="H259" s="12"/>
      <c r="I259" s="33"/>
      <c r="J259" s="33"/>
      <c r="K259" s="13"/>
      <c r="L259" s="13"/>
      <c r="M259" s="13"/>
      <c r="N259" s="33"/>
      <c r="O259" s="33"/>
      <c r="P259" s="32"/>
      <c r="Q259" s="32"/>
      <c r="R259" s="32"/>
      <c r="S259" s="15"/>
      <c r="T259" s="15"/>
      <c r="U259" s="15"/>
      <c r="V259" s="32"/>
      <c r="W259" s="32"/>
      <c r="X259" s="127"/>
      <c r="Y259" s="129"/>
      <c r="Z259" s="129"/>
      <c r="AA259" s="66"/>
      <c r="AB259" s="128"/>
      <c r="AC259" s="33"/>
      <c r="AD259" s="33"/>
      <c r="AE259" s="33"/>
      <c r="AF259" s="78"/>
      <c r="AG259" s="121"/>
      <c r="AH259" s="122"/>
      <c r="AI259" s="126"/>
      <c r="AJ259" s="132"/>
      <c r="AK259" s="131"/>
      <c r="AL259" s="133"/>
      <c r="BB259" s="20"/>
      <c r="BD259" s="20"/>
    </row>
    <row r="260" s="6" customFormat="1" spans="1:56">
      <c r="A260" s="32"/>
      <c r="B260" s="30"/>
      <c r="C260" s="31"/>
      <c r="D260" s="33"/>
      <c r="E260" s="33"/>
      <c r="F260" s="33"/>
      <c r="H260" s="12"/>
      <c r="I260" s="33"/>
      <c r="J260" s="33"/>
      <c r="K260" s="13"/>
      <c r="L260" s="13"/>
      <c r="M260" s="13"/>
      <c r="N260" s="33"/>
      <c r="O260" s="33"/>
      <c r="P260" s="32"/>
      <c r="Q260" s="32"/>
      <c r="R260" s="32"/>
      <c r="S260" s="15"/>
      <c r="T260" s="15"/>
      <c r="U260" s="15"/>
      <c r="V260" s="32"/>
      <c r="W260" s="32"/>
      <c r="X260" s="127"/>
      <c r="Y260" s="66"/>
      <c r="Z260" s="66"/>
      <c r="AA260" s="66"/>
      <c r="AB260" s="128"/>
      <c r="AC260" s="33"/>
      <c r="AD260" s="33"/>
      <c r="AE260" s="33"/>
      <c r="AF260" s="78"/>
      <c r="AG260" s="121"/>
      <c r="AH260" s="122"/>
      <c r="AI260" s="122"/>
      <c r="AJ260" s="131"/>
      <c r="AK260" s="131"/>
      <c r="AL260" s="133"/>
      <c r="BB260" s="20"/>
      <c r="BD260" s="20"/>
    </row>
    <row r="261" s="6" customFormat="1" spans="1:56">
      <c r="A261" s="32"/>
      <c r="B261" s="30"/>
      <c r="C261" s="31"/>
      <c r="D261" s="33"/>
      <c r="E261" s="33"/>
      <c r="F261" s="33"/>
      <c r="H261" s="12"/>
      <c r="I261" s="33"/>
      <c r="J261" s="33"/>
      <c r="K261" s="13"/>
      <c r="L261" s="13"/>
      <c r="M261" s="13"/>
      <c r="N261" s="33"/>
      <c r="O261" s="33"/>
      <c r="P261" s="32"/>
      <c r="Q261" s="32"/>
      <c r="R261" s="32"/>
      <c r="S261" s="15"/>
      <c r="T261" s="15"/>
      <c r="U261" s="15"/>
      <c r="V261" s="32"/>
      <c r="W261" s="32"/>
      <c r="X261" s="127"/>
      <c r="Y261" s="129"/>
      <c r="Z261" s="129"/>
      <c r="AA261" s="66"/>
      <c r="AB261" s="128"/>
      <c r="AC261" s="33"/>
      <c r="AD261" s="33"/>
      <c r="AE261" s="33"/>
      <c r="AF261" s="78"/>
      <c r="AG261" s="121"/>
      <c r="AH261" s="122"/>
      <c r="AI261" s="126"/>
      <c r="AJ261" s="132"/>
      <c r="AK261" s="131"/>
      <c r="AL261" s="133"/>
      <c r="BB261" s="20"/>
      <c r="BD261" s="20"/>
    </row>
    <row r="262" s="6" customFormat="1" spans="1:56">
      <c r="A262" s="32"/>
      <c r="B262" s="30"/>
      <c r="C262" s="31"/>
      <c r="D262" s="33"/>
      <c r="E262" s="33"/>
      <c r="F262" s="33"/>
      <c r="H262" s="12"/>
      <c r="I262" s="33"/>
      <c r="J262" s="33"/>
      <c r="K262" s="13"/>
      <c r="L262" s="13"/>
      <c r="M262" s="13"/>
      <c r="N262" s="33"/>
      <c r="O262" s="33"/>
      <c r="P262" s="32"/>
      <c r="Q262" s="32"/>
      <c r="R262" s="32"/>
      <c r="S262" s="15"/>
      <c r="T262" s="15"/>
      <c r="U262" s="15"/>
      <c r="V262" s="32"/>
      <c r="W262" s="32"/>
      <c r="X262" s="127"/>
      <c r="Y262" s="66"/>
      <c r="Z262" s="66"/>
      <c r="AA262" s="66"/>
      <c r="AB262" s="128"/>
      <c r="AC262" s="33"/>
      <c r="AD262" s="33"/>
      <c r="AE262" s="33"/>
      <c r="AF262" s="78"/>
      <c r="AG262" s="121"/>
      <c r="AH262" s="122"/>
      <c r="AI262" s="122"/>
      <c r="AJ262" s="131"/>
      <c r="AK262" s="131"/>
      <c r="AL262" s="133"/>
      <c r="BB262" s="20"/>
      <c r="BD262" s="20"/>
    </row>
    <row r="263" s="6" customFormat="1" spans="1:56">
      <c r="A263" s="32"/>
      <c r="B263" s="30"/>
      <c r="C263" s="31"/>
      <c r="D263" s="33"/>
      <c r="E263" s="33"/>
      <c r="F263" s="33"/>
      <c r="H263" s="12"/>
      <c r="I263" s="33"/>
      <c r="J263" s="33"/>
      <c r="K263" s="13"/>
      <c r="L263" s="13"/>
      <c r="M263" s="13"/>
      <c r="N263" s="33"/>
      <c r="O263" s="33"/>
      <c r="P263" s="32"/>
      <c r="Q263" s="32"/>
      <c r="R263" s="32"/>
      <c r="S263" s="15"/>
      <c r="T263" s="15"/>
      <c r="U263" s="15"/>
      <c r="V263" s="32"/>
      <c r="W263" s="32"/>
      <c r="X263" s="127"/>
      <c r="Y263" s="129"/>
      <c r="Z263" s="129"/>
      <c r="AA263" s="66"/>
      <c r="AB263" s="128"/>
      <c r="AC263" s="33"/>
      <c r="AD263" s="33"/>
      <c r="AE263" s="33"/>
      <c r="AF263" s="78"/>
      <c r="AG263" s="121"/>
      <c r="AH263" s="122"/>
      <c r="AI263" s="126"/>
      <c r="AJ263" s="132"/>
      <c r="AK263" s="131"/>
      <c r="AL263" s="133"/>
      <c r="BB263" s="20"/>
      <c r="BD263" s="20"/>
    </row>
    <row r="264" s="6" customFormat="1" spans="1:56">
      <c r="A264" s="32"/>
      <c r="B264" s="30"/>
      <c r="C264" s="31"/>
      <c r="D264" s="33"/>
      <c r="E264" s="33"/>
      <c r="F264" s="33"/>
      <c r="H264" s="12"/>
      <c r="I264" s="33"/>
      <c r="J264" s="33"/>
      <c r="K264" s="13"/>
      <c r="L264" s="13"/>
      <c r="M264" s="13"/>
      <c r="N264" s="33"/>
      <c r="O264" s="33"/>
      <c r="P264" s="32"/>
      <c r="Q264" s="32"/>
      <c r="R264" s="32"/>
      <c r="S264" s="15"/>
      <c r="T264" s="15"/>
      <c r="U264" s="15"/>
      <c r="V264" s="32"/>
      <c r="W264" s="32"/>
      <c r="X264" s="127"/>
      <c r="Y264" s="66"/>
      <c r="Z264" s="66"/>
      <c r="AA264" s="66"/>
      <c r="AB264" s="128"/>
      <c r="AC264" s="33"/>
      <c r="AD264" s="33"/>
      <c r="AE264" s="33"/>
      <c r="AF264" s="78"/>
      <c r="AG264" s="121"/>
      <c r="AH264" s="122"/>
      <c r="AI264" s="122"/>
      <c r="AJ264" s="131"/>
      <c r="AK264" s="131"/>
      <c r="AL264" s="133"/>
      <c r="BB264" s="20"/>
      <c r="BD264" s="20"/>
    </row>
    <row r="265" s="6" customFormat="1" spans="1:56">
      <c r="A265" s="32"/>
      <c r="B265" s="30"/>
      <c r="C265" s="31"/>
      <c r="D265" s="33"/>
      <c r="E265" s="33"/>
      <c r="F265" s="33"/>
      <c r="H265" s="12"/>
      <c r="I265" s="33"/>
      <c r="J265" s="33"/>
      <c r="K265" s="13"/>
      <c r="L265" s="13"/>
      <c r="M265" s="13"/>
      <c r="N265" s="33"/>
      <c r="O265" s="33"/>
      <c r="P265" s="32"/>
      <c r="Q265" s="32"/>
      <c r="R265" s="32"/>
      <c r="S265" s="15"/>
      <c r="T265" s="15"/>
      <c r="U265" s="15"/>
      <c r="V265" s="32"/>
      <c r="W265" s="32"/>
      <c r="X265" s="127"/>
      <c r="Y265" s="129"/>
      <c r="Z265" s="129"/>
      <c r="AA265" s="66"/>
      <c r="AB265" s="128"/>
      <c r="AC265" s="33"/>
      <c r="AD265" s="33"/>
      <c r="AE265" s="33"/>
      <c r="AF265" s="78"/>
      <c r="AG265" s="121"/>
      <c r="AH265" s="122"/>
      <c r="AI265" s="126"/>
      <c r="AJ265" s="132"/>
      <c r="AK265" s="131"/>
      <c r="AL265" s="133"/>
      <c r="BB265" s="20"/>
      <c r="BD265" s="20"/>
    </row>
    <row r="266" s="6" customFormat="1" spans="1:56">
      <c r="A266" s="32"/>
      <c r="B266" s="30"/>
      <c r="C266" s="31"/>
      <c r="D266" s="33"/>
      <c r="E266" s="33"/>
      <c r="F266" s="33"/>
      <c r="H266" s="12"/>
      <c r="I266" s="33"/>
      <c r="J266" s="33"/>
      <c r="K266" s="13"/>
      <c r="L266" s="13"/>
      <c r="M266" s="13"/>
      <c r="N266" s="33"/>
      <c r="O266" s="33"/>
      <c r="P266" s="32"/>
      <c r="Q266" s="32"/>
      <c r="R266" s="32"/>
      <c r="S266" s="15"/>
      <c r="T266" s="15"/>
      <c r="U266" s="15"/>
      <c r="V266" s="32"/>
      <c r="W266" s="32"/>
      <c r="X266" s="127"/>
      <c r="Y266" s="66"/>
      <c r="Z266" s="66"/>
      <c r="AA266" s="66"/>
      <c r="AB266" s="128"/>
      <c r="AC266" s="33"/>
      <c r="AD266" s="33"/>
      <c r="AE266" s="33"/>
      <c r="AF266" s="78"/>
      <c r="AG266" s="121"/>
      <c r="AH266" s="122"/>
      <c r="AI266" s="122"/>
      <c r="AJ266" s="131"/>
      <c r="AK266" s="131"/>
      <c r="AL266" s="133"/>
      <c r="BB266" s="20"/>
      <c r="BD266" s="20"/>
    </row>
    <row r="267" s="6" customFormat="1" spans="1:56">
      <c r="A267" s="32"/>
      <c r="B267" s="30"/>
      <c r="C267" s="31"/>
      <c r="D267" s="33"/>
      <c r="E267" s="33"/>
      <c r="F267" s="33"/>
      <c r="H267" s="12"/>
      <c r="I267" s="33"/>
      <c r="J267" s="33"/>
      <c r="K267" s="13"/>
      <c r="L267" s="13"/>
      <c r="M267" s="13"/>
      <c r="N267" s="33"/>
      <c r="O267" s="33"/>
      <c r="P267" s="32"/>
      <c r="Q267" s="32"/>
      <c r="R267" s="32"/>
      <c r="S267" s="15"/>
      <c r="T267" s="15"/>
      <c r="U267" s="15"/>
      <c r="V267" s="32"/>
      <c r="W267" s="32"/>
      <c r="X267" s="127"/>
      <c r="Y267" s="129"/>
      <c r="Z267" s="129"/>
      <c r="AA267" s="66"/>
      <c r="AB267" s="128"/>
      <c r="AC267" s="33"/>
      <c r="AD267" s="33"/>
      <c r="AE267" s="33"/>
      <c r="AF267" s="78"/>
      <c r="AG267" s="121"/>
      <c r="AH267" s="122"/>
      <c r="AI267" s="126"/>
      <c r="AJ267" s="132"/>
      <c r="AK267" s="131"/>
      <c r="AL267" s="133"/>
      <c r="BB267" s="20"/>
      <c r="BD267" s="20"/>
    </row>
    <row r="268" s="6" customFormat="1" spans="1:56">
      <c r="A268" s="32"/>
      <c r="B268" s="30"/>
      <c r="C268" s="31"/>
      <c r="D268" s="33"/>
      <c r="E268" s="33"/>
      <c r="F268" s="33"/>
      <c r="H268" s="12"/>
      <c r="I268" s="33"/>
      <c r="J268" s="33"/>
      <c r="K268" s="13"/>
      <c r="L268" s="13"/>
      <c r="M268" s="13"/>
      <c r="N268" s="33"/>
      <c r="O268" s="33"/>
      <c r="P268" s="32"/>
      <c r="Q268" s="32"/>
      <c r="R268" s="32"/>
      <c r="S268" s="15"/>
      <c r="T268" s="15"/>
      <c r="U268" s="15"/>
      <c r="V268" s="32"/>
      <c r="W268" s="32"/>
      <c r="X268" s="127"/>
      <c r="Y268" s="66"/>
      <c r="Z268" s="66"/>
      <c r="AA268" s="66"/>
      <c r="AB268" s="128"/>
      <c r="AC268" s="33"/>
      <c r="AD268" s="33"/>
      <c r="AE268" s="33"/>
      <c r="AF268" s="78"/>
      <c r="AG268" s="121"/>
      <c r="AH268" s="122"/>
      <c r="AI268" s="122"/>
      <c r="AJ268" s="131"/>
      <c r="AK268" s="131"/>
      <c r="AL268" s="133"/>
      <c r="BB268" s="20"/>
      <c r="BD268" s="20"/>
    </row>
    <row r="269" s="6" customFormat="1" spans="1:56">
      <c r="A269" s="32"/>
      <c r="B269" s="30"/>
      <c r="C269" s="31"/>
      <c r="D269" s="33"/>
      <c r="E269" s="33"/>
      <c r="F269" s="33"/>
      <c r="H269" s="12"/>
      <c r="I269" s="33"/>
      <c r="J269" s="33"/>
      <c r="K269" s="13"/>
      <c r="L269" s="13"/>
      <c r="M269" s="13"/>
      <c r="N269" s="33"/>
      <c r="O269" s="33"/>
      <c r="P269" s="32"/>
      <c r="Q269" s="32"/>
      <c r="R269" s="32"/>
      <c r="S269" s="15"/>
      <c r="T269" s="15"/>
      <c r="U269" s="15"/>
      <c r="V269" s="32"/>
      <c r="W269" s="32"/>
      <c r="X269" s="127"/>
      <c r="Y269" s="129"/>
      <c r="Z269" s="129"/>
      <c r="AA269" s="66"/>
      <c r="AB269" s="128"/>
      <c r="AC269" s="33"/>
      <c r="AD269" s="33"/>
      <c r="AE269" s="33"/>
      <c r="AF269" s="78"/>
      <c r="AG269" s="121"/>
      <c r="AH269" s="122"/>
      <c r="AI269" s="126"/>
      <c r="AJ269" s="132"/>
      <c r="AK269" s="131"/>
      <c r="AL269" s="133"/>
      <c r="BB269" s="20"/>
      <c r="BD269" s="20"/>
    </row>
    <row r="270" s="6" customFormat="1" spans="1:56">
      <c r="A270" s="32"/>
      <c r="B270" s="30"/>
      <c r="C270" s="31"/>
      <c r="D270" s="33"/>
      <c r="E270" s="33"/>
      <c r="F270" s="33"/>
      <c r="H270" s="12"/>
      <c r="I270" s="33"/>
      <c r="J270" s="33"/>
      <c r="K270" s="13"/>
      <c r="L270" s="13"/>
      <c r="M270" s="13"/>
      <c r="N270" s="33"/>
      <c r="O270" s="33"/>
      <c r="P270" s="32"/>
      <c r="Q270" s="32"/>
      <c r="R270" s="32"/>
      <c r="S270" s="15"/>
      <c r="T270" s="15"/>
      <c r="U270" s="15"/>
      <c r="V270" s="32"/>
      <c r="W270" s="32"/>
      <c r="X270" s="127"/>
      <c r="Y270" s="66"/>
      <c r="Z270" s="66"/>
      <c r="AA270" s="66"/>
      <c r="AB270" s="128"/>
      <c r="AC270" s="33"/>
      <c r="AD270" s="33"/>
      <c r="AE270" s="33"/>
      <c r="AF270" s="78"/>
      <c r="AG270" s="121"/>
      <c r="AH270" s="122"/>
      <c r="AI270" s="122"/>
      <c r="AJ270" s="131"/>
      <c r="AK270" s="131"/>
      <c r="AL270" s="133"/>
      <c r="BB270" s="20"/>
      <c r="BD270" s="20"/>
    </row>
    <row r="271" s="6" customFormat="1" spans="1:56">
      <c r="A271" s="32"/>
      <c r="B271" s="30"/>
      <c r="C271" s="31"/>
      <c r="D271" s="33"/>
      <c r="E271" s="33"/>
      <c r="F271" s="33"/>
      <c r="H271" s="12"/>
      <c r="I271" s="33"/>
      <c r="J271" s="33"/>
      <c r="K271" s="13"/>
      <c r="L271" s="13"/>
      <c r="M271" s="13"/>
      <c r="N271" s="33"/>
      <c r="O271" s="33"/>
      <c r="P271" s="32"/>
      <c r="Q271" s="32"/>
      <c r="R271" s="32"/>
      <c r="S271" s="15"/>
      <c r="T271" s="15"/>
      <c r="U271" s="15"/>
      <c r="V271" s="32"/>
      <c r="W271" s="32"/>
      <c r="X271" s="127"/>
      <c r="Y271" s="129"/>
      <c r="Z271" s="129"/>
      <c r="AA271" s="66"/>
      <c r="AB271" s="128"/>
      <c r="AC271" s="33"/>
      <c r="AD271" s="33"/>
      <c r="AE271" s="33"/>
      <c r="AF271" s="78"/>
      <c r="AG271" s="121"/>
      <c r="AH271" s="122"/>
      <c r="AI271" s="126"/>
      <c r="AJ271" s="132"/>
      <c r="AK271" s="131"/>
      <c r="AL271" s="133"/>
      <c r="BB271" s="20"/>
      <c r="BD271" s="20"/>
    </row>
    <row r="272" s="6" customFormat="1" spans="1:56">
      <c r="A272" s="32"/>
      <c r="B272" s="30"/>
      <c r="C272" s="31"/>
      <c r="D272" s="33"/>
      <c r="E272" s="33"/>
      <c r="F272" s="33"/>
      <c r="H272" s="12"/>
      <c r="I272" s="33"/>
      <c r="J272" s="33"/>
      <c r="K272" s="13"/>
      <c r="L272" s="13"/>
      <c r="M272" s="13"/>
      <c r="N272" s="33"/>
      <c r="O272" s="33"/>
      <c r="P272" s="32"/>
      <c r="Q272" s="32"/>
      <c r="R272" s="32"/>
      <c r="S272" s="15"/>
      <c r="T272" s="15"/>
      <c r="U272" s="15"/>
      <c r="V272" s="32"/>
      <c r="W272" s="32"/>
      <c r="X272" s="127"/>
      <c r="Y272" s="66"/>
      <c r="Z272" s="66"/>
      <c r="AA272" s="66"/>
      <c r="AB272" s="128"/>
      <c r="AC272" s="33"/>
      <c r="AD272" s="33"/>
      <c r="AE272" s="33"/>
      <c r="AF272" s="78"/>
      <c r="AG272" s="121"/>
      <c r="AH272" s="122"/>
      <c r="AI272" s="122"/>
      <c r="AJ272" s="131"/>
      <c r="AK272" s="131"/>
      <c r="AL272" s="133"/>
      <c r="BB272" s="20"/>
      <c r="BD272" s="20"/>
    </row>
    <row r="273" s="6" customFormat="1" spans="1:56">
      <c r="A273" s="32"/>
      <c r="B273" s="30"/>
      <c r="C273" s="31"/>
      <c r="D273" s="33"/>
      <c r="E273" s="33"/>
      <c r="F273" s="33"/>
      <c r="H273" s="12"/>
      <c r="I273" s="33"/>
      <c r="J273" s="33"/>
      <c r="K273" s="13"/>
      <c r="L273" s="13"/>
      <c r="M273" s="13"/>
      <c r="N273" s="33"/>
      <c r="O273" s="33"/>
      <c r="P273" s="32"/>
      <c r="Q273" s="32"/>
      <c r="R273" s="32"/>
      <c r="S273" s="15"/>
      <c r="T273" s="15"/>
      <c r="U273" s="15"/>
      <c r="V273" s="32"/>
      <c r="W273" s="32"/>
      <c r="X273" s="127"/>
      <c r="Y273" s="129"/>
      <c r="Z273" s="129"/>
      <c r="AA273" s="66"/>
      <c r="AB273" s="128"/>
      <c r="AC273" s="33"/>
      <c r="AD273" s="33"/>
      <c r="AE273" s="33"/>
      <c r="AF273" s="78"/>
      <c r="AG273" s="121"/>
      <c r="AH273" s="122"/>
      <c r="AI273" s="126"/>
      <c r="AJ273" s="132"/>
      <c r="AK273" s="131"/>
      <c r="AL273" s="133"/>
      <c r="BB273" s="20"/>
      <c r="BD273" s="20"/>
    </row>
    <row r="274" s="6" customFormat="1" spans="1:56">
      <c r="A274" s="32"/>
      <c r="B274" s="30"/>
      <c r="C274" s="31"/>
      <c r="D274" s="33"/>
      <c r="E274" s="33"/>
      <c r="F274" s="33"/>
      <c r="H274" s="12"/>
      <c r="I274" s="33"/>
      <c r="J274" s="33"/>
      <c r="K274" s="13"/>
      <c r="L274" s="13"/>
      <c r="M274" s="13"/>
      <c r="N274" s="33"/>
      <c r="O274" s="33"/>
      <c r="P274" s="32"/>
      <c r="Q274" s="32"/>
      <c r="R274" s="32"/>
      <c r="S274" s="15"/>
      <c r="T274" s="15"/>
      <c r="U274" s="15"/>
      <c r="V274" s="32"/>
      <c r="W274" s="32"/>
      <c r="X274" s="127"/>
      <c r="Y274" s="66"/>
      <c r="Z274" s="66"/>
      <c r="AA274" s="66"/>
      <c r="AB274" s="128"/>
      <c r="AC274" s="33"/>
      <c r="AD274" s="33"/>
      <c r="AE274" s="33"/>
      <c r="AF274" s="78"/>
      <c r="AG274" s="121"/>
      <c r="AH274" s="122"/>
      <c r="AI274" s="122"/>
      <c r="AJ274" s="131"/>
      <c r="AK274" s="131"/>
      <c r="AL274" s="133"/>
      <c r="BB274" s="20"/>
      <c r="BD274" s="20"/>
    </row>
    <row r="275" s="6" customFormat="1" spans="1:56">
      <c r="A275" s="32"/>
      <c r="B275" s="30"/>
      <c r="C275" s="31"/>
      <c r="D275" s="33"/>
      <c r="E275" s="33"/>
      <c r="F275" s="33"/>
      <c r="H275" s="12"/>
      <c r="I275" s="33"/>
      <c r="J275" s="33"/>
      <c r="K275" s="13"/>
      <c r="L275" s="13"/>
      <c r="M275" s="13"/>
      <c r="N275" s="33"/>
      <c r="O275" s="33"/>
      <c r="P275" s="32"/>
      <c r="Q275" s="32"/>
      <c r="R275" s="32"/>
      <c r="S275" s="15"/>
      <c r="T275" s="15"/>
      <c r="U275" s="15"/>
      <c r="V275" s="32"/>
      <c r="W275" s="32"/>
      <c r="X275" s="127"/>
      <c r="Y275" s="129"/>
      <c r="Z275" s="129"/>
      <c r="AA275" s="66"/>
      <c r="AB275" s="128"/>
      <c r="AC275" s="33"/>
      <c r="AD275" s="33"/>
      <c r="AE275" s="33"/>
      <c r="AF275" s="78"/>
      <c r="AG275" s="121"/>
      <c r="AH275" s="122"/>
      <c r="AI275" s="126"/>
      <c r="AJ275" s="132"/>
      <c r="AK275" s="131"/>
      <c r="AL275" s="133"/>
      <c r="BB275" s="20"/>
      <c r="BD275" s="20"/>
    </row>
    <row r="276" s="6" customFormat="1" spans="1:56">
      <c r="A276" s="32"/>
      <c r="B276" s="30"/>
      <c r="C276" s="31"/>
      <c r="D276" s="33"/>
      <c r="E276" s="33"/>
      <c r="F276" s="33"/>
      <c r="H276" s="12"/>
      <c r="I276" s="33"/>
      <c r="J276" s="33"/>
      <c r="K276" s="13"/>
      <c r="L276" s="13"/>
      <c r="M276" s="13"/>
      <c r="N276" s="33"/>
      <c r="O276" s="33"/>
      <c r="P276" s="32"/>
      <c r="Q276" s="32"/>
      <c r="R276" s="32"/>
      <c r="S276" s="15"/>
      <c r="T276" s="15"/>
      <c r="U276" s="15"/>
      <c r="V276" s="32"/>
      <c r="W276" s="32"/>
      <c r="X276" s="127"/>
      <c r="Y276" s="66"/>
      <c r="Z276" s="66"/>
      <c r="AA276" s="66"/>
      <c r="AB276" s="128"/>
      <c r="AC276" s="33"/>
      <c r="AD276" s="33"/>
      <c r="AE276" s="33"/>
      <c r="AF276" s="78"/>
      <c r="AG276" s="121"/>
      <c r="AH276" s="122"/>
      <c r="AI276" s="122"/>
      <c r="AJ276" s="131"/>
      <c r="AK276" s="131"/>
      <c r="AL276" s="133"/>
      <c r="BB276" s="20"/>
      <c r="BD276" s="20"/>
    </row>
    <row r="277" s="6" customFormat="1" spans="1:56">
      <c r="A277" s="32"/>
      <c r="B277" s="30"/>
      <c r="C277" s="31"/>
      <c r="D277" s="33"/>
      <c r="E277" s="33"/>
      <c r="F277" s="33"/>
      <c r="H277" s="12"/>
      <c r="I277" s="33"/>
      <c r="J277" s="33"/>
      <c r="K277" s="13"/>
      <c r="L277" s="13"/>
      <c r="M277" s="13"/>
      <c r="N277" s="33"/>
      <c r="O277" s="33"/>
      <c r="P277" s="32"/>
      <c r="Q277" s="32"/>
      <c r="R277" s="32"/>
      <c r="S277" s="15"/>
      <c r="T277" s="15"/>
      <c r="U277" s="15"/>
      <c r="V277" s="32"/>
      <c r="W277" s="32"/>
      <c r="X277" s="127"/>
      <c r="Y277" s="129"/>
      <c r="Z277" s="129"/>
      <c r="AA277" s="66"/>
      <c r="AB277" s="128"/>
      <c r="AC277" s="33"/>
      <c r="AD277" s="33"/>
      <c r="AE277" s="33"/>
      <c r="AF277" s="78"/>
      <c r="AG277" s="121"/>
      <c r="AH277" s="122"/>
      <c r="AI277" s="126"/>
      <c r="AJ277" s="132"/>
      <c r="AK277" s="131"/>
      <c r="AL277" s="133"/>
      <c r="BB277" s="20"/>
      <c r="BD277" s="20"/>
    </row>
    <row r="278" s="6" customFormat="1" spans="1:56">
      <c r="A278" s="32"/>
      <c r="B278" s="30"/>
      <c r="C278" s="31"/>
      <c r="D278" s="33"/>
      <c r="E278" s="33"/>
      <c r="F278" s="33"/>
      <c r="H278" s="12"/>
      <c r="I278" s="33"/>
      <c r="J278" s="33"/>
      <c r="K278" s="13"/>
      <c r="L278" s="13"/>
      <c r="M278" s="13"/>
      <c r="N278" s="33"/>
      <c r="O278" s="33"/>
      <c r="P278" s="32"/>
      <c r="Q278" s="32"/>
      <c r="R278" s="32"/>
      <c r="S278" s="15"/>
      <c r="T278" s="15"/>
      <c r="U278" s="15"/>
      <c r="V278" s="32"/>
      <c r="W278" s="32"/>
      <c r="X278" s="127"/>
      <c r="Y278" s="66"/>
      <c r="Z278" s="66"/>
      <c r="AA278" s="66"/>
      <c r="AB278" s="128"/>
      <c r="AC278" s="33"/>
      <c r="AD278" s="33"/>
      <c r="AE278" s="33"/>
      <c r="AF278" s="78"/>
      <c r="AG278" s="121"/>
      <c r="AH278" s="122"/>
      <c r="AI278" s="122"/>
      <c r="AJ278" s="131"/>
      <c r="AK278" s="131"/>
      <c r="AL278" s="133"/>
      <c r="BB278" s="20"/>
      <c r="BD278" s="20"/>
    </row>
    <row r="279" s="6" customFormat="1" spans="1:56">
      <c r="A279" s="32"/>
      <c r="B279" s="30"/>
      <c r="C279" s="31"/>
      <c r="D279" s="33"/>
      <c r="E279" s="33"/>
      <c r="F279" s="33"/>
      <c r="H279" s="12"/>
      <c r="I279" s="33"/>
      <c r="J279" s="33"/>
      <c r="K279" s="13"/>
      <c r="L279" s="13"/>
      <c r="M279" s="13"/>
      <c r="N279" s="33"/>
      <c r="O279" s="33"/>
      <c r="P279" s="32"/>
      <c r="Q279" s="32"/>
      <c r="R279" s="32"/>
      <c r="S279" s="15"/>
      <c r="T279" s="15"/>
      <c r="U279" s="15"/>
      <c r="V279" s="32"/>
      <c r="W279" s="32"/>
      <c r="X279" s="127"/>
      <c r="Y279" s="129"/>
      <c r="Z279" s="129"/>
      <c r="AA279" s="66"/>
      <c r="AB279" s="128"/>
      <c r="AC279" s="33"/>
      <c r="AD279" s="33"/>
      <c r="AE279" s="33"/>
      <c r="AF279" s="78"/>
      <c r="AG279" s="121"/>
      <c r="AH279" s="122"/>
      <c r="AI279" s="126"/>
      <c r="AJ279" s="132"/>
      <c r="AK279" s="131"/>
      <c r="AL279" s="133"/>
      <c r="BB279" s="20"/>
      <c r="BD279" s="20"/>
    </row>
    <row r="280" s="6" customFormat="1" spans="1:56">
      <c r="A280" s="32"/>
      <c r="B280" s="30"/>
      <c r="C280" s="31"/>
      <c r="D280" s="33"/>
      <c r="E280" s="33"/>
      <c r="F280" s="33"/>
      <c r="H280" s="12"/>
      <c r="I280" s="33"/>
      <c r="J280" s="33"/>
      <c r="K280" s="13"/>
      <c r="L280" s="13"/>
      <c r="M280" s="13"/>
      <c r="N280" s="33"/>
      <c r="O280" s="33"/>
      <c r="P280" s="32"/>
      <c r="Q280" s="32"/>
      <c r="R280" s="32"/>
      <c r="S280" s="15"/>
      <c r="T280" s="15"/>
      <c r="U280" s="15"/>
      <c r="V280" s="32"/>
      <c r="W280" s="32"/>
      <c r="X280" s="127"/>
      <c r="Y280" s="66"/>
      <c r="Z280" s="66"/>
      <c r="AA280" s="66"/>
      <c r="AB280" s="128"/>
      <c r="AC280" s="33"/>
      <c r="AD280" s="33"/>
      <c r="AE280" s="33"/>
      <c r="AF280" s="78"/>
      <c r="AG280" s="121"/>
      <c r="AH280" s="122"/>
      <c r="AI280" s="122"/>
      <c r="AJ280" s="131"/>
      <c r="AK280" s="131"/>
      <c r="AL280" s="133"/>
      <c r="BB280" s="20"/>
      <c r="BD280" s="20"/>
    </row>
    <row r="281" s="6" customFormat="1" spans="1:56">
      <c r="A281" s="32"/>
      <c r="B281" s="30"/>
      <c r="C281" s="31"/>
      <c r="D281" s="33"/>
      <c r="E281" s="33"/>
      <c r="F281" s="33"/>
      <c r="H281" s="12"/>
      <c r="I281" s="33"/>
      <c r="J281" s="33"/>
      <c r="K281" s="13"/>
      <c r="L281" s="13"/>
      <c r="M281" s="13"/>
      <c r="N281" s="33"/>
      <c r="O281" s="33"/>
      <c r="P281" s="32"/>
      <c r="Q281" s="32"/>
      <c r="R281" s="32"/>
      <c r="S281" s="15"/>
      <c r="T281" s="15"/>
      <c r="U281" s="15"/>
      <c r="V281" s="32"/>
      <c r="W281" s="32"/>
      <c r="X281" s="127"/>
      <c r="Y281" s="129"/>
      <c r="Z281" s="129"/>
      <c r="AA281" s="66"/>
      <c r="AB281" s="128"/>
      <c r="AC281" s="33"/>
      <c r="AD281" s="33"/>
      <c r="AE281" s="33"/>
      <c r="AF281" s="78"/>
      <c r="AG281" s="121"/>
      <c r="AH281" s="122"/>
      <c r="AI281" s="126"/>
      <c r="AJ281" s="132"/>
      <c r="AK281" s="131"/>
      <c r="AL281" s="133"/>
      <c r="BB281" s="20"/>
      <c r="BD281" s="20"/>
    </row>
    <row r="282" s="6" customFormat="1" spans="1:56">
      <c r="A282" s="32"/>
      <c r="B282" s="30"/>
      <c r="C282" s="31"/>
      <c r="D282" s="33"/>
      <c r="E282" s="33"/>
      <c r="F282" s="33"/>
      <c r="H282" s="12"/>
      <c r="I282" s="33"/>
      <c r="J282" s="33"/>
      <c r="K282" s="13"/>
      <c r="L282" s="13"/>
      <c r="M282" s="13"/>
      <c r="N282" s="33"/>
      <c r="O282" s="33"/>
      <c r="P282" s="32"/>
      <c r="Q282" s="32"/>
      <c r="R282" s="32"/>
      <c r="S282" s="15"/>
      <c r="T282" s="15"/>
      <c r="U282" s="15"/>
      <c r="V282" s="32"/>
      <c r="W282" s="32"/>
      <c r="X282" s="127"/>
      <c r="Y282" s="66"/>
      <c r="Z282" s="66"/>
      <c r="AA282" s="66"/>
      <c r="AB282" s="128"/>
      <c r="AC282" s="33"/>
      <c r="AD282" s="33"/>
      <c r="AE282" s="33"/>
      <c r="AF282" s="78"/>
      <c r="AG282" s="121"/>
      <c r="AH282" s="122"/>
      <c r="AI282" s="122"/>
      <c r="AJ282" s="131"/>
      <c r="AK282" s="131"/>
      <c r="AL282" s="133"/>
      <c r="BB282" s="20"/>
      <c r="BD282" s="20"/>
    </row>
    <row r="283" s="6" customFormat="1" spans="1:56">
      <c r="A283" s="32"/>
      <c r="B283" s="30"/>
      <c r="C283" s="31"/>
      <c r="D283" s="33"/>
      <c r="E283" s="33"/>
      <c r="F283" s="33"/>
      <c r="H283" s="12"/>
      <c r="I283" s="33"/>
      <c r="J283" s="33"/>
      <c r="K283" s="13"/>
      <c r="L283" s="13"/>
      <c r="M283" s="13"/>
      <c r="N283" s="33"/>
      <c r="O283" s="33"/>
      <c r="P283" s="32"/>
      <c r="Q283" s="32"/>
      <c r="R283" s="32"/>
      <c r="S283" s="15"/>
      <c r="T283" s="15"/>
      <c r="U283" s="15"/>
      <c r="V283" s="32"/>
      <c r="W283" s="32"/>
      <c r="X283" s="127"/>
      <c r="Y283" s="129"/>
      <c r="Z283" s="129"/>
      <c r="AA283" s="66"/>
      <c r="AB283" s="128"/>
      <c r="AC283" s="33"/>
      <c r="AD283" s="33"/>
      <c r="AE283" s="33"/>
      <c r="AF283" s="78"/>
      <c r="AG283" s="121"/>
      <c r="AH283" s="122"/>
      <c r="AI283" s="126"/>
      <c r="AJ283" s="132"/>
      <c r="AK283" s="131"/>
      <c r="AL283" s="133"/>
      <c r="BB283" s="20"/>
      <c r="BD283" s="20"/>
    </row>
    <row r="284" s="6" customFormat="1" spans="1:56">
      <c r="A284" s="32"/>
      <c r="B284" s="30"/>
      <c r="C284" s="31"/>
      <c r="D284" s="33"/>
      <c r="E284" s="33"/>
      <c r="F284" s="33"/>
      <c r="H284" s="12"/>
      <c r="I284" s="33"/>
      <c r="J284" s="33"/>
      <c r="K284" s="13"/>
      <c r="L284" s="13"/>
      <c r="M284" s="13"/>
      <c r="N284" s="33"/>
      <c r="O284" s="33"/>
      <c r="P284" s="32"/>
      <c r="Q284" s="32"/>
      <c r="R284" s="32"/>
      <c r="S284" s="15"/>
      <c r="T284" s="15"/>
      <c r="U284" s="15"/>
      <c r="V284" s="32"/>
      <c r="W284" s="32"/>
      <c r="X284" s="127"/>
      <c r="Y284" s="66"/>
      <c r="Z284" s="66"/>
      <c r="AA284" s="66"/>
      <c r="AB284" s="128"/>
      <c r="AC284" s="33"/>
      <c r="AD284" s="33"/>
      <c r="AE284" s="33"/>
      <c r="AF284" s="78"/>
      <c r="AG284" s="121"/>
      <c r="AH284" s="122"/>
      <c r="AI284" s="122"/>
      <c r="AJ284" s="131"/>
      <c r="AK284" s="131"/>
      <c r="AL284" s="133"/>
      <c r="BB284" s="20"/>
      <c r="BD284" s="20"/>
    </row>
    <row r="285" s="6" customFormat="1" spans="1:56">
      <c r="A285" s="32"/>
      <c r="B285" s="30"/>
      <c r="C285" s="31"/>
      <c r="D285" s="33"/>
      <c r="E285" s="33"/>
      <c r="F285" s="33"/>
      <c r="H285" s="12"/>
      <c r="I285" s="33"/>
      <c r="J285" s="33"/>
      <c r="K285" s="13"/>
      <c r="L285" s="13"/>
      <c r="M285" s="13"/>
      <c r="N285" s="33"/>
      <c r="O285" s="33"/>
      <c r="P285" s="32"/>
      <c r="Q285" s="32"/>
      <c r="R285" s="32"/>
      <c r="S285" s="15"/>
      <c r="T285" s="15"/>
      <c r="U285" s="15"/>
      <c r="V285" s="32"/>
      <c r="W285" s="32"/>
      <c r="X285" s="127"/>
      <c r="Y285" s="129"/>
      <c r="Z285" s="129"/>
      <c r="AA285" s="66"/>
      <c r="AB285" s="128"/>
      <c r="AC285" s="33"/>
      <c r="AD285" s="33"/>
      <c r="AE285" s="33"/>
      <c r="AF285" s="78"/>
      <c r="AG285" s="121"/>
      <c r="AH285" s="122"/>
      <c r="AI285" s="126"/>
      <c r="AJ285" s="132"/>
      <c r="AK285" s="131"/>
      <c r="AL285" s="133"/>
      <c r="BB285" s="20"/>
      <c r="BD285" s="20"/>
    </row>
    <row r="286" s="6" customFormat="1" spans="1:56">
      <c r="A286" s="32"/>
      <c r="B286" s="30"/>
      <c r="C286" s="31"/>
      <c r="D286" s="33"/>
      <c r="E286" s="33"/>
      <c r="F286" s="33"/>
      <c r="H286" s="12"/>
      <c r="I286" s="33"/>
      <c r="J286" s="33"/>
      <c r="K286" s="13"/>
      <c r="L286" s="13"/>
      <c r="M286" s="13"/>
      <c r="N286" s="33"/>
      <c r="O286" s="33"/>
      <c r="P286" s="32"/>
      <c r="Q286" s="32"/>
      <c r="R286" s="32"/>
      <c r="S286" s="15"/>
      <c r="T286" s="15"/>
      <c r="U286" s="15"/>
      <c r="V286" s="32"/>
      <c r="W286" s="32"/>
      <c r="X286" s="127"/>
      <c r="Y286" s="66"/>
      <c r="Z286" s="66"/>
      <c r="AA286" s="66"/>
      <c r="AB286" s="128"/>
      <c r="AC286" s="33"/>
      <c r="AD286" s="33"/>
      <c r="AE286" s="33"/>
      <c r="AF286" s="78"/>
      <c r="AG286" s="121"/>
      <c r="AH286" s="122"/>
      <c r="AI286" s="122"/>
      <c r="AJ286" s="131"/>
      <c r="AK286" s="131"/>
      <c r="AL286" s="133"/>
      <c r="BB286" s="20"/>
      <c r="BD286" s="20"/>
    </row>
    <row r="287" s="6" customFormat="1" spans="1:56">
      <c r="A287" s="32"/>
      <c r="B287" s="30"/>
      <c r="C287" s="31"/>
      <c r="D287" s="33"/>
      <c r="E287" s="33"/>
      <c r="F287" s="33"/>
      <c r="H287" s="12"/>
      <c r="I287" s="33"/>
      <c r="J287" s="33"/>
      <c r="K287" s="13"/>
      <c r="L287" s="13"/>
      <c r="M287" s="13"/>
      <c r="N287" s="33"/>
      <c r="O287" s="33"/>
      <c r="P287" s="32"/>
      <c r="Q287" s="32"/>
      <c r="R287" s="32"/>
      <c r="S287" s="15"/>
      <c r="T287" s="15"/>
      <c r="U287" s="15"/>
      <c r="V287" s="32"/>
      <c r="W287" s="32"/>
      <c r="X287" s="127"/>
      <c r="Y287" s="129"/>
      <c r="Z287" s="129"/>
      <c r="AA287" s="66"/>
      <c r="AB287" s="128"/>
      <c r="AC287" s="33"/>
      <c r="AD287" s="33"/>
      <c r="AE287" s="33"/>
      <c r="AF287" s="78"/>
      <c r="AG287" s="121"/>
      <c r="AH287" s="122"/>
      <c r="AI287" s="126"/>
      <c r="AJ287" s="132"/>
      <c r="AK287" s="131"/>
      <c r="AL287" s="133"/>
      <c r="BB287" s="20"/>
      <c r="BD287" s="20"/>
    </row>
    <row r="288" s="6" customFormat="1" spans="1:56">
      <c r="A288" s="32"/>
      <c r="B288" s="30"/>
      <c r="C288" s="31"/>
      <c r="D288" s="33"/>
      <c r="E288" s="33"/>
      <c r="F288" s="33"/>
      <c r="H288" s="12"/>
      <c r="I288" s="33"/>
      <c r="J288" s="33"/>
      <c r="K288" s="13"/>
      <c r="L288" s="13"/>
      <c r="M288" s="13"/>
      <c r="N288" s="33"/>
      <c r="O288" s="33"/>
      <c r="P288" s="32"/>
      <c r="Q288" s="32"/>
      <c r="R288" s="32"/>
      <c r="S288" s="15"/>
      <c r="T288" s="15"/>
      <c r="U288" s="15"/>
      <c r="V288" s="32"/>
      <c r="W288" s="32"/>
      <c r="X288" s="127"/>
      <c r="Y288" s="66"/>
      <c r="Z288" s="66"/>
      <c r="AA288" s="66"/>
      <c r="AB288" s="128"/>
      <c r="AC288" s="33"/>
      <c r="AD288" s="33"/>
      <c r="AE288" s="33"/>
      <c r="AF288" s="78"/>
      <c r="AG288" s="121"/>
      <c r="AH288" s="122"/>
      <c r="AI288" s="122"/>
      <c r="AJ288" s="131"/>
      <c r="AK288" s="131"/>
      <c r="AL288" s="133"/>
      <c r="BB288" s="20"/>
      <c r="BD288" s="20"/>
    </row>
    <row r="289" s="6" customFormat="1" spans="1:56">
      <c r="A289" s="32"/>
      <c r="B289" s="30"/>
      <c r="C289" s="31"/>
      <c r="D289" s="33"/>
      <c r="E289" s="33"/>
      <c r="F289" s="33"/>
      <c r="H289" s="12"/>
      <c r="I289" s="33"/>
      <c r="J289" s="33"/>
      <c r="K289" s="13"/>
      <c r="L289" s="13"/>
      <c r="M289" s="13"/>
      <c r="N289" s="33"/>
      <c r="O289" s="33"/>
      <c r="P289" s="32"/>
      <c r="Q289" s="32"/>
      <c r="R289" s="32"/>
      <c r="S289" s="15"/>
      <c r="T289" s="15"/>
      <c r="U289" s="15"/>
      <c r="V289" s="32"/>
      <c r="W289" s="32"/>
      <c r="X289" s="127"/>
      <c r="Y289" s="129"/>
      <c r="Z289" s="129"/>
      <c r="AA289" s="66"/>
      <c r="AB289" s="128"/>
      <c r="AC289" s="33"/>
      <c r="AD289" s="33"/>
      <c r="AE289" s="33"/>
      <c r="AF289" s="78"/>
      <c r="AG289" s="121"/>
      <c r="AH289" s="122"/>
      <c r="AI289" s="126"/>
      <c r="AJ289" s="132"/>
      <c r="AK289" s="131"/>
      <c r="AL289" s="133"/>
      <c r="BB289" s="20"/>
      <c r="BD289" s="20"/>
    </row>
    <row r="290" s="6" customFormat="1" spans="1:56">
      <c r="A290" s="32"/>
      <c r="B290" s="30"/>
      <c r="C290" s="31"/>
      <c r="D290" s="33"/>
      <c r="E290" s="33"/>
      <c r="F290" s="33"/>
      <c r="H290" s="12"/>
      <c r="I290" s="33"/>
      <c r="J290" s="33"/>
      <c r="K290" s="13"/>
      <c r="L290" s="13"/>
      <c r="M290" s="13"/>
      <c r="N290" s="33"/>
      <c r="O290" s="33"/>
      <c r="P290" s="32"/>
      <c r="Q290" s="32"/>
      <c r="R290" s="32"/>
      <c r="S290" s="15"/>
      <c r="T290" s="15"/>
      <c r="U290" s="15"/>
      <c r="V290" s="32"/>
      <c r="W290" s="32"/>
      <c r="X290" s="127"/>
      <c r="Y290" s="66"/>
      <c r="Z290" s="66"/>
      <c r="AA290" s="66"/>
      <c r="AB290" s="128"/>
      <c r="AC290" s="33"/>
      <c r="AD290" s="33"/>
      <c r="AE290" s="33"/>
      <c r="AF290" s="78"/>
      <c r="AG290" s="121"/>
      <c r="AH290" s="122"/>
      <c r="AI290" s="122"/>
      <c r="AJ290" s="131"/>
      <c r="AK290" s="131"/>
      <c r="AL290" s="133"/>
      <c r="BB290" s="20"/>
      <c r="BD290" s="20"/>
    </row>
    <row r="291" s="6" customFormat="1" spans="1:56">
      <c r="A291" s="32"/>
      <c r="B291" s="30"/>
      <c r="C291" s="31"/>
      <c r="D291" s="33"/>
      <c r="E291" s="33"/>
      <c r="F291" s="33"/>
      <c r="H291" s="12"/>
      <c r="I291" s="33"/>
      <c r="J291" s="33"/>
      <c r="K291" s="13"/>
      <c r="L291" s="13"/>
      <c r="M291" s="13"/>
      <c r="N291" s="33"/>
      <c r="O291" s="33"/>
      <c r="P291" s="32"/>
      <c r="Q291" s="32"/>
      <c r="R291" s="32"/>
      <c r="S291" s="15"/>
      <c r="T291" s="15"/>
      <c r="U291" s="15"/>
      <c r="V291" s="32"/>
      <c r="W291" s="32"/>
      <c r="X291" s="127"/>
      <c r="Y291" s="129"/>
      <c r="Z291" s="129"/>
      <c r="AA291" s="66"/>
      <c r="AB291" s="128"/>
      <c r="AC291" s="33"/>
      <c r="AD291" s="33"/>
      <c r="AE291" s="33"/>
      <c r="AF291" s="78"/>
      <c r="AG291" s="121"/>
      <c r="AH291" s="122"/>
      <c r="AI291" s="126"/>
      <c r="AJ291" s="132"/>
      <c r="AK291" s="131"/>
      <c r="AL291" s="133"/>
      <c r="BB291" s="20"/>
      <c r="BD291" s="20"/>
    </row>
    <row r="292" s="6" customFormat="1" spans="1:56">
      <c r="A292" s="32"/>
      <c r="B292" s="30"/>
      <c r="C292" s="31"/>
      <c r="D292" s="33"/>
      <c r="E292" s="33"/>
      <c r="F292" s="33"/>
      <c r="H292" s="12"/>
      <c r="I292" s="33"/>
      <c r="J292" s="33"/>
      <c r="K292" s="13"/>
      <c r="L292" s="13"/>
      <c r="M292" s="13"/>
      <c r="N292" s="33"/>
      <c r="O292" s="33"/>
      <c r="P292" s="32"/>
      <c r="Q292" s="32"/>
      <c r="R292" s="32"/>
      <c r="S292" s="15"/>
      <c r="T292" s="15"/>
      <c r="U292" s="15"/>
      <c r="V292" s="32"/>
      <c r="W292" s="32"/>
      <c r="X292" s="127"/>
      <c r="Y292" s="66"/>
      <c r="Z292" s="66"/>
      <c r="AA292" s="66"/>
      <c r="AB292" s="128"/>
      <c r="AC292" s="33"/>
      <c r="AD292" s="33"/>
      <c r="AE292" s="33"/>
      <c r="AF292" s="78"/>
      <c r="AG292" s="121"/>
      <c r="AH292" s="122"/>
      <c r="AI292" s="122"/>
      <c r="AJ292" s="131"/>
      <c r="AK292" s="131"/>
      <c r="AL292" s="133"/>
      <c r="BB292" s="20"/>
      <c r="BD292" s="20"/>
    </row>
    <row r="293" s="6" customFormat="1" spans="1:56">
      <c r="A293" s="32"/>
      <c r="B293" s="30"/>
      <c r="C293" s="31"/>
      <c r="D293" s="33"/>
      <c r="E293" s="33"/>
      <c r="F293" s="33"/>
      <c r="H293" s="12"/>
      <c r="I293" s="33"/>
      <c r="J293" s="33"/>
      <c r="K293" s="13"/>
      <c r="L293" s="13"/>
      <c r="M293" s="13"/>
      <c r="N293" s="33"/>
      <c r="O293" s="33"/>
      <c r="P293" s="32"/>
      <c r="Q293" s="32"/>
      <c r="R293" s="32"/>
      <c r="S293" s="15"/>
      <c r="T293" s="15"/>
      <c r="U293" s="15"/>
      <c r="V293" s="32"/>
      <c r="W293" s="32"/>
      <c r="X293" s="127"/>
      <c r="Y293" s="129"/>
      <c r="Z293" s="129"/>
      <c r="AA293" s="66"/>
      <c r="AB293" s="128"/>
      <c r="AC293" s="33"/>
      <c r="AD293" s="33"/>
      <c r="AE293" s="33"/>
      <c r="AF293" s="78"/>
      <c r="AG293" s="121"/>
      <c r="AH293" s="122"/>
      <c r="AI293" s="126"/>
      <c r="AJ293" s="132"/>
      <c r="AK293" s="131"/>
      <c r="AL293" s="133"/>
      <c r="BB293" s="20"/>
      <c r="BD293" s="20"/>
    </row>
    <row r="294" s="6" customFormat="1" spans="1:56">
      <c r="A294" s="32"/>
      <c r="B294" s="30"/>
      <c r="C294" s="31"/>
      <c r="D294" s="33"/>
      <c r="E294" s="33"/>
      <c r="F294" s="33"/>
      <c r="H294" s="12"/>
      <c r="I294" s="33"/>
      <c r="J294" s="33"/>
      <c r="K294" s="13"/>
      <c r="L294" s="13"/>
      <c r="M294" s="13"/>
      <c r="N294" s="33"/>
      <c r="O294" s="33"/>
      <c r="P294" s="32"/>
      <c r="Q294" s="32"/>
      <c r="R294" s="32"/>
      <c r="S294" s="15"/>
      <c r="T294" s="15"/>
      <c r="U294" s="15"/>
      <c r="V294" s="32"/>
      <c r="W294" s="32"/>
      <c r="X294" s="127"/>
      <c r="Y294" s="66"/>
      <c r="Z294" s="66"/>
      <c r="AA294" s="66"/>
      <c r="AB294" s="128"/>
      <c r="AC294" s="33"/>
      <c r="AD294" s="33"/>
      <c r="AE294" s="33"/>
      <c r="AF294" s="78"/>
      <c r="AG294" s="121"/>
      <c r="AH294" s="122"/>
      <c r="AI294" s="122"/>
      <c r="AJ294" s="131"/>
      <c r="AK294" s="131"/>
      <c r="AL294" s="133"/>
      <c r="BB294" s="20"/>
      <c r="BD294" s="20"/>
    </row>
    <row r="295" s="6" customFormat="1" spans="1:56">
      <c r="A295" s="32"/>
      <c r="B295" s="30"/>
      <c r="C295" s="31"/>
      <c r="D295" s="33"/>
      <c r="E295" s="33"/>
      <c r="F295" s="33"/>
      <c r="H295" s="12"/>
      <c r="I295" s="33"/>
      <c r="J295" s="33"/>
      <c r="K295" s="13"/>
      <c r="L295" s="13"/>
      <c r="M295" s="13"/>
      <c r="N295" s="33"/>
      <c r="O295" s="33"/>
      <c r="P295" s="32"/>
      <c r="Q295" s="32"/>
      <c r="R295" s="32"/>
      <c r="S295" s="15"/>
      <c r="T295" s="15"/>
      <c r="U295" s="15"/>
      <c r="V295" s="32"/>
      <c r="W295" s="32"/>
      <c r="X295" s="127"/>
      <c r="Y295" s="129"/>
      <c r="Z295" s="129"/>
      <c r="AA295" s="66"/>
      <c r="AB295" s="128"/>
      <c r="AC295" s="33"/>
      <c r="AD295" s="33"/>
      <c r="AE295" s="33"/>
      <c r="AF295" s="78"/>
      <c r="AG295" s="121"/>
      <c r="AH295" s="122"/>
      <c r="AI295" s="126"/>
      <c r="AJ295" s="132"/>
      <c r="AK295" s="131"/>
      <c r="AL295" s="133"/>
      <c r="BB295" s="20"/>
      <c r="BD295" s="20"/>
    </row>
    <row r="296" s="6" customFormat="1" spans="1:56">
      <c r="A296" s="32"/>
      <c r="B296" s="30"/>
      <c r="C296" s="31"/>
      <c r="D296" s="33"/>
      <c r="E296" s="33"/>
      <c r="F296" s="33"/>
      <c r="H296" s="12"/>
      <c r="I296" s="33"/>
      <c r="J296" s="33"/>
      <c r="K296" s="13"/>
      <c r="L296" s="13"/>
      <c r="M296" s="13"/>
      <c r="N296" s="33"/>
      <c r="O296" s="33"/>
      <c r="P296" s="32"/>
      <c r="Q296" s="32"/>
      <c r="R296" s="32"/>
      <c r="S296" s="15"/>
      <c r="T296" s="15"/>
      <c r="U296" s="15"/>
      <c r="V296" s="32"/>
      <c r="W296" s="32"/>
      <c r="X296" s="127"/>
      <c r="Y296" s="66"/>
      <c r="Z296" s="66"/>
      <c r="AA296" s="66"/>
      <c r="AB296" s="128"/>
      <c r="AC296" s="33"/>
      <c r="AD296" s="33"/>
      <c r="AE296" s="33"/>
      <c r="AF296" s="78"/>
      <c r="AG296" s="121"/>
      <c r="AH296" s="122"/>
      <c r="AI296" s="122"/>
      <c r="AJ296" s="131"/>
      <c r="AK296" s="131"/>
      <c r="AL296" s="133"/>
      <c r="BB296" s="20"/>
      <c r="BD296" s="20"/>
    </row>
    <row r="297" s="6" customFormat="1" spans="1:56">
      <c r="A297" s="32"/>
      <c r="B297" s="30"/>
      <c r="C297" s="31"/>
      <c r="D297" s="33"/>
      <c r="E297" s="33"/>
      <c r="F297" s="33"/>
      <c r="H297" s="12"/>
      <c r="I297" s="33"/>
      <c r="J297" s="33"/>
      <c r="K297" s="13"/>
      <c r="L297" s="13"/>
      <c r="M297" s="13"/>
      <c r="N297" s="33"/>
      <c r="O297" s="33"/>
      <c r="P297" s="32"/>
      <c r="Q297" s="32"/>
      <c r="R297" s="32"/>
      <c r="S297" s="15"/>
      <c r="T297" s="15"/>
      <c r="U297" s="15"/>
      <c r="V297" s="32"/>
      <c r="W297" s="32"/>
      <c r="X297" s="127"/>
      <c r="Y297" s="129"/>
      <c r="Z297" s="129"/>
      <c r="AA297" s="66"/>
      <c r="AB297" s="128"/>
      <c r="AC297" s="33"/>
      <c r="AD297" s="33"/>
      <c r="AE297" s="33"/>
      <c r="AF297" s="78"/>
      <c r="AG297" s="121"/>
      <c r="AH297" s="122"/>
      <c r="AI297" s="126"/>
      <c r="AJ297" s="132"/>
      <c r="AK297" s="131"/>
      <c r="AL297" s="133"/>
      <c r="BB297" s="20"/>
      <c r="BD297" s="20"/>
    </row>
    <row r="298" s="6" customFormat="1" spans="1:56">
      <c r="A298" s="32"/>
      <c r="B298" s="30"/>
      <c r="C298" s="31"/>
      <c r="D298" s="33"/>
      <c r="E298" s="33"/>
      <c r="F298" s="33"/>
      <c r="H298" s="12"/>
      <c r="I298" s="33"/>
      <c r="J298" s="33"/>
      <c r="K298" s="13"/>
      <c r="L298" s="13"/>
      <c r="M298" s="13"/>
      <c r="N298" s="33"/>
      <c r="O298" s="33"/>
      <c r="P298" s="32"/>
      <c r="Q298" s="32"/>
      <c r="R298" s="32"/>
      <c r="S298" s="15"/>
      <c r="T298" s="15"/>
      <c r="U298" s="15"/>
      <c r="V298" s="32"/>
      <c r="W298" s="32"/>
      <c r="X298" s="127"/>
      <c r="Y298" s="66"/>
      <c r="Z298" s="66"/>
      <c r="AA298" s="66"/>
      <c r="AB298" s="128"/>
      <c r="AC298" s="33"/>
      <c r="AD298" s="33"/>
      <c r="AE298" s="33"/>
      <c r="AF298" s="78"/>
      <c r="AG298" s="121"/>
      <c r="AH298" s="122"/>
      <c r="AI298" s="122"/>
      <c r="AJ298" s="131"/>
      <c r="AK298" s="131"/>
      <c r="AL298" s="133"/>
      <c r="BB298" s="20"/>
      <c r="BD298" s="20"/>
    </row>
    <row r="299" s="6" customFormat="1" spans="1:56">
      <c r="A299" s="32"/>
      <c r="B299" s="30"/>
      <c r="C299" s="31"/>
      <c r="D299" s="33"/>
      <c r="E299" s="33"/>
      <c r="F299" s="33"/>
      <c r="H299" s="12"/>
      <c r="I299" s="33"/>
      <c r="J299" s="33"/>
      <c r="K299" s="13"/>
      <c r="L299" s="13"/>
      <c r="M299" s="13"/>
      <c r="N299" s="33"/>
      <c r="O299" s="33"/>
      <c r="P299" s="32"/>
      <c r="Q299" s="32"/>
      <c r="R299" s="32"/>
      <c r="S299" s="15"/>
      <c r="T299" s="15"/>
      <c r="U299" s="15"/>
      <c r="V299" s="32"/>
      <c r="W299" s="32"/>
      <c r="X299" s="127"/>
      <c r="Y299" s="129"/>
      <c r="Z299" s="129"/>
      <c r="AA299" s="66"/>
      <c r="AB299" s="128"/>
      <c r="AC299" s="33"/>
      <c r="AD299" s="33"/>
      <c r="AE299" s="33"/>
      <c r="AF299" s="78"/>
      <c r="AG299" s="121"/>
      <c r="AH299" s="122"/>
      <c r="AI299" s="126"/>
      <c r="AJ299" s="132"/>
      <c r="AK299" s="131"/>
      <c r="AL299" s="133"/>
      <c r="BB299" s="20"/>
      <c r="BD299" s="20"/>
    </row>
    <row r="300" s="6" customFormat="1" spans="1:56">
      <c r="A300" s="32"/>
      <c r="B300" s="30"/>
      <c r="C300" s="31"/>
      <c r="D300" s="33"/>
      <c r="E300" s="33"/>
      <c r="F300" s="33"/>
      <c r="H300" s="12"/>
      <c r="I300" s="33"/>
      <c r="J300" s="33"/>
      <c r="K300" s="13"/>
      <c r="L300" s="13"/>
      <c r="M300" s="13"/>
      <c r="N300" s="33"/>
      <c r="O300" s="33"/>
      <c r="P300" s="32"/>
      <c r="Q300" s="32"/>
      <c r="R300" s="32"/>
      <c r="S300" s="15"/>
      <c r="T300" s="15"/>
      <c r="U300" s="15"/>
      <c r="V300" s="32"/>
      <c r="W300" s="32"/>
      <c r="X300" s="127"/>
      <c r="Y300" s="66"/>
      <c r="Z300" s="66"/>
      <c r="AA300" s="66"/>
      <c r="AB300" s="128"/>
      <c r="AC300" s="33"/>
      <c r="AD300" s="33"/>
      <c r="AE300" s="33"/>
      <c r="AF300" s="78"/>
      <c r="AG300" s="121"/>
      <c r="AH300" s="122"/>
      <c r="AI300" s="122"/>
      <c r="AJ300" s="131"/>
      <c r="AK300" s="131"/>
      <c r="AL300" s="133"/>
      <c r="BB300" s="20"/>
      <c r="BD300" s="20"/>
    </row>
    <row r="301" s="6" customFormat="1" spans="1:56">
      <c r="A301" s="32"/>
      <c r="B301" s="30"/>
      <c r="C301" s="31"/>
      <c r="D301" s="33"/>
      <c r="E301" s="33"/>
      <c r="F301" s="33"/>
      <c r="H301" s="12"/>
      <c r="I301" s="33"/>
      <c r="J301" s="33"/>
      <c r="K301" s="13"/>
      <c r="L301" s="13"/>
      <c r="M301" s="13"/>
      <c r="N301" s="33"/>
      <c r="O301" s="33"/>
      <c r="P301" s="32"/>
      <c r="Q301" s="32"/>
      <c r="R301" s="32"/>
      <c r="S301" s="15"/>
      <c r="T301" s="15"/>
      <c r="U301" s="15"/>
      <c r="V301" s="32"/>
      <c r="W301" s="32"/>
      <c r="X301" s="127"/>
      <c r="Y301" s="129"/>
      <c r="Z301" s="129"/>
      <c r="AA301" s="66"/>
      <c r="AB301" s="128"/>
      <c r="AC301" s="33"/>
      <c r="AD301" s="33"/>
      <c r="AE301" s="33"/>
      <c r="AF301" s="78"/>
      <c r="AG301" s="121"/>
      <c r="AH301" s="122"/>
      <c r="AI301" s="126"/>
      <c r="AJ301" s="132"/>
      <c r="AK301" s="131"/>
      <c r="AL301" s="133"/>
      <c r="BB301" s="20"/>
      <c r="BD301" s="20"/>
    </row>
    <row r="302" s="6" customFormat="1" spans="1:56">
      <c r="A302" s="32"/>
      <c r="B302" s="30"/>
      <c r="C302" s="31"/>
      <c r="D302" s="33"/>
      <c r="E302" s="33"/>
      <c r="F302" s="33"/>
      <c r="H302" s="12"/>
      <c r="I302" s="33"/>
      <c r="J302" s="33"/>
      <c r="K302" s="13"/>
      <c r="L302" s="13"/>
      <c r="M302" s="13"/>
      <c r="N302" s="33"/>
      <c r="O302" s="33"/>
      <c r="P302" s="32"/>
      <c r="Q302" s="32"/>
      <c r="R302" s="32"/>
      <c r="S302" s="15"/>
      <c r="T302" s="15"/>
      <c r="U302" s="15"/>
      <c r="V302" s="32"/>
      <c r="W302" s="32"/>
      <c r="X302" s="127"/>
      <c r="Y302" s="66"/>
      <c r="Z302" s="66"/>
      <c r="AA302" s="66"/>
      <c r="AB302" s="128"/>
      <c r="AC302" s="33"/>
      <c r="AD302" s="33"/>
      <c r="AE302" s="33"/>
      <c r="AF302" s="78"/>
      <c r="AG302" s="121"/>
      <c r="AH302" s="122"/>
      <c r="AI302" s="122"/>
      <c r="AJ302" s="131"/>
      <c r="AK302" s="131"/>
      <c r="AL302" s="133"/>
      <c r="BB302" s="20"/>
      <c r="BD302" s="20"/>
    </row>
    <row r="303" s="6" customFormat="1" spans="1:56">
      <c r="A303" s="32"/>
      <c r="B303" s="30"/>
      <c r="C303" s="31"/>
      <c r="D303" s="33"/>
      <c r="E303" s="33"/>
      <c r="F303" s="33"/>
      <c r="H303" s="12"/>
      <c r="I303" s="33"/>
      <c r="J303" s="33"/>
      <c r="K303" s="13"/>
      <c r="L303" s="13"/>
      <c r="M303" s="13"/>
      <c r="N303" s="33"/>
      <c r="O303" s="33"/>
      <c r="P303" s="32"/>
      <c r="Q303" s="32"/>
      <c r="R303" s="32"/>
      <c r="S303" s="15"/>
      <c r="T303" s="15"/>
      <c r="U303" s="15"/>
      <c r="V303" s="32"/>
      <c r="W303" s="32"/>
      <c r="X303" s="127"/>
      <c r="Y303" s="129"/>
      <c r="Z303" s="129"/>
      <c r="AA303" s="66"/>
      <c r="AB303" s="128"/>
      <c r="AC303" s="33"/>
      <c r="AD303" s="33"/>
      <c r="AE303" s="33"/>
      <c r="AF303" s="78"/>
      <c r="AG303" s="121"/>
      <c r="AH303" s="122"/>
      <c r="AI303" s="126"/>
      <c r="AJ303" s="132"/>
      <c r="AK303" s="131"/>
      <c r="AL303" s="133"/>
      <c r="BB303" s="20"/>
      <c r="BD303" s="20"/>
    </row>
    <row r="304" s="6" customFormat="1" spans="1:56">
      <c r="A304" s="32"/>
      <c r="B304" s="30"/>
      <c r="C304" s="31"/>
      <c r="D304" s="33"/>
      <c r="E304" s="33"/>
      <c r="F304" s="33"/>
      <c r="H304" s="12"/>
      <c r="I304" s="33"/>
      <c r="J304" s="33"/>
      <c r="K304" s="13"/>
      <c r="L304" s="13"/>
      <c r="M304" s="13"/>
      <c r="N304" s="33"/>
      <c r="O304" s="33"/>
      <c r="P304" s="32"/>
      <c r="Q304" s="32"/>
      <c r="R304" s="32"/>
      <c r="S304" s="15"/>
      <c r="T304" s="15"/>
      <c r="U304" s="15"/>
      <c r="V304" s="32"/>
      <c r="W304" s="32"/>
      <c r="X304" s="127"/>
      <c r="Y304" s="66"/>
      <c r="Z304" s="66"/>
      <c r="AA304" s="66"/>
      <c r="AB304" s="128"/>
      <c r="AC304" s="33"/>
      <c r="AD304" s="33"/>
      <c r="AE304" s="33"/>
      <c r="AF304" s="78"/>
      <c r="AG304" s="121"/>
      <c r="AH304" s="122"/>
      <c r="AI304" s="122"/>
      <c r="AJ304" s="131"/>
      <c r="AK304" s="131"/>
      <c r="AL304" s="133"/>
      <c r="BB304" s="20"/>
      <c r="BD304" s="20"/>
    </row>
    <row r="305" s="6" customFormat="1" spans="1:56">
      <c r="A305" s="32"/>
      <c r="B305" s="30"/>
      <c r="C305" s="31"/>
      <c r="D305" s="33"/>
      <c r="E305" s="33"/>
      <c r="F305" s="33"/>
      <c r="H305" s="12"/>
      <c r="I305" s="33"/>
      <c r="J305" s="33"/>
      <c r="K305" s="13"/>
      <c r="L305" s="13"/>
      <c r="M305" s="13"/>
      <c r="N305" s="33"/>
      <c r="O305" s="33"/>
      <c r="P305" s="32"/>
      <c r="Q305" s="32"/>
      <c r="R305" s="32"/>
      <c r="S305" s="15"/>
      <c r="T305" s="15"/>
      <c r="U305" s="15"/>
      <c r="V305" s="32"/>
      <c r="W305" s="32"/>
      <c r="X305" s="127"/>
      <c r="Y305" s="129"/>
      <c r="Z305" s="129"/>
      <c r="AA305" s="66"/>
      <c r="AB305" s="128"/>
      <c r="AC305" s="33"/>
      <c r="AD305" s="33"/>
      <c r="AE305" s="33"/>
      <c r="AF305" s="78"/>
      <c r="AG305" s="121"/>
      <c r="AH305" s="122"/>
      <c r="AI305" s="126"/>
      <c r="AJ305" s="132"/>
      <c r="AK305" s="131"/>
      <c r="AL305" s="133"/>
      <c r="BB305" s="20"/>
      <c r="BD305" s="20"/>
    </row>
    <row r="306" s="6" customFormat="1" spans="1:56">
      <c r="A306" s="32"/>
      <c r="B306" s="30"/>
      <c r="C306" s="31"/>
      <c r="D306" s="33"/>
      <c r="E306" s="33"/>
      <c r="F306" s="33"/>
      <c r="H306" s="12"/>
      <c r="I306" s="33"/>
      <c r="J306" s="33"/>
      <c r="K306" s="13"/>
      <c r="L306" s="13"/>
      <c r="M306" s="13"/>
      <c r="N306" s="33"/>
      <c r="O306" s="33"/>
      <c r="P306" s="32"/>
      <c r="Q306" s="32"/>
      <c r="R306" s="32"/>
      <c r="S306" s="15"/>
      <c r="T306" s="15"/>
      <c r="U306" s="15"/>
      <c r="V306" s="32"/>
      <c r="W306" s="32"/>
      <c r="X306" s="127"/>
      <c r="Y306" s="66"/>
      <c r="Z306" s="66"/>
      <c r="AA306" s="66"/>
      <c r="AB306" s="128"/>
      <c r="AC306" s="33"/>
      <c r="AD306" s="33"/>
      <c r="AE306" s="33"/>
      <c r="AF306" s="78"/>
      <c r="AG306" s="121"/>
      <c r="AH306" s="122"/>
      <c r="AI306" s="122"/>
      <c r="AJ306" s="131"/>
      <c r="AK306" s="131"/>
      <c r="AL306" s="133"/>
      <c r="BB306" s="20"/>
      <c r="BD306" s="20"/>
    </row>
    <row r="307" s="6" customFormat="1" spans="1:56">
      <c r="A307" s="32"/>
      <c r="B307" s="30"/>
      <c r="C307" s="31"/>
      <c r="D307" s="33"/>
      <c r="E307" s="33"/>
      <c r="F307" s="33"/>
      <c r="H307" s="12"/>
      <c r="I307" s="33"/>
      <c r="J307" s="33"/>
      <c r="K307" s="13"/>
      <c r="L307" s="13"/>
      <c r="M307" s="13"/>
      <c r="N307" s="33"/>
      <c r="O307" s="33"/>
      <c r="P307" s="32"/>
      <c r="Q307" s="32"/>
      <c r="R307" s="32"/>
      <c r="S307" s="15"/>
      <c r="T307" s="15"/>
      <c r="U307" s="15"/>
      <c r="V307" s="32"/>
      <c r="W307" s="32"/>
      <c r="X307" s="127"/>
      <c r="Y307" s="129"/>
      <c r="Z307" s="129"/>
      <c r="AA307" s="66"/>
      <c r="AB307" s="128"/>
      <c r="AC307" s="33"/>
      <c r="AD307" s="33"/>
      <c r="AE307" s="33"/>
      <c r="AF307" s="78"/>
      <c r="AG307" s="121"/>
      <c r="AH307" s="122"/>
      <c r="AI307" s="126"/>
      <c r="AJ307" s="132"/>
      <c r="AK307" s="131"/>
      <c r="AL307" s="133"/>
      <c r="BB307" s="20"/>
      <c r="BD307" s="20"/>
    </row>
    <row r="308" s="6" customFormat="1" spans="1:56">
      <c r="A308" s="32"/>
      <c r="B308" s="30"/>
      <c r="C308" s="31"/>
      <c r="D308" s="33"/>
      <c r="E308" s="33"/>
      <c r="F308" s="33"/>
      <c r="H308" s="12"/>
      <c r="I308" s="33"/>
      <c r="J308" s="33"/>
      <c r="K308" s="13"/>
      <c r="L308" s="13"/>
      <c r="M308" s="13"/>
      <c r="N308" s="33"/>
      <c r="O308" s="33"/>
      <c r="P308" s="32"/>
      <c r="Q308" s="32"/>
      <c r="R308" s="32"/>
      <c r="S308" s="15"/>
      <c r="T308" s="15"/>
      <c r="U308" s="15"/>
      <c r="V308" s="32"/>
      <c r="W308" s="32"/>
      <c r="X308" s="127"/>
      <c r="Y308" s="66"/>
      <c r="Z308" s="66"/>
      <c r="AA308" s="66"/>
      <c r="AB308" s="128"/>
      <c r="AC308" s="33"/>
      <c r="AD308" s="33"/>
      <c r="AE308" s="33"/>
      <c r="AF308" s="78"/>
      <c r="AG308" s="121"/>
      <c r="AH308" s="122"/>
      <c r="AI308" s="122"/>
      <c r="AJ308" s="131"/>
      <c r="AK308" s="131"/>
      <c r="AL308" s="133"/>
      <c r="BB308" s="20"/>
      <c r="BD308" s="20"/>
    </row>
    <row r="309" s="6" customFormat="1" spans="1:56">
      <c r="A309" s="32"/>
      <c r="B309" s="30"/>
      <c r="C309" s="31"/>
      <c r="D309" s="33"/>
      <c r="E309" s="33"/>
      <c r="F309" s="33"/>
      <c r="H309" s="12"/>
      <c r="I309" s="33"/>
      <c r="J309" s="33"/>
      <c r="K309" s="13"/>
      <c r="L309" s="13"/>
      <c r="M309" s="13"/>
      <c r="N309" s="33"/>
      <c r="O309" s="33"/>
      <c r="P309" s="32"/>
      <c r="Q309" s="32"/>
      <c r="R309" s="32"/>
      <c r="S309" s="15"/>
      <c r="T309" s="15"/>
      <c r="U309" s="15"/>
      <c r="V309" s="32"/>
      <c r="W309" s="32"/>
      <c r="X309" s="127"/>
      <c r="Y309" s="129"/>
      <c r="Z309" s="129"/>
      <c r="AA309" s="66"/>
      <c r="AB309" s="128"/>
      <c r="AC309" s="33"/>
      <c r="AD309" s="33"/>
      <c r="AE309" s="33"/>
      <c r="AF309" s="78"/>
      <c r="AG309" s="121"/>
      <c r="AH309" s="122"/>
      <c r="AI309" s="126"/>
      <c r="AJ309" s="132"/>
      <c r="AK309" s="131"/>
      <c r="AL309" s="133"/>
      <c r="BB309" s="20"/>
      <c r="BD309" s="20"/>
    </row>
    <row r="310" s="6" customFormat="1" spans="1:56">
      <c r="A310" s="32"/>
      <c r="B310" s="30"/>
      <c r="C310" s="31"/>
      <c r="D310" s="33"/>
      <c r="E310" s="33"/>
      <c r="F310" s="33"/>
      <c r="H310" s="12"/>
      <c r="I310" s="33"/>
      <c r="J310" s="33"/>
      <c r="K310" s="13"/>
      <c r="L310" s="13"/>
      <c r="M310" s="13"/>
      <c r="N310" s="33"/>
      <c r="O310" s="33"/>
      <c r="P310" s="32"/>
      <c r="Q310" s="32"/>
      <c r="R310" s="32"/>
      <c r="S310" s="15"/>
      <c r="T310" s="15"/>
      <c r="U310" s="15"/>
      <c r="V310" s="32"/>
      <c r="W310" s="32"/>
      <c r="X310" s="127"/>
      <c r="Y310" s="66"/>
      <c r="Z310" s="66"/>
      <c r="AA310" s="66"/>
      <c r="AB310" s="128"/>
      <c r="AC310" s="33"/>
      <c r="AD310" s="33"/>
      <c r="AE310" s="33"/>
      <c r="AF310" s="78"/>
      <c r="AG310" s="121"/>
      <c r="AH310" s="122"/>
      <c r="AI310" s="122"/>
      <c r="AJ310" s="131"/>
      <c r="AK310" s="131"/>
      <c r="AL310" s="133"/>
      <c r="BB310" s="20"/>
      <c r="BD310" s="20"/>
    </row>
    <row r="311" s="6" customFormat="1" spans="1:56">
      <c r="A311" s="32"/>
      <c r="B311" s="30"/>
      <c r="C311" s="31"/>
      <c r="D311" s="33"/>
      <c r="E311" s="33"/>
      <c r="F311" s="33"/>
      <c r="H311" s="12"/>
      <c r="I311" s="33"/>
      <c r="J311" s="33"/>
      <c r="K311" s="13"/>
      <c r="L311" s="13"/>
      <c r="M311" s="13"/>
      <c r="N311" s="33"/>
      <c r="O311" s="33"/>
      <c r="P311" s="32"/>
      <c r="Q311" s="32"/>
      <c r="R311" s="32"/>
      <c r="S311" s="15"/>
      <c r="T311" s="15"/>
      <c r="U311" s="15"/>
      <c r="V311" s="32"/>
      <c r="W311" s="32"/>
      <c r="X311" s="127"/>
      <c r="Y311" s="129"/>
      <c r="Z311" s="129"/>
      <c r="AA311" s="66"/>
      <c r="AB311" s="128"/>
      <c r="AC311" s="33"/>
      <c r="AD311" s="33"/>
      <c r="AE311" s="33"/>
      <c r="AF311" s="78"/>
      <c r="AG311" s="121"/>
      <c r="AH311" s="122"/>
      <c r="AI311" s="126"/>
      <c r="AJ311" s="132"/>
      <c r="AK311" s="131"/>
      <c r="AL311" s="133"/>
      <c r="BB311" s="20"/>
      <c r="BD311" s="20"/>
    </row>
    <row r="312" s="6" customFormat="1" spans="1:56">
      <c r="A312" s="32"/>
      <c r="B312" s="30"/>
      <c r="C312" s="31"/>
      <c r="D312" s="33"/>
      <c r="E312" s="33"/>
      <c r="F312" s="33"/>
      <c r="H312" s="12"/>
      <c r="I312" s="33"/>
      <c r="J312" s="33"/>
      <c r="K312" s="13"/>
      <c r="L312" s="13"/>
      <c r="M312" s="13"/>
      <c r="N312" s="33"/>
      <c r="O312" s="33"/>
      <c r="P312" s="32"/>
      <c r="Q312" s="32"/>
      <c r="R312" s="32"/>
      <c r="S312" s="15"/>
      <c r="T312" s="15"/>
      <c r="U312" s="15"/>
      <c r="V312" s="32"/>
      <c r="W312" s="32"/>
      <c r="X312" s="127"/>
      <c r="Y312" s="66"/>
      <c r="Z312" s="66"/>
      <c r="AA312" s="66"/>
      <c r="AB312" s="128"/>
      <c r="AC312" s="33"/>
      <c r="AD312" s="33"/>
      <c r="AE312" s="33"/>
      <c r="AF312" s="78"/>
      <c r="AG312" s="121"/>
      <c r="AH312" s="122"/>
      <c r="AI312" s="122"/>
      <c r="AJ312" s="131"/>
      <c r="AK312" s="131"/>
      <c r="AL312" s="133"/>
      <c r="BB312" s="20"/>
      <c r="BD312" s="20"/>
    </row>
    <row r="313" s="6" customFormat="1" spans="1:56">
      <c r="A313" s="32"/>
      <c r="B313" s="30"/>
      <c r="C313" s="31"/>
      <c r="D313" s="33"/>
      <c r="E313" s="33"/>
      <c r="F313" s="33"/>
      <c r="H313" s="12"/>
      <c r="I313" s="33"/>
      <c r="J313" s="33"/>
      <c r="K313" s="13"/>
      <c r="L313" s="13"/>
      <c r="M313" s="13"/>
      <c r="N313" s="33"/>
      <c r="O313" s="33"/>
      <c r="P313" s="32"/>
      <c r="Q313" s="32"/>
      <c r="R313" s="32"/>
      <c r="S313" s="15"/>
      <c r="T313" s="15"/>
      <c r="U313" s="15"/>
      <c r="V313" s="32"/>
      <c r="W313" s="32"/>
      <c r="X313" s="127"/>
      <c r="Y313" s="129"/>
      <c r="Z313" s="129"/>
      <c r="AA313" s="66"/>
      <c r="AB313" s="128"/>
      <c r="AC313" s="33"/>
      <c r="AD313" s="33"/>
      <c r="AE313" s="33"/>
      <c r="AF313" s="78"/>
      <c r="AG313" s="121"/>
      <c r="AH313" s="122"/>
      <c r="AI313" s="126"/>
      <c r="AJ313" s="132"/>
      <c r="AK313" s="131"/>
      <c r="AL313" s="133"/>
      <c r="BB313" s="20"/>
      <c r="BD313" s="20"/>
    </row>
    <row r="314" s="6" customFormat="1" spans="1:56">
      <c r="A314" s="32"/>
      <c r="B314" s="30"/>
      <c r="C314" s="31"/>
      <c r="D314" s="33"/>
      <c r="E314" s="33"/>
      <c r="F314" s="33"/>
      <c r="H314" s="12"/>
      <c r="I314" s="33"/>
      <c r="J314" s="33"/>
      <c r="K314" s="13"/>
      <c r="L314" s="13"/>
      <c r="M314" s="13"/>
      <c r="N314" s="33"/>
      <c r="O314" s="33"/>
      <c r="P314" s="32"/>
      <c r="Q314" s="32"/>
      <c r="R314" s="32"/>
      <c r="S314" s="15"/>
      <c r="T314" s="15"/>
      <c r="U314" s="15"/>
      <c r="V314" s="32"/>
      <c r="W314" s="32"/>
      <c r="X314" s="127"/>
      <c r="Y314" s="66"/>
      <c r="Z314" s="66"/>
      <c r="AA314" s="66"/>
      <c r="AB314" s="128"/>
      <c r="AC314" s="33"/>
      <c r="AD314" s="33"/>
      <c r="AE314" s="33"/>
      <c r="AF314" s="78"/>
      <c r="AG314" s="121"/>
      <c r="AH314" s="122"/>
      <c r="AI314" s="122"/>
      <c r="AJ314" s="131"/>
      <c r="AK314" s="131"/>
      <c r="AL314" s="133"/>
      <c r="BB314" s="20"/>
      <c r="BD314" s="20"/>
    </row>
    <row r="315" s="6" customFormat="1" spans="1:56">
      <c r="A315" s="32"/>
      <c r="B315" s="30"/>
      <c r="C315" s="31"/>
      <c r="D315" s="33"/>
      <c r="E315" s="33"/>
      <c r="F315" s="33"/>
      <c r="H315" s="12"/>
      <c r="I315" s="33"/>
      <c r="J315" s="33"/>
      <c r="K315" s="13"/>
      <c r="L315" s="13"/>
      <c r="M315" s="13"/>
      <c r="N315" s="33"/>
      <c r="O315" s="33"/>
      <c r="P315" s="32"/>
      <c r="Q315" s="32"/>
      <c r="R315" s="32"/>
      <c r="S315" s="15"/>
      <c r="T315" s="15"/>
      <c r="U315" s="15"/>
      <c r="V315" s="32"/>
      <c r="W315" s="32"/>
      <c r="X315" s="127"/>
      <c r="Y315" s="129"/>
      <c r="Z315" s="129"/>
      <c r="AA315" s="66"/>
      <c r="AB315" s="128"/>
      <c r="AC315" s="33"/>
      <c r="AD315" s="33"/>
      <c r="AE315" s="33"/>
      <c r="AF315" s="78"/>
      <c r="AG315" s="121"/>
      <c r="AH315" s="122"/>
      <c r="AI315" s="126"/>
      <c r="AJ315" s="132"/>
      <c r="AK315" s="131"/>
      <c r="AL315" s="133"/>
      <c r="BB315" s="20"/>
      <c r="BD315" s="20"/>
    </row>
    <row r="316" s="6" customFormat="1" spans="1:56">
      <c r="A316" s="32"/>
      <c r="B316" s="30"/>
      <c r="C316" s="31"/>
      <c r="D316" s="33"/>
      <c r="E316" s="33"/>
      <c r="F316" s="33"/>
      <c r="H316" s="12"/>
      <c r="I316" s="33"/>
      <c r="J316" s="33"/>
      <c r="K316" s="13"/>
      <c r="L316" s="13"/>
      <c r="M316" s="13"/>
      <c r="N316" s="33"/>
      <c r="O316" s="33"/>
      <c r="P316" s="32"/>
      <c r="Q316" s="32"/>
      <c r="R316" s="32"/>
      <c r="S316" s="15"/>
      <c r="T316" s="15"/>
      <c r="U316" s="15"/>
      <c r="V316" s="32"/>
      <c r="W316" s="32"/>
      <c r="X316" s="127"/>
      <c r="Y316" s="66"/>
      <c r="Z316" s="66"/>
      <c r="AA316" s="66"/>
      <c r="AB316" s="128"/>
      <c r="AC316" s="33"/>
      <c r="AD316" s="33"/>
      <c r="AE316" s="33"/>
      <c r="AF316" s="78"/>
      <c r="AG316" s="121"/>
      <c r="AH316" s="122"/>
      <c r="AI316" s="122"/>
      <c r="AJ316" s="131"/>
      <c r="AK316" s="131"/>
      <c r="AL316" s="133"/>
      <c r="BB316" s="20"/>
      <c r="BD316" s="20"/>
    </row>
    <row r="317" s="6" customFormat="1" spans="1:56">
      <c r="A317" s="3"/>
      <c r="C317" s="11"/>
      <c r="H317" s="12"/>
      <c r="K317" s="13"/>
      <c r="L317" s="13"/>
      <c r="M317" s="13"/>
      <c r="P317" s="3"/>
      <c r="Q317" s="3"/>
      <c r="R317" s="3"/>
      <c r="S317" s="15"/>
      <c r="T317" s="15"/>
      <c r="U317" s="15"/>
      <c r="V317" s="3"/>
      <c r="W317" s="3"/>
      <c r="X317" s="134"/>
      <c r="AA317" s="3"/>
      <c r="AB317" s="16"/>
      <c r="AF317" s="17"/>
      <c r="AG317" s="14"/>
      <c r="AI317" s="18"/>
      <c r="AL317" s="19"/>
      <c r="BB317" s="20"/>
      <c r="BD317" s="20"/>
    </row>
    <row r="318" s="6" customFormat="1" spans="1:56">
      <c r="A318" s="3"/>
      <c r="C318" s="11"/>
      <c r="H318" s="12"/>
      <c r="K318" s="13"/>
      <c r="L318" s="13"/>
      <c r="M318" s="13"/>
      <c r="P318" s="3"/>
      <c r="Q318" s="3"/>
      <c r="R318" s="3"/>
      <c r="S318" s="15"/>
      <c r="T318" s="15"/>
      <c r="U318" s="15"/>
      <c r="V318" s="3"/>
      <c r="W318" s="3"/>
      <c r="X318" s="134"/>
      <c r="AA318" s="3"/>
      <c r="AB318" s="16"/>
      <c r="AF318" s="17"/>
      <c r="AG318" s="14"/>
      <c r="AI318" s="18"/>
      <c r="AL318" s="19"/>
      <c r="BB318" s="20"/>
      <c r="BD318" s="20"/>
    </row>
    <row r="319" s="6" customFormat="1" spans="1:56">
      <c r="A319" s="3"/>
      <c r="C319" s="11"/>
      <c r="H319" s="12"/>
      <c r="K319" s="13"/>
      <c r="L319" s="13"/>
      <c r="M319" s="13"/>
      <c r="P319" s="3"/>
      <c r="Q319" s="3"/>
      <c r="R319" s="3"/>
      <c r="S319" s="15"/>
      <c r="T319" s="15"/>
      <c r="U319" s="15"/>
      <c r="V319" s="3"/>
      <c r="W319" s="3"/>
      <c r="X319" s="134"/>
      <c r="AA319" s="3"/>
      <c r="AB319" s="16"/>
      <c r="AF319" s="17"/>
      <c r="AG319" s="14"/>
      <c r="AI319" s="18"/>
      <c r="AL319" s="19"/>
      <c r="BB319" s="20"/>
      <c r="BD319" s="20"/>
    </row>
    <row r="320" s="6" customFormat="1" spans="1:56">
      <c r="A320" s="3"/>
      <c r="C320" s="11"/>
      <c r="H320" s="12"/>
      <c r="K320" s="13"/>
      <c r="L320" s="13"/>
      <c r="M320" s="13"/>
      <c r="P320" s="3"/>
      <c r="Q320" s="3"/>
      <c r="R320" s="3"/>
      <c r="S320" s="15"/>
      <c r="T320" s="15"/>
      <c r="U320" s="15"/>
      <c r="V320" s="3"/>
      <c r="W320" s="3"/>
      <c r="X320" s="134"/>
      <c r="AA320" s="3"/>
      <c r="AB320" s="16"/>
      <c r="AF320" s="17"/>
      <c r="AG320" s="14"/>
      <c r="AI320" s="18"/>
      <c r="AL320" s="19"/>
      <c r="BB320" s="20"/>
      <c r="BD320" s="20"/>
    </row>
    <row r="321" s="6" customFormat="1" spans="1:56">
      <c r="A321" s="3"/>
      <c r="C321" s="11"/>
      <c r="H321" s="12"/>
      <c r="K321" s="13"/>
      <c r="L321" s="13"/>
      <c r="M321" s="13"/>
      <c r="P321" s="3"/>
      <c r="Q321" s="3"/>
      <c r="R321" s="3"/>
      <c r="S321" s="15"/>
      <c r="T321" s="15"/>
      <c r="U321" s="15"/>
      <c r="V321" s="3"/>
      <c r="W321" s="3"/>
      <c r="X321" s="134"/>
      <c r="AA321" s="3"/>
      <c r="AB321" s="16"/>
      <c r="AF321" s="17"/>
      <c r="AG321" s="14"/>
      <c r="AI321" s="18"/>
      <c r="AL321" s="19"/>
      <c r="BB321" s="20"/>
      <c r="BD321" s="20"/>
    </row>
    <row r="322" s="6" customFormat="1" spans="1:56">
      <c r="A322" s="3"/>
      <c r="C322" s="11"/>
      <c r="H322" s="12"/>
      <c r="K322" s="13"/>
      <c r="L322" s="13"/>
      <c r="M322" s="13"/>
      <c r="P322" s="3"/>
      <c r="Q322" s="3"/>
      <c r="R322" s="3"/>
      <c r="S322" s="15"/>
      <c r="T322" s="15"/>
      <c r="U322" s="15"/>
      <c r="V322" s="3"/>
      <c r="W322" s="3"/>
      <c r="X322" s="134"/>
      <c r="AA322" s="3"/>
      <c r="AB322" s="16"/>
      <c r="AF322" s="17"/>
      <c r="AG322" s="14"/>
      <c r="AI322" s="18"/>
      <c r="AL322" s="19"/>
      <c r="BB322" s="20"/>
      <c r="BD322" s="20"/>
    </row>
    <row r="323" s="6" customFormat="1" spans="1:56">
      <c r="A323" s="3"/>
      <c r="C323" s="11"/>
      <c r="H323" s="12"/>
      <c r="K323" s="13"/>
      <c r="L323" s="13"/>
      <c r="M323" s="13"/>
      <c r="P323" s="3"/>
      <c r="Q323" s="3"/>
      <c r="R323" s="3"/>
      <c r="S323" s="15"/>
      <c r="T323" s="15"/>
      <c r="U323" s="15"/>
      <c r="V323" s="3"/>
      <c r="W323" s="3"/>
      <c r="X323" s="134"/>
      <c r="AA323" s="3"/>
      <c r="AB323" s="16"/>
      <c r="AF323" s="17"/>
      <c r="AG323" s="14"/>
      <c r="AI323" s="18"/>
      <c r="AL323" s="19"/>
      <c r="BB323" s="20"/>
      <c r="BD323" s="20"/>
    </row>
    <row r="324" s="6" customFormat="1" spans="1:56">
      <c r="A324" s="3"/>
      <c r="C324" s="11"/>
      <c r="H324" s="12"/>
      <c r="K324" s="13"/>
      <c r="L324" s="13"/>
      <c r="M324" s="13"/>
      <c r="P324" s="3"/>
      <c r="Q324" s="3"/>
      <c r="R324" s="3"/>
      <c r="S324" s="15"/>
      <c r="T324" s="15"/>
      <c r="U324" s="15"/>
      <c r="V324" s="3"/>
      <c r="W324" s="3"/>
      <c r="X324" s="134"/>
      <c r="AA324" s="3"/>
      <c r="AB324" s="16"/>
      <c r="AF324" s="17"/>
      <c r="AG324" s="14"/>
      <c r="AI324" s="18"/>
      <c r="AL324" s="19"/>
      <c r="BB324" s="20"/>
      <c r="BD324" s="20"/>
    </row>
    <row r="325" s="6" customFormat="1" spans="1:56">
      <c r="A325" s="3"/>
      <c r="C325" s="11"/>
      <c r="H325" s="12"/>
      <c r="K325" s="13"/>
      <c r="L325" s="13"/>
      <c r="M325" s="13"/>
      <c r="P325" s="3"/>
      <c r="Q325" s="3"/>
      <c r="R325" s="3"/>
      <c r="S325" s="15"/>
      <c r="T325" s="15"/>
      <c r="U325" s="15"/>
      <c r="V325" s="3"/>
      <c r="W325" s="3"/>
      <c r="X325" s="134"/>
      <c r="AA325" s="3"/>
      <c r="AB325" s="16"/>
      <c r="AF325" s="17"/>
      <c r="AG325" s="14"/>
      <c r="AI325" s="18"/>
      <c r="AL325" s="19"/>
      <c r="BB325" s="20"/>
      <c r="BD325" s="20"/>
    </row>
    <row r="326" s="6" customFormat="1" spans="1:56">
      <c r="A326" s="3"/>
      <c r="C326" s="11"/>
      <c r="H326" s="12"/>
      <c r="K326" s="13"/>
      <c r="L326" s="13"/>
      <c r="M326" s="13"/>
      <c r="P326" s="3"/>
      <c r="Q326" s="3"/>
      <c r="R326" s="3"/>
      <c r="S326" s="15"/>
      <c r="T326" s="15"/>
      <c r="U326" s="15"/>
      <c r="V326" s="3"/>
      <c r="W326" s="3"/>
      <c r="X326" s="134"/>
      <c r="AA326" s="3"/>
      <c r="AB326" s="16"/>
      <c r="AF326" s="17"/>
      <c r="AG326" s="14"/>
      <c r="AI326" s="18"/>
      <c r="AL326" s="19"/>
      <c r="BB326" s="20"/>
      <c r="BD326" s="20"/>
    </row>
    <row r="327" s="6" customFormat="1" spans="1:56">
      <c r="A327" s="3"/>
      <c r="C327" s="11"/>
      <c r="H327" s="12"/>
      <c r="K327" s="13"/>
      <c r="L327" s="13"/>
      <c r="M327" s="13"/>
      <c r="P327" s="3"/>
      <c r="Q327" s="3"/>
      <c r="R327" s="3"/>
      <c r="S327" s="15"/>
      <c r="T327" s="15"/>
      <c r="U327" s="15"/>
      <c r="V327" s="3"/>
      <c r="W327" s="3"/>
      <c r="X327" s="134"/>
      <c r="AA327" s="3"/>
      <c r="AB327" s="16"/>
      <c r="AF327" s="17"/>
      <c r="AG327" s="14"/>
      <c r="AI327" s="18"/>
      <c r="AL327" s="19"/>
      <c r="BB327" s="20"/>
      <c r="BD327" s="20"/>
    </row>
    <row r="328" s="6" customFormat="1" spans="1:56">
      <c r="A328" s="3"/>
      <c r="C328" s="11"/>
      <c r="H328" s="12"/>
      <c r="K328" s="13"/>
      <c r="L328" s="13"/>
      <c r="M328" s="13"/>
      <c r="P328" s="3"/>
      <c r="Q328" s="3"/>
      <c r="R328" s="3"/>
      <c r="S328" s="15"/>
      <c r="T328" s="15"/>
      <c r="U328" s="15"/>
      <c r="V328" s="3"/>
      <c r="W328" s="3"/>
      <c r="X328" s="134"/>
      <c r="AA328" s="3"/>
      <c r="AB328" s="16"/>
      <c r="AF328" s="17"/>
      <c r="AG328" s="14"/>
      <c r="AI328" s="18"/>
      <c r="AL328" s="19"/>
      <c r="BB328" s="20"/>
      <c r="BD328" s="20"/>
    </row>
    <row r="329" s="6" customFormat="1" spans="1:56">
      <c r="A329" s="3"/>
      <c r="C329" s="11"/>
      <c r="H329" s="12"/>
      <c r="K329" s="13"/>
      <c r="L329" s="13"/>
      <c r="M329" s="13"/>
      <c r="P329" s="3"/>
      <c r="Q329" s="3"/>
      <c r="R329" s="3"/>
      <c r="S329" s="15"/>
      <c r="T329" s="15"/>
      <c r="U329" s="15"/>
      <c r="V329" s="3"/>
      <c r="W329" s="3"/>
      <c r="X329" s="134"/>
      <c r="AA329" s="3"/>
      <c r="AB329" s="16"/>
      <c r="AF329" s="17"/>
      <c r="AG329" s="14"/>
      <c r="AI329" s="18"/>
      <c r="AL329" s="19"/>
      <c r="BB329" s="20"/>
      <c r="BD329" s="20"/>
    </row>
    <row r="330" s="6" customFormat="1" spans="1:56">
      <c r="A330" s="3"/>
      <c r="C330" s="11"/>
      <c r="H330" s="12"/>
      <c r="K330" s="13"/>
      <c r="L330" s="13"/>
      <c r="M330" s="13"/>
      <c r="P330" s="3"/>
      <c r="Q330" s="3"/>
      <c r="R330" s="3"/>
      <c r="S330" s="15"/>
      <c r="T330" s="15"/>
      <c r="U330" s="15"/>
      <c r="V330" s="3"/>
      <c r="W330" s="3"/>
      <c r="X330" s="134"/>
      <c r="AA330" s="3"/>
      <c r="AB330" s="16"/>
      <c r="AF330" s="17"/>
      <c r="AG330" s="14"/>
      <c r="AI330" s="18"/>
      <c r="AL330" s="19"/>
      <c r="BB330" s="20"/>
      <c r="BD330" s="20"/>
    </row>
    <row r="331" s="6" customFormat="1" spans="1:56">
      <c r="A331" s="3"/>
      <c r="C331" s="11"/>
      <c r="H331" s="12"/>
      <c r="K331" s="13"/>
      <c r="L331" s="13"/>
      <c r="M331" s="13"/>
      <c r="P331" s="3"/>
      <c r="Q331" s="3"/>
      <c r="R331" s="3"/>
      <c r="S331" s="15"/>
      <c r="T331" s="15"/>
      <c r="U331" s="15"/>
      <c r="V331" s="3"/>
      <c r="W331" s="3"/>
      <c r="X331" s="134"/>
      <c r="AA331" s="3"/>
      <c r="AB331" s="16"/>
      <c r="AF331" s="17"/>
      <c r="AG331" s="14"/>
      <c r="AI331" s="18"/>
      <c r="AL331" s="19"/>
      <c r="BB331" s="20"/>
      <c r="BD331" s="20"/>
    </row>
    <row r="332" s="6" customFormat="1" spans="1:56">
      <c r="A332" s="3"/>
      <c r="C332" s="11"/>
      <c r="H332" s="12"/>
      <c r="K332" s="13"/>
      <c r="L332" s="13"/>
      <c r="M332" s="13"/>
      <c r="P332" s="3"/>
      <c r="Q332" s="3"/>
      <c r="R332" s="3"/>
      <c r="S332" s="15"/>
      <c r="T332" s="15"/>
      <c r="U332" s="15"/>
      <c r="V332" s="3"/>
      <c r="W332" s="3"/>
      <c r="X332" s="134"/>
      <c r="AA332" s="3"/>
      <c r="AB332" s="16"/>
      <c r="AF332" s="17"/>
      <c r="AG332" s="14"/>
      <c r="AI332" s="18"/>
      <c r="AL332" s="19"/>
      <c r="BB332" s="20"/>
      <c r="BD332" s="20"/>
    </row>
    <row r="333" s="6" customFormat="1" spans="1:56">
      <c r="A333" s="3"/>
      <c r="C333" s="11"/>
      <c r="H333" s="12"/>
      <c r="K333" s="13"/>
      <c r="L333" s="13"/>
      <c r="M333" s="13"/>
      <c r="P333" s="3"/>
      <c r="Q333" s="3"/>
      <c r="R333" s="3"/>
      <c r="S333" s="15"/>
      <c r="T333" s="15"/>
      <c r="U333" s="15"/>
      <c r="V333" s="3"/>
      <c r="W333" s="3"/>
      <c r="X333" s="134"/>
      <c r="AA333" s="3"/>
      <c r="AB333" s="16"/>
      <c r="AF333" s="17"/>
      <c r="AG333" s="14"/>
      <c r="AI333" s="18"/>
      <c r="AL333" s="19"/>
      <c r="BB333" s="20"/>
      <c r="BD333" s="20"/>
    </row>
    <row r="334" s="6" customFormat="1" spans="1:56">
      <c r="A334" s="3"/>
      <c r="C334" s="11"/>
      <c r="H334" s="12"/>
      <c r="K334" s="13"/>
      <c r="L334" s="13"/>
      <c r="M334" s="13"/>
      <c r="P334" s="3"/>
      <c r="Q334" s="3"/>
      <c r="R334" s="3"/>
      <c r="S334" s="15"/>
      <c r="T334" s="15"/>
      <c r="U334" s="15"/>
      <c r="V334" s="3"/>
      <c r="W334" s="3"/>
      <c r="X334" s="134"/>
      <c r="AA334" s="3"/>
      <c r="AB334" s="16"/>
      <c r="AF334" s="17"/>
      <c r="AG334" s="14"/>
      <c r="AI334" s="18"/>
      <c r="AL334" s="19"/>
      <c r="BB334" s="20"/>
      <c r="BD334" s="20"/>
    </row>
    <row r="335" s="6" customFormat="1" spans="1:56">
      <c r="A335" s="3"/>
      <c r="C335" s="11"/>
      <c r="H335" s="12"/>
      <c r="K335" s="13"/>
      <c r="L335" s="13"/>
      <c r="M335" s="13"/>
      <c r="P335" s="3"/>
      <c r="Q335" s="3"/>
      <c r="R335" s="3"/>
      <c r="S335" s="15"/>
      <c r="T335" s="15"/>
      <c r="U335" s="15"/>
      <c r="V335" s="3"/>
      <c r="W335" s="3"/>
      <c r="X335" s="134"/>
      <c r="AA335" s="3"/>
      <c r="AB335" s="16"/>
      <c r="AF335" s="17"/>
      <c r="AG335" s="14"/>
      <c r="AI335" s="18"/>
      <c r="AL335" s="19"/>
      <c r="BB335" s="20"/>
      <c r="BD335" s="20"/>
    </row>
    <row r="336" s="6" customFormat="1" spans="1:56">
      <c r="A336" s="3"/>
      <c r="C336" s="11"/>
      <c r="H336" s="12"/>
      <c r="K336" s="13"/>
      <c r="L336" s="13"/>
      <c r="M336" s="13"/>
      <c r="P336" s="3"/>
      <c r="Q336" s="3"/>
      <c r="R336" s="3"/>
      <c r="S336" s="15"/>
      <c r="T336" s="15"/>
      <c r="U336" s="15"/>
      <c r="V336" s="3"/>
      <c r="W336" s="3"/>
      <c r="X336" s="134"/>
      <c r="AA336" s="3"/>
      <c r="AB336" s="16"/>
      <c r="AF336" s="17"/>
      <c r="AG336" s="14"/>
      <c r="AI336" s="18"/>
      <c r="AL336" s="19"/>
      <c r="BB336" s="20"/>
      <c r="BD336" s="20"/>
    </row>
    <row r="337" s="6" customFormat="1" spans="1:56">
      <c r="A337" s="3"/>
      <c r="C337" s="11"/>
      <c r="H337" s="12"/>
      <c r="K337" s="13"/>
      <c r="L337" s="13"/>
      <c r="M337" s="13"/>
      <c r="P337" s="3"/>
      <c r="Q337" s="3"/>
      <c r="R337" s="3"/>
      <c r="S337" s="15"/>
      <c r="T337" s="15"/>
      <c r="U337" s="15"/>
      <c r="V337" s="3"/>
      <c r="W337" s="3"/>
      <c r="X337" s="134"/>
      <c r="AA337" s="3"/>
      <c r="AB337" s="16"/>
      <c r="AF337" s="17"/>
      <c r="AG337" s="14"/>
      <c r="AI337" s="18"/>
      <c r="AL337" s="19"/>
      <c r="BB337" s="20"/>
      <c r="BD337" s="20"/>
    </row>
    <row r="338" s="6" customFormat="1" spans="1:56">
      <c r="A338" s="3"/>
      <c r="C338" s="11"/>
      <c r="H338" s="12"/>
      <c r="K338" s="13"/>
      <c r="L338" s="13"/>
      <c r="M338" s="13"/>
      <c r="P338" s="3"/>
      <c r="Q338" s="3"/>
      <c r="R338" s="3"/>
      <c r="S338" s="15"/>
      <c r="T338" s="15"/>
      <c r="U338" s="15"/>
      <c r="V338" s="3"/>
      <c r="W338" s="3"/>
      <c r="X338" s="134"/>
      <c r="AA338" s="3"/>
      <c r="AB338" s="16"/>
      <c r="AF338" s="17"/>
      <c r="AG338" s="14"/>
      <c r="AI338" s="18"/>
      <c r="AL338" s="19"/>
      <c r="BB338" s="20"/>
      <c r="BD338" s="20"/>
    </row>
    <row r="339" s="6" customFormat="1" spans="1:56">
      <c r="A339" s="3"/>
      <c r="C339" s="11"/>
      <c r="H339" s="12"/>
      <c r="K339" s="13"/>
      <c r="L339" s="13"/>
      <c r="M339" s="13"/>
      <c r="P339" s="3"/>
      <c r="Q339" s="3"/>
      <c r="R339" s="3"/>
      <c r="S339" s="15"/>
      <c r="T339" s="15"/>
      <c r="U339" s="15"/>
      <c r="V339" s="3"/>
      <c r="W339" s="3"/>
      <c r="X339" s="134"/>
      <c r="AA339" s="3"/>
      <c r="AB339" s="16"/>
      <c r="AF339" s="17"/>
      <c r="AG339" s="14"/>
      <c r="AI339" s="18"/>
      <c r="AL339" s="19"/>
      <c r="BB339" s="20"/>
      <c r="BD339" s="20"/>
    </row>
    <row r="340" s="6" customFormat="1" spans="1:56">
      <c r="A340" s="3"/>
      <c r="C340" s="11"/>
      <c r="H340" s="12"/>
      <c r="K340" s="13"/>
      <c r="L340" s="13"/>
      <c r="M340" s="13"/>
      <c r="P340" s="3"/>
      <c r="Q340" s="3"/>
      <c r="R340" s="3"/>
      <c r="S340" s="15"/>
      <c r="T340" s="15"/>
      <c r="U340" s="15"/>
      <c r="V340" s="3"/>
      <c r="W340" s="3"/>
      <c r="X340" s="134"/>
      <c r="AA340" s="3"/>
      <c r="AB340" s="16"/>
      <c r="AF340" s="17"/>
      <c r="AG340" s="14"/>
      <c r="AI340" s="18"/>
      <c r="AL340" s="19"/>
      <c r="BB340" s="20"/>
      <c r="BD340" s="20"/>
    </row>
    <row r="341" s="6" customFormat="1" spans="1:56">
      <c r="A341" s="3"/>
      <c r="C341" s="11"/>
      <c r="H341" s="12"/>
      <c r="K341" s="13"/>
      <c r="L341" s="13"/>
      <c r="M341" s="13"/>
      <c r="P341" s="3"/>
      <c r="Q341" s="3"/>
      <c r="R341" s="3"/>
      <c r="S341" s="15"/>
      <c r="T341" s="15"/>
      <c r="U341" s="15"/>
      <c r="V341" s="3"/>
      <c r="W341" s="3"/>
      <c r="X341" s="134"/>
      <c r="AA341" s="3"/>
      <c r="AB341" s="16"/>
      <c r="AF341" s="17"/>
      <c r="AG341" s="14"/>
      <c r="AI341" s="18"/>
      <c r="AL341" s="19"/>
      <c r="BB341" s="20"/>
      <c r="BD341" s="20"/>
    </row>
    <row r="342" s="6" customFormat="1" spans="1:56">
      <c r="A342" s="3"/>
      <c r="C342" s="11"/>
      <c r="H342" s="12"/>
      <c r="K342" s="13"/>
      <c r="L342" s="13"/>
      <c r="M342" s="13"/>
      <c r="P342" s="3"/>
      <c r="Q342" s="3"/>
      <c r="R342" s="3"/>
      <c r="S342" s="15"/>
      <c r="T342" s="15"/>
      <c r="U342" s="15"/>
      <c r="V342" s="3"/>
      <c r="W342" s="3"/>
      <c r="X342" s="134"/>
      <c r="AA342" s="3"/>
      <c r="AB342" s="16"/>
      <c r="AF342" s="17"/>
      <c r="AG342" s="14"/>
      <c r="AI342" s="18"/>
      <c r="AL342" s="19"/>
      <c r="BB342" s="20"/>
      <c r="BD342" s="20"/>
    </row>
    <row r="343" s="6" customFormat="1" spans="1:56">
      <c r="A343" s="3"/>
      <c r="C343" s="11"/>
      <c r="H343" s="12"/>
      <c r="K343" s="13"/>
      <c r="L343" s="13"/>
      <c r="M343" s="13"/>
      <c r="P343" s="3"/>
      <c r="Q343" s="3"/>
      <c r="R343" s="3"/>
      <c r="S343" s="15"/>
      <c r="T343" s="15"/>
      <c r="U343" s="15"/>
      <c r="V343" s="3"/>
      <c r="W343" s="3"/>
      <c r="X343" s="134"/>
      <c r="AA343" s="3"/>
      <c r="AB343" s="16"/>
      <c r="AF343" s="17"/>
      <c r="AG343" s="14"/>
      <c r="AI343" s="18"/>
      <c r="AL343" s="19"/>
      <c r="BB343" s="20"/>
      <c r="BD343" s="20"/>
    </row>
    <row r="344" s="6" customFormat="1" spans="1:56">
      <c r="A344" s="3"/>
      <c r="C344" s="11"/>
      <c r="H344" s="12"/>
      <c r="K344" s="13"/>
      <c r="L344" s="13"/>
      <c r="M344" s="13"/>
      <c r="P344" s="3"/>
      <c r="Q344" s="3"/>
      <c r="R344" s="3"/>
      <c r="S344" s="15"/>
      <c r="T344" s="15"/>
      <c r="U344" s="15"/>
      <c r="V344" s="3"/>
      <c r="W344" s="3"/>
      <c r="X344" s="134"/>
      <c r="AA344" s="3"/>
      <c r="AB344" s="16"/>
      <c r="AF344" s="17"/>
      <c r="AG344" s="14"/>
      <c r="AI344" s="18"/>
      <c r="AL344" s="19"/>
      <c r="BB344" s="20"/>
      <c r="BD344" s="20"/>
    </row>
    <row r="345" s="6" customFormat="1" spans="1:56">
      <c r="A345" s="3"/>
      <c r="C345" s="11"/>
      <c r="H345" s="12"/>
      <c r="K345" s="13"/>
      <c r="L345" s="13"/>
      <c r="M345" s="13"/>
      <c r="P345" s="3"/>
      <c r="Q345" s="3"/>
      <c r="R345" s="3"/>
      <c r="S345" s="15"/>
      <c r="T345" s="15"/>
      <c r="U345" s="15"/>
      <c r="V345" s="3"/>
      <c r="W345" s="3"/>
      <c r="X345" s="134"/>
      <c r="AA345" s="3"/>
      <c r="AB345" s="16"/>
      <c r="AF345" s="17"/>
      <c r="AG345" s="14"/>
      <c r="AI345" s="18"/>
      <c r="AL345" s="19"/>
      <c r="BB345" s="20"/>
      <c r="BD345" s="20"/>
    </row>
    <row r="346" s="6" customFormat="1" spans="1:56">
      <c r="A346" s="3"/>
      <c r="C346" s="11"/>
      <c r="H346" s="12"/>
      <c r="K346" s="13"/>
      <c r="L346" s="13"/>
      <c r="M346" s="13"/>
      <c r="P346" s="3"/>
      <c r="Q346" s="3"/>
      <c r="R346" s="3"/>
      <c r="S346" s="15"/>
      <c r="T346" s="15"/>
      <c r="U346" s="15"/>
      <c r="V346" s="3"/>
      <c r="W346" s="3"/>
      <c r="X346" s="134"/>
      <c r="AA346" s="3"/>
      <c r="AB346" s="16"/>
      <c r="AF346" s="17"/>
      <c r="AG346" s="14"/>
      <c r="AI346" s="18"/>
      <c r="AL346" s="19"/>
      <c r="BB346" s="20"/>
      <c r="BD346" s="20"/>
    </row>
    <row r="347" s="6" customFormat="1" spans="1:56">
      <c r="A347" s="3"/>
      <c r="C347" s="11"/>
      <c r="H347" s="12"/>
      <c r="K347" s="13"/>
      <c r="L347" s="13"/>
      <c r="M347" s="13"/>
      <c r="P347" s="3"/>
      <c r="Q347" s="3"/>
      <c r="R347" s="3"/>
      <c r="S347" s="15"/>
      <c r="T347" s="15"/>
      <c r="U347" s="15"/>
      <c r="V347" s="3"/>
      <c r="W347" s="3"/>
      <c r="X347" s="134"/>
      <c r="AA347" s="3"/>
      <c r="AB347" s="16"/>
      <c r="AF347" s="17"/>
      <c r="AG347" s="14"/>
      <c r="AI347" s="18"/>
      <c r="AL347" s="19"/>
      <c r="BB347" s="20"/>
      <c r="BD347" s="20"/>
    </row>
    <row r="348" s="6" customFormat="1" spans="1:56">
      <c r="A348" s="3"/>
      <c r="C348" s="11"/>
      <c r="H348" s="12"/>
      <c r="K348" s="13"/>
      <c r="L348" s="13"/>
      <c r="M348" s="13"/>
      <c r="P348" s="3"/>
      <c r="Q348" s="3"/>
      <c r="R348" s="3"/>
      <c r="S348" s="15"/>
      <c r="T348" s="15"/>
      <c r="U348" s="15"/>
      <c r="V348" s="3"/>
      <c r="W348" s="3"/>
      <c r="X348" s="134"/>
      <c r="AA348" s="3"/>
      <c r="AB348" s="16"/>
      <c r="AF348" s="17"/>
      <c r="AG348" s="14"/>
      <c r="AI348" s="18"/>
      <c r="AL348" s="19"/>
      <c r="BB348" s="20"/>
      <c r="BD348" s="20"/>
    </row>
    <row r="349" s="6" customFormat="1" spans="1:56">
      <c r="A349" s="3"/>
      <c r="C349" s="11"/>
      <c r="H349" s="12"/>
      <c r="K349" s="13"/>
      <c r="L349" s="13"/>
      <c r="M349" s="13"/>
      <c r="P349" s="3"/>
      <c r="Q349" s="3"/>
      <c r="R349" s="3"/>
      <c r="S349" s="15"/>
      <c r="T349" s="15"/>
      <c r="U349" s="15"/>
      <c r="V349" s="3"/>
      <c r="W349" s="3"/>
      <c r="X349" s="134"/>
      <c r="AA349" s="3"/>
      <c r="AB349" s="16"/>
      <c r="AF349" s="17"/>
      <c r="AG349" s="14"/>
      <c r="AI349" s="18"/>
      <c r="AL349" s="19"/>
      <c r="BB349" s="20"/>
      <c r="BD349" s="20"/>
    </row>
    <row r="350" s="6" customFormat="1" spans="1:56">
      <c r="A350" s="3"/>
      <c r="C350" s="11"/>
      <c r="H350" s="12"/>
      <c r="K350" s="13"/>
      <c r="L350" s="13"/>
      <c r="M350" s="13"/>
      <c r="P350" s="3"/>
      <c r="Q350" s="3"/>
      <c r="R350" s="3"/>
      <c r="S350" s="15"/>
      <c r="T350" s="15"/>
      <c r="U350" s="15"/>
      <c r="V350" s="3"/>
      <c r="W350" s="3"/>
      <c r="X350" s="134"/>
      <c r="AA350" s="3"/>
      <c r="AB350" s="16"/>
      <c r="AF350" s="17"/>
      <c r="AG350" s="14"/>
      <c r="AI350" s="18"/>
      <c r="AL350" s="19"/>
      <c r="BB350" s="20"/>
      <c r="BD350" s="20"/>
    </row>
    <row r="351" s="6" customFormat="1" spans="1:56">
      <c r="A351" s="3"/>
      <c r="C351" s="11"/>
      <c r="H351" s="12"/>
      <c r="K351" s="13"/>
      <c r="L351" s="13"/>
      <c r="M351" s="13"/>
      <c r="P351" s="3"/>
      <c r="Q351" s="3"/>
      <c r="R351" s="3"/>
      <c r="S351" s="15"/>
      <c r="T351" s="15"/>
      <c r="U351" s="15"/>
      <c r="V351" s="3"/>
      <c r="W351" s="3"/>
      <c r="X351" s="134"/>
      <c r="AA351" s="3"/>
      <c r="AB351" s="16"/>
      <c r="AF351" s="17"/>
      <c r="AG351" s="14"/>
      <c r="AI351" s="18"/>
      <c r="AL351" s="19"/>
      <c r="BB351" s="20"/>
      <c r="BD351" s="20"/>
    </row>
    <row r="352" s="6" customFormat="1" spans="1:56">
      <c r="A352" s="3"/>
      <c r="C352" s="11"/>
      <c r="H352" s="12"/>
      <c r="K352" s="13"/>
      <c r="L352" s="13"/>
      <c r="M352" s="13"/>
      <c r="P352" s="3"/>
      <c r="Q352" s="3"/>
      <c r="R352" s="3"/>
      <c r="S352" s="15"/>
      <c r="T352" s="15"/>
      <c r="U352" s="15"/>
      <c r="V352" s="3"/>
      <c r="W352" s="3"/>
      <c r="X352" s="134"/>
      <c r="AA352" s="3"/>
      <c r="AB352" s="16"/>
      <c r="AF352" s="17"/>
      <c r="AG352" s="14"/>
      <c r="AI352" s="18"/>
      <c r="AL352" s="19"/>
      <c r="BB352" s="20"/>
      <c r="BD352" s="20"/>
    </row>
    <row r="353" s="6" customFormat="1" spans="1:56">
      <c r="A353" s="3"/>
      <c r="C353" s="11"/>
      <c r="H353" s="12"/>
      <c r="K353" s="13"/>
      <c r="L353" s="13"/>
      <c r="M353" s="13"/>
      <c r="P353" s="3"/>
      <c r="Q353" s="3"/>
      <c r="R353" s="3"/>
      <c r="S353" s="15"/>
      <c r="T353" s="15"/>
      <c r="U353" s="15"/>
      <c r="V353" s="3"/>
      <c r="W353" s="3"/>
      <c r="X353" s="134"/>
      <c r="AA353" s="3"/>
      <c r="AB353" s="16"/>
      <c r="AF353" s="17"/>
      <c r="AG353" s="14"/>
      <c r="AI353" s="18"/>
      <c r="AL353" s="19"/>
      <c r="BB353" s="20"/>
      <c r="BD353" s="20"/>
    </row>
    <row r="354" s="6" customFormat="1" spans="1:56">
      <c r="A354" s="3"/>
      <c r="C354" s="11"/>
      <c r="H354" s="12"/>
      <c r="K354" s="13"/>
      <c r="L354" s="13"/>
      <c r="M354" s="13"/>
      <c r="P354" s="3"/>
      <c r="Q354" s="3"/>
      <c r="R354" s="3"/>
      <c r="S354" s="15"/>
      <c r="T354" s="15"/>
      <c r="U354" s="15"/>
      <c r="V354" s="3"/>
      <c r="W354" s="3"/>
      <c r="X354" s="134"/>
      <c r="AA354" s="3"/>
      <c r="AB354" s="16"/>
      <c r="AF354" s="17"/>
      <c r="AG354" s="14"/>
      <c r="AI354" s="18"/>
      <c r="AL354" s="19"/>
      <c r="BB354" s="20"/>
      <c r="BD354" s="20"/>
    </row>
    <row r="355" s="6" customFormat="1" spans="1:56">
      <c r="A355" s="3"/>
      <c r="C355" s="11"/>
      <c r="H355" s="12"/>
      <c r="K355" s="13"/>
      <c r="L355" s="13"/>
      <c r="M355" s="13"/>
      <c r="P355" s="3"/>
      <c r="Q355" s="3"/>
      <c r="R355" s="3"/>
      <c r="S355" s="15"/>
      <c r="T355" s="15"/>
      <c r="U355" s="15"/>
      <c r="V355" s="3"/>
      <c r="W355" s="3"/>
      <c r="X355" s="134"/>
      <c r="AA355" s="3"/>
      <c r="AB355" s="16"/>
      <c r="AF355" s="17"/>
      <c r="AG355" s="14"/>
      <c r="AI355" s="18"/>
      <c r="AL355" s="19"/>
      <c r="BB355" s="20"/>
      <c r="BD355" s="20"/>
    </row>
    <row r="356" s="6" customFormat="1" spans="1:56">
      <c r="A356" s="3"/>
      <c r="C356" s="11"/>
      <c r="H356" s="12"/>
      <c r="K356" s="13"/>
      <c r="L356" s="13"/>
      <c r="M356" s="13"/>
      <c r="P356" s="3"/>
      <c r="Q356" s="3"/>
      <c r="R356" s="3"/>
      <c r="S356" s="15"/>
      <c r="T356" s="15"/>
      <c r="U356" s="15"/>
      <c r="V356" s="3"/>
      <c r="W356" s="3"/>
      <c r="X356" s="134"/>
      <c r="AA356" s="3"/>
      <c r="AB356" s="16"/>
      <c r="AF356" s="17"/>
      <c r="AG356" s="14"/>
      <c r="AI356" s="18"/>
      <c r="AL356" s="19"/>
      <c r="BB356" s="20"/>
      <c r="BD356" s="20"/>
    </row>
    <row r="357" s="6" customFormat="1" spans="1:56">
      <c r="A357" s="3"/>
      <c r="C357" s="11"/>
      <c r="H357" s="12"/>
      <c r="K357" s="13"/>
      <c r="L357" s="13"/>
      <c r="M357" s="13"/>
      <c r="P357" s="3"/>
      <c r="Q357" s="3"/>
      <c r="R357" s="3"/>
      <c r="S357" s="15"/>
      <c r="T357" s="15"/>
      <c r="U357" s="15"/>
      <c r="V357" s="3"/>
      <c r="W357" s="3"/>
      <c r="X357" s="134"/>
      <c r="AA357" s="3"/>
      <c r="AB357" s="16"/>
      <c r="AF357" s="17"/>
      <c r="AG357" s="14"/>
      <c r="AI357" s="18"/>
      <c r="AL357" s="19"/>
      <c r="BB357" s="20"/>
      <c r="BD357" s="20"/>
    </row>
    <row r="358" s="6" customFormat="1" spans="1:56">
      <c r="A358" s="3"/>
      <c r="C358" s="11"/>
      <c r="H358" s="12"/>
      <c r="K358" s="13"/>
      <c r="L358" s="13"/>
      <c r="M358" s="13"/>
      <c r="P358" s="3"/>
      <c r="Q358" s="3"/>
      <c r="R358" s="3"/>
      <c r="S358" s="15"/>
      <c r="T358" s="15"/>
      <c r="U358" s="15"/>
      <c r="V358" s="3"/>
      <c r="W358" s="3"/>
      <c r="X358" s="134"/>
      <c r="AA358" s="3"/>
      <c r="AB358" s="16"/>
      <c r="AF358" s="17"/>
      <c r="AG358" s="14"/>
      <c r="AI358" s="18"/>
      <c r="AL358" s="19"/>
      <c r="BB358" s="20"/>
      <c r="BD358" s="20"/>
    </row>
    <row r="359" s="6" customFormat="1" spans="1:56">
      <c r="A359" s="3"/>
      <c r="C359" s="11"/>
      <c r="H359" s="12"/>
      <c r="K359" s="13"/>
      <c r="L359" s="13"/>
      <c r="M359" s="13"/>
      <c r="P359" s="3"/>
      <c r="Q359" s="3"/>
      <c r="R359" s="3"/>
      <c r="S359" s="15"/>
      <c r="T359" s="15"/>
      <c r="U359" s="15"/>
      <c r="V359" s="3"/>
      <c r="W359" s="3"/>
      <c r="X359" s="134"/>
      <c r="AA359" s="3"/>
      <c r="AB359" s="16"/>
      <c r="AF359" s="17"/>
      <c r="AG359" s="14"/>
      <c r="AI359" s="18"/>
      <c r="AL359" s="19"/>
      <c r="BB359" s="20"/>
      <c r="BD359" s="20"/>
    </row>
    <row r="360" s="6" customFormat="1" spans="1:56">
      <c r="A360" s="3"/>
      <c r="C360" s="11"/>
      <c r="H360" s="12"/>
      <c r="K360" s="13"/>
      <c r="L360" s="13"/>
      <c r="M360" s="13"/>
      <c r="P360" s="3"/>
      <c r="Q360" s="3"/>
      <c r="R360" s="3"/>
      <c r="S360" s="15"/>
      <c r="T360" s="15"/>
      <c r="U360" s="15"/>
      <c r="V360" s="3"/>
      <c r="W360" s="3"/>
      <c r="X360" s="134"/>
      <c r="AA360" s="3"/>
      <c r="AB360" s="16"/>
      <c r="AF360" s="17"/>
      <c r="AG360" s="14"/>
      <c r="AI360" s="18"/>
      <c r="AL360" s="19"/>
      <c r="BB360" s="20"/>
      <c r="BD360" s="20"/>
    </row>
    <row r="361" s="6" customFormat="1" spans="1:56">
      <c r="A361" s="3"/>
      <c r="C361" s="11"/>
      <c r="H361" s="12"/>
      <c r="K361" s="13"/>
      <c r="L361" s="13"/>
      <c r="M361" s="13"/>
      <c r="P361" s="3"/>
      <c r="Q361" s="3"/>
      <c r="R361" s="3"/>
      <c r="S361" s="15"/>
      <c r="T361" s="15"/>
      <c r="U361" s="15"/>
      <c r="V361" s="3"/>
      <c r="W361" s="3"/>
      <c r="X361" s="134"/>
      <c r="AA361" s="3"/>
      <c r="AB361" s="16"/>
      <c r="AF361" s="17"/>
      <c r="AG361" s="14"/>
      <c r="AI361" s="18"/>
      <c r="AL361" s="19"/>
      <c r="BB361" s="20"/>
      <c r="BD361" s="20"/>
    </row>
    <row r="362" s="6" customFormat="1" spans="1:56">
      <c r="A362" s="3"/>
      <c r="C362" s="11"/>
      <c r="H362" s="12"/>
      <c r="K362" s="13"/>
      <c r="L362" s="13"/>
      <c r="M362" s="13"/>
      <c r="P362" s="3"/>
      <c r="Q362" s="3"/>
      <c r="R362" s="3"/>
      <c r="S362" s="15"/>
      <c r="T362" s="15"/>
      <c r="U362" s="15"/>
      <c r="V362" s="3"/>
      <c r="W362" s="3"/>
      <c r="X362" s="134"/>
      <c r="AA362" s="3"/>
      <c r="AB362" s="16"/>
      <c r="AF362" s="17"/>
      <c r="AG362" s="14"/>
      <c r="AI362" s="18"/>
      <c r="AL362" s="19"/>
      <c r="BB362" s="20"/>
      <c r="BD362" s="20"/>
    </row>
    <row r="363" s="6" customFormat="1" spans="1:56">
      <c r="A363" s="3"/>
      <c r="C363" s="11"/>
      <c r="H363" s="12"/>
      <c r="K363" s="13"/>
      <c r="L363" s="13"/>
      <c r="M363" s="13"/>
      <c r="P363" s="3"/>
      <c r="Q363" s="3"/>
      <c r="R363" s="3"/>
      <c r="S363" s="15"/>
      <c r="T363" s="15"/>
      <c r="U363" s="15"/>
      <c r="V363" s="3"/>
      <c r="W363" s="3"/>
      <c r="X363" s="134"/>
      <c r="AA363" s="3"/>
      <c r="AB363" s="16"/>
      <c r="AF363" s="17"/>
      <c r="AG363" s="14"/>
      <c r="AI363" s="18"/>
      <c r="AL363" s="19"/>
      <c r="BB363" s="20"/>
      <c r="BD363" s="20"/>
    </row>
    <row r="364" s="6" customFormat="1" spans="1:56">
      <c r="A364" s="3"/>
      <c r="C364" s="11"/>
      <c r="H364" s="12"/>
      <c r="K364" s="13"/>
      <c r="L364" s="13"/>
      <c r="M364" s="13"/>
      <c r="P364" s="3"/>
      <c r="Q364" s="3"/>
      <c r="R364" s="3"/>
      <c r="S364" s="15"/>
      <c r="T364" s="15"/>
      <c r="U364" s="15"/>
      <c r="V364" s="3"/>
      <c r="W364" s="3"/>
      <c r="X364" s="134"/>
      <c r="AA364" s="3"/>
      <c r="AB364" s="16"/>
      <c r="AF364" s="17"/>
      <c r="AG364" s="14"/>
      <c r="AI364" s="18"/>
      <c r="AL364" s="19"/>
      <c r="BB364" s="20"/>
      <c r="BD364" s="20"/>
    </row>
    <row r="365" s="6" customFormat="1" spans="1:56">
      <c r="A365" s="3"/>
      <c r="C365" s="11"/>
      <c r="H365" s="12"/>
      <c r="K365" s="13"/>
      <c r="L365" s="13"/>
      <c r="M365" s="13"/>
      <c r="P365" s="3"/>
      <c r="Q365" s="3"/>
      <c r="R365" s="3"/>
      <c r="S365" s="15"/>
      <c r="T365" s="15"/>
      <c r="U365" s="15"/>
      <c r="V365" s="3"/>
      <c r="W365" s="3"/>
      <c r="X365" s="134"/>
      <c r="AA365" s="3"/>
      <c r="AB365" s="16"/>
      <c r="AF365" s="17"/>
      <c r="AG365" s="14"/>
      <c r="AI365" s="18"/>
      <c r="AL365" s="19"/>
      <c r="BB365" s="20"/>
      <c r="BD365" s="20"/>
    </row>
    <row r="366" s="6" customFormat="1" spans="1:56">
      <c r="A366" s="3"/>
      <c r="C366" s="11"/>
      <c r="H366" s="12"/>
      <c r="K366" s="13"/>
      <c r="L366" s="13"/>
      <c r="M366" s="13"/>
      <c r="P366" s="3"/>
      <c r="Q366" s="3"/>
      <c r="R366" s="3"/>
      <c r="S366" s="15"/>
      <c r="T366" s="15"/>
      <c r="U366" s="15"/>
      <c r="V366" s="3"/>
      <c r="W366" s="3"/>
      <c r="X366" s="134"/>
      <c r="AA366" s="3"/>
      <c r="AB366" s="16"/>
      <c r="AF366" s="17"/>
      <c r="AG366" s="14"/>
      <c r="AI366" s="18"/>
      <c r="AL366" s="19"/>
      <c r="BB366" s="20"/>
      <c r="BD366" s="20"/>
    </row>
    <row r="367" s="6" customFormat="1" spans="1:56">
      <c r="A367" s="3"/>
      <c r="C367" s="11"/>
      <c r="H367" s="12"/>
      <c r="K367" s="13"/>
      <c r="L367" s="13"/>
      <c r="M367" s="13"/>
      <c r="P367" s="3"/>
      <c r="Q367" s="3"/>
      <c r="R367" s="3"/>
      <c r="S367" s="15"/>
      <c r="T367" s="15"/>
      <c r="U367" s="15"/>
      <c r="V367" s="3"/>
      <c r="W367" s="3"/>
      <c r="X367" s="134"/>
      <c r="AA367" s="3"/>
      <c r="AB367" s="16"/>
      <c r="AF367" s="17"/>
      <c r="AG367" s="14"/>
      <c r="AI367" s="18"/>
      <c r="AL367" s="19"/>
      <c r="BB367" s="20"/>
      <c r="BD367" s="20"/>
    </row>
    <row r="368" s="6" customFormat="1" spans="1:56">
      <c r="A368" s="3"/>
      <c r="C368" s="11"/>
      <c r="H368" s="12"/>
      <c r="K368" s="13"/>
      <c r="L368" s="13"/>
      <c r="M368" s="13"/>
      <c r="P368" s="3"/>
      <c r="Q368" s="3"/>
      <c r="R368" s="3"/>
      <c r="S368" s="15"/>
      <c r="T368" s="15"/>
      <c r="U368" s="15"/>
      <c r="V368" s="3"/>
      <c r="W368" s="3"/>
      <c r="X368" s="134"/>
      <c r="AA368" s="3"/>
      <c r="AB368" s="16"/>
      <c r="AF368" s="17"/>
      <c r="AG368" s="14"/>
      <c r="AI368" s="18"/>
      <c r="AL368" s="19"/>
      <c r="BB368" s="20"/>
      <c r="BD368" s="20"/>
    </row>
    <row r="369" s="6" customFormat="1" spans="1:56">
      <c r="A369" s="3"/>
      <c r="C369" s="11"/>
      <c r="H369" s="12"/>
      <c r="K369" s="13"/>
      <c r="L369" s="13"/>
      <c r="M369" s="13"/>
      <c r="P369" s="3"/>
      <c r="Q369" s="3"/>
      <c r="R369" s="3"/>
      <c r="S369" s="15"/>
      <c r="T369" s="15"/>
      <c r="U369" s="15"/>
      <c r="V369" s="3"/>
      <c r="W369" s="3"/>
      <c r="X369" s="134"/>
      <c r="AA369" s="3"/>
      <c r="AB369" s="16"/>
      <c r="AF369" s="17"/>
      <c r="AG369" s="14"/>
      <c r="AI369" s="18"/>
      <c r="AL369" s="19"/>
      <c r="BB369" s="20"/>
      <c r="BD369" s="20"/>
    </row>
    <row r="370" s="6" customFormat="1" spans="1:56">
      <c r="A370" s="3"/>
      <c r="C370" s="11"/>
      <c r="H370" s="12"/>
      <c r="K370" s="13"/>
      <c r="L370" s="13"/>
      <c r="M370" s="13"/>
      <c r="P370" s="3"/>
      <c r="Q370" s="3"/>
      <c r="R370" s="3"/>
      <c r="S370" s="15"/>
      <c r="T370" s="15"/>
      <c r="U370" s="15"/>
      <c r="V370" s="3"/>
      <c r="W370" s="3"/>
      <c r="X370" s="134"/>
      <c r="AA370" s="3"/>
      <c r="AB370" s="16"/>
      <c r="AF370" s="17"/>
      <c r="AG370" s="14"/>
      <c r="AI370" s="18"/>
      <c r="AL370" s="19"/>
      <c r="BB370" s="20"/>
      <c r="BD370" s="20"/>
    </row>
    <row r="371" s="6" customFormat="1" spans="1:56">
      <c r="A371" s="3"/>
      <c r="C371" s="11"/>
      <c r="H371" s="12"/>
      <c r="K371" s="13"/>
      <c r="L371" s="13"/>
      <c r="M371" s="13"/>
      <c r="P371" s="3"/>
      <c r="Q371" s="3"/>
      <c r="R371" s="3"/>
      <c r="S371" s="15"/>
      <c r="T371" s="15"/>
      <c r="U371" s="15"/>
      <c r="V371" s="3"/>
      <c r="W371" s="3"/>
      <c r="X371" s="134"/>
      <c r="AA371" s="3"/>
      <c r="AB371" s="16"/>
      <c r="AF371" s="17"/>
      <c r="AG371" s="14"/>
      <c r="AI371" s="18"/>
      <c r="AL371" s="19"/>
      <c r="BB371" s="20"/>
      <c r="BD371" s="20"/>
    </row>
    <row r="372" s="6" customFormat="1" spans="1:56">
      <c r="A372" s="3"/>
      <c r="C372" s="11"/>
      <c r="H372" s="12"/>
      <c r="K372" s="13"/>
      <c r="L372" s="13"/>
      <c r="M372" s="13"/>
      <c r="P372" s="3"/>
      <c r="Q372" s="3"/>
      <c r="R372" s="3"/>
      <c r="S372" s="15"/>
      <c r="T372" s="15"/>
      <c r="U372" s="15"/>
      <c r="V372" s="3"/>
      <c r="W372" s="3"/>
      <c r="X372" s="134"/>
      <c r="AA372" s="3"/>
      <c r="AB372" s="16"/>
      <c r="AF372" s="17"/>
      <c r="AG372" s="14"/>
      <c r="AI372" s="18"/>
      <c r="AL372" s="19"/>
      <c r="BB372" s="20"/>
      <c r="BD372" s="20"/>
    </row>
    <row r="373" s="6" customFormat="1" spans="1:56">
      <c r="A373" s="3"/>
      <c r="C373" s="11"/>
      <c r="H373" s="12"/>
      <c r="K373" s="13"/>
      <c r="L373" s="13"/>
      <c r="M373" s="13"/>
      <c r="P373" s="3"/>
      <c r="Q373" s="3"/>
      <c r="R373" s="3"/>
      <c r="S373" s="15"/>
      <c r="T373" s="15"/>
      <c r="U373" s="15"/>
      <c r="V373" s="3"/>
      <c r="W373" s="3"/>
      <c r="X373" s="134"/>
      <c r="AA373" s="3"/>
      <c r="AB373" s="16"/>
      <c r="AF373" s="17"/>
      <c r="AG373" s="14"/>
      <c r="AI373" s="18"/>
      <c r="AL373" s="19"/>
      <c r="BB373" s="20"/>
      <c r="BD373" s="20"/>
    </row>
    <row r="374" s="6" customFormat="1" spans="1:56">
      <c r="A374" s="3"/>
      <c r="C374" s="11"/>
      <c r="H374" s="12"/>
      <c r="K374" s="13"/>
      <c r="L374" s="13"/>
      <c r="M374" s="13"/>
      <c r="P374" s="3"/>
      <c r="Q374" s="3"/>
      <c r="R374" s="3"/>
      <c r="S374" s="15"/>
      <c r="T374" s="15"/>
      <c r="U374" s="15"/>
      <c r="V374" s="3"/>
      <c r="W374" s="3"/>
      <c r="X374" s="134"/>
      <c r="AA374" s="3"/>
      <c r="AB374" s="16"/>
      <c r="AF374" s="17"/>
      <c r="AG374" s="14"/>
      <c r="AI374" s="18"/>
      <c r="AL374" s="19"/>
      <c r="BB374" s="20"/>
      <c r="BD374" s="20"/>
    </row>
    <row r="375" s="6" customFormat="1" spans="1:56">
      <c r="A375" s="3"/>
      <c r="C375" s="11"/>
      <c r="H375" s="12"/>
      <c r="K375" s="13"/>
      <c r="L375" s="13"/>
      <c r="M375" s="13"/>
      <c r="P375" s="3"/>
      <c r="Q375" s="3"/>
      <c r="R375" s="3"/>
      <c r="S375" s="15"/>
      <c r="T375" s="15"/>
      <c r="U375" s="15"/>
      <c r="V375" s="3"/>
      <c r="W375" s="3"/>
      <c r="X375" s="134"/>
      <c r="AA375" s="3"/>
      <c r="AB375" s="16"/>
      <c r="AF375" s="17"/>
      <c r="AG375" s="14"/>
      <c r="AI375" s="18"/>
      <c r="AL375" s="19"/>
      <c r="BB375" s="20"/>
      <c r="BD375" s="20"/>
    </row>
    <row r="376" s="6" customFormat="1" spans="1:56">
      <c r="A376" s="3"/>
      <c r="C376" s="11"/>
      <c r="H376" s="12"/>
      <c r="K376" s="13"/>
      <c r="L376" s="13"/>
      <c r="M376" s="13"/>
      <c r="P376" s="3"/>
      <c r="Q376" s="3"/>
      <c r="R376" s="3"/>
      <c r="S376" s="15"/>
      <c r="T376" s="15"/>
      <c r="U376" s="15"/>
      <c r="V376" s="3"/>
      <c r="W376" s="3"/>
      <c r="X376" s="134"/>
      <c r="AA376" s="3"/>
      <c r="AB376" s="16"/>
      <c r="AF376" s="17"/>
      <c r="AG376" s="14"/>
      <c r="AI376" s="18"/>
      <c r="AL376" s="19"/>
      <c r="BB376" s="20"/>
      <c r="BD376" s="20"/>
    </row>
    <row r="377" s="6" customFormat="1" spans="1:56">
      <c r="A377" s="3"/>
      <c r="C377" s="11"/>
      <c r="H377" s="12"/>
      <c r="K377" s="13"/>
      <c r="L377" s="13"/>
      <c r="M377" s="13"/>
      <c r="P377" s="3"/>
      <c r="Q377" s="3"/>
      <c r="R377" s="3"/>
      <c r="S377" s="15"/>
      <c r="T377" s="15"/>
      <c r="U377" s="15"/>
      <c r="V377" s="3"/>
      <c r="W377" s="3"/>
      <c r="X377" s="134"/>
      <c r="AA377" s="3"/>
      <c r="AB377" s="16"/>
      <c r="AF377" s="17"/>
      <c r="AG377" s="14"/>
      <c r="AI377" s="18"/>
      <c r="AL377" s="19"/>
      <c r="BB377" s="20"/>
      <c r="BD377" s="20"/>
    </row>
    <row r="378" s="6" customFormat="1" spans="1:56">
      <c r="A378" s="3"/>
      <c r="C378" s="11"/>
      <c r="H378" s="12"/>
      <c r="K378" s="13"/>
      <c r="L378" s="13"/>
      <c r="M378" s="13"/>
      <c r="P378" s="3"/>
      <c r="Q378" s="3"/>
      <c r="R378" s="3"/>
      <c r="S378" s="15"/>
      <c r="T378" s="15"/>
      <c r="U378" s="15"/>
      <c r="V378" s="3"/>
      <c r="W378" s="3"/>
      <c r="X378" s="134"/>
      <c r="AA378" s="3"/>
      <c r="AB378" s="16"/>
      <c r="AF378" s="17"/>
      <c r="AG378" s="14"/>
      <c r="AI378" s="18"/>
      <c r="AL378" s="19"/>
      <c r="BB378" s="20"/>
      <c r="BD378" s="20"/>
    </row>
    <row r="379" s="6" customFormat="1" spans="1:56">
      <c r="A379" s="3"/>
      <c r="C379" s="11"/>
      <c r="H379" s="12"/>
      <c r="K379" s="13"/>
      <c r="L379" s="13"/>
      <c r="M379" s="13"/>
      <c r="P379" s="3"/>
      <c r="Q379" s="3"/>
      <c r="R379" s="3"/>
      <c r="S379" s="15"/>
      <c r="T379" s="15"/>
      <c r="U379" s="15"/>
      <c r="V379" s="3"/>
      <c r="W379" s="3"/>
      <c r="X379" s="134"/>
      <c r="AA379" s="3"/>
      <c r="AB379" s="16"/>
      <c r="AF379" s="17"/>
      <c r="AG379" s="14"/>
      <c r="AI379" s="18"/>
      <c r="AL379" s="19"/>
      <c r="BB379" s="20"/>
      <c r="BD379" s="20"/>
    </row>
    <row r="380" s="6" customFormat="1" spans="1:56">
      <c r="A380" s="3"/>
      <c r="C380" s="11"/>
      <c r="H380" s="12"/>
      <c r="K380" s="13"/>
      <c r="L380" s="13"/>
      <c r="M380" s="13"/>
      <c r="P380" s="3"/>
      <c r="Q380" s="3"/>
      <c r="R380" s="3"/>
      <c r="S380" s="15"/>
      <c r="T380" s="15"/>
      <c r="U380" s="15"/>
      <c r="V380" s="3"/>
      <c r="W380" s="3"/>
      <c r="X380" s="134"/>
      <c r="AA380" s="3"/>
      <c r="AB380" s="16"/>
      <c r="AF380" s="17"/>
      <c r="AG380" s="14"/>
      <c r="AI380" s="18"/>
      <c r="AL380" s="19"/>
      <c r="BB380" s="20"/>
      <c r="BD380" s="20"/>
    </row>
    <row r="381" s="6" customFormat="1" spans="1:56">
      <c r="A381" s="3"/>
      <c r="C381" s="11"/>
      <c r="H381" s="12"/>
      <c r="K381" s="13"/>
      <c r="L381" s="13"/>
      <c r="M381" s="13"/>
      <c r="P381" s="3"/>
      <c r="Q381" s="3"/>
      <c r="R381" s="3"/>
      <c r="S381" s="15"/>
      <c r="T381" s="15"/>
      <c r="U381" s="15"/>
      <c r="V381" s="3"/>
      <c r="W381" s="3"/>
      <c r="X381" s="134"/>
      <c r="AA381" s="3"/>
      <c r="AB381" s="16"/>
      <c r="AF381" s="17"/>
      <c r="AG381" s="14"/>
      <c r="AI381" s="18"/>
      <c r="AL381" s="19"/>
      <c r="BB381" s="20"/>
      <c r="BD381" s="20"/>
    </row>
    <row r="382" s="6" customFormat="1" spans="1:56">
      <c r="A382" s="3"/>
      <c r="C382" s="11"/>
      <c r="H382" s="12"/>
      <c r="K382" s="13"/>
      <c r="L382" s="13"/>
      <c r="M382" s="13"/>
      <c r="P382" s="3"/>
      <c r="Q382" s="3"/>
      <c r="R382" s="3"/>
      <c r="S382" s="15"/>
      <c r="T382" s="15"/>
      <c r="U382" s="15"/>
      <c r="V382" s="3"/>
      <c r="W382" s="3"/>
      <c r="X382" s="134"/>
      <c r="AA382" s="3"/>
      <c r="AB382" s="16"/>
      <c r="AF382" s="17"/>
      <c r="AG382" s="14"/>
      <c r="AI382" s="18"/>
      <c r="AL382" s="19"/>
      <c r="BB382" s="20"/>
      <c r="BD382" s="20"/>
    </row>
    <row r="383" s="6" customFormat="1" spans="1:56">
      <c r="A383" s="3"/>
      <c r="C383" s="11"/>
      <c r="H383" s="12"/>
      <c r="K383" s="13"/>
      <c r="L383" s="13"/>
      <c r="M383" s="13"/>
      <c r="P383" s="3"/>
      <c r="Q383" s="3"/>
      <c r="R383" s="3"/>
      <c r="S383" s="15"/>
      <c r="T383" s="15"/>
      <c r="U383" s="15"/>
      <c r="V383" s="3"/>
      <c r="W383" s="3"/>
      <c r="X383" s="134"/>
      <c r="AA383" s="3"/>
      <c r="AB383" s="16"/>
      <c r="AF383" s="17"/>
      <c r="AG383" s="14"/>
      <c r="AI383" s="18"/>
      <c r="AL383" s="19"/>
      <c r="BB383" s="20"/>
      <c r="BD383" s="20"/>
    </row>
    <row r="384" s="6" customFormat="1" spans="1:56">
      <c r="A384" s="3"/>
      <c r="C384" s="11"/>
      <c r="H384" s="12"/>
      <c r="K384" s="13"/>
      <c r="L384" s="13"/>
      <c r="M384" s="13"/>
      <c r="P384" s="3"/>
      <c r="Q384" s="3"/>
      <c r="R384" s="3"/>
      <c r="S384" s="15"/>
      <c r="T384" s="15"/>
      <c r="U384" s="15"/>
      <c r="V384" s="3"/>
      <c r="W384" s="3"/>
      <c r="X384" s="134"/>
      <c r="AA384" s="3"/>
      <c r="AB384" s="16"/>
      <c r="AF384" s="17"/>
      <c r="AG384" s="14"/>
      <c r="AI384" s="18"/>
      <c r="AL384" s="19"/>
      <c r="BB384" s="20"/>
      <c r="BD384" s="20"/>
    </row>
    <row r="385" s="6" customFormat="1" spans="1:56">
      <c r="A385" s="3"/>
      <c r="C385" s="11"/>
      <c r="H385" s="12"/>
      <c r="K385" s="13"/>
      <c r="L385" s="13"/>
      <c r="M385" s="13"/>
      <c r="P385" s="3"/>
      <c r="Q385" s="3"/>
      <c r="R385" s="3"/>
      <c r="S385" s="15"/>
      <c r="T385" s="15"/>
      <c r="U385" s="15"/>
      <c r="V385" s="3"/>
      <c r="W385" s="3"/>
      <c r="X385" s="134"/>
      <c r="AA385" s="3"/>
      <c r="AB385" s="16"/>
      <c r="AF385" s="17"/>
      <c r="AG385" s="14"/>
      <c r="AI385" s="18"/>
      <c r="AL385" s="19"/>
      <c r="BB385" s="20"/>
      <c r="BD385" s="20"/>
    </row>
    <row r="386" s="6" customFormat="1" spans="1:56">
      <c r="A386" s="3"/>
      <c r="C386" s="11"/>
      <c r="H386" s="12"/>
      <c r="K386" s="13"/>
      <c r="L386" s="13"/>
      <c r="M386" s="13"/>
      <c r="P386" s="3"/>
      <c r="Q386" s="3"/>
      <c r="R386" s="3"/>
      <c r="S386" s="15"/>
      <c r="T386" s="15"/>
      <c r="U386" s="15"/>
      <c r="V386" s="3"/>
      <c r="W386" s="3"/>
      <c r="X386" s="134"/>
      <c r="AA386" s="3"/>
      <c r="AB386" s="16"/>
      <c r="AF386" s="17"/>
      <c r="AG386" s="14"/>
      <c r="AI386" s="18"/>
      <c r="AL386" s="19"/>
      <c r="BB386" s="20"/>
      <c r="BD386" s="20"/>
    </row>
    <row r="387" s="6" customFormat="1" spans="1:56">
      <c r="A387" s="3"/>
      <c r="C387" s="11"/>
      <c r="H387" s="12"/>
      <c r="K387" s="13"/>
      <c r="L387" s="13"/>
      <c r="M387" s="13"/>
      <c r="P387" s="3"/>
      <c r="Q387" s="3"/>
      <c r="R387" s="3"/>
      <c r="S387" s="15"/>
      <c r="T387" s="15"/>
      <c r="U387" s="15"/>
      <c r="V387" s="3"/>
      <c r="W387" s="3"/>
      <c r="X387" s="134"/>
      <c r="AA387" s="3"/>
      <c r="AB387" s="16"/>
      <c r="AF387" s="17"/>
      <c r="AG387" s="14"/>
      <c r="AI387" s="18"/>
      <c r="AL387" s="19"/>
      <c r="BB387" s="20"/>
      <c r="BD387" s="20"/>
    </row>
    <row r="388" s="6" customFormat="1" spans="1:56">
      <c r="A388" s="3"/>
      <c r="C388" s="11"/>
      <c r="H388" s="12"/>
      <c r="K388" s="13"/>
      <c r="L388" s="13"/>
      <c r="M388" s="13"/>
      <c r="P388" s="3"/>
      <c r="Q388" s="3"/>
      <c r="R388" s="3"/>
      <c r="S388" s="15"/>
      <c r="T388" s="15"/>
      <c r="U388" s="15"/>
      <c r="V388" s="3"/>
      <c r="W388" s="3"/>
      <c r="X388" s="134"/>
      <c r="AA388" s="3"/>
      <c r="AB388" s="16"/>
      <c r="AF388" s="17"/>
      <c r="AG388" s="14"/>
      <c r="AI388" s="18"/>
      <c r="AL388" s="19"/>
      <c r="BB388" s="20"/>
      <c r="BD388" s="20"/>
    </row>
    <row r="389" s="6" customFormat="1" spans="1:56">
      <c r="A389" s="3"/>
      <c r="C389" s="11"/>
      <c r="H389" s="12"/>
      <c r="K389" s="13"/>
      <c r="L389" s="13"/>
      <c r="M389" s="13"/>
      <c r="P389" s="3"/>
      <c r="Q389" s="3"/>
      <c r="R389" s="3"/>
      <c r="S389" s="15"/>
      <c r="T389" s="15"/>
      <c r="U389" s="15"/>
      <c r="V389" s="3"/>
      <c r="W389" s="3"/>
      <c r="X389" s="134"/>
      <c r="AA389" s="3"/>
      <c r="AB389" s="16"/>
      <c r="AF389" s="17"/>
      <c r="AG389" s="14"/>
      <c r="AI389" s="18"/>
      <c r="AL389" s="19"/>
      <c r="BB389" s="20"/>
      <c r="BD389" s="20"/>
    </row>
    <row r="390" s="6" customFormat="1" spans="1:56">
      <c r="A390" s="3"/>
      <c r="C390" s="11"/>
      <c r="H390" s="12"/>
      <c r="K390" s="13"/>
      <c r="L390" s="13"/>
      <c r="M390" s="13"/>
      <c r="P390" s="3"/>
      <c r="Q390" s="3"/>
      <c r="R390" s="3"/>
      <c r="S390" s="15"/>
      <c r="T390" s="15"/>
      <c r="U390" s="15"/>
      <c r="V390" s="3"/>
      <c r="W390" s="3"/>
      <c r="X390" s="134"/>
      <c r="AA390" s="3"/>
      <c r="AB390" s="16"/>
      <c r="AF390" s="17"/>
      <c r="AG390" s="14"/>
      <c r="AI390" s="18"/>
      <c r="AL390" s="19"/>
      <c r="BB390" s="20"/>
      <c r="BD390" s="20"/>
    </row>
    <row r="391" s="6" customFormat="1" spans="1:56">
      <c r="A391" s="3"/>
      <c r="C391" s="11"/>
      <c r="H391" s="12"/>
      <c r="K391" s="13"/>
      <c r="L391" s="13"/>
      <c r="M391" s="13"/>
      <c r="P391" s="3"/>
      <c r="Q391" s="3"/>
      <c r="R391" s="3"/>
      <c r="S391" s="15"/>
      <c r="T391" s="15"/>
      <c r="U391" s="15"/>
      <c r="V391" s="3"/>
      <c r="W391" s="3"/>
      <c r="X391" s="134"/>
      <c r="AA391" s="3"/>
      <c r="AB391" s="16"/>
      <c r="AF391" s="17"/>
      <c r="AG391" s="14"/>
      <c r="AI391" s="18"/>
      <c r="AL391" s="19"/>
      <c r="BB391" s="20"/>
      <c r="BD391" s="20"/>
    </row>
    <row r="392" s="6" customFormat="1" spans="1:56">
      <c r="A392" s="3"/>
      <c r="C392" s="11"/>
      <c r="H392" s="12"/>
      <c r="K392" s="13"/>
      <c r="L392" s="13"/>
      <c r="M392" s="13"/>
      <c r="P392" s="3"/>
      <c r="Q392" s="3"/>
      <c r="R392" s="3"/>
      <c r="S392" s="15"/>
      <c r="T392" s="15"/>
      <c r="U392" s="15"/>
      <c r="V392" s="3"/>
      <c r="W392" s="3"/>
      <c r="X392" s="134"/>
      <c r="AA392" s="3"/>
      <c r="AB392" s="16"/>
      <c r="AF392" s="17"/>
      <c r="AG392" s="14"/>
      <c r="AI392" s="18"/>
      <c r="AL392" s="19"/>
      <c r="BB392" s="20"/>
      <c r="BD392" s="20"/>
    </row>
    <row r="393" s="6" customFormat="1" spans="1:56">
      <c r="A393" s="3"/>
      <c r="C393" s="11"/>
      <c r="H393" s="12"/>
      <c r="K393" s="13"/>
      <c r="L393" s="13"/>
      <c r="M393" s="13"/>
      <c r="P393" s="3"/>
      <c r="Q393" s="3"/>
      <c r="R393" s="3"/>
      <c r="S393" s="15"/>
      <c r="T393" s="15"/>
      <c r="U393" s="15"/>
      <c r="V393" s="3"/>
      <c r="W393" s="3"/>
      <c r="X393" s="134"/>
      <c r="AA393" s="3"/>
      <c r="AB393" s="16"/>
      <c r="AF393" s="17"/>
      <c r="AG393" s="14"/>
      <c r="AI393" s="18"/>
      <c r="AL393" s="19"/>
      <c r="BB393" s="20"/>
      <c r="BD393" s="20"/>
    </row>
    <row r="394" s="6" customFormat="1" spans="1:56">
      <c r="A394" s="3"/>
      <c r="C394" s="11"/>
      <c r="H394" s="12"/>
      <c r="K394" s="13"/>
      <c r="L394" s="13"/>
      <c r="M394" s="13"/>
      <c r="P394" s="3"/>
      <c r="Q394" s="3"/>
      <c r="R394" s="3"/>
      <c r="S394" s="15"/>
      <c r="T394" s="15"/>
      <c r="U394" s="15"/>
      <c r="V394" s="3"/>
      <c r="W394" s="3"/>
      <c r="X394" s="134"/>
      <c r="AA394" s="3"/>
      <c r="AB394" s="16"/>
      <c r="AF394" s="17"/>
      <c r="AG394" s="14"/>
      <c r="AI394" s="18"/>
      <c r="AL394" s="19"/>
      <c r="BB394" s="20"/>
      <c r="BD394" s="20"/>
    </row>
    <row r="395" s="6" customFormat="1" spans="1:56">
      <c r="A395" s="3"/>
      <c r="C395" s="11"/>
      <c r="H395" s="12"/>
      <c r="K395" s="13"/>
      <c r="L395" s="13"/>
      <c r="M395" s="13"/>
      <c r="P395" s="3"/>
      <c r="Q395" s="3"/>
      <c r="R395" s="3"/>
      <c r="S395" s="15"/>
      <c r="T395" s="15"/>
      <c r="U395" s="15"/>
      <c r="V395" s="3"/>
      <c r="W395" s="3"/>
      <c r="X395" s="134"/>
      <c r="AA395" s="3"/>
      <c r="AB395" s="16"/>
      <c r="AF395" s="17"/>
      <c r="AG395" s="14"/>
      <c r="AI395" s="18"/>
      <c r="AL395" s="19"/>
      <c r="BB395" s="20"/>
      <c r="BD395" s="20"/>
    </row>
    <row r="396" s="6" customFormat="1" spans="1:56">
      <c r="A396" s="3"/>
      <c r="C396" s="11"/>
      <c r="H396" s="12"/>
      <c r="K396" s="13"/>
      <c r="L396" s="13"/>
      <c r="M396" s="13"/>
      <c r="P396" s="3"/>
      <c r="Q396" s="3"/>
      <c r="R396" s="3"/>
      <c r="S396" s="15"/>
      <c r="T396" s="15"/>
      <c r="U396" s="15"/>
      <c r="V396" s="3"/>
      <c r="W396" s="3"/>
      <c r="X396" s="134"/>
      <c r="AA396" s="3"/>
      <c r="AB396" s="16"/>
      <c r="AF396" s="17"/>
      <c r="AG396" s="14"/>
      <c r="AI396" s="18"/>
      <c r="AL396" s="19"/>
      <c r="BB396" s="20"/>
      <c r="BD396" s="20"/>
    </row>
    <row r="397" s="6" customFormat="1" spans="1:56">
      <c r="A397" s="3"/>
      <c r="C397" s="11"/>
      <c r="H397" s="12"/>
      <c r="K397" s="13"/>
      <c r="L397" s="13"/>
      <c r="M397" s="13"/>
      <c r="P397" s="3"/>
      <c r="Q397" s="3"/>
      <c r="R397" s="3"/>
      <c r="S397" s="15"/>
      <c r="T397" s="15"/>
      <c r="U397" s="15"/>
      <c r="V397" s="3"/>
      <c r="W397" s="3"/>
      <c r="X397" s="134"/>
      <c r="AA397" s="3"/>
      <c r="AB397" s="16"/>
      <c r="AF397" s="17"/>
      <c r="AG397" s="14"/>
      <c r="AI397" s="18"/>
      <c r="AL397" s="19"/>
      <c r="BB397" s="20"/>
      <c r="BD397" s="20"/>
    </row>
    <row r="398" s="6" customFormat="1" spans="1:56">
      <c r="A398" s="3"/>
      <c r="C398" s="11"/>
      <c r="H398" s="12"/>
      <c r="K398" s="13"/>
      <c r="L398" s="13"/>
      <c r="M398" s="13"/>
      <c r="P398" s="3"/>
      <c r="Q398" s="3"/>
      <c r="R398" s="3"/>
      <c r="S398" s="15"/>
      <c r="T398" s="15"/>
      <c r="U398" s="15"/>
      <c r="V398" s="3"/>
      <c r="W398" s="3"/>
      <c r="X398" s="134"/>
      <c r="AA398" s="3"/>
      <c r="AB398" s="16"/>
      <c r="AF398" s="17"/>
      <c r="AG398" s="14"/>
      <c r="AI398" s="18"/>
      <c r="AL398" s="19"/>
      <c r="BB398" s="20"/>
      <c r="BD398" s="20"/>
    </row>
    <row r="399" s="6" customFormat="1" spans="1:56">
      <c r="A399" s="3"/>
      <c r="C399" s="11"/>
      <c r="H399" s="12"/>
      <c r="K399" s="13"/>
      <c r="L399" s="13"/>
      <c r="M399" s="13"/>
      <c r="P399" s="3"/>
      <c r="Q399" s="3"/>
      <c r="R399" s="3"/>
      <c r="S399" s="15"/>
      <c r="T399" s="15"/>
      <c r="U399" s="15"/>
      <c r="V399" s="3"/>
      <c r="W399" s="3"/>
      <c r="X399" s="134"/>
      <c r="AA399" s="3"/>
      <c r="AB399" s="16"/>
      <c r="AF399" s="17"/>
      <c r="AG399" s="14"/>
      <c r="AI399" s="18"/>
      <c r="AL399" s="19"/>
      <c r="BB399" s="20"/>
      <c r="BD399" s="20"/>
    </row>
    <row r="400" s="6" customFormat="1" spans="1:56">
      <c r="A400" s="3"/>
      <c r="C400" s="11"/>
      <c r="H400" s="12"/>
      <c r="K400" s="13"/>
      <c r="L400" s="13"/>
      <c r="M400" s="13"/>
      <c r="P400" s="3"/>
      <c r="Q400" s="3"/>
      <c r="R400" s="3"/>
      <c r="S400" s="15"/>
      <c r="T400" s="15"/>
      <c r="U400" s="15"/>
      <c r="V400" s="3"/>
      <c r="W400" s="3"/>
      <c r="X400" s="134"/>
      <c r="AA400" s="3"/>
      <c r="AB400" s="16"/>
      <c r="AF400" s="17"/>
      <c r="AG400" s="14"/>
      <c r="AI400" s="18"/>
      <c r="AL400" s="19"/>
      <c r="BB400" s="20"/>
      <c r="BD400" s="20"/>
    </row>
    <row r="401" s="6" customFormat="1" spans="1:56">
      <c r="A401" s="3"/>
      <c r="C401" s="11"/>
      <c r="H401" s="12"/>
      <c r="K401" s="13"/>
      <c r="L401" s="13"/>
      <c r="M401" s="13"/>
      <c r="P401" s="3"/>
      <c r="Q401" s="3"/>
      <c r="R401" s="3"/>
      <c r="S401" s="15"/>
      <c r="T401" s="15"/>
      <c r="U401" s="15"/>
      <c r="V401" s="3"/>
      <c r="W401" s="3"/>
      <c r="X401" s="134"/>
      <c r="AA401" s="3"/>
      <c r="AB401" s="16"/>
      <c r="AF401" s="17"/>
      <c r="AG401" s="14"/>
      <c r="AI401" s="18"/>
      <c r="AL401" s="19"/>
      <c r="BB401" s="20"/>
      <c r="BD401" s="20"/>
    </row>
    <row r="402" s="6" customFormat="1" spans="1:56">
      <c r="A402" s="3"/>
      <c r="C402" s="11"/>
      <c r="H402" s="12"/>
      <c r="K402" s="13"/>
      <c r="L402" s="13"/>
      <c r="M402" s="13"/>
      <c r="P402" s="3"/>
      <c r="Q402" s="3"/>
      <c r="R402" s="3"/>
      <c r="S402" s="15"/>
      <c r="T402" s="15"/>
      <c r="U402" s="15"/>
      <c r="V402" s="3"/>
      <c r="W402" s="3"/>
      <c r="X402" s="134"/>
      <c r="AA402" s="3"/>
      <c r="AB402" s="16"/>
      <c r="AF402" s="17"/>
      <c r="AG402" s="14"/>
      <c r="AI402" s="18"/>
      <c r="AL402" s="19"/>
      <c r="BB402" s="20"/>
      <c r="BD402" s="20"/>
    </row>
    <row r="403" s="6" customFormat="1" spans="1:56">
      <c r="A403" s="3"/>
      <c r="C403" s="11"/>
      <c r="H403" s="12"/>
      <c r="K403" s="13"/>
      <c r="L403" s="13"/>
      <c r="M403" s="13"/>
      <c r="P403" s="3"/>
      <c r="Q403" s="3"/>
      <c r="R403" s="3"/>
      <c r="S403" s="15"/>
      <c r="T403" s="15"/>
      <c r="U403" s="15"/>
      <c r="V403" s="3"/>
      <c r="W403" s="3"/>
      <c r="X403" s="134"/>
      <c r="AA403" s="3"/>
      <c r="AB403" s="16"/>
      <c r="AF403" s="17"/>
      <c r="AG403" s="14"/>
      <c r="AI403" s="18"/>
      <c r="AL403" s="19"/>
      <c r="BB403" s="20"/>
      <c r="BD403" s="20"/>
    </row>
    <row r="404" s="6" customFormat="1" spans="1:56">
      <c r="A404" s="3"/>
      <c r="C404" s="11"/>
      <c r="H404" s="12"/>
      <c r="K404" s="13"/>
      <c r="L404" s="13"/>
      <c r="M404" s="13"/>
      <c r="P404" s="3"/>
      <c r="Q404" s="3"/>
      <c r="R404" s="3"/>
      <c r="S404" s="15"/>
      <c r="T404" s="15"/>
      <c r="U404" s="15"/>
      <c r="V404" s="3"/>
      <c r="W404" s="3"/>
      <c r="X404" s="134"/>
      <c r="AA404" s="3"/>
      <c r="AB404" s="16"/>
      <c r="AF404" s="17"/>
      <c r="AG404" s="14"/>
      <c r="AI404" s="18"/>
      <c r="AL404" s="19"/>
      <c r="BB404" s="20"/>
      <c r="BD404" s="20"/>
    </row>
    <row r="405" s="6" customFormat="1" spans="1:56">
      <c r="A405" s="3"/>
      <c r="C405" s="11"/>
      <c r="H405" s="12"/>
      <c r="K405" s="13"/>
      <c r="L405" s="13"/>
      <c r="M405" s="13"/>
      <c r="P405" s="3"/>
      <c r="Q405" s="3"/>
      <c r="R405" s="3"/>
      <c r="S405" s="15"/>
      <c r="T405" s="15"/>
      <c r="U405" s="15"/>
      <c r="V405" s="3"/>
      <c r="W405" s="3"/>
      <c r="X405" s="134"/>
      <c r="AA405" s="3"/>
      <c r="AB405" s="16"/>
      <c r="AF405" s="17"/>
      <c r="AG405" s="14"/>
      <c r="AI405" s="18"/>
      <c r="AL405" s="19"/>
      <c r="BB405" s="20"/>
      <c r="BD405" s="20"/>
    </row>
    <row r="406" s="6" customFormat="1" spans="1:56">
      <c r="A406" s="3"/>
      <c r="C406" s="11"/>
      <c r="H406" s="12"/>
      <c r="K406" s="13"/>
      <c r="L406" s="13"/>
      <c r="M406" s="13"/>
      <c r="P406" s="3"/>
      <c r="Q406" s="3"/>
      <c r="R406" s="3"/>
      <c r="S406" s="15"/>
      <c r="T406" s="15"/>
      <c r="U406" s="15"/>
      <c r="V406" s="3"/>
      <c r="W406" s="3"/>
      <c r="X406" s="134"/>
      <c r="AA406" s="3"/>
      <c r="AB406" s="16"/>
      <c r="AF406" s="17"/>
      <c r="AG406" s="14"/>
      <c r="AI406" s="18"/>
      <c r="AL406" s="19"/>
      <c r="BB406" s="20"/>
      <c r="BD406" s="20"/>
    </row>
    <row r="407" s="6" customFormat="1" spans="1:56">
      <c r="A407" s="3"/>
      <c r="C407" s="11"/>
      <c r="H407" s="12"/>
      <c r="K407" s="13"/>
      <c r="L407" s="13"/>
      <c r="M407" s="13"/>
      <c r="P407" s="3"/>
      <c r="Q407" s="3"/>
      <c r="R407" s="3"/>
      <c r="S407" s="15"/>
      <c r="T407" s="15"/>
      <c r="U407" s="15"/>
      <c r="V407" s="3"/>
      <c r="W407" s="3"/>
      <c r="X407" s="134"/>
      <c r="AA407" s="3"/>
      <c r="AB407" s="16"/>
      <c r="AF407" s="17"/>
      <c r="AG407" s="14"/>
      <c r="AI407" s="18"/>
      <c r="AL407" s="19"/>
      <c r="BB407" s="20"/>
      <c r="BD407" s="20"/>
    </row>
    <row r="408" s="6" customFormat="1" spans="1:56">
      <c r="A408" s="3"/>
      <c r="C408" s="11"/>
      <c r="H408" s="12"/>
      <c r="K408" s="13"/>
      <c r="L408" s="13"/>
      <c r="M408" s="13"/>
      <c r="P408" s="3"/>
      <c r="Q408" s="3"/>
      <c r="R408" s="3"/>
      <c r="S408" s="15"/>
      <c r="T408" s="15"/>
      <c r="U408" s="15"/>
      <c r="V408" s="3"/>
      <c r="W408" s="3"/>
      <c r="X408" s="134"/>
      <c r="AA408" s="3"/>
      <c r="AB408" s="16"/>
      <c r="AF408" s="17"/>
      <c r="AG408" s="14"/>
      <c r="AI408" s="18"/>
      <c r="AL408" s="19"/>
      <c r="BB408" s="20"/>
      <c r="BD408" s="20"/>
    </row>
    <row r="409" s="6" customFormat="1" spans="1:56">
      <c r="A409" s="3"/>
      <c r="C409" s="11"/>
      <c r="H409" s="12"/>
      <c r="K409" s="13"/>
      <c r="L409" s="13"/>
      <c r="M409" s="13"/>
      <c r="P409" s="3"/>
      <c r="Q409" s="3"/>
      <c r="R409" s="3"/>
      <c r="S409" s="15"/>
      <c r="T409" s="15"/>
      <c r="U409" s="15"/>
      <c r="V409" s="3"/>
      <c r="W409" s="3"/>
      <c r="X409" s="134"/>
      <c r="AA409" s="3"/>
      <c r="AB409" s="16"/>
      <c r="AF409" s="17"/>
      <c r="AG409" s="14"/>
      <c r="AI409" s="18"/>
      <c r="AL409" s="19"/>
      <c r="BB409" s="20"/>
      <c r="BD409" s="20"/>
    </row>
    <row r="410" s="6" customFormat="1" spans="1:56">
      <c r="A410" s="3"/>
      <c r="C410" s="11"/>
      <c r="H410" s="12"/>
      <c r="K410" s="13"/>
      <c r="L410" s="13"/>
      <c r="M410" s="13"/>
      <c r="P410" s="3"/>
      <c r="Q410" s="3"/>
      <c r="R410" s="3"/>
      <c r="S410" s="15"/>
      <c r="T410" s="15"/>
      <c r="U410" s="15"/>
      <c r="V410" s="3"/>
      <c r="W410" s="3"/>
      <c r="X410" s="134"/>
      <c r="AA410" s="3"/>
      <c r="AB410" s="16"/>
      <c r="AF410" s="17"/>
      <c r="AG410" s="14"/>
      <c r="AI410" s="18"/>
      <c r="AL410" s="19"/>
      <c r="BB410" s="20"/>
      <c r="BD410" s="20"/>
    </row>
    <row r="411" s="6" customFormat="1" spans="1:56">
      <c r="A411" s="3"/>
      <c r="C411" s="11"/>
      <c r="H411" s="12"/>
      <c r="K411" s="13"/>
      <c r="L411" s="13"/>
      <c r="M411" s="13"/>
      <c r="P411" s="3"/>
      <c r="Q411" s="3"/>
      <c r="R411" s="3"/>
      <c r="S411" s="15"/>
      <c r="T411" s="15"/>
      <c r="U411" s="15"/>
      <c r="V411" s="3"/>
      <c r="W411" s="3"/>
      <c r="X411" s="134"/>
      <c r="AA411" s="3"/>
      <c r="AB411" s="16"/>
      <c r="AF411" s="17"/>
      <c r="AG411" s="14"/>
      <c r="AI411" s="18"/>
      <c r="AL411" s="19"/>
      <c r="BB411" s="20"/>
      <c r="BD411" s="20"/>
    </row>
    <row r="412" s="6" customFormat="1" spans="1:56">
      <c r="A412" s="3"/>
      <c r="C412" s="11"/>
      <c r="H412" s="12"/>
      <c r="K412" s="13"/>
      <c r="L412" s="13"/>
      <c r="M412" s="13"/>
      <c r="P412" s="3"/>
      <c r="Q412" s="3"/>
      <c r="R412" s="3"/>
      <c r="S412" s="15"/>
      <c r="T412" s="15"/>
      <c r="U412" s="15"/>
      <c r="V412" s="3"/>
      <c r="W412" s="3"/>
      <c r="X412" s="134"/>
      <c r="AA412" s="3"/>
      <c r="AB412" s="16"/>
      <c r="AF412" s="17"/>
      <c r="AG412" s="14"/>
      <c r="AI412" s="18"/>
      <c r="AL412" s="19"/>
      <c r="BB412" s="20"/>
      <c r="BD412" s="20"/>
    </row>
    <row r="413" s="6" customFormat="1" spans="1:56">
      <c r="A413" s="3"/>
      <c r="C413" s="11"/>
      <c r="H413" s="12"/>
      <c r="K413" s="13"/>
      <c r="L413" s="13"/>
      <c r="M413" s="13"/>
      <c r="P413" s="3"/>
      <c r="Q413" s="3"/>
      <c r="R413" s="3"/>
      <c r="S413" s="15"/>
      <c r="T413" s="15"/>
      <c r="U413" s="15"/>
      <c r="V413" s="3"/>
      <c r="W413" s="3"/>
      <c r="X413" s="134"/>
      <c r="AA413" s="3"/>
      <c r="AB413" s="16"/>
      <c r="AF413" s="17"/>
      <c r="AG413" s="14"/>
      <c r="AI413" s="18"/>
      <c r="AL413" s="19"/>
      <c r="BB413" s="20"/>
      <c r="BD413" s="20"/>
    </row>
    <row r="414" s="6" customFormat="1" spans="1:56">
      <c r="A414" s="3"/>
      <c r="C414" s="11"/>
      <c r="H414" s="12"/>
      <c r="K414" s="13"/>
      <c r="L414" s="13"/>
      <c r="M414" s="13"/>
      <c r="P414" s="3"/>
      <c r="Q414" s="3"/>
      <c r="R414" s="3"/>
      <c r="S414" s="15"/>
      <c r="T414" s="15"/>
      <c r="U414" s="15"/>
      <c r="V414" s="3"/>
      <c r="W414" s="3"/>
      <c r="X414" s="134"/>
      <c r="AA414" s="3"/>
      <c r="AB414" s="16"/>
      <c r="AF414" s="17"/>
      <c r="AG414" s="14"/>
      <c r="AI414" s="18"/>
      <c r="AL414" s="19"/>
      <c r="BB414" s="20"/>
      <c r="BD414" s="20"/>
    </row>
    <row r="415" s="6" customFormat="1" spans="1:56">
      <c r="A415" s="3"/>
      <c r="C415" s="11"/>
      <c r="H415" s="12"/>
      <c r="K415" s="13"/>
      <c r="L415" s="13"/>
      <c r="M415" s="13"/>
      <c r="P415" s="3"/>
      <c r="Q415" s="3"/>
      <c r="R415" s="3"/>
      <c r="S415" s="15"/>
      <c r="T415" s="15"/>
      <c r="U415" s="15"/>
      <c r="V415" s="3"/>
      <c r="W415" s="3"/>
      <c r="X415" s="134"/>
      <c r="AA415" s="3"/>
      <c r="AB415" s="16"/>
      <c r="AF415" s="17"/>
      <c r="AG415" s="14"/>
      <c r="AI415" s="18"/>
      <c r="AL415" s="19"/>
      <c r="BB415" s="20"/>
      <c r="BD415" s="20"/>
    </row>
    <row r="416" s="6" customFormat="1" spans="1:56">
      <c r="A416" s="3"/>
      <c r="C416" s="11"/>
      <c r="H416" s="12"/>
      <c r="K416" s="13"/>
      <c r="L416" s="13"/>
      <c r="M416" s="13"/>
      <c r="P416" s="3"/>
      <c r="Q416" s="3"/>
      <c r="R416" s="3"/>
      <c r="S416" s="15"/>
      <c r="T416" s="15"/>
      <c r="U416" s="15"/>
      <c r="V416" s="3"/>
      <c r="W416" s="3"/>
      <c r="X416" s="134"/>
      <c r="AA416" s="3"/>
      <c r="AB416" s="16"/>
      <c r="AF416" s="17"/>
      <c r="AG416" s="14"/>
      <c r="AI416" s="18"/>
      <c r="AL416" s="19"/>
      <c r="BB416" s="20"/>
      <c r="BD416" s="20"/>
    </row>
    <row r="417" s="6" customFormat="1" spans="1:56">
      <c r="A417" s="3"/>
      <c r="C417" s="11"/>
      <c r="H417" s="12"/>
      <c r="K417" s="13"/>
      <c r="L417" s="13"/>
      <c r="M417" s="13"/>
      <c r="P417" s="3"/>
      <c r="Q417" s="3"/>
      <c r="R417" s="3"/>
      <c r="S417" s="15"/>
      <c r="T417" s="15"/>
      <c r="U417" s="15"/>
      <c r="V417" s="3"/>
      <c r="W417" s="3"/>
      <c r="X417" s="134"/>
      <c r="AA417" s="3"/>
      <c r="AB417" s="16"/>
      <c r="AF417" s="17"/>
      <c r="AG417" s="14"/>
      <c r="AI417" s="18"/>
      <c r="AL417" s="19"/>
      <c r="BB417" s="20"/>
      <c r="BD417" s="20"/>
    </row>
    <row r="418" s="6" customFormat="1" spans="1:56">
      <c r="A418" s="3"/>
      <c r="C418" s="11"/>
      <c r="H418" s="12"/>
      <c r="K418" s="13"/>
      <c r="L418" s="13"/>
      <c r="M418" s="13"/>
      <c r="P418" s="3"/>
      <c r="Q418" s="3"/>
      <c r="R418" s="3"/>
      <c r="S418" s="15"/>
      <c r="T418" s="15"/>
      <c r="U418" s="15"/>
      <c r="V418" s="3"/>
      <c r="W418" s="3"/>
      <c r="X418" s="134"/>
      <c r="AA418" s="3"/>
      <c r="AB418" s="16"/>
      <c r="AF418" s="17"/>
      <c r="AG418" s="14"/>
      <c r="AI418" s="18"/>
      <c r="AL418" s="19"/>
      <c r="BB418" s="20"/>
      <c r="BD418" s="20"/>
    </row>
    <row r="419" s="6" customFormat="1" spans="1:56">
      <c r="A419" s="3"/>
      <c r="C419" s="11"/>
      <c r="H419" s="12"/>
      <c r="K419" s="13"/>
      <c r="L419" s="13"/>
      <c r="M419" s="13"/>
      <c r="P419" s="3"/>
      <c r="Q419" s="3"/>
      <c r="R419" s="3"/>
      <c r="S419" s="15"/>
      <c r="T419" s="15"/>
      <c r="U419" s="15"/>
      <c r="V419" s="3"/>
      <c r="W419" s="3"/>
      <c r="X419" s="134"/>
      <c r="AA419" s="3"/>
      <c r="AB419" s="16"/>
      <c r="AF419" s="17"/>
      <c r="AG419" s="14"/>
      <c r="AI419" s="18"/>
      <c r="AL419" s="19"/>
      <c r="BB419" s="20"/>
      <c r="BD419" s="20"/>
    </row>
    <row r="420" s="6" customFormat="1" spans="1:56">
      <c r="A420" s="3"/>
      <c r="C420" s="11"/>
      <c r="H420" s="12"/>
      <c r="K420" s="13"/>
      <c r="L420" s="13"/>
      <c r="M420" s="13"/>
      <c r="P420" s="3"/>
      <c r="Q420" s="3"/>
      <c r="R420" s="3"/>
      <c r="S420" s="15"/>
      <c r="T420" s="15"/>
      <c r="U420" s="15"/>
      <c r="V420" s="3"/>
      <c r="W420" s="3"/>
      <c r="X420" s="134"/>
      <c r="AA420" s="3"/>
      <c r="AB420" s="16"/>
      <c r="AF420" s="17"/>
      <c r="AG420" s="14"/>
      <c r="AI420" s="18"/>
      <c r="AL420" s="19"/>
      <c r="BB420" s="20"/>
      <c r="BD420" s="20"/>
    </row>
    <row r="421" s="6" customFormat="1" spans="1:56">
      <c r="A421" s="3"/>
      <c r="C421" s="11"/>
      <c r="H421" s="12"/>
      <c r="K421" s="13"/>
      <c r="L421" s="13"/>
      <c r="M421" s="13"/>
      <c r="P421" s="3"/>
      <c r="Q421" s="3"/>
      <c r="R421" s="3"/>
      <c r="S421" s="15"/>
      <c r="T421" s="15"/>
      <c r="U421" s="15"/>
      <c r="V421" s="3"/>
      <c r="W421" s="3"/>
      <c r="X421" s="134"/>
      <c r="AA421" s="3"/>
      <c r="AB421" s="16"/>
      <c r="AF421" s="17"/>
      <c r="AG421" s="14"/>
      <c r="AI421" s="18"/>
      <c r="AL421" s="19"/>
      <c r="BB421" s="20"/>
      <c r="BD421" s="20"/>
    </row>
    <row r="422" s="6" customFormat="1" spans="1:56">
      <c r="A422" s="3"/>
      <c r="C422" s="11"/>
      <c r="H422" s="12"/>
      <c r="K422" s="13"/>
      <c r="L422" s="13"/>
      <c r="M422" s="13"/>
      <c r="P422" s="3"/>
      <c r="Q422" s="3"/>
      <c r="R422" s="3"/>
      <c r="S422" s="15"/>
      <c r="T422" s="15"/>
      <c r="U422" s="15"/>
      <c r="V422" s="3"/>
      <c r="W422" s="3"/>
      <c r="X422" s="134"/>
      <c r="AA422" s="3"/>
      <c r="AB422" s="16"/>
      <c r="AF422" s="17"/>
      <c r="AG422" s="14"/>
      <c r="AI422" s="18"/>
      <c r="AL422" s="19"/>
      <c r="BB422" s="20"/>
      <c r="BD422" s="20"/>
    </row>
    <row r="423" s="6" customFormat="1" spans="1:56">
      <c r="A423" s="3"/>
      <c r="C423" s="11"/>
      <c r="H423" s="12"/>
      <c r="K423" s="13"/>
      <c r="L423" s="13"/>
      <c r="M423" s="13"/>
      <c r="P423" s="3"/>
      <c r="Q423" s="3"/>
      <c r="R423" s="3"/>
      <c r="S423" s="15"/>
      <c r="T423" s="15"/>
      <c r="U423" s="15"/>
      <c r="V423" s="3"/>
      <c r="W423" s="3"/>
      <c r="X423" s="134"/>
      <c r="AA423" s="3"/>
      <c r="AB423" s="16"/>
      <c r="AF423" s="17"/>
      <c r="AG423" s="14"/>
      <c r="AI423" s="18"/>
      <c r="AL423" s="19"/>
      <c r="BB423" s="20"/>
      <c r="BD423" s="20"/>
    </row>
    <row r="424" s="6" customFormat="1" spans="1:56">
      <c r="A424" s="3"/>
      <c r="C424" s="11"/>
      <c r="H424" s="12"/>
      <c r="K424" s="13"/>
      <c r="L424" s="13"/>
      <c r="M424" s="13"/>
      <c r="P424" s="3"/>
      <c r="Q424" s="3"/>
      <c r="R424" s="3"/>
      <c r="S424" s="15"/>
      <c r="T424" s="15"/>
      <c r="U424" s="15"/>
      <c r="V424" s="3"/>
      <c r="W424" s="3"/>
      <c r="X424" s="134"/>
      <c r="AA424" s="3"/>
      <c r="AB424" s="16"/>
      <c r="AF424" s="17"/>
      <c r="AG424" s="14"/>
      <c r="AI424" s="18"/>
      <c r="AL424" s="19"/>
      <c r="BB424" s="20"/>
      <c r="BD424" s="20"/>
    </row>
    <row r="425" s="6" customFormat="1" spans="1:56">
      <c r="A425" s="3"/>
      <c r="C425" s="11"/>
      <c r="H425" s="12"/>
      <c r="K425" s="13"/>
      <c r="L425" s="13"/>
      <c r="M425" s="13"/>
      <c r="P425" s="3"/>
      <c r="Q425" s="3"/>
      <c r="R425" s="3"/>
      <c r="S425" s="15"/>
      <c r="T425" s="15"/>
      <c r="U425" s="15"/>
      <c r="V425" s="3"/>
      <c r="W425" s="3"/>
      <c r="X425" s="134"/>
      <c r="AA425" s="3"/>
      <c r="AB425" s="16"/>
      <c r="AF425" s="17"/>
      <c r="AG425" s="14"/>
      <c r="AI425" s="18"/>
      <c r="AL425" s="19"/>
      <c r="BB425" s="20"/>
      <c r="BD425" s="20"/>
    </row>
    <row r="426" s="6" customFormat="1" spans="1:56">
      <c r="A426" s="3"/>
      <c r="C426" s="11"/>
      <c r="H426" s="12"/>
      <c r="K426" s="13"/>
      <c r="L426" s="13"/>
      <c r="M426" s="13"/>
      <c r="P426" s="3"/>
      <c r="Q426" s="3"/>
      <c r="R426" s="3"/>
      <c r="S426" s="15"/>
      <c r="T426" s="15"/>
      <c r="U426" s="15"/>
      <c r="V426" s="3"/>
      <c r="W426" s="3"/>
      <c r="X426" s="134"/>
      <c r="AA426" s="3"/>
      <c r="AB426" s="16"/>
      <c r="AF426" s="17"/>
      <c r="AG426" s="14"/>
      <c r="AI426" s="18"/>
      <c r="AL426" s="19"/>
      <c r="BB426" s="20"/>
      <c r="BD426" s="20"/>
    </row>
    <row r="427" s="6" customFormat="1" spans="1:56">
      <c r="A427" s="3"/>
      <c r="C427" s="11"/>
      <c r="H427" s="12"/>
      <c r="K427" s="13"/>
      <c r="L427" s="13"/>
      <c r="M427" s="13"/>
      <c r="P427" s="3"/>
      <c r="Q427" s="3"/>
      <c r="R427" s="3"/>
      <c r="S427" s="15"/>
      <c r="T427" s="15"/>
      <c r="U427" s="15"/>
      <c r="V427" s="3"/>
      <c r="W427" s="3"/>
      <c r="X427" s="134"/>
      <c r="AA427" s="3"/>
      <c r="AB427" s="16"/>
      <c r="AF427" s="17"/>
      <c r="AG427" s="14"/>
      <c r="AI427" s="18"/>
      <c r="AL427" s="19"/>
      <c r="BB427" s="20"/>
      <c r="BD427" s="20"/>
    </row>
    <row r="428" s="6" customFormat="1" spans="1:56">
      <c r="A428" s="3"/>
      <c r="C428" s="11"/>
      <c r="H428" s="12"/>
      <c r="K428" s="13"/>
      <c r="L428" s="13"/>
      <c r="M428" s="13"/>
      <c r="P428" s="3"/>
      <c r="Q428" s="3"/>
      <c r="R428" s="3"/>
      <c r="S428" s="15"/>
      <c r="T428" s="15"/>
      <c r="U428" s="15"/>
      <c r="V428" s="3"/>
      <c r="W428" s="3"/>
      <c r="X428" s="134"/>
      <c r="AA428" s="3"/>
      <c r="AB428" s="16"/>
      <c r="AF428" s="17"/>
      <c r="AG428" s="14"/>
      <c r="AI428" s="18"/>
      <c r="AL428" s="19"/>
      <c r="BB428" s="20"/>
      <c r="BD428" s="20"/>
    </row>
    <row r="429" s="6" customFormat="1" spans="1:56">
      <c r="A429" s="3"/>
      <c r="C429" s="11"/>
      <c r="H429" s="12"/>
      <c r="K429" s="13"/>
      <c r="L429" s="13"/>
      <c r="M429" s="13"/>
      <c r="P429" s="3"/>
      <c r="Q429" s="3"/>
      <c r="R429" s="3"/>
      <c r="S429" s="15"/>
      <c r="T429" s="15"/>
      <c r="U429" s="15"/>
      <c r="V429" s="3"/>
      <c r="W429" s="3"/>
      <c r="X429" s="134"/>
      <c r="AA429" s="3"/>
      <c r="AB429" s="16"/>
      <c r="AF429" s="17"/>
      <c r="AG429" s="14"/>
      <c r="AI429" s="18"/>
      <c r="AL429" s="19"/>
      <c r="BB429" s="20"/>
      <c r="BD429" s="20"/>
    </row>
    <row r="430" s="6" customFormat="1" spans="1:56">
      <c r="A430" s="3"/>
      <c r="C430" s="11"/>
      <c r="H430" s="12"/>
      <c r="K430" s="13"/>
      <c r="L430" s="13"/>
      <c r="M430" s="13"/>
      <c r="P430" s="3"/>
      <c r="Q430" s="3"/>
      <c r="R430" s="3"/>
      <c r="S430" s="15"/>
      <c r="T430" s="15"/>
      <c r="U430" s="15"/>
      <c r="V430" s="3"/>
      <c r="W430" s="3"/>
      <c r="X430" s="134"/>
      <c r="AA430" s="3"/>
      <c r="AB430" s="16"/>
      <c r="AF430" s="17"/>
      <c r="AG430" s="14"/>
      <c r="AI430" s="18"/>
      <c r="AL430" s="19"/>
      <c r="BB430" s="20"/>
      <c r="BD430" s="20"/>
    </row>
    <row r="431" s="6" customFormat="1" spans="1:56">
      <c r="A431" s="3"/>
      <c r="C431" s="11"/>
      <c r="H431" s="12"/>
      <c r="K431" s="13"/>
      <c r="L431" s="13"/>
      <c r="M431" s="13"/>
      <c r="P431" s="3"/>
      <c r="Q431" s="3"/>
      <c r="R431" s="3"/>
      <c r="S431" s="15"/>
      <c r="T431" s="15"/>
      <c r="U431" s="15"/>
      <c r="V431" s="3"/>
      <c r="W431" s="3"/>
      <c r="X431" s="134"/>
      <c r="AA431" s="3"/>
      <c r="AB431" s="16"/>
      <c r="AF431" s="17"/>
      <c r="AG431" s="14"/>
      <c r="AI431" s="18"/>
      <c r="AL431" s="19"/>
      <c r="BB431" s="20"/>
      <c r="BD431" s="20"/>
    </row>
    <row r="432" s="6" customFormat="1" spans="1:56">
      <c r="A432" s="3"/>
      <c r="C432" s="11"/>
      <c r="H432" s="12"/>
      <c r="K432" s="13"/>
      <c r="L432" s="13"/>
      <c r="M432" s="13"/>
      <c r="P432" s="3"/>
      <c r="Q432" s="3"/>
      <c r="R432" s="3"/>
      <c r="S432" s="15"/>
      <c r="T432" s="15"/>
      <c r="U432" s="15"/>
      <c r="V432" s="3"/>
      <c r="W432" s="3"/>
      <c r="X432" s="134"/>
      <c r="AA432" s="3"/>
      <c r="AB432" s="16"/>
      <c r="AF432" s="17"/>
      <c r="AG432" s="14"/>
      <c r="AI432" s="18"/>
      <c r="AL432" s="19"/>
      <c r="BB432" s="20"/>
      <c r="BD432" s="20"/>
    </row>
    <row r="433" s="6" customFormat="1" spans="1:56">
      <c r="A433" s="3"/>
      <c r="C433" s="11"/>
      <c r="H433" s="12"/>
      <c r="K433" s="13"/>
      <c r="L433" s="13"/>
      <c r="M433" s="13"/>
      <c r="P433" s="3"/>
      <c r="Q433" s="3"/>
      <c r="R433" s="3"/>
      <c r="S433" s="15"/>
      <c r="T433" s="15"/>
      <c r="U433" s="15"/>
      <c r="V433" s="3"/>
      <c r="W433" s="3"/>
      <c r="X433" s="134"/>
      <c r="AA433" s="3"/>
      <c r="AB433" s="16"/>
      <c r="AF433" s="17"/>
      <c r="AG433" s="14"/>
      <c r="AI433" s="18"/>
      <c r="AL433" s="19"/>
      <c r="BB433" s="20"/>
      <c r="BD433" s="20"/>
    </row>
    <row r="434" s="6" customFormat="1" spans="1:56">
      <c r="A434" s="3"/>
      <c r="C434" s="11"/>
      <c r="H434" s="12"/>
      <c r="K434" s="13"/>
      <c r="L434" s="13"/>
      <c r="M434" s="13"/>
      <c r="P434" s="3"/>
      <c r="Q434" s="3"/>
      <c r="R434" s="3"/>
      <c r="S434" s="15"/>
      <c r="T434" s="15"/>
      <c r="U434" s="15"/>
      <c r="V434" s="3"/>
      <c r="W434" s="3"/>
      <c r="X434" s="134"/>
      <c r="AA434" s="3"/>
      <c r="AB434" s="16"/>
      <c r="AF434" s="17"/>
      <c r="AG434" s="14"/>
      <c r="AI434" s="18"/>
      <c r="AL434" s="19"/>
      <c r="BB434" s="20"/>
      <c r="BD434" s="20"/>
    </row>
    <row r="435" s="6" customFormat="1" spans="1:56">
      <c r="A435" s="3"/>
      <c r="C435" s="11"/>
      <c r="H435" s="12"/>
      <c r="K435" s="13"/>
      <c r="L435" s="13"/>
      <c r="M435" s="13"/>
      <c r="P435" s="3"/>
      <c r="Q435" s="3"/>
      <c r="R435" s="3"/>
      <c r="S435" s="15"/>
      <c r="T435" s="15"/>
      <c r="U435" s="15"/>
      <c r="V435" s="3"/>
      <c r="W435" s="3"/>
      <c r="X435" s="134"/>
      <c r="AA435" s="3"/>
      <c r="AB435" s="16"/>
      <c r="AF435" s="17"/>
      <c r="AG435" s="14"/>
      <c r="AI435" s="18"/>
      <c r="AL435" s="19"/>
      <c r="BB435" s="20"/>
      <c r="BD435" s="20"/>
    </row>
    <row r="436" s="6" customFormat="1" spans="1:56">
      <c r="A436" s="3"/>
      <c r="C436" s="11"/>
      <c r="H436" s="12"/>
      <c r="K436" s="13"/>
      <c r="L436" s="13"/>
      <c r="M436" s="13"/>
      <c r="P436" s="3"/>
      <c r="Q436" s="3"/>
      <c r="R436" s="3"/>
      <c r="S436" s="15"/>
      <c r="T436" s="15"/>
      <c r="U436" s="15"/>
      <c r="V436" s="3"/>
      <c r="W436" s="3"/>
      <c r="X436" s="134"/>
      <c r="AA436" s="3"/>
      <c r="AB436" s="16"/>
      <c r="AF436" s="17"/>
      <c r="AG436" s="14"/>
      <c r="AI436" s="18"/>
      <c r="AL436" s="19"/>
      <c r="BB436" s="20"/>
      <c r="BD436" s="20"/>
    </row>
    <row r="437" s="6" customFormat="1" spans="1:56">
      <c r="A437" s="3"/>
      <c r="C437" s="11"/>
      <c r="H437" s="12"/>
      <c r="K437" s="13"/>
      <c r="L437" s="13"/>
      <c r="M437" s="13"/>
      <c r="P437" s="3"/>
      <c r="Q437" s="3"/>
      <c r="R437" s="3"/>
      <c r="S437" s="15"/>
      <c r="T437" s="15"/>
      <c r="U437" s="15"/>
      <c r="V437" s="3"/>
      <c r="W437" s="3"/>
      <c r="X437" s="134"/>
      <c r="AA437" s="3"/>
      <c r="AB437" s="16"/>
      <c r="AF437" s="17"/>
      <c r="AG437" s="14"/>
      <c r="AI437" s="18"/>
      <c r="AL437" s="19"/>
      <c r="BB437" s="20"/>
      <c r="BD437" s="20"/>
    </row>
    <row r="438" s="6" customFormat="1" spans="1:56">
      <c r="A438" s="3"/>
      <c r="C438" s="11"/>
      <c r="H438" s="12"/>
      <c r="K438" s="13"/>
      <c r="L438" s="13"/>
      <c r="M438" s="13"/>
      <c r="P438" s="3"/>
      <c r="Q438" s="3"/>
      <c r="R438" s="3"/>
      <c r="S438" s="15"/>
      <c r="T438" s="15"/>
      <c r="U438" s="15"/>
      <c r="V438" s="3"/>
      <c r="W438" s="3"/>
      <c r="X438" s="134"/>
      <c r="AA438" s="3"/>
      <c r="AB438" s="16"/>
      <c r="AF438" s="17"/>
      <c r="AG438" s="14"/>
      <c r="AI438" s="18"/>
      <c r="AL438" s="19"/>
      <c r="BB438" s="20"/>
      <c r="BD438" s="20"/>
    </row>
    <row r="439" s="6" customFormat="1" spans="1:56">
      <c r="A439" s="3"/>
      <c r="C439" s="11"/>
      <c r="H439" s="12"/>
      <c r="K439" s="13"/>
      <c r="L439" s="13"/>
      <c r="M439" s="13"/>
      <c r="P439" s="3"/>
      <c r="Q439" s="3"/>
      <c r="R439" s="3"/>
      <c r="S439" s="15"/>
      <c r="T439" s="15"/>
      <c r="U439" s="15"/>
      <c r="V439" s="3"/>
      <c r="W439" s="3"/>
      <c r="X439" s="134"/>
      <c r="AA439" s="3"/>
      <c r="AB439" s="16"/>
      <c r="AF439" s="17"/>
      <c r="AG439" s="14"/>
      <c r="AI439" s="18"/>
      <c r="AL439" s="19"/>
      <c r="BB439" s="20"/>
      <c r="BD439" s="20"/>
    </row>
    <row r="440" s="6" customFormat="1" spans="1:56">
      <c r="A440" s="3"/>
      <c r="C440" s="11"/>
      <c r="H440" s="12"/>
      <c r="K440" s="13"/>
      <c r="L440" s="13"/>
      <c r="M440" s="13"/>
      <c r="P440" s="3"/>
      <c r="Q440" s="3"/>
      <c r="R440" s="3"/>
      <c r="S440" s="15"/>
      <c r="T440" s="15"/>
      <c r="U440" s="15"/>
      <c r="V440" s="3"/>
      <c r="W440" s="3"/>
      <c r="X440" s="134"/>
      <c r="AA440" s="3"/>
      <c r="AB440" s="16"/>
      <c r="AF440" s="17"/>
      <c r="AG440" s="14"/>
      <c r="AI440" s="18"/>
      <c r="AL440" s="19"/>
      <c r="BB440" s="20"/>
      <c r="BD440" s="20"/>
    </row>
    <row r="441" s="6" customFormat="1" spans="1:56">
      <c r="A441" s="3"/>
      <c r="C441" s="11"/>
      <c r="H441" s="12"/>
      <c r="K441" s="13"/>
      <c r="L441" s="13"/>
      <c r="M441" s="13"/>
      <c r="P441" s="3"/>
      <c r="Q441" s="3"/>
      <c r="R441" s="3"/>
      <c r="S441" s="15"/>
      <c r="T441" s="15"/>
      <c r="U441" s="15"/>
      <c r="V441" s="3"/>
      <c r="W441" s="3"/>
      <c r="X441" s="134"/>
      <c r="AA441" s="3"/>
      <c r="AB441" s="16"/>
      <c r="AF441" s="17"/>
      <c r="AG441" s="14"/>
      <c r="AI441" s="18"/>
      <c r="AL441" s="19"/>
      <c r="BB441" s="20"/>
      <c r="BD441" s="20"/>
    </row>
    <row r="442" s="6" customFormat="1" spans="1:56">
      <c r="A442" s="3"/>
      <c r="C442" s="11"/>
      <c r="H442" s="12"/>
      <c r="K442" s="13"/>
      <c r="L442" s="13"/>
      <c r="M442" s="13"/>
      <c r="P442" s="3"/>
      <c r="Q442" s="3"/>
      <c r="R442" s="3"/>
      <c r="S442" s="15"/>
      <c r="T442" s="15"/>
      <c r="U442" s="15"/>
      <c r="V442" s="3"/>
      <c r="W442" s="3"/>
      <c r="X442" s="134"/>
      <c r="AA442" s="3"/>
      <c r="AB442" s="16"/>
      <c r="AF442" s="17"/>
      <c r="AG442" s="14"/>
      <c r="AI442" s="18"/>
      <c r="AL442" s="19"/>
      <c r="BB442" s="20"/>
      <c r="BD442" s="20"/>
    </row>
    <row r="443" s="6" customFormat="1" spans="1:56">
      <c r="A443" s="3"/>
      <c r="C443" s="11"/>
      <c r="H443" s="12"/>
      <c r="K443" s="13"/>
      <c r="L443" s="13"/>
      <c r="M443" s="13"/>
      <c r="P443" s="3"/>
      <c r="Q443" s="3"/>
      <c r="R443" s="3"/>
      <c r="S443" s="15"/>
      <c r="T443" s="15"/>
      <c r="U443" s="15"/>
      <c r="V443" s="3"/>
      <c r="W443" s="3"/>
      <c r="X443" s="134"/>
      <c r="AA443" s="3"/>
      <c r="AB443" s="16"/>
      <c r="AF443" s="17"/>
      <c r="AG443" s="14"/>
      <c r="AI443" s="18"/>
      <c r="AL443" s="19"/>
      <c r="BB443" s="20"/>
      <c r="BD443" s="20"/>
    </row>
    <row r="444" s="6" customFormat="1" spans="1:56">
      <c r="A444" s="3"/>
      <c r="C444" s="11"/>
      <c r="H444" s="12"/>
      <c r="K444" s="13"/>
      <c r="L444" s="13"/>
      <c r="M444" s="13"/>
      <c r="P444" s="3"/>
      <c r="Q444" s="3"/>
      <c r="R444" s="3"/>
      <c r="S444" s="15"/>
      <c r="T444" s="15"/>
      <c r="U444" s="15"/>
      <c r="V444" s="3"/>
      <c r="W444" s="3"/>
      <c r="X444" s="134"/>
      <c r="AA444" s="3"/>
      <c r="AB444" s="16"/>
      <c r="AF444" s="17"/>
      <c r="AG444" s="14"/>
      <c r="AI444" s="18"/>
      <c r="AL444" s="19"/>
      <c r="BB444" s="20"/>
      <c r="BD444" s="20"/>
    </row>
    <row r="445" s="6" customFormat="1" spans="1:56">
      <c r="A445" s="3"/>
      <c r="C445" s="11"/>
      <c r="H445" s="12"/>
      <c r="K445" s="13"/>
      <c r="L445" s="13"/>
      <c r="M445" s="13"/>
      <c r="P445" s="3"/>
      <c r="Q445" s="3"/>
      <c r="R445" s="3"/>
      <c r="S445" s="15"/>
      <c r="T445" s="15"/>
      <c r="U445" s="15"/>
      <c r="V445" s="3"/>
      <c r="W445" s="3"/>
      <c r="X445" s="134"/>
      <c r="AA445" s="3"/>
      <c r="AB445" s="16"/>
      <c r="AF445" s="17"/>
      <c r="AG445" s="14"/>
      <c r="AI445" s="18"/>
      <c r="AL445" s="19"/>
      <c r="BB445" s="20"/>
      <c r="BD445" s="20"/>
    </row>
    <row r="446" s="6" customFormat="1" spans="1:56">
      <c r="A446" s="3"/>
      <c r="C446" s="11"/>
      <c r="H446" s="12"/>
      <c r="K446" s="13"/>
      <c r="L446" s="13"/>
      <c r="M446" s="13"/>
      <c r="P446" s="3"/>
      <c r="Q446" s="3"/>
      <c r="R446" s="3"/>
      <c r="S446" s="15"/>
      <c r="T446" s="15"/>
      <c r="U446" s="15"/>
      <c r="V446" s="3"/>
      <c r="W446" s="3"/>
      <c r="X446" s="134"/>
      <c r="AA446" s="3"/>
      <c r="AB446" s="16"/>
      <c r="AF446" s="17"/>
      <c r="AG446" s="14"/>
      <c r="AI446" s="18"/>
      <c r="AL446" s="19"/>
      <c r="BB446" s="20"/>
      <c r="BD446" s="20"/>
    </row>
    <row r="447" s="6" customFormat="1" spans="1:56">
      <c r="A447" s="3"/>
      <c r="C447" s="11"/>
      <c r="H447" s="12"/>
      <c r="K447" s="13"/>
      <c r="L447" s="13"/>
      <c r="M447" s="13"/>
      <c r="P447" s="3"/>
      <c r="Q447" s="3"/>
      <c r="R447" s="3"/>
      <c r="S447" s="15"/>
      <c r="T447" s="15"/>
      <c r="U447" s="15"/>
      <c r="V447" s="3"/>
      <c r="W447" s="3"/>
      <c r="X447" s="134"/>
      <c r="AA447" s="3"/>
      <c r="AB447" s="16"/>
      <c r="AF447" s="17"/>
      <c r="AG447" s="14"/>
      <c r="AI447" s="18"/>
      <c r="AL447" s="19"/>
      <c r="BB447" s="20"/>
      <c r="BD447" s="20"/>
    </row>
    <row r="448" s="6" customFormat="1" spans="1:56">
      <c r="A448" s="3"/>
      <c r="C448" s="11"/>
      <c r="H448" s="12"/>
      <c r="K448" s="13"/>
      <c r="L448" s="13"/>
      <c r="M448" s="13"/>
      <c r="P448" s="3"/>
      <c r="Q448" s="3"/>
      <c r="R448" s="3"/>
      <c r="S448" s="15"/>
      <c r="T448" s="15"/>
      <c r="U448" s="15"/>
      <c r="V448" s="3"/>
      <c r="W448" s="3"/>
      <c r="X448" s="134"/>
      <c r="AA448" s="3"/>
      <c r="AB448" s="16"/>
      <c r="AF448" s="17"/>
      <c r="AG448" s="14"/>
      <c r="AI448" s="18"/>
      <c r="AL448" s="19"/>
      <c r="BB448" s="20"/>
      <c r="BD448" s="20"/>
    </row>
    <row r="449" s="6" customFormat="1" spans="1:56">
      <c r="A449" s="3"/>
      <c r="C449" s="11"/>
      <c r="H449" s="12"/>
      <c r="K449" s="13"/>
      <c r="L449" s="13"/>
      <c r="M449" s="13"/>
      <c r="P449" s="3"/>
      <c r="Q449" s="3"/>
      <c r="R449" s="3"/>
      <c r="S449" s="15"/>
      <c r="T449" s="15"/>
      <c r="U449" s="15"/>
      <c r="V449" s="3"/>
      <c r="W449" s="3"/>
      <c r="X449" s="134"/>
      <c r="AA449" s="3"/>
      <c r="AB449" s="16"/>
      <c r="AF449" s="17"/>
      <c r="AG449" s="14"/>
      <c r="AI449" s="18"/>
      <c r="AL449" s="19"/>
      <c r="BB449" s="20"/>
      <c r="BD449" s="20"/>
    </row>
    <row r="450" s="6" customFormat="1" spans="1:56">
      <c r="A450" s="3"/>
      <c r="C450" s="11"/>
      <c r="H450" s="12"/>
      <c r="K450" s="13"/>
      <c r="L450" s="13"/>
      <c r="M450" s="13"/>
      <c r="P450" s="3"/>
      <c r="Q450" s="3"/>
      <c r="R450" s="3"/>
      <c r="S450" s="15"/>
      <c r="T450" s="15"/>
      <c r="U450" s="15"/>
      <c r="V450" s="3"/>
      <c r="W450" s="3"/>
      <c r="X450" s="134"/>
      <c r="AA450" s="3"/>
      <c r="AB450" s="16"/>
      <c r="AF450" s="17"/>
      <c r="AG450" s="14"/>
      <c r="AI450" s="18"/>
      <c r="AL450" s="19"/>
      <c r="BB450" s="20"/>
      <c r="BD450" s="20"/>
    </row>
    <row r="451" s="6" customFormat="1" spans="1:56">
      <c r="A451" s="3"/>
      <c r="C451" s="11"/>
      <c r="H451" s="12"/>
      <c r="K451" s="13"/>
      <c r="L451" s="13"/>
      <c r="M451" s="13"/>
      <c r="P451" s="3"/>
      <c r="Q451" s="3"/>
      <c r="R451" s="3"/>
      <c r="S451" s="15"/>
      <c r="T451" s="15"/>
      <c r="U451" s="15"/>
      <c r="V451" s="3"/>
      <c r="W451" s="3"/>
      <c r="X451" s="134"/>
      <c r="AA451" s="3"/>
      <c r="AB451" s="16"/>
      <c r="AF451" s="17"/>
      <c r="AG451" s="14"/>
      <c r="AI451" s="18"/>
      <c r="AL451" s="19"/>
      <c r="BB451" s="20"/>
      <c r="BD451" s="20"/>
    </row>
    <row r="452" s="6" customFormat="1" spans="1:56">
      <c r="A452" s="3"/>
      <c r="C452" s="11"/>
      <c r="H452" s="12"/>
      <c r="K452" s="13"/>
      <c r="L452" s="13"/>
      <c r="M452" s="13"/>
      <c r="P452" s="3"/>
      <c r="Q452" s="3"/>
      <c r="R452" s="3"/>
      <c r="S452" s="15"/>
      <c r="T452" s="15"/>
      <c r="U452" s="15"/>
      <c r="V452" s="3"/>
      <c r="W452" s="3"/>
      <c r="X452" s="134"/>
      <c r="AA452" s="3"/>
      <c r="AB452" s="16"/>
      <c r="AF452" s="17"/>
      <c r="AG452" s="14"/>
      <c r="AI452" s="18"/>
      <c r="AL452" s="19"/>
      <c r="BB452" s="20"/>
      <c r="BD452" s="20"/>
    </row>
    <row r="453" s="6" customFormat="1" spans="1:56">
      <c r="A453" s="3"/>
      <c r="C453" s="11"/>
      <c r="H453" s="12"/>
      <c r="K453" s="13"/>
      <c r="L453" s="13"/>
      <c r="M453" s="13"/>
      <c r="P453" s="3"/>
      <c r="Q453" s="3"/>
      <c r="R453" s="3"/>
      <c r="S453" s="15"/>
      <c r="T453" s="15"/>
      <c r="U453" s="15"/>
      <c r="V453" s="3"/>
      <c r="W453" s="3"/>
      <c r="X453" s="134"/>
      <c r="AA453" s="3"/>
      <c r="AB453" s="16"/>
      <c r="AF453" s="17"/>
      <c r="AG453" s="14"/>
      <c r="AI453" s="18"/>
      <c r="AL453" s="19"/>
      <c r="BB453" s="20"/>
      <c r="BD453" s="20"/>
    </row>
    <row r="454" s="6" customFormat="1" spans="1:56">
      <c r="A454" s="3"/>
      <c r="C454" s="11"/>
      <c r="H454" s="12"/>
      <c r="K454" s="13"/>
      <c r="L454" s="13"/>
      <c r="M454" s="13"/>
      <c r="P454" s="3"/>
      <c r="Q454" s="3"/>
      <c r="R454" s="3"/>
      <c r="S454" s="15"/>
      <c r="T454" s="15"/>
      <c r="U454" s="15"/>
      <c r="V454" s="3"/>
      <c r="W454" s="3"/>
      <c r="X454" s="134"/>
      <c r="AA454" s="3"/>
      <c r="AB454" s="16"/>
      <c r="AF454" s="17"/>
      <c r="AG454" s="14"/>
      <c r="AI454" s="18"/>
      <c r="AL454" s="19"/>
      <c r="BB454" s="20"/>
      <c r="BD454" s="20"/>
    </row>
    <row r="455" s="6" customFormat="1" spans="1:56">
      <c r="A455" s="3"/>
      <c r="C455" s="11"/>
      <c r="H455" s="12"/>
      <c r="K455" s="13"/>
      <c r="L455" s="13"/>
      <c r="M455" s="13"/>
      <c r="P455" s="3"/>
      <c r="Q455" s="3"/>
      <c r="R455" s="3"/>
      <c r="S455" s="15"/>
      <c r="T455" s="15"/>
      <c r="U455" s="15"/>
      <c r="V455" s="3"/>
      <c r="W455" s="3"/>
      <c r="X455" s="134"/>
      <c r="AA455" s="3"/>
      <c r="AB455" s="16"/>
      <c r="AF455" s="17"/>
      <c r="AG455" s="14"/>
      <c r="AI455" s="18"/>
      <c r="AL455" s="19"/>
      <c r="BB455" s="20"/>
      <c r="BD455" s="20"/>
    </row>
    <row r="456" s="6" customFormat="1" spans="1:56">
      <c r="A456" s="3"/>
      <c r="C456" s="11"/>
      <c r="H456" s="12"/>
      <c r="K456" s="13"/>
      <c r="L456" s="13"/>
      <c r="M456" s="13"/>
      <c r="P456" s="3"/>
      <c r="Q456" s="3"/>
      <c r="R456" s="3"/>
      <c r="S456" s="15"/>
      <c r="T456" s="15"/>
      <c r="U456" s="15"/>
      <c r="V456" s="3"/>
      <c r="W456" s="3"/>
      <c r="X456" s="134"/>
      <c r="AA456" s="3"/>
      <c r="AB456" s="16"/>
      <c r="AF456" s="17"/>
      <c r="AG456" s="14"/>
      <c r="AI456" s="18"/>
      <c r="AL456" s="19"/>
      <c r="BB456" s="20"/>
      <c r="BD456" s="20"/>
    </row>
    <row r="457" s="6" customFormat="1" spans="1:56">
      <c r="A457" s="3"/>
      <c r="C457" s="11"/>
      <c r="H457" s="12"/>
      <c r="K457" s="13"/>
      <c r="L457" s="13"/>
      <c r="M457" s="13"/>
      <c r="P457" s="3"/>
      <c r="Q457" s="3"/>
      <c r="R457" s="3"/>
      <c r="S457" s="15"/>
      <c r="T457" s="15"/>
      <c r="U457" s="15"/>
      <c r="V457" s="3"/>
      <c r="W457" s="3"/>
      <c r="X457" s="134"/>
      <c r="AA457" s="3"/>
      <c r="AB457" s="16"/>
      <c r="AF457" s="17"/>
      <c r="AG457" s="14"/>
      <c r="AI457" s="18"/>
      <c r="AL457" s="19"/>
      <c r="BB457" s="20"/>
      <c r="BD457" s="20"/>
    </row>
    <row r="458" s="6" customFormat="1" spans="1:56">
      <c r="A458" s="3"/>
      <c r="C458" s="11"/>
      <c r="H458" s="12"/>
      <c r="K458" s="13"/>
      <c r="L458" s="13"/>
      <c r="M458" s="13"/>
      <c r="P458" s="3"/>
      <c r="Q458" s="3"/>
      <c r="R458" s="3"/>
      <c r="S458" s="15"/>
      <c r="T458" s="15"/>
      <c r="U458" s="15"/>
      <c r="V458" s="3"/>
      <c r="W458" s="3"/>
      <c r="X458" s="134"/>
      <c r="AA458" s="3"/>
      <c r="AB458" s="16"/>
      <c r="AF458" s="17"/>
      <c r="AG458" s="14"/>
      <c r="AI458" s="18"/>
      <c r="AL458" s="19"/>
      <c r="BB458" s="20"/>
      <c r="BD458" s="20"/>
    </row>
    <row r="459" s="6" customFormat="1" spans="1:56">
      <c r="A459" s="3"/>
      <c r="C459" s="11"/>
      <c r="H459" s="12"/>
      <c r="K459" s="13"/>
      <c r="L459" s="13"/>
      <c r="M459" s="13"/>
      <c r="P459" s="3"/>
      <c r="Q459" s="3"/>
      <c r="R459" s="3"/>
      <c r="S459" s="15"/>
      <c r="T459" s="15"/>
      <c r="U459" s="15"/>
      <c r="V459" s="3"/>
      <c r="W459" s="3"/>
      <c r="X459" s="134"/>
      <c r="AA459" s="3"/>
      <c r="AB459" s="16"/>
      <c r="AF459" s="17"/>
      <c r="AG459" s="14"/>
      <c r="AI459" s="18"/>
      <c r="AL459" s="19"/>
      <c r="BB459" s="20"/>
      <c r="BD459" s="20"/>
    </row>
    <row r="460" s="6" customFormat="1" spans="1:56">
      <c r="A460" s="3"/>
      <c r="C460" s="11"/>
      <c r="H460" s="12"/>
      <c r="K460" s="13"/>
      <c r="L460" s="13"/>
      <c r="M460" s="13"/>
      <c r="P460" s="3"/>
      <c r="Q460" s="3"/>
      <c r="R460" s="3"/>
      <c r="S460" s="15"/>
      <c r="T460" s="15"/>
      <c r="U460" s="15"/>
      <c r="V460" s="3"/>
      <c r="W460" s="3"/>
      <c r="X460" s="134"/>
      <c r="AA460" s="3"/>
      <c r="AB460" s="16"/>
      <c r="AF460" s="17"/>
      <c r="AG460" s="14"/>
      <c r="AI460" s="18"/>
      <c r="AL460" s="19"/>
      <c r="BB460" s="20"/>
      <c r="BD460" s="20"/>
    </row>
    <row r="461" s="6" customFormat="1" spans="1:56">
      <c r="A461" s="3"/>
      <c r="C461" s="11"/>
      <c r="H461" s="12"/>
      <c r="K461" s="13"/>
      <c r="L461" s="13"/>
      <c r="M461" s="13"/>
      <c r="P461" s="3"/>
      <c r="Q461" s="3"/>
      <c r="R461" s="3"/>
      <c r="S461" s="15"/>
      <c r="T461" s="15"/>
      <c r="U461" s="15"/>
      <c r="V461" s="3"/>
      <c r="W461" s="3"/>
      <c r="X461" s="134"/>
      <c r="AA461" s="3"/>
      <c r="AB461" s="16"/>
      <c r="AF461" s="17"/>
      <c r="AG461" s="14"/>
      <c r="AI461" s="18"/>
      <c r="AL461" s="19"/>
      <c r="BB461" s="20"/>
      <c r="BD461" s="20"/>
    </row>
    <row r="462" s="6" customFormat="1" spans="1:56">
      <c r="A462" s="3"/>
      <c r="C462" s="11"/>
      <c r="H462" s="12"/>
      <c r="K462" s="13"/>
      <c r="L462" s="13"/>
      <c r="M462" s="13"/>
      <c r="P462" s="3"/>
      <c r="Q462" s="3"/>
      <c r="R462" s="3"/>
      <c r="S462" s="15"/>
      <c r="T462" s="15"/>
      <c r="U462" s="15"/>
      <c r="V462" s="3"/>
      <c r="W462" s="3"/>
      <c r="X462" s="134"/>
      <c r="AA462" s="3"/>
      <c r="AB462" s="16"/>
      <c r="AF462" s="17"/>
      <c r="AG462" s="14"/>
      <c r="AI462" s="18"/>
      <c r="AL462" s="19"/>
      <c r="BB462" s="20"/>
      <c r="BD462" s="20"/>
    </row>
    <row r="463" s="6" customFormat="1" spans="1:56">
      <c r="A463" s="3"/>
      <c r="C463" s="11"/>
      <c r="H463" s="12"/>
      <c r="K463" s="13"/>
      <c r="L463" s="13"/>
      <c r="M463" s="13"/>
      <c r="P463" s="3"/>
      <c r="Q463" s="3"/>
      <c r="R463" s="3"/>
      <c r="S463" s="15"/>
      <c r="T463" s="15"/>
      <c r="U463" s="15"/>
      <c r="V463" s="3"/>
      <c r="W463" s="3"/>
      <c r="X463" s="134"/>
      <c r="AA463" s="3"/>
      <c r="AB463" s="16"/>
      <c r="AF463" s="17"/>
      <c r="AG463" s="14"/>
      <c r="AI463" s="18"/>
      <c r="AL463" s="19"/>
      <c r="BB463" s="20"/>
      <c r="BD463" s="20"/>
    </row>
    <row r="464" s="6" customFormat="1" spans="1:56">
      <c r="A464" s="3"/>
      <c r="C464" s="11"/>
      <c r="H464" s="12"/>
      <c r="K464" s="13"/>
      <c r="L464" s="13"/>
      <c r="M464" s="13"/>
      <c r="P464" s="3"/>
      <c r="Q464" s="3"/>
      <c r="R464" s="3"/>
      <c r="S464" s="15"/>
      <c r="T464" s="15"/>
      <c r="U464" s="15"/>
      <c r="V464" s="3"/>
      <c r="W464" s="3"/>
      <c r="X464" s="134"/>
      <c r="AA464" s="3"/>
      <c r="AB464" s="16"/>
      <c r="AF464" s="17"/>
      <c r="AG464" s="14"/>
      <c r="AI464" s="18"/>
      <c r="AL464" s="19"/>
      <c r="BB464" s="20"/>
      <c r="BD464" s="20"/>
    </row>
    <row r="465" s="6" customFormat="1" spans="1:56">
      <c r="A465" s="3"/>
      <c r="C465" s="11"/>
      <c r="H465" s="12"/>
      <c r="K465" s="13"/>
      <c r="L465" s="13"/>
      <c r="M465" s="13"/>
      <c r="P465" s="3"/>
      <c r="Q465" s="3"/>
      <c r="R465" s="3"/>
      <c r="S465" s="15"/>
      <c r="T465" s="15"/>
      <c r="U465" s="15"/>
      <c r="V465" s="3"/>
      <c r="W465" s="3"/>
      <c r="X465" s="134"/>
      <c r="AA465" s="3"/>
      <c r="AB465" s="16"/>
      <c r="AF465" s="17"/>
      <c r="AG465" s="14"/>
      <c r="AI465" s="18"/>
      <c r="AL465" s="19"/>
      <c r="BB465" s="20"/>
      <c r="BD465" s="20"/>
    </row>
    <row r="466" s="6" customFormat="1" spans="1:56">
      <c r="A466" s="3"/>
      <c r="C466" s="11"/>
      <c r="H466" s="12"/>
      <c r="K466" s="13"/>
      <c r="L466" s="13"/>
      <c r="M466" s="13"/>
      <c r="P466" s="3"/>
      <c r="Q466" s="3"/>
      <c r="R466" s="3"/>
      <c r="S466" s="15"/>
      <c r="T466" s="15"/>
      <c r="U466" s="15"/>
      <c r="V466" s="3"/>
      <c r="W466" s="3"/>
      <c r="X466" s="134"/>
      <c r="AA466" s="3"/>
      <c r="AB466" s="16"/>
      <c r="AF466" s="17"/>
      <c r="AG466" s="14"/>
      <c r="AI466" s="18"/>
      <c r="AL466" s="19"/>
      <c r="BB466" s="20"/>
      <c r="BD466" s="20"/>
    </row>
    <row r="467" s="6" customFormat="1" spans="1:56">
      <c r="A467" s="3"/>
      <c r="C467" s="11"/>
      <c r="H467" s="12"/>
      <c r="K467" s="13"/>
      <c r="L467" s="13"/>
      <c r="M467" s="13"/>
      <c r="P467" s="3"/>
      <c r="Q467" s="3"/>
      <c r="R467" s="3"/>
      <c r="S467" s="15"/>
      <c r="T467" s="15"/>
      <c r="U467" s="15"/>
      <c r="V467" s="3"/>
      <c r="W467" s="3"/>
      <c r="X467" s="134"/>
      <c r="AA467" s="3"/>
      <c r="AB467" s="16"/>
      <c r="AF467" s="17"/>
      <c r="AG467" s="14"/>
      <c r="AI467" s="18"/>
      <c r="AL467" s="19"/>
      <c r="BB467" s="20"/>
      <c r="BD467" s="20"/>
    </row>
    <row r="468" s="6" customFormat="1" spans="1:56">
      <c r="A468" s="3"/>
      <c r="C468" s="11"/>
      <c r="H468" s="12"/>
      <c r="K468" s="13"/>
      <c r="L468" s="13"/>
      <c r="M468" s="13"/>
      <c r="P468" s="3"/>
      <c r="Q468" s="3"/>
      <c r="R468" s="3"/>
      <c r="S468" s="15"/>
      <c r="T468" s="15"/>
      <c r="U468" s="15"/>
      <c r="V468" s="3"/>
      <c r="W468" s="3"/>
      <c r="X468" s="134"/>
      <c r="AA468" s="3"/>
      <c r="AB468" s="16"/>
      <c r="AF468" s="17"/>
      <c r="AG468" s="14"/>
      <c r="AI468" s="18"/>
      <c r="AL468" s="19"/>
      <c r="BB468" s="20"/>
      <c r="BD468" s="20"/>
    </row>
    <row r="469" s="6" customFormat="1" spans="1:56">
      <c r="A469" s="3"/>
      <c r="C469" s="11"/>
      <c r="H469" s="12"/>
      <c r="K469" s="13"/>
      <c r="L469" s="13"/>
      <c r="M469" s="13"/>
      <c r="P469" s="3"/>
      <c r="Q469" s="3"/>
      <c r="R469" s="3"/>
      <c r="S469" s="15"/>
      <c r="T469" s="15"/>
      <c r="U469" s="15"/>
      <c r="V469" s="3"/>
      <c r="W469" s="3"/>
      <c r="X469" s="134"/>
      <c r="AA469" s="3"/>
      <c r="AB469" s="16"/>
      <c r="AF469" s="17"/>
      <c r="AG469" s="14"/>
      <c r="AI469" s="18"/>
      <c r="AL469" s="19"/>
      <c r="BB469" s="20"/>
      <c r="BD469" s="20"/>
    </row>
    <row r="470" s="6" customFormat="1" spans="1:56">
      <c r="A470" s="3"/>
      <c r="C470" s="11"/>
      <c r="H470" s="12"/>
      <c r="K470" s="13"/>
      <c r="L470" s="13"/>
      <c r="M470" s="13"/>
      <c r="P470" s="3"/>
      <c r="Q470" s="3"/>
      <c r="R470" s="3"/>
      <c r="S470" s="15"/>
      <c r="T470" s="15"/>
      <c r="U470" s="15"/>
      <c r="V470" s="3"/>
      <c r="W470" s="3"/>
      <c r="X470" s="134"/>
      <c r="AA470" s="3"/>
      <c r="AB470" s="16"/>
      <c r="AF470" s="17"/>
      <c r="AG470" s="14"/>
      <c r="AI470" s="18"/>
      <c r="AL470" s="19"/>
      <c r="BB470" s="20"/>
      <c r="BD470" s="20"/>
    </row>
    <row r="471" s="6" customFormat="1" spans="1:56">
      <c r="A471" s="3"/>
      <c r="C471" s="11"/>
      <c r="H471" s="12"/>
      <c r="K471" s="13"/>
      <c r="L471" s="13"/>
      <c r="M471" s="13"/>
      <c r="P471" s="3"/>
      <c r="Q471" s="3"/>
      <c r="R471" s="3"/>
      <c r="S471" s="15"/>
      <c r="T471" s="15"/>
      <c r="U471" s="15"/>
      <c r="V471" s="3"/>
      <c r="W471" s="3"/>
      <c r="X471" s="134"/>
      <c r="AA471" s="3"/>
      <c r="AB471" s="16"/>
      <c r="AF471" s="17"/>
      <c r="AG471" s="14"/>
      <c r="AI471" s="18"/>
      <c r="AL471" s="19"/>
      <c r="BB471" s="20"/>
      <c r="BD471" s="20"/>
    </row>
    <row r="472" s="6" customFormat="1" spans="1:56">
      <c r="A472" s="3"/>
      <c r="C472" s="11"/>
      <c r="H472" s="12"/>
      <c r="K472" s="13"/>
      <c r="L472" s="13"/>
      <c r="M472" s="13"/>
      <c r="P472" s="3"/>
      <c r="Q472" s="3"/>
      <c r="R472" s="3"/>
      <c r="S472" s="15"/>
      <c r="T472" s="15"/>
      <c r="U472" s="15"/>
      <c r="V472" s="3"/>
      <c r="W472" s="3"/>
      <c r="X472" s="134"/>
      <c r="AA472" s="3"/>
      <c r="AB472" s="16"/>
      <c r="AF472" s="17"/>
      <c r="AG472" s="14"/>
      <c r="AI472" s="18"/>
      <c r="AL472" s="19"/>
      <c r="BB472" s="20"/>
      <c r="BD472" s="20"/>
    </row>
    <row r="473" s="6" customFormat="1" spans="1:56">
      <c r="A473" s="3"/>
      <c r="C473" s="11"/>
      <c r="H473" s="12"/>
      <c r="K473" s="13"/>
      <c r="L473" s="13"/>
      <c r="M473" s="13"/>
      <c r="P473" s="3"/>
      <c r="Q473" s="3"/>
      <c r="R473" s="3"/>
      <c r="S473" s="15"/>
      <c r="T473" s="15"/>
      <c r="U473" s="15"/>
      <c r="V473" s="3"/>
      <c r="W473" s="3"/>
      <c r="X473" s="134"/>
      <c r="AA473" s="3"/>
      <c r="AB473" s="16"/>
      <c r="AF473" s="17"/>
      <c r="AG473" s="14"/>
      <c r="AI473" s="18"/>
      <c r="AL473" s="19"/>
      <c r="BB473" s="20"/>
      <c r="BD473" s="20"/>
    </row>
    <row r="474" s="6" customFormat="1" spans="1:56">
      <c r="A474" s="3"/>
      <c r="C474" s="11"/>
      <c r="H474" s="12"/>
      <c r="K474" s="13"/>
      <c r="L474" s="13"/>
      <c r="M474" s="13"/>
      <c r="P474" s="3"/>
      <c r="Q474" s="3"/>
      <c r="R474" s="3"/>
      <c r="S474" s="15"/>
      <c r="T474" s="15"/>
      <c r="U474" s="15"/>
      <c r="V474" s="3"/>
      <c r="W474" s="3"/>
      <c r="X474" s="134"/>
      <c r="AA474" s="3"/>
      <c r="AB474" s="16"/>
      <c r="AF474" s="17"/>
      <c r="AG474" s="14"/>
      <c r="AI474" s="18"/>
      <c r="AL474" s="19"/>
      <c r="BB474" s="20"/>
      <c r="BD474" s="20"/>
    </row>
    <row r="475" s="6" customFormat="1" spans="1:56">
      <c r="A475" s="3"/>
      <c r="C475" s="11"/>
      <c r="H475" s="12"/>
      <c r="K475" s="13"/>
      <c r="L475" s="13"/>
      <c r="M475" s="13"/>
      <c r="P475" s="3"/>
      <c r="Q475" s="3"/>
      <c r="R475" s="3"/>
      <c r="S475" s="15"/>
      <c r="T475" s="15"/>
      <c r="U475" s="15"/>
      <c r="V475" s="3"/>
      <c r="W475" s="3"/>
      <c r="X475" s="134"/>
      <c r="AA475" s="3"/>
      <c r="AB475" s="16"/>
      <c r="AF475" s="17"/>
      <c r="AG475" s="14"/>
      <c r="AI475" s="18"/>
      <c r="AL475" s="19"/>
      <c r="BB475" s="20"/>
      <c r="BD475" s="20"/>
    </row>
    <row r="476" s="6" customFormat="1" spans="1:56">
      <c r="A476" s="3"/>
      <c r="C476" s="11"/>
      <c r="H476" s="12"/>
      <c r="K476" s="13"/>
      <c r="L476" s="13"/>
      <c r="M476" s="13"/>
      <c r="P476" s="3"/>
      <c r="Q476" s="3"/>
      <c r="R476" s="3"/>
      <c r="S476" s="15"/>
      <c r="T476" s="15"/>
      <c r="U476" s="15"/>
      <c r="V476" s="3"/>
      <c r="W476" s="3"/>
      <c r="X476" s="134"/>
      <c r="AA476" s="3"/>
      <c r="AB476" s="16"/>
      <c r="AF476" s="17"/>
      <c r="AG476" s="14"/>
      <c r="AI476" s="18"/>
      <c r="AL476" s="19"/>
      <c r="BB476" s="20"/>
      <c r="BD476" s="20"/>
    </row>
    <row r="477" s="6" customFormat="1" spans="1:56">
      <c r="A477" s="3"/>
      <c r="C477" s="11"/>
      <c r="H477" s="12"/>
      <c r="K477" s="13"/>
      <c r="L477" s="13"/>
      <c r="M477" s="13"/>
      <c r="P477" s="3"/>
      <c r="Q477" s="3"/>
      <c r="R477" s="3"/>
      <c r="S477" s="15"/>
      <c r="T477" s="15"/>
      <c r="U477" s="15"/>
      <c r="V477" s="3"/>
      <c r="W477" s="3"/>
      <c r="X477" s="134"/>
      <c r="AA477" s="3"/>
      <c r="AB477" s="16"/>
      <c r="AF477" s="17"/>
      <c r="AG477" s="14"/>
      <c r="AI477" s="18"/>
      <c r="AL477" s="19"/>
      <c r="BB477" s="20"/>
      <c r="BD477" s="20"/>
    </row>
    <row r="478" s="6" customFormat="1" spans="1:56">
      <c r="A478" s="3"/>
      <c r="C478" s="11"/>
      <c r="H478" s="12"/>
      <c r="K478" s="13"/>
      <c r="L478" s="13"/>
      <c r="M478" s="13"/>
      <c r="P478" s="3"/>
      <c r="Q478" s="3"/>
      <c r="R478" s="3"/>
      <c r="S478" s="15"/>
      <c r="T478" s="15"/>
      <c r="U478" s="15"/>
      <c r="V478" s="3"/>
      <c r="W478" s="3"/>
      <c r="X478" s="134"/>
      <c r="AA478" s="3"/>
      <c r="AB478" s="16"/>
      <c r="AF478" s="17"/>
      <c r="AG478" s="14"/>
      <c r="AI478" s="18"/>
      <c r="AL478" s="19"/>
      <c r="BB478" s="20"/>
      <c r="BD478" s="20"/>
    </row>
    <row r="479" s="6" customFormat="1" spans="1:56">
      <c r="A479" s="3"/>
      <c r="C479" s="11"/>
      <c r="H479" s="12"/>
      <c r="K479" s="13"/>
      <c r="L479" s="13"/>
      <c r="M479" s="13"/>
      <c r="P479" s="3"/>
      <c r="Q479" s="3"/>
      <c r="R479" s="3"/>
      <c r="S479" s="15"/>
      <c r="T479" s="15"/>
      <c r="U479" s="15"/>
      <c r="V479" s="3"/>
      <c r="W479" s="3"/>
      <c r="X479" s="134"/>
      <c r="AA479" s="3"/>
      <c r="AB479" s="16"/>
      <c r="AF479" s="17"/>
      <c r="AG479" s="14"/>
      <c r="AI479" s="18"/>
      <c r="AL479" s="19"/>
      <c r="BB479" s="20"/>
      <c r="BD479" s="20"/>
    </row>
    <row r="480" s="6" customFormat="1" spans="1:56">
      <c r="A480" s="3"/>
      <c r="C480" s="11"/>
      <c r="H480" s="12"/>
      <c r="K480" s="13"/>
      <c r="L480" s="13"/>
      <c r="M480" s="13"/>
      <c r="P480" s="3"/>
      <c r="Q480" s="3"/>
      <c r="R480" s="3"/>
      <c r="S480" s="15"/>
      <c r="T480" s="15"/>
      <c r="U480" s="15"/>
      <c r="V480" s="3"/>
      <c r="W480" s="3"/>
      <c r="X480" s="134"/>
      <c r="AA480" s="3"/>
      <c r="AB480" s="16"/>
      <c r="AF480" s="17"/>
      <c r="AG480" s="14"/>
      <c r="AI480" s="18"/>
      <c r="AL480" s="19"/>
      <c r="BB480" s="20"/>
      <c r="BD480" s="20"/>
    </row>
    <row r="481" s="6" customFormat="1" spans="1:56">
      <c r="A481" s="3"/>
      <c r="C481" s="11"/>
      <c r="H481" s="12"/>
      <c r="K481" s="13"/>
      <c r="L481" s="13"/>
      <c r="M481" s="13"/>
      <c r="P481" s="3"/>
      <c r="Q481" s="3"/>
      <c r="R481" s="3"/>
      <c r="S481" s="15"/>
      <c r="T481" s="15"/>
      <c r="U481" s="15"/>
      <c r="V481" s="3"/>
      <c r="W481" s="3"/>
      <c r="X481" s="134"/>
      <c r="AA481" s="3"/>
      <c r="AB481" s="16"/>
      <c r="AF481" s="17"/>
      <c r="AG481" s="14"/>
      <c r="AI481" s="18"/>
      <c r="AL481" s="19"/>
      <c r="BB481" s="20"/>
      <c r="BD481" s="20"/>
    </row>
    <row r="482" s="6" customFormat="1" spans="1:56">
      <c r="A482" s="3"/>
      <c r="C482" s="11"/>
      <c r="H482" s="12"/>
      <c r="K482" s="13"/>
      <c r="L482" s="13"/>
      <c r="M482" s="13"/>
      <c r="P482" s="3"/>
      <c r="Q482" s="3"/>
      <c r="R482" s="3"/>
      <c r="S482" s="15"/>
      <c r="T482" s="15"/>
      <c r="U482" s="15"/>
      <c r="V482" s="3"/>
      <c r="W482" s="3"/>
      <c r="X482" s="134"/>
      <c r="AA482" s="3"/>
      <c r="AB482" s="16"/>
      <c r="AF482" s="17"/>
      <c r="AG482" s="14"/>
      <c r="AI482" s="18"/>
      <c r="AL482" s="19"/>
      <c r="BB482" s="20"/>
      <c r="BD482" s="20"/>
    </row>
    <row r="483" s="6" customFormat="1" spans="1:56">
      <c r="A483" s="3"/>
      <c r="C483" s="11"/>
      <c r="H483" s="12"/>
      <c r="K483" s="13"/>
      <c r="L483" s="13"/>
      <c r="M483" s="13"/>
      <c r="P483" s="3"/>
      <c r="Q483" s="3"/>
      <c r="R483" s="3"/>
      <c r="S483" s="15"/>
      <c r="T483" s="15"/>
      <c r="U483" s="15"/>
      <c r="V483" s="3"/>
      <c r="W483" s="3"/>
      <c r="X483" s="134"/>
      <c r="AA483" s="3"/>
      <c r="AB483" s="16"/>
      <c r="AF483" s="17"/>
      <c r="AG483" s="14"/>
      <c r="AI483" s="18"/>
      <c r="AL483" s="19"/>
      <c r="BB483" s="20"/>
      <c r="BD483" s="20"/>
    </row>
    <row r="484" s="6" customFormat="1" spans="1:56">
      <c r="A484" s="3"/>
      <c r="C484" s="11"/>
      <c r="H484" s="12"/>
      <c r="K484" s="13"/>
      <c r="L484" s="13"/>
      <c r="M484" s="13"/>
      <c r="P484" s="3"/>
      <c r="Q484" s="3"/>
      <c r="R484" s="3"/>
      <c r="S484" s="15"/>
      <c r="T484" s="15"/>
      <c r="U484" s="15"/>
      <c r="V484" s="3"/>
      <c r="W484" s="3"/>
      <c r="X484" s="134"/>
      <c r="AA484" s="3"/>
      <c r="AB484" s="16"/>
      <c r="AF484" s="17"/>
      <c r="AG484" s="14"/>
      <c r="AI484" s="18"/>
      <c r="AL484" s="19"/>
      <c r="BB484" s="20"/>
      <c r="BD484" s="20"/>
    </row>
    <row r="485" s="6" customFormat="1" spans="1:56">
      <c r="A485" s="3"/>
      <c r="C485" s="11"/>
      <c r="H485" s="12"/>
      <c r="K485" s="13"/>
      <c r="L485" s="13"/>
      <c r="M485" s="13"/>
      <c r="P485" s="3"/>
      <c r="Q485" s="3"/>
      <c r="R485" s="3"/>
      <c r="S485" s="15"/>
      <c r="T485" s="15"/>
      <c r="U485" s="15"/>
      <c r="V485" s="3"/>
      <c r="W485" s="3"/>
      <c r="X485" s="134"/>
      <c r="AA485" s="3"/>
      <c r="AB485" s="16"/>
      <c r="AF485" s="17"/>
      <c r="AG485" s="14"/>
      <c r="AI485" s="18"/>
      <c r="AL485" s="19"/>
      <c r="BB485" s="20"/>
      <c r="BD485" s="20"/>
    </row>
    <row r="486" s="6" customFormat="1" spans="1:56">
      <c r="A486" s="3"/>
      <c r="C486" s="11"/>
      <c r="H486" s="12"/>
      <c r="K486" s="13"/>
      <c r="L486" s="13"/>
      <c r="M486" s="13"/>
      <c r="P486" s="3"/>
      <c r="Q486" s="3"/>
      <c r="R486" s="3"/>
      <c r="S486" s="15"/>
      <c r="T486" s="15"/>
      <c r="U486" s="15"/>
      <c r="V486" s="3"/>
      <c r="W486" s="3"/>
      <c r="X486" s="134"/>
      <c r="AA486" s="3"/>
      <c r="AB486" s="16"/>
      <c r="AF486" s="17"/>
      <c r="AG486" s="14"/>
      <c r="AI486" s="18"/>
      <c r="AL486" s="19"/>
      <c r="BB486" s="20"/>
      <c r="BD486" s="20"/>
    </row>
    <row r="487" s="6" customFormat="1" spans="1:56">
      <c r="A487" s="3"/>
      <c r="C487" s="11"/>
      <c r="H487" s="12"/>
      <c r="K487" s="13"/>
      <c r="L487" s="13"/>
      <c r="M487" s="13"/>
      <c r="P487" s="3"/>
      <c r="Q487" s="3"/>
      <c r="R487" s="3"/>
      <c r="S487" s="15"/>
      <c r="T487" s="15"/>
      <c r="U487" s="15"/>
      <c r="V487" s="3"/>
      <c r="W487" s="3"/>
      <c r="X487" s="134"/>
      <c r="AA487" s="3"/>
      <c r="AB487" s="16"/>
      <c r="AF487" s="17"/>
      <c r="AG487" s="14"/>
      <c r="AI487" s="18"/>
      <c r="AL487" s="19"/>
      <c r="BB487" s="20"/>
      <c r="BD487" s="20"/>
    </row>
    <row r="488" s="6" customFormat="1" spans="1:56">
      <c r="A488" s="3"/>
      <c r="C488" s="11"/>
      <c r="H488" s="12"/>
      <c r="K488" s="13"/>
      <c r="L488" s="13"/>
      <c r="M488" s="13"/>
      <c r="P488" s="3"/>
      <c r="Q488" s="3"/>
      <c r="R488" s="3"/>
      <c r="S488" s="15"/>
      <c r="T488" s="15"/>
      <c r="U488" s="15"/>
      <c r="V488" s="3"/>
      <c r="W488" s="3"/>
      <c r="X488" s="134"/>
      <c r="AA488" s="3"/>
      <c r="AB488" s="16"/>
      <c r="AF488" s="17"/>
      <c r="AG488" s="14"/>
      <c r="AI488" s="18"/>
      <c r="AL488" s="19"/>
      <c r="BB488" s="20"/>
      <c r="BD488" s="20"/>
    </row>
    <row r="489" s="6" customFormat="1" spans="1:56">
      <c r="A489" s="3"/>
      <c r="C489" s="11"/>
      <c r="H489" s="12"/>
      <c r="K489" s="13"/>
      <c r="L489" s="13"/>
      <c r="M489" s="13"/>
      <c r="P489" s="3"/>
      <c r="Q489" s="3"/>
      <c r="R489" s="3"/>
      <c r="S489" s="15"/>
      <c r="T489" s="15"/>
      <c r="U489" s="15"/>
      <c r="V489" s="3"/>
      <c r="W489" s="3"/>
      <c r="X489" s="134"/>
      <c r="AA489" s="3"/>
      <c r="AB489" s="16"/>
      <c r="AF489" s="17"/>
      <c r="AG489" s="14"/>
      <c r="AI489" s="18"/>
      <c r="AL489" s="19"/>
      <c r="BB489" s="20"/>
      <c r="BD489" s="20"/>
    </row>
    <row r="490" s="6" customFormat="1" spans="1:56">
      <c r="A490" s="3"/>
      <c r="C490" s="11"/>
      <c r="H490" s="12"/>
      <c r="K490" s="13"/>
      <c r="L490" s="13"/>
      <c r="M490" s="13"/>
      <c r="P490" s="3"/>
      <c r="Q490" s="3"/>
      <c r="R490" s="3"/>
      <c r="S490" s="15"/>
      <c r="T490" s="15"/>
      <c r="U490" s="15"/>
      <c r="V490" s="3"/>
      <c r="W490" s="3"/>
      <c r="X490" s="134"/>
      <c r="AA490" s="3"/>
      <c r="AB490" s="16"/>
      <c r="AF490" s="17"/>
      <c r="AG490" s="14"/>
      <c r="AI490" s="18"/>
      <c r="AL490" s="19"/>
      <c r="BB490" s="20"/>
      <c r="BD490" s="20"/>
    </row>
    <row r="491" s="6" customFormat="1" spans="1:56">
      <c r="A491" s="3"/>
      <c r="C491" s="11"/>
      <c r="H491" s="12"/>
      <c r="K491" s="13"/>
      <c r="L491" s="13"/>
      <c r="M491" s="13"/>
      <c r="P491" s="3"/>
      <c r="Q491" s="3"/>
      <c r="R491" s="3"/>
      <c r="S491" s="15"/>
      <c r="T491" s="15"/>
      <c r="U491" s="15"/>
      <c r="V491" s="3"/>
      <c r="W491" s="3"/>
      <c r="X491" s="134"/>
      <c r="AA491" s="3"/>
      <c r="AB491" s="16"/>
      <c r="AF491" s="17"/>
      <c r="AG491" s="14"/>
      <c r="AI491" s="18"/>
      <c r="AL491" s="19"/>
      <c r="BB491" s="20"/>
      <c r="BD491" s="20"/>
    </row>
    <row r="492" s="6" customFormat="1" spans="1:56">
      <c r="A492" s="3"/>
      <c r="C492" s="11"/>
      <c r="H492" s="12"/>
      <c r="K492" s="13"/>
      <c r="L492" s="13"/>
      <c r="M492" s="13"/>
      <c r="P492" s="3"/>
      <c r="Q492" s="3"/>
      <c r="R492" s="3"/>
      <c r="S492" s="15"/>
      <c r="T492" s="15"/>
      <c r="U492" s="15"/>
      <c r="V492" s="3"/>
      <c r="W492" s="3"/>
      <c r="X492" s="134"/>
      <c r="AA492" s="3"/>
      <c r="AB492" s="16"/>
      <c r="AF492" s="17"/>
      <c r="AG492" s="14"/>
      <c r="AI492" s="18"/>
      <c r="AL492" s="19"/>
      <c r="BB492" s="20"/>
      <c r="BD492" s="20"/>
    </row>
    <row r="493" s="6" customFormat="1" spans="1:56">
      <c r="A493" s="3"/>
      <c r="C493" s="11"/>
      <c r="H493" s="12"/>
      <c r="K493" s="13"/>
      <c r="L493" s="13"/>
      <c r="M493" s="13"/>
      <c r="P493" s="3"/>
      <c r="Q493" s="3"/>
      <c r="R493" s="3"/>
      <c r="S493" s="15"/>
      <c r="T493" s="15"/>
      <c r="U493" s="15"/>
      <c r="V493" s="3"/>
      <c r="W493" s="3"/>
      <c r="X493" s="134"/>
      <c r="AA493" s="3"/>
      <c r="AB493" s="16"/>
      <c r="AF493" s="17"/>
      <c r="AG493" s="14"/>
      <c r="AI493" s="18"/>
      <c r="AL493" s="19"/>
      <c r="BB493" s="20"/>
      <c r="BD493" s="20"/>
    </row>
    <row r="494" s="6" customFormat="1" spans="1:56">
      <c r="A494" s="3"/>
      <c r="C494" s="11"/>
      <c r="H494" s="12"/>
      <c r="K494" s="13"/>
      <c r="L494" s="13"/>
      <c r="M494" s="13"/>
      <c r="P494" s="3"/>
      <c r="Q494" s="3"/>
      <c r="R494" s="3"/>
      <c r="S494" s="15"/>
      <c r="T494" s="15"/>
      <c r="U494" s="15"/>
      <c r="V494" s="3"/>
      <c r="W494" s="3"/>
      <c r="X494" s="134"/>
      <c r="AA494" s="3"/>
      <c r="AB494" s="16"/>
      <c r="AF494" s="17"/>
      <c r="AG494" s="14"/>
      <c r="AI494" s="18"/>
      <c r="AL494" s="19"/>
      <c r="BB494" s="20"/>
      <c r="BD494" s="20"/>
    </row>
    <row r="495" s="6" customFormat="1" spans="1:56">
      <c r="A495" s="3"/>
      <c r="C495" s="11"/>
      <c r="H495" s="12"/>
      <c r="K495" s="13"/>
      <c r="L495" s="13"/>
      <c r="M495" s="13"/>
      <c r="P495" s="3"/>
      <c r="Q495" s="3"/>
      <c r="R495" s="3"/>
      <c r="S495" s="15"/>
      <c r="T495" s="15"/>
      <c r="U495" s="15"/>
      <c r="V495" s="3"/>
      <c r="W495" s="3"/>
      <c r="X495" s="134"/>
      <c r="AA495" s="3"/>
      <c r="AB495" s="16"/>
      <c r="AF495" s="17"/>
      <c r="AG495" s="14"/>
      <c r="AI495" s="18"/>
      <c r="AL495" s="19"/>
      <c r="BB495" s="20"/>
      <c r="BD495" s="20"/>
    </row>
    <row r="496" s="6" customFormat="1" spans="1:56">
      <c r="A496" s="3"/>
      <c r="C496" s="11"/>
      <c r="H496" s="12"/>
      <c r="K496" s="13"/>
      <c r="L496" s="13"/>
      <c r="M496" s="13"/>
      <c r="P496" s="3"/>
      <c r="Q496" s="3"/>
      <c r="R496" s="3"/>
      <c r="S496" s="15"/>
      <c r="T496" s="15"/>
      <c r="U496" s="15"/>
      <c r="V496" s="3"/>
      <c r="W496" s="3"/>
      <c r="X496" s="134"/>
      <c r="AA496" s="3"/>
      <c r="AB496" s="16"/>
      <c r="AF496" s="17"/>
      <c r="AG496" s="14"/>
      <c r="AI496" s="18"/>
      <c r="AL496" s="19"/>
      <c r="BB496" s="20"/>
      <c r="BD496" s="20"/>
    </row>
    <row r="497" s="6" customFormat="1" spans="1:56">
      <c r="A497" s="3"/>
      <c r="C497" s="11"/>
      <c r="H497" s="12"/>
      <c r="K497" s="13"/>
      <c r="L497" s="13"/>
      <c r="M497" s="13"/>
      <c r="P497" s="3"/>
      <c r="Q497" s="3"/>
      <c r="R497" s="3"/>
      <c r="S497" s="15"/>
      <c r="T497" s="15"/>
      <c r="U497" s="15"/>
      <c r="V497" s="3"/>
      <c r="W497" s="3"/>
      <c r="X497" s="134"/>
      <c r="AA497" s="3"/>
      <c r="AB497" s="16"/>
      <c r="AF497" s="17"/>
      <c r="AG497" s="14"/>
      <c r="AI497" s="18"/>
      <c r="AL497" s="19"/>
      <c r="BB497" s="20"/>
      <c r="BD497" s="20"/>
    </row>
    <row r="498" s="6" customFormat="1" spans="1:56">
      <c r="A498" s="3"/>
      <c r="C498" s="11"/>
      <c r="H498" s="12"/>
      <c r="K498" s="13"/>
      <c r="L498" s="13"/>
      <c r="M498" s="13"/>
      <c r="P498" s="3"/>
      <c r="Q498" s="3"/>
      <c r="R498" s="3"/>
      <c r="S498" s="15"/>
      <c r="T498" s="15"/>
      <c r="U498" s="15"/>
      <c r="V498" s="3"/>
      <c r="W498" s="3"/>
      <c r="X498" s="134"/>
      <c r="AA498" s="3"/>
      <c r="AB498" s="16"/>
      <c r="AF498" s="17"/>
      <c r="AG498" s="14"/>
      <c r="AI498" s="18"/>
      <c r="AL498" s="19"/>
      <c r="BB498" s="20"/>
      <c r="BD498" s="20"/>
    </row>
    <row r="499" s="6" customFormat="1" spans="1:56">
      <c r="A499" s="3"/>
      <c r="C499" s="11"/>
      <c r="H499" s="12"/>
      <c r="K499" s="13"/>
      <c r="L499" s="13"/>
      <c r="M499" s="13"/>
      <c r="P499" s="3"/>
      <c r="Q499" s="3"/>
      <c r="R499" s="3"/>
      <c r="S499" s="15"/>
      <c r="T499" s="15"/>
      <c r="U499" s="15"/>
      <c r="V499" s="3"/>
      <c r="W499" s="3"/>
      <c r="X499" s="134"/>
      <c r="AA499" s="3"/>
      <c r="AB499" s="16"/>
      <c r="AF499" s="17"/>
      <c r="AG499" s="14"/>
      <c r="AI499" s="18"/>
      <c r="AL499" s="19"/>
      <c r="BB499" s="20"/>
      <c r="BD499" s="20"/>
    </row>
    <row r="500" s="6" customFormat="1" spans="1:56">
      <c r="A500" s="3"/>
      <c r="C500" s="11"/>
      <c r="H500" s="12"/>
      <c r="K500" s="13"/>
      <c r="L500" s="13"/>
      <c r="M500" s="13"/>
      <c r="P500" s="3"/>
      <c r="Q500" s="3"/>
      <c r="R500" s="3"/>
      <c r="S500" s="15"/>
      <c r="T500" s="15"/>
      <c r="U500" s="15"/>
      <c r="V500" s="3"/>
      <c r="W500" s="3"/>
      <c r="X500" s="134"/>
      <c r="AA500" s="3"/>
      <c r="AB500" s="16"/>
      <c r="AF500" s="17"/>
      <c r="AG500" s="14"/>
      <c r="AI500" s="18"/>
      <c r="AL500" s="19"/>
      <c r="BB500" s="20"/>
      <c r="BD500" s="20"/>
    </row>
    <row r="501" s="6" customFormat="1" spans="1:56">
      <c r="A501" s="3"/>
      <c r="C501" s="11"/>
      <c r="H501" s="12"/>
      <c r="K501" s="13"/>
      <c r="L501" s="13"/>
      <c r="M501" s="13"/>
      <c r="P501" s="3"/>
      <c r="Q501" s="3"/>
      <c r="R501" s="3"/>
      <c r="S501" s="15"/>
      <c r="T501" s="15"/>
      <c r="U501" s="15"/>
      <c r="V501" s="3"/>
      <c r="W501" s="3"/>
      <c r="X501" s="134"/>
      <c r="AA501" s="3"/>
      <c r="AB501" s="16"/>
      <c r="AF501" s="17"/>
      <c r="AG501" s="14"/>
      <c r="AI501" s="18"/>
      <c r="AL501" s="19"/>
      <c r="BB501" s="20"/>
      <c r="BD501" s="20"/>
    </row>
    <row r="502" s="6" customFormat="1" spans="1:56">
      <c r="A502" s="3"/>
      <c r="C502" s="11"/>
      <c r="H502" s="12"/>
      <c r="K502" s="13"/>
      <c r="L502" s="13"/>
      <c r="M502" s="13"/>
      <c r="P502" s="3"/>
      <c r="Q502" s="3"/>
      <c r="R502" s="3"/>
      <c r="S502" s="15"/>
      <c r="T502" s="15"/>
      <c r="U502" s="15"/>
      <c r="V502" s="3"/>
      <c r="W502" s="3"/>
      <c r="X502" s="134"/>
      <c r="AA502" s="3"/>
      <c r="AB502" s="16"/>
      <c r="AF502" s="17"/>
      <c r="AG502" s="14"/>
      <c r="AI502" s="18"/>
      <c r="AL502" s="19"/>
      <c r="BB502" s="20"/>
      <c r="BD502" s="20"/>
    </row>
    <row r="503" s="6" customFormat="1" spans="1:56">
      <c r="A503" s="3"/>
      <c r="C503" s="11"/>
      <c r="H503" s="12"/>
      <c r="K503" s="13"/>
      <c r="L503" s="13"/>
      <c r="M503" s="13"/>
      <c r="P503" s="3"/>
      <c r="Q503" s="3"/>
      <c r="R503" s="3"/>
      <c r="S503" s="15"/>
      <c r="T503" s="15"/>
      <c r="U503" s="15"/>
      <c r="V503" s="3"/>
      <c r="W503" s="3"/>
      <c r="X503" s="134"/>
      <c r="AA503" s="3"/>
      <c r="AB503" s="16"/>
      <c r="AF503" s="17"/>
      <c r="AG503" s="14"/>
      <c r="AI503" s="18"/>
      <c r="AL503" s="19"/>
      <c r="BB503" s="20"/>
      <c r="BD503" s="20"/>
    </row>
    <row r="504" s="6" customFormat="1" spans="1:56">
      <c r="A504" s="3"/>
      <c r="C504" s="11"/>
      <c r="H504" s="12"/>
      <c r="K504" s="13"/>
      <c r="L504" s="13"/>
      <c r="M504" s="13"/>
      <c r="P504" s="3"/>
      <c r="Q504" s="3"/>
      <c r="R504" s="3"/>
      <c r="S504" s="15"/>
      <c r="T504" s="15"/>
      <c r="U504" s="15"/>
      <c r="V504" s="3"/>
      <c r="W504" s="3"/>
      <c r="X504" s="134"/>
      <c r="AA504" s="3"/>
      <c r="AB504" s="16"/>
      <c r="AF504" s="17"/>
      <c r="AG504" s="14"/>
      <c r="AI504" s="18"/>
      <c r="AL504" s="19"/>
      <c r="BB504" s="20"/>
      <c r="BD504" s="20"/>
    </row>
    <row r="505" s="6" customFormat="1" spans="1:56">
      <c r="A505" s="3"/>
      <c r="C505" s="11"/>
      <c r="H505" s="12"/>
      <c r="K505" s="13"/>
      <c r="L505" s="13"/>
      <c r="M505" s="13"/>
      <c r="P505" s="3"/>
      <c r="Q505" s="3"/>
      <c r="R505" s="3"/>
      <c r="S505" s="15"/>
      <c r="T505" s="15"/>
      <c r="U505" s="15"/>
      <c r="V505" s="3"/>
      <c r="W505" s="3"/>
      <c r="X505" s="134"/>
      <c r="AA505" s="3"/>
      <c r="AB505" s="16"/>
      <c r="AF505" s="17"/>
      <c r="AG505" s="14"/>
      <c r="AI505" s="18"/>
      <c r="AL505" s="19"/>
      <c r="BB505" s="20"/>
      <c r="BD505" s="20"/>
    </row>
    <row r="506" s="6" customFormat="1" spans="1:56">
      <c r="A506" s="3"/>
      <c r="C506" s="11"/>
      <c r="H506" s="12"/>
      <c r="K506" s="13"/>
      <c r="L506" s="13"/>
      <c r="M506" s="13"/>
      <c r="P506" s="3"/>
      <c r="Q506" s="3"/>
      <c r="R506" s="3"/>
      <c r="S506" s="15"/>
      <c r="T506" s="15"/>
      <c r="U506" s="15"/>
      <c r="V506" s="3"/>
      <c r="W506" s="3"/>
      <c r="X506" s="134"/>
      <c r="AA506" s="3"/>
      <c r="AB506" s="16"/>
      <c r="AF506" s="17"/>
      <c r="AG506" s="14"/>
      <c r="AI506" s="18"/>
      <c r="AL506" s="19"/>
      <c r="BB506" s="20"/>
      <c r="BD506" s="20"/>
    </row>
    <row r="507" s="6" customFormat="1" spans="1:56">
      <c r="A507" s="3"/>
      <c r="C507" s="11"/>
      <c r="H507" s="12"/>
      <c r="K507" s="13"/>
      <c r="L507" s="13"/>
      <c r="M507" s="13"/>
      <c r="P507" s="3"/>
      <c r="Q507" s="3"/>
      <c r="R507" s="3"/>
      <c r="S507" s="15"/>
      <c r="T507" s="15"/>
      <c r="U507" s="15"/>
      <c r="V507" s="3"/>
      <c r="W507" s="3"/>
      <c r="X507" s="134"/>
      <c r="AA507" s="3"/>
      <c r="AB507" s="16"/>
      <c r="AF507" s="17"/>
      <c r="AG507" s="14"/>
      <c r="AI507" s="18"/>
      <c r="AL507" s="19"/>
      <c r="BB507" s="20"/>
      <c r="BD507" s="20"/>
    </row>
    <row r="508" s="6" customFormat="1" spans="1:56">
      <c r="A508" s="3"/>
      <c r="C508" s="11"/>
      <c r="H508" s="12"/>
      <c r="K508" s="13"/>
      <c r="L508" s="13"/>
      <c r="M508" s="13"/>
      <c r="P508" s="3"/>
      <c r="Q508" s="3"/>
      <c r="R508" s="3"/>
      <c r="S508" s="15"/>
      <c r="T508" s="15"/>
      <c r="U508" s="15"/>
      <c r="V508" s="3"/>
      <c r="W508" s="3"/>
      <c r="X508" s="134"/>
      <c r="AA508" s="3"/>
      <c r="AB508" s="16"/>
      <c r="AF508" s="17"/>
      <c r="AG508" s="14"/>
      <c r="AI508" s="18"/>
      <c r="AL508" s="19"/>
      <c r="BB508" s="20"/>
      <c r="BD508" s="20"/>
    </row>
    <row r="509" s="6" customFormat="1" spans="1:56">
      <c r="A509" s="3"/>
      <c r="C509" s="11"/>
      <c r="H509" s="12"/>
      <c r="K509" s="13"/>
      <c r="L509" s="13"/>
      <c r="M509" s="13"/>
      <c r="P509" s="3"/>
      <c r="Q509" s="3"/>
      <c r="R509" s="3"/>
      <c r="S509" s="15"/>
      <c r="T509" s="15"/>
      <c r="U509" s="15"/>
      <c r="V509" s="3"/>
      <c r="W509" s="3"/>
      <c r="X509" s="134"/>
      <c r="AA509" s="3"/>
      <c r="AB509" s="16"/>
      <c r="AF509" s="17"/>
      <c r="AG509" s="14"/>
      <c r="AI509" s="18"/>
      <c r="AL509" s="19"/>
      <c r="BB509" s="20"/>
      <c r="BD509" s="20"/>
    </row>
    <row r="510" s="6" customFormat="1" spans="1:56">
      <c r="A510" s="3"/>
      <c r="C510" s="11"/>
      <c r="H510" s="12"/>
      <c r="K510" s="13"/>
      <c r="L510" s="13"/>
      <c r="M510" s="13"/>
      <c r="P510" s="3"/>
      <c r="Q510" s="3"/>
      <c r="R510" s="3"/>
      <c r="S510" s="15"/>
      <c r="T510" s="15"/>
      <c r="U510" s="15"/>
      <c r="V510" s="3"/>
      <c r="W510" s="3"/>
      <c r="X510" s="134"/>
      <c r="AA510" s="3"/>
      <c r="AB510" s="16"/>
      <c r="AF510" s="17"/>
      <c r="AG510" s="14"/>
      <c r="AI510" s="18"/>
      <c r="AL510" s="19"/>
      <c r="BB510" s="20"/>
      <c r="BD510" s="20"/>
    </row>
    <row r="511" s="6" customFormat="1" spans="1:56">
      <c r="A511" s="3"/>
      <c r="C511" s="11"/>
      <c r="H511" s="12"/>
      <c r="K511" s="13"/>
      <c r="L511" s="13"/>
      <c r="M511" s="13"/>
      <c r="P511" s="3"/>
      <c r="Q511" s="3"/>
      <c r="R511" s="3"/>
      <c r="S511" s="15"/>
      <c r="T511" s="15"/>
      <c r="U511" s="15"/>
      <c r="V511" s="3"/>
      <c r="W511" s="3"/>
      <c r="X511" s="134"/>
      <c r="AA511" s="3"/>
      <c r="AB511" s="16"/>
      <c r="AF511" s="17"/>
      <c r="AG511" s="14"/>
      <c r="AI511" s="18"/>
      <c r="AL511" s="19"/>
      <c r="BB511" s="20"/>
      <c r="BD511" s="20"/>
    </row>
    <row r="512" s="6" customFormat="1" spans="1:56">
      <c r="A512" s="3"/>
      <c r="C512" s="11"/>
      <c r="H512" s="12"/>
      <c r="K512" s="13"/>
      <c r="L512" s="13"/>
      <c r="M512" s="13"/>
      <c r="P512" s="3"/>
      <c r="Q512" s="3"/>
      <c r="R512" s="3"/>
      <c r="S512" s="15"/>
      <c r="T512" s="15"/>
      <c r="U512" s="15"/>
      <c r="V512" s="3"/>
      <c r="W512" s="3"/>
      <c r="X512" s="134"/>
      <c r="AA512" s="3"/>
      <c r="AB512" s="16"/>
      <c r="AF512" s="17"/>
      <c r="AG512" s="14"/>
      <c r="AI512" s="18"/>
      <c r="AL512" s="19"/>
      <c r="BB512" s="20"/>
      <c r="BD512" s="20"/>
    </row>
    <row r="513" s="6" customFormat="1" spans="1:56">
      <c r="A513" s="3"/>
      <c r="C513" s="11"/>
      <c r="H513" s="12"/>
      <c r="K513" s="13"/>
      <c r="L513" s="13"/>
      <c r="M513" s="13"/>
      <c r="P513" s="3"/>
      <c r="Q513" s="3"/>
      <c r="R513" s="3"/>
      <c r="S513" s="15"/>
      <c r="T513" s="15"/>
      <c r="U513" s="15"/>
      <c r="V513" s="3"/>
      <c r="W513" s="3"/>
      <c r="X513" s="134"/>
      <c r="AA513" s="3"/>
      <c r="AB513" s="16"/>
      <c r="AF513" s="17"/>
      <c r="AG513" s="14"/>
      <c r="AI513" s="18"/>
      <c r="AL513" s="19"/>
      <c r="BB513" s="20"/>
      <c r="BD513" s="20"/>
    </row>
    <row r="514" s="6" customFormat="1" spans="1:56">
      <c r="A514" s="3"/>
      <c r="C514" s="11"/>
      <c r="H514" s="12"/>
      <c r="K514" s="13"/>
      <c r="L514" s="13"/>
      <c r="M514" s="13"/>
      <c r="P514" s="3"/>
      <c r="Q514" s="3"/>
      <c r="R514" s="3"/>
      <c r="S514" s="15"/>
      <c r="T514" s="15"/>
      <c r="U514" s="15"/>
      <c r="V514" s="3"/>
      <c r="W514" s="3"/>
      <c r="X514" s="134"/>
      <c r="AA514" s="3"/>
      <c r="AB514" s="16"/>
      <c r="AF514" s="17"/>
      <c r="AG514" s="14"/>
      <c r="AI514" s="18"/>
      <c r="AL514" s="19"/>
      <c r="BB514" s="20"/>
      <c r="BD514" s="20"/>
    </row>
    <row r="515" s="6" customFormat="1" spans="1:56">
      <c r="A515" s="3"/>
      <c r="C515" s="11"/>
      <c r="H515" s="12"/>
      <c r="K515" s="13"/>
      <c r="L515" s="13"/>
      <c r="M515" s="13"/>
      <c r="P515" s="3"/>
      <c r="Q515" s="3"/>
      <c r="R515" s="3"/>
      <c r="S515" s="15"/>
      <c r="T515" s="15"/>
      <c r="U515" s="15"/>
      <c r="V515" s="3"/>
      <c r="W515" s="3"/>
      <c r="X515" s="134"/>
      <c r="AA515" s="3"/>
      <c r="AB515" s="16"/>
      <c r="AF515" s="17"/>
      <c r="AG515" s="14"/>
      <c r="AI515" s="18"/>
      <c r="AL515" s="19"/>
      <c r="BB515" s="20"/>
      <c r="BD515" s="20"/>
    </row>
    <row r="516" s="6" customFormat="1" spans="1:56">
      <c r="A516" s="3"/>
      <c r="C516" s="11"/>
      <c r="H516" s="12"/>
      <c r="K516" s="13"/>
      <c r="L516" s="13"/>
      <c r="M516" s="13"/>
      <c r="P516" s="3"/>
      <c r="Q516" s="3"/>
      <c r="R516" s="3"/>
      <c r="S516" s="15"/>
      <c r="T516" s="15"/>
      <c r="U516" s="15"/>
      <c r="V516" s="3"/>
      <c r="W516" s="3"/>
      <c r="X516" s="134"/>
      <c r="AA516" s="3"/>
      <c r="AB516" s="16"/>
      <c r="AF516" s="17"/>
      <c r="AG516" s="14"/>
      <c r="AI516" s="18"/>
      <c r="AL516" s="19"/>
      <c r="BB516" s="20"/>
      <c r="BD516" s="20"/>
    </row>
    <row r="517" s="6" customFormat="1" spans="1:56">
      <c r="A517" s="3"/>
      <c r="C517" s="11"/>
      <c r="H517" s="12"/>
      <c r="K517" s="13"/>
      <c r="L517" s="13"/>
      <c r="M517" s="13"/>
      <c r="P517" s="3"/>
      <c r="Q517" s="3"/>
      <c r="R517" s="3"/>
      <c r="S517" s="15"/>
      <c r="T517" s="15"/>
      <c r="U517" s="15"/>
      <c r="V517" s="3"/>
      <c r="W517" s="3"/>
      <c r="X517" s="134"/>
      <c r="AA517" s="3"/>
      <c r="AB517" s="16"/>
      <c r="AF517" s="17"/>
      <c r="AG517" s="14"/>
      <c r="AI517" s="18"/>
      <c r="AL517" s="19"/>
      <c r="BB517" s="20"/>
      <c r="BD517" s="20"/>
    </row>
    <row r="518" s="6" customFormat="1" spans="1:56">
      <c r="A518" s="3"/>
      <c r="C518" s="11"/>
      <c r="H518" s="12"/>
      <c r="K518" s="13"/>
      <c r="L518" s="13"/>
      <c r="M518" s="13"/>
      <c r="P518" s="3"/>
      <c r="Q518" s="3"/>
      <c r="R518" s="3"/>
      <c r="S518" s="15"/>
      <c r="T518" s="15"/>
      <c r="U518" s="15"/>
      <c r="V518" s="3"/>
      <c r="W518" s="3"/>
      <c r="X518" s="134"/>
      <c r="AA518" s="3"/>
      <c r="AB518" s="16"/>
      <c r="AF518" s="17"/>
      <c r="AG518" s="14"/>
      <c r="AI518" s="18"/>
      <c r="AL518" s="19"/>
      <c r="BB518" s="20"/>
      <c r="BD518" s="20"/>
    </row>
    <row r="519" s="6" customFormat="1" spans="1:56">
      <c r="A519" s="3"/>
      <c r="C519" s="11"/>
      <c r="H519" s="12"/>
      <c r="K519" s="13"/>
      <c r="L519" s="13"/>
      <c r="M519" s="13"/>
      <c r="P519" s="3"/>
      <c r="Q519" s="3"/>
      <c r="R519" s="3"/>
      <c r="S519" s="15"/>
      <c r="T519" s="15"/>
      <c r="U519" s="15"/>
      <c r="V519" s="3"/>
      <c r="W519" s="3"/>
      <c r="X519" s="134"/>
      <c r="AA519" s="3"/>
      <c r="AB519" s="16"/>
      <c r="AF519" s="17"/>
      <c r="AG519" s="14"/>
      <c r="AI519" s="18"/>
      <c r="AL519" s="19"/>
      <c r="BB519" s="20"/>
      <c r="BD519" s="20"/>
    </row>
    <row r="520" s="6" customFormat="1" spans="1:56">
      <c r="A520" s="3"/>
      <c r="C520" s="11"/>
      <c r="H520" s="12"/>
      <c r="K520" s="13"/>
      <c r="L520" s="13"/>
      <c r="M520" s="13"/>
      <c r="P520" s="3"/>
      <c r="Q520" s="3"/>
      <c r="R520" s="3"/>
      <c r="S520" s="15"/>
      <c r="T520" s="15"/>
      <c r="U520" s="15"/>
      <c r="V520" s="3"/>
      <c r="W520" s="3"/>
      <c r="X520" s="134"/>
      <c r="AA520" s="3"/>
      <c r="AB520" s="16"/>
      <c r="AF520" s="17"/>
      <c r="AG520" s="14"/>
      <c r="AI520" s="18"/>
      <c r="AL520" s="19"/>
      <c r="BB520" s="20"/>
      <c r="BD520" s="20"/>
    </row>
    <row r="521" s="6" customFormat="1" spans="1:56">
      <c r="A521" s="3"/>
      <c r="C521" s="11"/>
      <c r="H521" s="12"/>
      <c r="K521" s="13"/>
      <c r="L521" s="13"/>
      <c r="M521" s="13"/>
      <c r="P521" s="3"/>
      <c r="Q521" s="3"/>
      <c r="R521" s="3"/>
      <c r="S521" s="15"/>
      <c r="T521" s="15"/>
      <c r="U521" s="15"/>
      <c r="V521" s="3"/>
      <c r="W521" s="3"/>
      <c r="X521" s="134"/>
      <c r="AA521" s="3"/>
      <c r="AB521" s="16"/>
      <c r="AF521" s="17"/>
      <c r="AG521" s="14"/>
      <c r="AI521" s="18"/>
      <c r="AL521" s="19"/>
      <c r="BB521" s="20"/>
      <c r="BD521" s="20"/>
    </row>
    <row r="522" s="6" customFormat="1" spans="1:56">
      <c r="A522" s="3"/>
      <c r="C522" s="11"/>
      <c r="H522" s="12"/>
      <c r="K522" s="13"/>
      <c r="L522" s="13"/>
      <c r="M522" s="13"/>
      <c r="P522" s="3"/>
      <c r="Q522" s="3"/>
      <c r="R522" s="3"/>
      <c r="S522" s="15"/>
      <c r="T522" s="15"/>
      <c r="U522" s="15"/>
      <c r="V522" s="3"/>
      <c r="W522" s="3"/>
      <c r="X522" s="134"/>
      <c r="AA522" s="3"/>
      <c r="AB522" s="16"/>
      <c r="AF522" s="17"/>
      <c r="AG522" s="14"/>
      <c r="AI522" s="18"/>
      <c r="AL522" s="19"/>
      <c r="BB522" s="20"/>
      <c r="BD522" s="20"/>
    </row>
    <row r="523" s="6" customFormat="1" spans="1:56">
      <c r="A523" s="3"/>
      <c r="C523" s="11"/>
      <c r="H523" s="12"/>
      <c r="K523" s="13"/>
      <c r="L523" s="13"/>
      <c r="M523" s="13"/>
      <c r="P523" s="3"/>
      <c r="Q523" s="3"/>
      <c r="R523" s="3"/>
      <c r="S523" s="15"/>
      <c r="T523" s="15"/>
      <c r="U523" s="15"/>
      <c r="V523" s="3"/>
      <c r="W523" s="3"/>
      <c r="X523" s="134"/>
      <c r="AA523" s="3"/>
      <c r="AB523" s="16"/>
      <c r="AF523" s="17"/>
      <c r="AG523" s="14"/>
      <c r="AI523" s="18"/>
      <c r="AL523" s="19"/>
      <c r="BB523" s="20"/>
      <c r="BD523" s="20"/>
    </row>
    <row r="524" s="6" customFormat="1" spans="1:56">
      <c r="A524" s="3"/>
      <c r="C524" s="11"/>
      <c r="H524" s="12"/>
      <c r="K524" s="13"/>
      <c r="L524" s="13"/>
      <c r="M524" s="13"/>
      <c r="P524" s="3"/>
      <c r="Q524" s="3"/>
      <c r="R524" s="3"/>
      <c r="S524" s="15"/>
      <c r="T524" s="15"/>
      <c r="U524" s="15"/>
      <c r="V524" s="3"/>
      <c r="W524" s="3"/>
      <c r="AA524" s="3"/>
      <c r="AB524" s="16"/>
      <c r="AF524" s="17"/>
      <c r="AG524" s="14"/>
      <c r="AI524" s="18"/>
      <c r="AL524" s="19"/>
      <c r="BB524" s="20"/>
      <c r="BD524" s="20"/>
    </row>
    <row r="525" s="6" customFormat="1" spans="1:56">
      <c r="A525" s="3"/>
      <c r="C525" s="11"/>
      <c r="H525" s="12"/>
      <c r="K525" s="13"/>
      <c r="L525" s="13"/>
      <c r="M525" s="13"/>
      <c r="P525" s="3"/>
      <c r="Q525" s="3"/>
      <c r="R525" s="3"/>
      <c r="S525" s="15"/>
      <c r="T525" s="15"/>
      <c r="U525" s="15"/>
      <c r="V525" s="3"/>
      <c r="W525" s="3"/>
      <c r="AA525" s="3"/>
      <c r="AB525" s="16"/>
      <c r="AF525" s="17"/>
      <c r="AG525" s="14"/>
      <c r="AI525" s="18"/>
      <c r="AL525" s="19"/>
      <c r="BB525" s="20"/>
      <c r="BD525" s="20"/>
    </row>
    <row r="526" s="6" customFormat="1" spans="1:56">
      <c r="A526" s="3"/>
      <c r="C526" s="11"/>
      <c r="H526" s="12"/>
      <c r="K526" s="13"/>
      <c r="L526" s="13"/>
      <c r="M526" s="13"/>
      <c r="P526" s="3"/>
      <c r="Q526" s="3"/>
      <c r="R526" s="3"/>
      <c r="S526" s="15"/>
      <c r="T526" s="15"/>
      <c r="U526" s="15"/>
      <c r="V526" s="3"/>
      <c r="W526" s="3"/>
      <c r="AA526" s="3"/>
      <c r="AB526" s="16"/>
      <c r="AF526" s="17"/>
      <c r="AG526" s="14"/>
      <c r="AI526" s="18"/>
      <c r="AL526" s="19"/>
      <c r="BB526" s="20"/>
      <c r="BD526" s="20"/>
    </row>
    <row r="527" s="6" customFormat="1" spans="1:56">
      <c r="A527" s="3"/>
      <c r="C527" s="11"/>
      <c r="H527" s="12"/>
      <c r="K527" s="13"/>
      <c r="L527" s="13"/>
      <c r="M527" s="13"/>
      <c r="P527" s="3"/>
      <c r="Q527" s="3"/>
      <c r="R527" s="3"/>
      <c r="S527" s="15"/>
      <c r="T527" s="15"/>
      <c r="U527" s="15"/>
      <c r="V527" s="3"/>
      <c r="W527" s="3"/>
      <c r="AA527" s="3"/>
      <c r="AB527" s="16"/>
      <c r="AF527" s="17"/>
      <c r="AG527" s="14"/>
      <c r="AI527" s="18"/>
      <c r="AL527" s="19"/>
      <c r="BB527" s="20"/>
      <c r="BD527" s="20"/>
    </row>
    <row r="528" s="6" customFormat="1" spans="1:56">
      <c r="A528" s="3"/>
      <c r="C528" s="11"/>
      <c r="H528" s="12"/>
      <c r="K528" s="13"/>
      <c r="L528" s="13"/>
      <c r="M528" s="13"/>
      <c r="P528" s="3"/>
      <c r="Q528" s="3"/>
      <c r="R528" s="3"/>
      <c r="S528" s="15"/>
      <c r="T528" s="15"/>
      <c r="U528" s="15"/>
      <c r="V528" s="3"/>
      <c r="W528" s="3"/>
      <c r="AA528" s="3"/>
      <c r="AB528" s="16"/>
      <c r="AF528" s="17"/>
      <c r="AG528" s="14"/>
      <c r="AI528" s="18"/>
      <c r="AL528" s="19"/>
      <c r="BB528" s="20"/>
      <c r="BD528" s="20"/>
    </row>
    <row r="529" s="6" customFormat="1" spans="1:56">
      <c r="A529" s="3"/>
      <c r="C529" s="11"/>
      <c r="H529" s="12"/>
      <c r="K529" s="13"/>
      <c r="L529" s="13"/>
      <c r="M529" s="13"/>
      <c r="P529" s="3"/>
      <c r="Q529" s="3"/>
      <c r="R529" s="3"/>
      <c r="S529" s="15"/>
      <c r="T529" s="15"/>
      <c r="U529" s="15"/>
      <c r="V529" s="3"/>
      <c r="W529" s="3"/>
      <c r="AA529" s="3"/>
      <c r="AB529" s="16"/>
      <c r="AF529" s="17"/>
      <c r="AG529" s="14"/>
      <c r="AI529" s="18"/>
      <c r="AL529" s="19"/>
      <c r="BB529" s="20"/>
      <c r="BD529" s="20"/>
    </row>
    <row r="530" s="6" customFormat="1" spans="1:56">
      <c r="A530" s="3"/>
      <c r="C530" s="11"/>
      <c r="H530" s="12"/>
      <c r="K530" s="13"/>
      <c r="L530" s="13"/>
      <c r="M530" s="13"/>
      <c r="P530" s="3"/>
      <c r="Q530" s="3"/>
      <c r="R530" s="3"/>
      <c r="S530" s="15"/>
      <c r="T530" s="15"/>
      <c r="U530" s="15"/>
      <c r="V530" s="3"/>
      <c r="W530" s="3"/>
      <c r="AA530" s="3"/>
      <c r="AB530" s="16"/>
      <c r="AF530" s="17"/>
      <c r="AG530" s="14"/>
      <c r="AI530" s="18"/>
      <c r="AL530" s="19"/>
      <c r="BB530" s="20"/>
      <c r="BD530" s="20"/>
    </row>
    <row r="531" s="6" customFormat="1" spans="1:56">
      <c r="A531" s="3"/>
      <c r="C531" s="11"/>
      <c r="H531" s="12"/>
      <c r="K531" s="13"/>
      <c r="L531" s="13"/>
      <c r="M531" s="13"/>
      <c r="P531" s="3"/>
      <c r="Q531" s="3"/>
      <c r="R531" s="3"/>
      <c r="S531" s="15"/>
      <c r="T531" s="15"/>
      <c r="U531" s="15"/>
      <c r="V531" s="3"/>
      <c r="W531" s="3"/>
      <c r="AA531" s="3"/>
      <c r="AB531" s="16"/>
      <c r="AF531" s="17"/>
      <c r="AG531" s="14"/>
      <c r="AI531" s="18"/>
      <c r="AL531" s="19"/>
      <c r="BB531" s="20"/>
      <c r="BD531" s="20"/>
    </row>
    <row r="532" s="6" customFormat="1" spans="1:56">
      <c r="A532" s="3"/>
      <c r="C532" s="11"/>
      <c r="H532" s="12"/>
      <c r="K532" s="13"/>
      <c r="L532" s="13"/>
      <c r="M532" s="13"/>
      <c r="P532" s="3"/>
      <c r="Q532" s="3"/>
      <c r="R532" s="3"/>
      <c r="S532" s="15"/>
      <c r="T532" s="15"/>
      <c r="U532" s="15"/>
      <c r="V532" s="3"/>
      <c r="W532" s="3"/>
      <c r="AA532" s="3"/>
      <c r="AB532" s="16"/>
      <c r="AF532" s="17"/>
      <c r="AG532" s="14"/>
      <c r="AI532" s="18"/>
      <c r="AL532" s="19"/>
      <c r="BB532" s="20"/>
      <c r="BD532" s="20"/>
    </row>
    <row r="533" s="6" customFormat="1" spans="1:56">
      <c r="A533" s="3"/>
      <c r="C533" s="11"/>
      <c r="H533" s="12"/>
      <c r="K533" s="13"/>
      <c r="L533" s="13"/>
      <c r="M533" s="13"/>
      <c r="P533" s="3"/>
      <c r="Q533" s="3"/>
      <c r="R533" s="3"/>
      <c r="S533" s="15"/>
      <c r="T533" s="15"/>
      <c r="U533" s="15"/>
      <c r="V533" s="3"/>
      <c r="W533" s="3"/>
      <c r="AA533" s="3"/>
      <c r="AB533" s="16"/>
      <c r="AF533" s="17"/>
      <c r="AG533" s="14"/>
      <c r="AI533" s="18"/>
      <c r="AL533" s="19"/>
      <c r="BB533" s="20"/>
      <c r="BD533" s="20"/>
    </row>
    <row r="534" s="6" customFormat="1" spans="1:56">
      <c r="A534" s="3"/>
      <c r="C534" s="11"/>
      <c r="H534" s="12"/>
      <c r="K534" s="13"/>
      <c r="L534" s="13"/>
      <c r="M534" s="13"/>
      <c r="P534" s="3"/>
      <c r="Q534" s="3"/>
      <c r="R534" s="3"/>
      <c r="S534" s="15"/>
      <c r="T534" s="15"/>
      <c r="U534" s="15"/>
      <c r="V534" s="3"/>
      <c r="W534" s="3"/>
      <c r="AA534" s="3"/>
      <c r="AB534" s="16"/>
      <c r="AF534" s="17"/>
      <c r="AG534" s="14"/>
      <c r="AI534" s="18"/>
      <c r="AL534" s="19"/>
      <c r="BB534" s="20"/>
      <c r="BD534" s="20"/>
    </row>
    <row r="535" s="6" customFormat="1" spans="1:56">
      <c r="A535" s="3"/>
      <c r="C535" s="11"/>
      <c r="H535" s="12"/>
      <c r="K535" s="13"/>
      <c r="L535" s="13"/>
      <c r="M535" s="13"/>
      <c r="P535" s="3"/>
      <c r="Q535" s="3"/>
      <c r="R535" s="3"/>
      <c r="S535" s="15"/>
      <c r="T535" s="15"/>
      <c r="U535" s="15"/>
      <c r="V535" s="3"/>
      <c r="W535" s="3"/>
      <c r="AA535" s="3"/>
      <c r="AB535" s="16"/>
      <c r="AF535" s="17"/>
      <c r="AG535" s="14"/>
      <c r="AI535" s="18"/>
      <c r="AL535" s="19"/>
      <c r="BB535" s="20"/>
      <c r="BD535" s="20"/>
    </row>
    <row r="536" s="6" customFormat="1" spans="1:56">
      <c r="A536" s="3"/>
      <c r="C536" s="11"/>
      <c r="H536" s="12"/>
      <c r="K536" s="13"/>
      <c r="L536" s="13"/>
      <c r="M536" s="13"/>
      <c r="P536" s="3"/>
      <c r="Q536" s="3"/>
      <c r="R536" s="3"/>
      <c r="S536" s="15"/>
      <c r="T536" s="15"/>
      <c r="U536" s="15"/>
      <c r="V536" s="3"/>
      <c r="W536" s="3"/>
      <c r="AA536" s="3"/>
      <c r="AB536" s="16"/>
      <c r="AF536" s="17"/>
      <c r="AG536" s="14"/>
      <c r="AI536" s="18"/>
      <c r="AL536" s="19"/>
      <c r="BB536" s="20"/>
      <c r="BD536" s="20"/>
    </row>
    <row r="537" s="6" customFormat="1" spans="1:56">
      <c r="A537" s="3"/>
      <c r="C537" s="11"/>
      <c r="H537" s="12"/>
      <c r="K537" s="13"/>
      <c r="L537" s="13"/>
      <c r="M537" s="13"/>
      <c r="P537" s="3"/>
      <c r="Q537" s="3"/>
      <c r="R537" s="3"/>
      <c r="S537" s="15"/>
      <c r="T537" s="15"/>
      <c r="U537" s="15"/>
      <c r="V537" s="3"/>
      <c r="W537" s="3"/>
      <c r="AA537" s="3"/>
      <c r="AB537" s="16"/>
      <c r="AF537" s="17"/>
      <c r="AG537" s="14"/>
      <c r="AI537" s="18"/>
      <c r="AL537" s="19"/>
      <c r="BB537" s="20"/>
      <c r="BD537" s="20"/>
    </row>
    <row r="538" s="6" customFormat="1" spans="1:56">
      <c r="A538" s="3"/>
      <c r="C538" s="11"/>
      <c r="H538" s="12"/>
      <c r="K538" s="13"/>
      <c r="L538" s="13"/>
      <c r="M538" s="13"/>
      <c r="P538" s="3"/>
      <c r="Q538" s="3"/>
      <c r="R538" s="3"/>
      <c r="S538" s="15"/>
      <c r="T538" s="15"/>
      <c r="U538" s="15"/>
      <c r="V538" s="3"/>
      <c r="W538" s="3"/>
      <c r="AA538" s="3"/>
      <c r="AB538" s="16"/>
      <c r="AF538" s="17"/>
      <c r="AG538" s="14"/>
      <c r="AI538" s="18"/>
      <c r="AL538" s="19"/>
      <c r="BB538" s="20"/>
      <c r="BD538" s="20"/>
    </row>
    <row r="539" s="6" customFormat="1" spans="1:56">
      <c r="A539" s="3"/>
      <c r="C539" s="11"/>
      <c r="H539" s="12"/>
      <c r="K539" s="13"/>
      <c r="L539" s="13"/>
      <c r="M539" s="13"/>
      <c r="P539" s="3"/>
      <c r="Q539" s="3"/>
      <c r="R539" s="3"/>
      <c r="S539" s="15"/>
      <c r="T539" s="15"/>
      <c r="U539" s="15"/>
      <c r="V539" s="3"/>
      <c r="W539" s="3"/>
      <c r="AA539" s="3"/>
      <c r="AB539" s="16"/>
      <c r="AF539" s="17"/>
      <c r="AG539" s="14"/>
      <c r="AI539" s="18"/>
      <c r="AL539" s="19"/>
      <c r="BB539" s="20"/>
      <c r="BD539" s="20"/>
    </row>
    <row r="540" s="6" customFormat="1" spans="1:56">
      <c r="A540" s="3"/>
      <c r="C540" s="11"/>
      <c r="H540" s="12"/>
      <c r="K540" s="13"/>
      <c r="L540" s="13"/>
      <c r="M540" s="13"/>
      <c r="P540" s="3"/>
      <c r="Q540" s="3"/>
      <c r="R540" s="3"/>
      <c r="S540" s="15"/>
      <c r="T540" s="15"/>
      <c r="U540" s="15"/>
      <c r="V540" s="3"/>
      <c r="W540" s="3"/>
      <c r="AA540" s="3"/>
      <c r="AB540" s="16"/>
      <c r="AF540" s="17"/>
      <c r="AG540" s="14"/>
      <c r="AI540" s="18"/>
      <c r="AL540" s="19"/>
      <c r="BB540" s="20"/>
      <c r="BD540" s="20"/>
    </row>
    <row r="541" s="6" customFormat="1" spans="1:56">
      <c r="A541" s="3"/>
      <c r="C541" s="11"/>
      <c r="H541" s="12"/>
      <c r="K541" s="13"/>
      <c r="L541" s="13"/>
      <c r="M541" s="13"/>
      <c r="P541" s="3"/>
      <c r="Q541" s="3"/>
      <c r="R541" s="3"/>
      <c r="S541" s="15"/>
      <c r="T541" s="15"/>
      <c r="U541" s="15"/>
      <c r="V541" s="3"/>
      <c r="W541" s="3"/>
      <c r="AA541" s="3"/>
      <c r="AB541" s="16"/>
      <c r="AF541" s="17"/>
      <c r="AG541" s="14"/>
      <c r="AI541" s="18"/>
      <c r="AL541" s="19"/>
      <c r="BB541" s="20"/>
      <c r="BD541" s="20"/>
    </row>
    <row r="542" s="6" customFormat="1" spans="1:56">
      <c r="A542" s="3"/>
      <c r="C542" s="11"/>
      <c r="H542" s="12"/>
      <c r="K542" s="13"/>
      <c r="L542" s="13"/>
      <c r="M542" s="13"/>
      <c r="P542" s="3"/>
      <c r="Q542" s="3"/>
      <c r="R542" s="3"/>
      <c r="S542" s="15"/>
      <c r="T542" s="15"/>
      <c r="U542" s="15"/>
      <c r="V542" s="3"/>
      <c r="W542" s="3"/>
      <c r="AA542" s="3"/>
      <c r="AB542" s="16"/>
      <c r="AF542" s="17"/>
      <c r="AG542" s="14"/>
      <c r="AI542" s="18"/>
      <c r="AL542" s="19"/>
      <c r="BB542" s="20"/>
      <c r="BD542" s="20"/>
    </row>
    <row r="543" s="6" customFormat="1" spans="1:56">
      <c r="A543" s="3"/>
      <c r="C543" s="11"/>
      <c r="H543" s="12"/>
      <c r="K543" s="13"/>
      <c r="L543" s="13"/>
      <c r="M543" s="13"/>
      <c r="P543" s="3"/>
      <c r="Q543" s="3"/>
      <c r="R543" s="3"/>
      <c r="S543" s="15"/>
      <c r="T543" s="15"/>
      <c r="U543" s="15"/>
      <c r="V543" s="3"/>
      <c r="W543" s="3"/>
      <c r="AA543" s="3"/>
      <c r="AB543" s="16"/>
      <c r="AF543" s="17"/>
      <c r="AG543" s="14"/>
      <c r="AI543" s="18"/>
      <c r="AL543" s="19"/>
      <c r="BB543" s="20"/>
      <c r="BD543" s="20"/>
    </row>
    <row r="544" s="6" customFormat="1" spans="1:56">
      <c r="A544" s="3"/>
      <c r="C544" s="11"/>
      <c r="H544" s="12"/>
      <c r="K544" s="13"/>
      <c r="L544" s="13"/>
      <c r="M544" s="13"/>
      <c r="P544" s="3"/>
      <c r="Q544" s="3"/>
      <c r="R544" s="3"/>
      <c r="S544" s="15"/>
      <c r="T544" s="15"/>
      <c r="U544" s="15"/>
      <c r="V544" s="3"/>
      <c r="W544" s="3"/>
      <c r="AA544" s="3"/>
      <c r="AB544" s="16"/>
      <c r="AF544" s="17"/>
      <c r="AG544" s="14"/>
      <c r="AI544" s="18"/>
      <c r="AL544" s="19"/>
      <c r="BB544" s="20"/>
      <c r="BD544" s="20"/>
    </row>
    <row r="545" s="6" customFormat="1" spans="1:56">
      <c r="A545" s="3"/>
      <c r="C545" s="11"/>
      <c r="H545" s="12"/>
      <c r="K545" s="13"/>
      <c r="L545" s="13"/>
      <c r="M545" s="13"/>
      <c r="P545" s="3"/>
      <c r="Q545" s="3"/>
      <c r="R545" s="3"/>
      <c r="S545" s="15"/>
      <c r="T545" s="15"/>
      <c r="U545" s="15"/>
      <c r="V545" s="3"/>
      <c r="W545" s="3"/>
      <c r="AA545" s="3"/>
      <c r="AB545" s="16"/>
      <c r="AF545" s="17"/>
      <c r="AG545" s="14"/>
      <c r="AI545" s="18"/>
      <c r="AL545" s="19"/>
      <c r="BB545" s="20"/>
      <c r="BD545" s="20"/>
    </row>
    <row r="546" s="6" customFormat="1" spans="1:56">
      <c r="A546" s="3"/>
      <c r="C546" s="11"/>
      <c r="H546" s="12"/>
      <c r="K546" s="13"/>
      <c r="L546" s="13"/>
      <c r="M546" s="13"/>
      <c r="P546" s="3"/>
      <c r="Q546" s="3"/>
      <c r="R546" s="3"/>
      <c r="S546" s="15"/>
      <c r="T546" s="15"/>
      <c r="U546" s="15"/>
      <c r="V546" s="3"/>
      <c r="W546" s="3"/>
      <c r="AA546" s="3"/>
      <c r="AB546" s="16"/>
      <c r="AF546" s="17"/>
      <c r="AG546" s="14"/>
      <c r="AI546" s="18"/>
      <c r="AL546" s="19"/>
      <c r="BB546" s="20"/>
      <c r="BD546" s="20"/>
    </row>
    <row r="547" s="6" customFormat="1" spans="1:56">
      <c r="A547" s="3"/>
      <c r="C547" s="11"/>
      <c r="H547" s="12"/>
      <c r="K547" s="13"/>
      <c r="L547" s="13"/>
      <c r="M547" s="13"/>
      <c r="P547" s="3"/>
      <c r="Q547" s="3"/>
      <c r="R547" s="3"/>
      <c r="S547" s="15"/>
      <c r="T547" s="15"/>
      <c r="U547" s="15"/>
      <c r="V547" s="3"/>
      <c r="W547" s="3"/>
      <c r="AA547" s="3"/>
      <c r="AB547" s="16"/>
      <c r="AF547" s="17"/>
      <c r="AG547" s="14"/>
      <c r="AI547" s="18"/>
      <c r="AL547" s="19"/>
      <c r="BB547" s="20"/>
      <c r="BD547" s="20"/>
    </row>
    <row r="548" s="6" customFormat="1" spans="1:56">
      <c r="A548" s="3"/>
      <c r="C548" s="11"/>
      <c r="H548" s="12"/>
      <c r="K548" s="13"/>
      <c r="L548" s="13"/>
      <c r="M548" s="13"/>
      <c r="P548" s="3"/>
      <c r="Q548" s="3"/>
      <c r="R548" s="3"/>
      <c r="S548" s="15"/>
      <c r="T548" s="15"/>
      <c r="U548" s="15"/>
      <c r="V548" s="3"/>
      <c r="W548" s="3"/>
      <c r="AA548" s="3"/>
      <c r="AB548" s="16"/>
      <c r="AF548" s="17"/>
      <c r="AG548" s="14"/>
      <c r="AI548" s="18"/>
      <c r="AL548" s="19"/>
      <c r="BB548" s="20"/>
      <c r="BD548" s="20"/>
    </row>
    <row r="549" spans="16:16">
      <c r="P549" s="3"/>
    </row>
    <row r="550" spans="16:16">
      <c r="P550" s="3"/>
    </row>
  </sheetData>
  <autoFilter ref="A3:AL251">
    <sortState ref="A3:AL251">
      <sortCondition ref="A4:A251"/>
    </sortState>
    <extLst/>
  </autoFilter>
  <mergeCells count="3">
    <mergeCell ref="A1:W1"/>
    <mergeCell ref="X1:AB1"/>
    <mergeCell ref="AC1:AG1"/>
  </mergeCells>
  <dataValidations count="1">
    <dataValidation type="list" allowBlank="1" showInputMessage="1" showErrorMessage="1" sqref="Q4:Q22 Q24:Q67 Q69:Q78 Q80:Q81 Q84:Q100 Q102:Q238">
      <formula1>#REF!</formula1>
    </dataValidation>
  </dataValidations>
  <hyperlinks>
    <hyperlink ref="G3" r:id="rId3" display="Område"/>
    <hyperlink ref="W4" r:id="rId4" display="=CHOOSE(RANDBETWEEN(1,7),&quot;Länk&quot;,&quot;&quot;,&quot;&quot;,&quot;&quot;,&quot;&quot;,&quot;Ansluts till LN 20 kV&quot;,&quot;Reservationsavtal ska tecknas&quot;)"/>
    <hyperlink ref="W12" r:id="rId5" display="=CHOOSE(RANDBETWEEN(1,7),&quot;Länk&quot;,&quot;&quot;,&quot;&quot;,&quot;&quot;,&quot;&quot;,&quot;Ansluts till LN 20 kV&quot;,&quot;Reservationsavtal ska tecknas&quot;)"/>
    <hyperlink ref="W13" r:id="rId5" display="=CHOOSE(RANDBETWEEN(1,7),&quot;Länk&quot;,&quot;&quot;,&quot;&quot;,&quot;&quot;,&quot;&quot;,&quot;Ansluts till LN 20 kV&quot;,&quot;Reservationsavtal ska tecknas&quot;)"/>
    <hyperlink ref="W15" r:id="rId6" display="=CHOOSE(RANDBETWEEN(1,7),&quot;Länk&quot;,&quot;&quot;,&quot;&quot;,&quot;&quot;,&quot;&quot;,&quot;Ansluts till LN 20 kV&quot;,&quot;Reservationsavtal ska tecknas&quot;)"/>
    <hyperlink ref="W25" r:id="rId7" display="=CHOOSE(RANDBETWEEN(1,7),&quot;Länk&quot;,&quot;&quot;,&quot;&quot;,&quot;&quot;,&quot;&quot;,&quot;Ansluts till LN 20 kV&quot;,&quot;Reservationsavtal ska tecknas&quot;)"/>
  </hyperlinks>
  <pageMargins left="0.7" right="0.7" top="0.75" bottom="0.75" header="0.511811023622047" footer="0.3"/>
  <pageSetup paperSize="9" orientation="portrait" horizontalDpi="300" verticalDpi="300"/>
  <headerFooter>
    <oddFooter>&amp;L&amp;1#&amp;6&amp;K737373Confidentiality: C2 - Internal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"/>
  <sheetViews>
    <sheetView workbookViewId="0">
      <selection activeCell="A2" sqref="A2"/>
    </sheetView>
  </sheetViews>
  <sheetFormatPr defaultColWidth="9" defaultRowHeight="12.75" outlineLevelCol="2"/>
  <cols>
    <col min="1" max="1" width="27.152380952381" customWidth="1"/>
    <col min="2" max="2" width="15.7142857142857" customWidth="1"/>
    <col min="3" max="3" width="13.2857142857143" customWidth="1"/>
  </cols>
  <sheetData>
    <row r="1" ht="15.75" spans="1:3">
      <c r="A1" s="1" t="s">
        <v>38</v>
      </c>
      <c r="B1" s="1" t="s">
        <v>47</v>
      </c>
      <c r="C1" s="1" t="s">
        <v>48</v>
      </c>
    </row>
    <row r="2" spans="1:3">
      <c r="A2" s="2">
        <v>101</v>
      </c>
      <c r="B2">
        <f ca="1">RANDBETWEEN(-100000,100000)+6097106.672</f>
        <v>6020633.672</v>
      </c>
      <c r="C2">
        <f ca="1">RANDBETWEEN(-100000,100000)+356083.438</f>
        <v>400585.438</v>
      </c>
    </row>
    <row r="3" spans="1:3">
      <c r="A3" s="2">
        <v>102</v>
      </c>
      <c r="B3">
        <f ca="1">RANDBETWEEN(-100000,100000)+6095048.642</f>
        <v>6083004.642</v>
      </c>
      <c r="C3">
        <f ca="1">RANDBETWEEN(-100000,100000)+452024.069</f>
        <v>493349.069</v>
      </c>
    </row>
    <row r="4" spans="1:3">
      <c r="A4" s="2">
        <v>151</v>
      </c>
      <c r="B4">
        <f ca="1">RANDBETWEEN(-100000,100000)+6319636.937</f>
        <v>6328167.937</v>
      </c>
      <c r="C4">
        <f ca="1">RANDBETWEEN(-100000,100000)+363331.554</f>
        <v>430767.554</v>
      </c>
    </row>
    <row r="5" spans="1:3">
      <c r="A5" s="2">
        <v>152</v>
      </c>
      <c r="B5">
        <f ca="1">RANDBETWEEN(-100000,100000)+6326392.707</f>
        <v>6291932.707</v>
      </c>
      <c r="C5">
        <f ca="1">RANDBETWEEN(-100000,100000)+773251.054</f>
        <v>781303.054</v>
      </c>
    </row>
    <row r="6" spans="1:3">
      <c r="A6" s="2">
        <v>153</v>
      </c>
      <c r="B6">
        <f ca="1">RANDBETWEEN(-100000,100000)+6546096.724</f>
        <v>6467307.724</v>
      </c>
      <c r="C6">
        <f ca="1">RANDBETWEEN(-100000,100000)+284626.066</f>
        <v>233241.066</v>
      </c>
    </row>
    <row r="7" spans="1:3">
      <c r="A7" s="2">
        <v>154</v>
      </c>
      <c r="B7">
        <f ca="1">RANDBETWEEN(-100000,100000)+6548757.206</f>
        <v>6551492.206</v>
      </c>
      <c r="C7">
        <f ca="1">RANDBETWEEN(-100000,100000)+758410.519</f>
        <v>722510.519</v>
      </c>
    </row>
    <row r="8" spans="1:3">
      <c r="A8" s="2">
        <v>201</v>
      </c>
      <c r="B8">
        <f ca="1">RANDBETWEEN(-100000,100000)+6764877.311</f>
        <v>6816407.311</v>
      </c>
      <c r="C8">
        <f ca="1">RANDBETWEEN(-100000,100000)+378323.44</f>
        <v>358770.44</v>
      </c>
    </row>
    <row r="9" spans="1:3">
      <c r="A9" s="2">
        <v>202</v>
      </c>
      <c r="B9">
        <f ca="1">RANDBETWEEN(-100000,100000)+6768593.345</f>
        <v>6834990.345</v>
      </c>
      <c r="C9">
        <f ca="1">RANDBETWEEN(-100000,100000)+702745.127</f>
        <v>645852.127</v>
      </c>
    </row>
    <row r="10" spans="1:3">
      <c r="A10" s="2">
        <v>203</v>
      </c>
      <c r="B10">
        <f ca="1">RANDBETWEEN(-100000,100000)+6989134.048</f>
        <v>7071221.048</v>
      </c>
      <c r="C10">
        <f ca="1">RANDBETWEEN(-100000,100000)+348083.148</f>
        <v>338507.148</v>
      </c>
    </row>
    <row r="11" spans="1:3">
      <c r="A11" s="2">
        <v>204</v>
      </c>
      <c r="B11">
        <f ca="1">RANDBETWEEN(-100000,100000)+6993565.63</f>
        <v>7091647.63</v>
      </c>
      <c r="C11">
        <f ca="1">RANDBETWEEN(-100000,100000)+727798.671</f>
        <v>697651.671</v>
      </c>
    </row>
    <row r="12" spans="1:3">
      <c r="A12" s="2">
        <v>205</v>
      </c>
      <c r="B12">
        <f ca="1">RANDBETWEEN(-100000,100000)+7209293.753</f>
        <v>7207528.753</v>
      </c>
      <c r="C12">
        <f ca="1">RANDBETWEEN(-100000,100000)+429270.201</f>
        <v>367642.201</v>
      </c>
    </row>
    <row r="13" spans="1:3">
      <c r="A13" s="2">
        <v>206</v>
      </c>
      <c r="B13">
        <f ca="1">RANDBETWEEN(-100000,100000)+7225449.115</f>
        <v>7298073.115</v>
      </c>
      <c r="C13">
        <f ca="1">RANDBETWEEN(-100000,100000)+817833.405</f>
        <v>725553.405</v>
      </c>
    </row>
    <row r="14" spans="1:3">
      <c r="A14" s="2">
        <v>211</v>
      </c>
      <c r="B14">
        <f ca="1">RANDBETWEEN(-100000,100000)+7432168.174</f>
        <v>7474658.174</v>
      </c>
      <c r="C14">
        <f ca="1">RANDBETWEEN(-100000,100000)+565398.458</f>
        <v>581275.458</v>
      </c>
    </row>
    <row r="15" spans="1:3">
      <c r="A15" s="2">
        <v>3001</v>
      </c>
      <c r="B15">
        <f ca="1">RANDBETWEEN(-100000,100000)+7459745.672</f>
        <v>7402944.672</v>
      </c>
      <c r="C15">
        <f ca="1">RANDBETWEEN(-100000,100000)+891298.142</f>
        <v>923057.142</v>
      </c>
    </row>
    <row r="16" spans="1:3">
      <c r="A16" s="2">
        <v>3002</v>
      </c>
      <c r="B16">
        <f ca="1" t="shared" ref="B16:B24" si="0">RANDBETWEEN(-100000,100000)+7666089.698</f>
        <v>7671797.698</v>
      </c>
      <c r="C16">
        <f ca="1" t="shared" ref="C16:C24" si="1">RANDBETWEEN(-100000,100000)+739639.195</f>
        <v>756839.195</v>
      </c>
    </row>
    <row r="17" spans="1:3">
      <c r="A17" s="2">
        <v>3003</v>
      </c>
      <c r="B17">
        <f ca="1" t="shared" si="0"/>
        <v>7758068.698</v>
      </c>
      <c r="C17">
        <f ca="1" t="shared" si="1"/>
        <v>674826.195</v>
      </c>
    </row>
    <row r="18" spans="1:3">
      <c r="A18" s="2">
        <v>3004</v>
      </c>
      <c r="B18">
        <f ca="1" t="shared" si="0"/>
        <v>7612346.698</v>
      </c>
      <c r="C18">
        <f ca="1" t="shared" si="1"/>
        <v>774236.195</v>
      </c>
    </row>
    <row r="19" spans="1:3">
      <c r="A19" s="2">
        <v>3005</v>
      </c>
      <c r="B19">
        <f ca="1" t="shared" si="0"/>
        <v>7760856.698</v>
      </c>
      <c r="C19">
        <f ca="1" t="shared" si="1"/>
        <v>722377.195</v>
      </c>
    </row>
    <row r="20" spans="1:3">
      <c r="A20" s="2">
        <v>3006</v>
      </c>
      <c r="B20">
        <f ca="1" t="shared" si="0"/>
        <v>7604601.698</v>
      </c>
      <c r="C20">
        <f ca="1" t="shared" si="1"/>
        <v>807576.195</v>
      </c>
    </row>
    <row r="21" spans="1:3">
      <c r="A21" s="2">
        <v>3007</v>
      </c>
      <c r="B21">
        <f ca="1" t="shared" si="0"/>
        <v>7674464.698</v>
      </c>
      <c r="C21">
        <f ca="1" t="shared" si="1"/>
        <v>760617.195</v>
      </c>
    </row>
    <row r="22" spans="1:3">
      <c r="A22" s="2">
        <v>3008</v>
      </c>
      <c r="B22">
        <f ca="1" t="shared" si="0"/>
        <v>7694027.698</v>
      </c>
      <c r="C22">
        <f ca="1" t="shared" si="1"/>
        <v>768861.195</v>
      </c>
    </row>
    <row r="23" spans="1:3">
      <c r="A23" s="2">
        <v>3011</v>
      </c>
      <c r="B23">
        <f ca="1" t="shared" si="0"/>
        <v>7661430.698</v>
      </c>
      <c r="C23">
        <f ca="1" t="shared" si="1"/>
        <v>829816.195</v>
      </c>
    </row>
    <row r="24" spans="1:3">
      <c r="A24" s="2">
        <v>3018</v>
      </c>
      <c r="B24">
        <f ca="1" t="shared" si="0"/>
        <v>7736893.698</v>
      </c>
      <c r="C24">
        <f ca="1" t="shared" si="1"/>
        <v>773581.195</v>
      </c>
    </row>
  </sheetData>
  <pageMargins left="0.7" right="0.7" top="0.75" bottom="0.75" header="0.511811023622047" footer="0.3"/>
  <pageSetup paperSize="9" orientation="portrait" horizontalDpi="300" verticalDpi="300"/>
  <headerFooter>
    <oddFooter>&amp;L&amp;1#&amp;6&amp;K737373Confidentiality: C2 -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LibreOffice/7.5.3.2$Linux_X86_64 LibreOffice_project/50$Build-2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Aktuella förfrågningar</vt:lpstr>
      <vt:lpstr>Anslutningspunkt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mytri</cp:lastModifiedBy>
  <cp:revision>1</cp:revision>
  <dcterms:created xsi:type="dcterms:W3CDTF">2023-02-02T11:17:00Z</dcterms:created>
  <dcterms:modified xsi:type="dcterms:W3CDTF">2023-06-28T18:33:47Z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  <property fmtid="{D5CDD505-2E9C-101B-9397-08002B2CF9AE}" pid="3" name="MSIP_Label_6431d30e-c018-4f72-ad4c-e56e9d03b1f0_ActionId">
    <vt:lpwstr>b1b6783b-8b90-4744-9951-78e200658933</vt:lpwstr>
  </property>
  <property fmtid="{D5CDD505-2E9C-101B-9397-08002B2CF9AE}" pid="4" name="MSIP_Label_6431d30e-c018-4f72-ad4c-e56e9d03b1f0_ContentBits">
    <vt:lpwstr>2</vt:lpwstr>
  </property>
  <property fmtid="{D5CDD505-2E9C-101B-9397-08002B2CF9AE}" pid="5" name="MSIP_Label_6431d30e-c018-4f72-ad4c-e56e9d03b1f0_Enabled">
    <vt:lpwstr>true</vt:lpwstr>
  </property>
  <property fmtid="{D5CDD505-2E9C-101B-9397-08002B2CF9AE}" pid="6" name="MSIP_Label_6431d30e-c018-4f72-ad4c-e56e9d03b1f0_Method">
    <vt:lpwstr>Privileged</vt:lpwstr>
  </property>
  <property fmtid="{D5CDD505-2E9C-101B-9397-08002B2CF9AE}" pid="7" name="MSIP_Label_6431d30e-c018-4f72-ad4c-e56e9d03b1f0_Name">
    <vt:lpwstr>6431d30e-c018-4f72-ad4c-e56e9d03b1f0</vt:lpwstr>
  </property>
  <property fmtid="{D5CDD505-2E9C-101B-9397-08002B2CF9AE}" pid="8" name="MSIP_Label_6431d30e-c018-4f72-ad4c-e56e9d03b1f0_SetDate">
    <vt:lpwstr>2023-02-02T08:21:55Z</vt:lpwstr>
  </property>
  <property fmtid="{D5CDD505-2E9C-101B-9397-08002B2CF9AE}" pid="9" name="MSIP_Label_6431d30e-c018-4f72-ad4c-e56e9d03b1f0_SiteId">
    <vt:lpwstr>f8be18a6-f648-4a47-be73-86d6c5c6604d</vt:lpwstr>
  </property>
</Properties>
</file>