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ata science\1-class practice and homework\Power BI\0629\"/>
    </mc:Choice>
  </mc:AlternateContent>
  <xr:revisionPtr revIDLastSave="0" documentId="13_ncr:1_{7B06026B-F0A9-418B-B8EE-6334879F7088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常用函数1" sheetId="10" r:id="rId1"/>
    <sheet name="常用函数2_小数保留" sheetId="12" r:id="rId2"/>
    <sheet name="逻辑函数" sheetId="3" r:id="rId3"/>
    <sheet name="文本函数" sheetId="11" r:id="rId4"/>
    <sheet name="vlookup" sheetId="5" r:id="rId5"/>
    <sheet name="indirect" sheetId="6" r:id="rId6"/>
    <sheet name="大洲" sheetId="7" r:id="rId7"/>
    <sheet name="index、match" sheetId="8" r:id="rId8"/>
    <sheet name="日期和时间计算" sheetId="13" r:id="rId9"/>
  </sheets>
  <definedNames>
    <definedName name="_00计算机">'index、match'!$B$2:$E$2</definedName>
    <definedName name="_01数学">'index、match'!$B$3:$E$3</definedName>
    <definedName name="_02历史">'index、match'!$B$4:$E$4</definedName>
    <definedName name="_03体育">'index、match'!$B$5:$E$5</definedName>
    <definedName name="_04艺术">'index、match'!$B$6:$E$6</definedName>
    <definedName name="_05外语">'index、match'!$B$7:$E$7</definedName>
    <definedName name="_06法学">'index、match'!$B$8:$E$8</definedName>
    <definedName name="_2012年">'index、match'!$B$2:$B$8</definedName>
    <definedName name="_2013年">'index、match'!$C$2:$C$8</definedName>
    <definedName name="_2014年">'index、match'!$D$2:$D$8</definedName>
    <definedName name="_2015年">'index、match'!$E$2:$E$8</definedName>
    <definedName name="_2016年">'index、match'!$B$2:$E$8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fileRecoveryPr autoRecover="0"/>
</workbook>
</file>

<file path=xl/calcChain.xml><?xml version="1.0" encoding="utf-8"?>
<calcChain xmlns="http://schemas.openxmlformats.org/spreadsheetml/2006/main">
  <c r="D2" i="5" l="1"/>
  <c r="E2" i="5" s="1"/>
  <c r="E23" i="13"/>
  <c r="D24" i="13" s="1"/>
  <c r="C17" i="13"/>
  <c r="C14" i="8"/>
  <c r="D12" i="8"/>
  <c r="D11" i="8"/>
  <c r="H8" i="8"/>
  <c r="H2" i="8"/>
  <c r="H5" i="8"/>
  <c r="F8" i="11"/>
  <c r="A23" i="11"/>
  <c r="A21" i="11"/>
  <c r="A19" i="11"/>
  <c r="A17" i="11"/>
  <c r="C15" i="11"/>
  <c r="A15" i="11"/>
  <c r="F7" i="11"/>
  <c r="F6" i="11"/>
  <c r="B10" i="11"/>
  <c r="A10" i="11"/>
  <c r="A8" i="11"/>
  <c r="A6" i="11"/>
  <c r="A4" i="11"/>
  <c r="A2" i="11"/>
  <c r="B39" i="3"/>
  <c r="B41" i="3"/>
  <c r="B42" i="3"/>
  <c r="B43" i="3"/>
  <c r="B40" i="3"/>
  <c r="H27" i="3"/>
  <c r="H25" i="3"/>
  <c r="G27" i="3"/>
  <c r="G25" i="3"/>
  <c r="E28" i="3"/>
  <c r="E27" i="3"/>
  <c r="E26" i="3"/>
  <c r="E25" i="3"/>
  <c r="C14" i="3"/>
  <c r="C15" i="3"/>
  <c r="C16" i="3"/>
  <c r="C17" i="3"/>
  <c r="C18" i="3"/>
  <c r="C19" i="3"/>
  <c r="C5" i="3"/>
  <c r="C6" i="3"/>
  <c r="C7" i="3"/>
  <c r="C8" i="3"/>
  <c r="C9" i="3"/>
  <c r="C4" i="3"/>
  <c r="C26" i="12"/>
  <c r="D26" i="12"/>
  <c r="C27" i="12"/>
  <c r="D27" i="12"/>
  <c r="D25" i="12"/>
  <c r="C25" i="12"/>
  <c r="D14" i="12"/>
  <c r="C14" i="12"/>
  <c r="B14" i="12"/>
  <c r="J3" i="10"/>
  <c r="J4" i="10"/>
  <c r="J5" i="10"/>
  <c r="J6" i="10"/>
  <c r="J7" i="10"/>
  <c r="J8" i="10"/>
  <c r="J2" i="10"/>
  <c r="H2" i="10"/>
  <c r="H3" i="10"/>
  <c r="H4" i="10"/>
  <c r="H5" i="10"/>
  <c r="H6" i="10"/>
  <c r="H7" i="10"/>
  <c r="H8" i="10"/>
  <c r="G3" i="10"/>
  <c r="K6" i="10" s="1"/>
  <c r="G4" i="10"/>
  <c r="G5" i="10"/>
  <c r="G6" i="10"/>
  <c r="G7" i="10"/>
  <c r="G8" i="10"/>
  <c r="G2" i="10"/>
  <c r="K5" i="10" s="1"/>
  <c r="K4" i="10"/>
  <c r="K3" i="10"/>
  <c r="K2" i="10"/>
  <c r="K1" i="10"/>
  <c r="E3" i="10"/>
  <c r="I3" i="10" s="1"/>
  <c r="E4" i="10"/>
  <c r="I4" i="10" s="1"/>
  <c r="E5" i="10"/>
  <c r="I5" i="10" s="1"/>
  <c r="E6" i="10"/>
  <c r="I6" i="10" s="1"/>
  <c r="E7" i="10"/>
  <c r="I7" i="10" s="1"/>
  <c r="E8" i="10"/>
  <c r="I8" i="10" s="1"/>
  <c r="E2" i="10"/>
  <c r="I2" i="10" s="1"/>
  <c r="C13" i="10"/>
  <c r="B12" i="10"/>
  <c r="B11" i="10"/>
  <c r="C10" i="10"/>
  <c r="D10" i="10"/>
  <c r="B10" i="10"/>
  <c r="C9" i="10"/>
  <c r="D9" i="10"/>
  <c r="B9" i="10"/>
  <c r="F4" i="10" s="1"/>
  <c r="G3" i="5"/>
  <c r="G4" i="5"/>
  <c r="G5" i="5"/>
  <c r="G6" i="5"/>
  <c r="G7" i="5"/>
  <c r="G8" i="5"/>
  <c r="G2" i="5"/>
  <c r="F3" i="5"/>
  <c r="F4" i="5"/>
  <c r="F5" i="5"/>
  <c r="F6" i="5"/>
  <c r="F7" i="5"/>
  <c r="F8" i="5"/>
  <c r="F2" i="5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B8" i="11"/>
  <c r="I2" i="6"/>
  <c r="I1" i="6"/>
  <c r="C13" i="8" l="1"/>
  <c r="F7" i="10"/>
  <c r="F6" i="10"/>
  <c r="F3" i="10"/>
  <c r="F8" i="10"/>
  <c r="F2" i="10"/>
  <c r="F5" i="10"/>
</calcChain>
</file>

<file path=xl/sharedStrings.xml><?xml version="1.0" encoding="utf-8"?>
<sst xmlns="http://schemas.openxmlformats.org/spreadsheetml/2006/main" count="264" uniqueCount="220">
  <si>
    <t>专业</t>
    <phoneticPr fontId="2" type="noConversion"/>
  </si>
  <si>
    <t>优秀学员</t>
    <phoneticPr fontId="2" type="noConversion"/>
  </si>
  <si>
    <t>科类</t>
    <phoneticPr fontId="2" type="noConversion"/>
  </si>
  <si>
    <t>成绩</t>
    <phoneticPr fontId="2" type="noConversion"/>
  </si>
  <si>
    <t>等级</t>
    <phoneticPr fontId="2" type="noConversion"/>
  </si>
  <si>
    <t>A</t>
    <phoneticPr fontId="2" type="noConversion"/>
  </si>
  <si>
    <t>文史类</t>
    <phoneticPr fontId="2" type="noConversion"/>
  </si>
  <si>
    <t>B</t>
    <phoneticPr fontId="2" type="noConversion"/>
  </si>
  <si>
    <t>理工类</t>
    <phoneticPr fontId="2" type="noConversion"/>
  </si>
  <si>
    <t>C</t>
    <phoneticPr fontId="2" type="noConversion"/>
  </si>
  <si>
    <t>文史类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</si>
  <si>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</si>
  <si>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</si>
  <si>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</si>
  <si>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</si>
  <si>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奖学金比例</t>
    <phoneticPr fontId="2" type="noConversion"/>
  </si>
  <si>
    <t>550以下</t>
    <phoneticPr fontId="2" type="noConversion"/>
  </si>
  <si>
    <t>A8</t>
    <phoneticPr fontId="2" type="noConversion"/>
  </si>
  <si>
    <t>B6</t>
    <phoneticPr fontId="2" type="noConversion"/>
  </si>
  <si>
    <t>C10</t>
    <phoneticPr fontId="2" type="noConversion"/>
  </si>
  <si>
    <t>E5</t>
    <phoneticPr fontId="2" type="noConversion"/>
  </si>
  <si>
    <t>F9</t>
    <phoneticPr fontId="2" type="noConversion"/>
  </si>
  <si>
    <t>E7</t>
    <phoneticPr fontId="2" type="noConversion"/>
  </si>
  <si>
    <t xml:space="preserve"> </t>
    <phoneticPr fontId="2" type="noConversion"/>
  </si>
  <si>
    <t>亚洲</t>
  </si>
  <si>
    <t>欧洲</t>
  </si>
  <si>
    <t>非洲</t>
    <phoneticPr fontId="2" type="noConversion"/>
  </si>
  <si>
    <t>大洋洲</t>
    <phoneticPr fontId="2" type="noConversion"/>
  </si>
  <si>
    <t>北美洲</t>
    <phoneticPr fontId="2" type="noConversion"/>
  </si>
  <si>
    <t>中国</t>
    <phoneticPr fontId="2" type="noConversion"/>
  </si>
  <si>
    <t>法国</t>
    <phoneticPr fontId="2" type="noConversion"/>
  </si>
  <si>
    <t>刚果</t>
    <phoneticPr fontId="2" type="noConversion"/>
  </si>
  <si>
    <t>澳大利亚</t>
    <phoneticPr fontId="2" type="noConversion"/>
  </si>
  <si>
    <t>加拿大</t>
    <phoneticPr fontId="2" type="noConversion"/>
  </si>
  <si>
    <t>日本</t>
    <phoneticPr fontId="2" type="noConversion"/>
  </si>
  <si>
    <t>意大利</t>
    <phoneticPr fontId="2" type="noConversion"/>
  </si>
  <si>
    <t>几内亚</t>
    <phoneticPr fontId="2" type="noConversion"/>
  </si>
  <si>
    <t>新西兰</t>
    <phoneticPr fontId="2" type="noConversion"/>
  </si>
  <si>
    <t>美国</t>
    <phoneticPr fontId="2" type="noConversion"/>
  </si>
  <si>
    <t>韩国</t>
    <phoneticPr fontId="2" type="noConversion"/>
  </si>
  <si>
    <t>瑞士</t>
    <phoneticPr fontId="2" type="noConversion"/>
  </si>
  <si>
    <t>索马里</t>
    <phoneticPr fontId="2" type="noConversion"/>
  </si>
  <si>
    <t>斐济群岛</t>
    <phoneticPr fontId="2" type="noConversion"/>
  </si>
  <si>
    <t>墨西哥</t>
    <phoneticPr fontId="2" type="noConversion"/>
  </si>
  <si>
    <t>缅甸</t>
    <phoneticPr fontId="2" type="noConversion"/>
  </si>
  <si>
    <t>德国</t>
    <phoneticPr fontId="2" type="noConversion"/>
  </si>
  <si>
    <t>肯尼亚</t>
    <phoneticPr fontId="2" type="noConversion"/>
  </si>
  <si>
    <t>基里巴斯</t>
    <phoneticPr fontId="2" type="noConversion"/>
  </si>
  <si>
    <t>巴拿马</t>
    <phoneticPr fontId="2" type="noConversion"/>
  </si>
  <si>
    <t>越南</t>
    <phoneticPr fontId="2" type="noConversion"/>
  </si>
  <si>
    <t>荷兰</t>
    <phoneticPr fontId="2" type="noConversion"/>
  </si>
  <si>
    <t>利比里亚</t>
    <phoneticPr fontId="2" type="noConversion"/>
  </si>
  <si>
    <t>图瓦卢</t>
    <phoneticPr fontId="2" type="noConversion"/>
  </si>
  <si>
    <t>哥斯达黎加</t>
    <phoneticPr fontId="2" type="noConversion"/>
  </si>
  <si>
    <t>老挝</t>
    <phoneticPr fontId="2" type="noConversion"/>
  </si>
  <si>
    <t>丹麦</t>
    <phoneticPr fontId="2" type="noConversion"/>
  </si>
  <si>
    <t>尼日尔</t>
    <phoneticPr fontId="2" type="noConversion"/>
  </si>
  <si>
    <t>伯利兹</t>
    <phoneticPr fontId="2" type="noConversion"/>
  </si>
  <si>
    <t>泰国</t>
    <phoneticPr fontId="2" type="noConversion"/>
  </si>
  <si>
    <t>卢森堡</t>
    <phoneticPr fontId="2" type="noConversion"/>
  </si>
  <si>
    <t>尼日利亚</t>
    <phoneticPr fontId="2" type="noConversion"/>
  </si>
  <si>
    <t>马来西亚</t>
    <phoneticPr fontId="2" type="noConversion"/>
  </si>
  <si>
    <t>比利时</t>
    <phoneticPr fontId="2" type="noConversion"/>
  </si>
  <si>
    <t>俄罗斯</t>
    <phoneticPr fontId="2" type="noConversion"/>
  </si>
  <si>
    <t>英国</t>
    <phoneticPr fontId="2" type="noConversion"/>
  </si>
  <si>
    <t>爱尔兰</t>
    <phoneticPr fontId="2" type="noConversion"/>
  </si>
  <si>
    <t>2012年</t>
    <phoneticPr fontId="2" type="noConversion"/>
  </si>
  <si>
    <t>2013年</t>
    <phoneticPr fontId="2" type="noConversion"/>
  </si>
  <si>
    <t>2014年</t>
    <phoneticPr fontId="2" type="noConversion"/>
  </si>
  <si>
    <t>2015年</t>
    <phoneticPr fontId="2" type="noConversion"/>
  </si>
  <si>
    <t>2016年</t>
    <phoneticPr fontId="2" type="noConversion"/>
  </si>
  <si>
    <t>00计算机</t>
    <phoneticPr fontId="2" type="noConversion"/>
  </si>
  <si>
    <t>01数学</t>
    <phoneticPr fontId="2" type="noConversion"/>
  </si>
  <si>
    <t>02历史</t>
    <phoneticPr fontId="2" type="noConversion"/>
  </si>
  <si>
    <t>03体育</t>
    <phoneticPr fontId="2" type="noConversion"/>
  </si>
  <si>
    <t>04艺术</t>
    <phoneticPr fontId="2" type="noConversion"/>
  </si>
  <si>
    <t>05外语</t>
    <phoneticPr fontId="2" type="noConversion"/>
  </si>
  <si>
    <t>06法学</t>
    <phoneticPr fontId="2" type="noConversion"/>
  </si>
  <si>
    <t>IF函数</t>
    <phoneticPr fontId="1" type="noConversion"/>
  </si>
  <si>
    <t>营销人员</t>
    <phoneticPr fontId="1" type="noConversion"/>
  </si>
  <si>
    <t>业绩（万元）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</si>
  <si>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</si>
  <si>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</si>
  <si>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</si>
  <si>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</si>
  <si>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欧阳七</t>
    <phoneticPr fontId="1" type="noConversion"/>
  </si>
  <si>
    <t>西门八</t>
    <phoneticPr fontId="1" type="noConversion"/>
  </si>
  <si>
    <t>考核等级</t>
    <phoneticPr fontId="1" type="noConversion"/>
  </si>
  <si>
    <t>某公司2016年业绩评价表</t>
    <phoneticPr fontId="1" type="noConversion"/>
  </si>
  <si>
    <t>&gt;=100合格，&lt;100不合格</t>
    <phoneticPr fontId="1" type="noConversion"/>
  </si>
  <si>
    <t>学员练习</t>
    <phoneticPr fontId="1" type="noConversion"/>
  </si>
  <si>
    <t>如果老板要求将业绩划分为三个评价等级：&gt;150万为优良，100-150万为合格，&lt;100万为不合格</t>
    <phoneticPr fontId="1" type="noConversion"/>
  </si>
  <si>
    <t xml:space="preserve"> </t>
    <phoneticPr fontId="1" type="noConversion"/>
  </si>
  <si>
    <t>OR函数</t>
    <phoneticPr fontId="1" type="noConversion"/>
  </si>
  <si>
    <t>费用项目</t>
    <phoneticPr fontId="1" type="noConversion"/>
  </si>
  <si>
    <t>预算数（万元）</t>
    <phoneticPr fontId="1" type="noConversion"/>
  </si>
  <si>
    <t>实际数（万元）</t>
    <phoneticPr fontId="1" type="noConversion"/>
  </si>
  <si>
    <t>增减率</t>
    <phoneticPr fontId="1" type="noConversion"/>
  </si>
  <si>
    <t>备注</t>
    <phoneticPr fontId="1" type="noConversion"/>
  </si>
  <si>
    <t>办公费</t>
    <phoneticPr fontId="1" type="noConversion"/>
  </si>
  <si>
    <t>通讯费</t>
    <phoneticPr fontId="1" type="noConversion"/>
  </si>
  <si>
    <t>业务招待费</t>
    <phoneticPr fontId="1" type="noConversion"/>
  </si>
  <si>
    <t>展览费</t>
    <phoneticPr fontId="1" type="noConversion"/>
  </si>
  <si>
    <t>-</t>
    <phoneticPr fontId="1" type="noConversion"/>
  </si>
  <si>
    <t>预算外费用</t>
    <phoneticPr fontId="1" type="noConversion"/>
  </si>
  <si>
    <t>某公司2016年费用分析表</t>
    <phoneticPr fontId="1" type="noConversion"/>
  </si>
  <si>
    <t>要求</t>
    <phoneticPr fontId="1" type="noConversion"/>
  </si>
  <si>
    <t>1、对增减率未超过+-2%的项目标记为“正常”，预算外费用仍标记为“预算外费用”</t>
    <phoneticPr fontId="1" type="noConversion"/>
  </si>
  <si>
    <t>2、对增减率超过2%的项目标记为“关注",预算外费用仍标记为”预算外费用“</t>
    <phoneticPr fontId="1" type="noConversion"/>
  </si>
  <si>
    <t>AND函数</t>
    <phoneticPr fontId="1" type="noConversion"/>
  </si>
  <si>
    <t>学员练习：</t>
    <phoneticPr fontId="1" type="noConversion"/>
  </si>
  <si>
    <t>如何判断一个年份是否为闰年</t>
    <phoneticPr fontId="1" type="noConversion"/>
  </si>
  <si>
    <t>8、录取率最高的专业前三名是哪些？</t>
    <phoneticPr fontId="2" type="noConversion"/>
  </si>
  <si>
    <t>法学</t>
    <phoneticPr fontId="2" type="noConversion"/>
  </si>
  <si>
    <t>7、给专业的热门程度排个序</t>
    <phoneticPr fontId="2" type="noConversion"/>
  </si>
  <si>
    <t>外语</t>
    <phoneticPr fontId="2" type="noConversion"/>
  </si>
  <si>
    <t>6、录取人数在2000到4000的专业，学费一共是多少？</t>
    <phoneticPr fontId="2" type="noConversion"/>
  </si>
  <si>
    <t>艺术</t>
    <phoneticPr fontId="2" type="noConversion"/>
  </si>
  <si>
    <t>5、录取人数超过4000的专业有多少收入？</t>
    <phoneticPr fontId="2" type="noConversion"/>
  </si>
  <si>
    <t>体育</t>
    <phoneticPr fontId="2" type="noConversion"/>
  </si>
  <si>
    <t>4、录取人数超过4000的专业有多少人？</t>
    <phoneticPr fontId="2" type="noConversion"/>
  </si>
  <si>
    <t>历史</t>
    <phoneticPr fontId="2" type="noConversion"/>
  </si>
  <si>
    <r>
      <t>3、录取人数不超过</t>
    </r>
    <r>
      <rPr>
        <sz val="11"/>
        <color indexed="8"/>
        <rFont val="等线"/>
        <family val="3"/>
        <charset val="134"/>
      </rPr>
      <t>4000，学费超过8000的专业有几个？</t>
    </r>
    <phoneticPr fontId="2" type="noConversion"/>
  </si>
  <si>
    <t>数学</t>
    <phoneticPr fontId="2" type="noConversion"/>
  </si>
  <si>
    <r>
      <t>2、录取人数不超过</t>
    </r>
    <r>
      <rPr>
        <sz val="11"/>
        <color indexed="8"/>
        <rFont val="等线"/>
        <family val="3"/>
        <charset val="134"/>
      </rPr>
      <t>4000的专业有几个？</t>
    </r>
    <phoneticPr fontId="2" type="noConversion"/>
  </si>
  <si>
    <t>计算机</t>
    <phoneticPr fontId="2" type="noConversion"/>
  </si>
  <si>
    <r>
      <t>1、录取人数超过</t>
    </r>
    <r>
      <rPr>
        <sz val="11"/>
        <color indexed="8"/>
        <rFont val="等线"/>
        <family val="3"/>
        <charset val="134"/>
      </rPr>
      <t>4000的专业有几个？</t>
    </r>
    <phoneticPr fontId="2" type="noConversion"/>
  </si>
  <si>
    <t>学费/年</t>
    <phoneticPr fontId="2" type="noConversion"/>
  </si>
  <si>
    <t>录取人数</t>
    <phoneticPr fontId="2" type="noConversion"/>
  </si>
  <si>
    <t>报名人数</t>
    <phoneticPr fontId="2" type="noConversion"/>
  </si>
  <si>
    <t>专业</t>
    <phoneticPr fontId="2" type="noConversion"/>
  </si>
  <si>
    <r>
      <rPr>
        <b/>
        <sz val="11"/>
        <color rgb="FF00B050"/>
        <rFont val="微软雅黑"/>
        <family val="2"/>
        <charset val="134"/>
      </rPr>
      <t>一江春水向东流</t>
    </r>
    <r>
      <rPr>
        <sz val="11"/>
        <color theme="1"/>
        <rFont val="微软雅黑"/>
        <family val="2"/>
        <charset val="134"/>
      </rPr>
      <t>，我还没有男盆友</t>
    </r>
    <phoneticPr fontId="1" type="noConversion"/>
  </si>
  <si>
    <r>
      <t>先天下之忧而忧，</t>
    </r>
    <r>
      <rPr>
        <b/>
        <sz val="11"/>
        <color rgb="FF00B050"/>
        <rFont val="微软雅黑"/>
        <family val="2"/>
        <charset val="134"/>
      </rPr>
      <t>我也没有女朋友</t>
    </r>
    <phoneticPr fontId="1" type="noConversion"/>
  </si>
  <si>
    <r>
      <t>曾今沧海难为水，两行</t>
    </r>
    <r>
      <rPr>
        <b/>
        <sz val="11"/>
        <color rgb="FF00B050"/>
        <rFont val="微软雅黑"/>
        <family val="2"/>
        <charset val="134"/>
      </rPr>
      <t>清泪</t>
    </r>
    <r>
      <rPr>
        <sz val="11"/>
        <color theme="1"/>
        <rFont val="微软雅黑"/>
        <family val="2"/>
        <charset val="134"/>
      </rPr>
      <t>汪汪</t>
    </r>
    <r>
      <rPr>
        <b/>
        <sz val="11"/>
        <color rgb="FF00B050"/>
        <rFont val="微软雅黑"/>
        <family val="2"/>
        <charset val="134"/>
      </rPr>
      <t>流</t>
    </r>
    <phoneticPr fontId="1" type="noConversion"/>
  </si>
  <si>
    <t>爱</t>
    <phoneticPr fontId="1" type="noConversion"/>
  </si>
  <si>
    <t>老虎</t>
    <phoneticPr fontId="1" type="noConversion"/>
  </si>
  <si>
    <t>油</t>
    <phoneticPr fontId="1" type="noConversion"/>
  </si>
  <si>
    <r>
      <t>百年修得同船渡，</t>
    </r>
    <r>
      <rPr>
        <b/>
        <sz val="11"/>
        <color rgb="FF00B050"/>
        <rFont val="微软雅黑"/>
        <family val="2"/>
        <charset val="134"/>
      </rPr>
      <t>奈何</t>
    </r>
    <r>
      <rPr>
        <sz val="11"/>
        <color theme="1"/>
        <rFont val="微软雅黑"/>
        <family val="2"/>
        <charset val="134"/>
      </rPr>
      <t>三月又分手</t>
    </r>
    <phoneticPr fontId="1" type="noConversion"/>
  </si>
  <si>
    <r>
      <t>此情可待成追忆，我要做撩</t>
    </r>
    <r>
      <rPr>
        <b/>
        <sz val="11"/>
        <color rgb="FF00B050"/>
        <rFont val="微软雅黑"/>
        <family val="2"/>
        <charset val="134"/>
      </rPr>
      <t>妹</t>
    </r>
    <r>
      <rPr>
        <sz val="11"/>
        <color theme="1"/>
        <rFont val="微软雅黑"/>
        <family val="2"/>
        <charset val="134"/>
      </rPr>
      <t>高手</t>
    </r>
    <phoneticPr fontId="1" type="noConversion"/>
  </si>
  <si>
    <r>
      <t>阿</t>
    </r>
    <r>
      <rPr>
        <b/>
        <sz val="11"/>
        <color rgb="FF00B050"/>
        <rFont val="微软雅黑"/>
        <family val="2"/>
        <charset val="134"/>
      </rPr>
      <t>King</t>
    </r>
    <r>
      <rPr>
        <sz val="11"/>
        <color theme="1"/>
        <rFont val="微软雅黑"/>
        <family val="2"/>
        <charset val="134"/>
      </rPr>
      <t>实在不能再吃了！</t>
    </r>
    <phoneticPr fontId="1" type="noConversion"/>
  </si>
  <si>
    <r>
      <t>啊！要用上</t>
    </r>
    <r>
      <rPr>
        <b/>
        <sz val="11"/>
        <color rgb="FF00B050"/>
        <rFont val="微软雅黑"/>
        <family val="2"/>
        <charset val="134"/>
      </rPr>
      <t>洪荒</t>
    </r>
    <r>
      <rPr>
        <sz val="11"/>
        <color theme="1"/>
        <rFont val="微软雅黑"/>
        <family val="2"/>
        <charset val="134"/>
      </rPr>
      <t>之力啦！</t>
    </r>
    <phoneticPr fontId="1" type="noConversion"/>
  </si>
  <si>
    <r>
      <t>小白在这里学习</t>
    </r>
    <r>
      <rPr>
        <b/>
        <sz val="11"/>
        <color rgb="FF00B050"/>
        <rFont val="微软雅黑"/>
        <family val="2"/>
        <charset val="134"/>
      </rPr>
      <t>python</t>
    </r>
    <r>
      <rPr>
        <sz val="11"/>
        <color theme="1"/>
        <rFont val="微软雅黑"/>
        <family val="2"/>
        <charset val="134"/>
      </rPr>
      <t>课程</t>
    </r>
    <phoneticPr fontId="1" type="noConversion"/>
  </si>
  <si>
    <r>
      <t>小白在这里学习</t>
    </r>
    <r>
      <rPr>
        <b/>
        <sz val="11"/>
        <color rgb="FF00B050"/>
        <rFont val="微软雅黑"/>
        <family val="2"/>
        <charset val="134"/>
      </rPr>
      <t>PYTHON</t>
    </r>
    <r>
      <rPr>
        <sz val="11"/>
        <color theme="1"/>
        <rFont val="微软雅黑"/>
        <family val="2"/>
        <charset val="134"/>
      </rPr>
      <t>课程</t>
    </r>
    <phoneticPr fontId="1" type="noConversion"/>
  </si>
  <si>
    <t>你是个好人！</t>
    <phoneticPr fontId="1" type="noConversion"/>
  </si>
  <si>
    <t>自是花中第一流，怎奈仍是单身狗</t>
    <phoneticPr fontId="1" type="noConversion"/>
  </si>
  <si>
    <t>闰年的概念：</t>
    <phoneticPr fontId="1" type="noConversion"/>
  </si>
  <si>
    <t>如果一个年份能够被4整除，但不能被100整除；</t>
    <phoneticPr fontId="1" type="noConversion"/>
  </si>
  <si>
    <t>如果遇到整百年，能够被400整除，称之为闰年</t>
    <phoneticPr fontId="1" type="noConversion"/>
  </si>
  <si>
    <t>金额</t>
    <phoneticPr fontId="15" type="noConversion"/>
  </si>
  <si>
    <t>给下列数字保留2位小数</t>
    <phoneticPr fontId="1" type="noConversion"/>
  </si>
  <si>
    <t>原数字</t>
    <phoneticPr fontId="15" type="noConversion"/>
  </si>
  <si>
    <t>ROUND</t>
    <phoneticPr fontId="15" type="noConversion"/>
  </si>
  <si>
    <t>‘UP</t>
    <phoneticPr fontId="15" type="noConversion"/>
  </si>
  <si>
    <r>
      <t>’</t>
    </r>
    <r>
      <rPr>
        <b/>
        <sz val="11"/>
        <color theme="1"/>
        <rFont val="等线"/>
        <family val="2"/>
        <scheme val="minor"/>
      </rPr>
      <t>DOWN</t>
    </r>
    <phoneticPr fontId="15" type="noConversion"/>
  </si>
  <si>
    <t>计算两个日期和时间的间隔（相减，datedif）</t>
    <phoneticPr fontId="1" type="noConversion"/>
  </si>
  <si>
    <t>日期1</t>
    <phoneticPr fontId="15" type="noConversion"/>
  </si>
  <si>
    <t>日期2</t>
    <phoneticPr fontId="15" type="noConversion"/>
  </si>
  <si>
    <t>计算结果</t>
    <phoneticPr fontId="1" type="noConversion"/>
  </si>
  <si>
    <t>计算两个日期间相隔的工作日networkdays</t>
    <phoneticPr fontId="1" type="noConversion"/>
  </si>
  <si>
    <t>起始日期</t>
    <phoneticPr fontId="1" type="noConversion"/>
  </si>
  <si>
    <t>结束日期</t>
    <phoneticPr fontId="1" type="noConversion"/>
  </si>
  <si>
    <t>中秋节</t>
    <phoneticPr fontId="1" type="noConversion"/>
  </si>
  <si>
    <t>国庆节</t>
    <phoneticPr fontId="1" type="noConversion"/>
  </si>
  <si>
    <t>公式</t>
    <phoneticPr fontId="1" type="noConversion"/>
  </si>
  <si>
    <t>提取日期和时间中的信息（year、month、day）</t>
    <phoneticPr fontId="1" type="noConversion"/>
  </si>
  <si>
    <t>出生日期</t>
    <phoneticPr fontId="1" type="noConversion"/>
  </si>
  <si>
    <t>截止日期</t>
    <phoneticPr fontId="1" type="noConversion"/>
  </si>
  <si>
    <t>对照表成行出现</t>
    <phoneticPr fontId="2" type="noConversion"/>
  </si>
  <si>
    <t>总报名人数</t>
    <phoneticPr fontId="1" type="noConversion"/>
  </si>
  <si>
    <t>平均数</t>
    <phoneticPr fontId="1" type="noConversion"/>
  </si>
  <si>
    <t>专业的个数</t>
    <phoneticPr fontId="1" type="noConversion"/>
  </si>
  <si>
    <t>max</t>
    <phoneticPr fontId="1" type="noConversion"/>
  </si>
  <si>
    <t>min</t>
    <phoneticPr fontId="1" type="noConversion"/>
  </si>
  <si>
    <t>录取率</t>
    <phoneticPr fontId="1" type="noConversion"/>
  </si>
  <si>
    <t>相对引用</t>
    <phoneticPr fontId="1" type="noConversion"/>
  </si>
  <si>
    <t>每一个专业占总报名人数</t>
    <phoneticPr fontId="1" type="noConversion"/>
  </si>
  <si>
    <t>绝对引用</t>
    <phoneticPr fontId="1" type="noConversion"/>
  </si>
  <si>
    <t>金额</t>
    <phoneticPr fontId="1" type="noConversion"/>
  </si>
  <si>
    <t>7、给专业的热门程度排个序</t>
  </si>
  <si>
    <t>热门</t>
    <phoneticPr fontId="1" type="noConversion"/>
  </si>
  <si>
    <t>前3名</t>
    <phoneticPr fontId="1" type="noConversion"/>
  </si>
  <si>
    <t>and</t>
    <phoneticPr fontId="1" type="noConversion"/>
  </si>
  <si>
    <t>or</t>
    <phoneticPr fontId="1" type="noConversion"/>
  </si>
  <si>
    <t>IF(D25="预算外费用","预算外费用",IF(AND(D25&gt;-2%,D25&lt;2%),"正常","关注"))</t>
    <phoneticPr fontId="1" type="noConversion"/>
  </si>
  <si>
    <t>IF(D25="预算外费用","预算外费用",IF(AND(F25&gt;-2%,F25&lt;2%),"正常","关注"))</t>
    <phoneticPr fontId="1" type="noConversion"/>
  </si>
  <si>
    <t>正常</t>
  </si>
  <si>
    <t>LEFT(A1,7)</t>
    <phoneticPr fontId="1" type="noConversion"/>
  </si>
  <si>
    <t>RIGHT(A3,7)</t>
    <phoneticPr fontId="1" type="noConversion"/>
  </si>
  <si>
    <t>MID(A5,11,2)&amp;RIGHT(A5,1)</t>
    <phoneticPr fontId="1" type="noConversion"/>
  </si>
  <si>
    <t>替换：不要</t>
    <phoneticPr fontId="1" type="noConversion"/>
  </si>
  <si>
    <t>replace</t>
    <phoneticPr fontId="1" type="noConversion"/>
  </si>
  <si>
    <t>substitude</t>
    <phoneticPr fontId="1" type="noConversion"/>
  </si>
  <si>
    <t>我在学校学习数据分析课程</t>
    <phoneticPr fontId="1" type="noConversion"/>
  </si>
  <si>
    <t>查找</t>
    <phoneticPr fontId="1" type="noConversion"/>
  </si>
  <si>
    <t>FIND("K?ng",A14)不可模糊查找</t>
    <phoneticPr fontId="1" type="noConversion"/>
  </si>
  <si>
    <t>SEARCH("k?",A14)课模糊查找</t>
    <phoneticPr fontId="1" type="noConversion"/>
  </si>
  <si>
    <t>大洲</t>
    <phoneticPr fontId="1" type="noConversion"/>
  </si>
  <si>
    <t>国家</t>
    <phoneticPr fontId="1" type="noConversion"/>
  </si>
  <si>
    <t>缅甸</t>
  </si>
  <si>
    <t>意大利</t>
  </si>
  <si>
    <t>利比里亚</t>
  </si>
  <si>
    <t>基里巴斯</t>
  </si>
  <si>
    <t>加拿大</t>
  </si>
  <si>
    <t>找坐标</t>
    <phoneticPr fontId="1" type="noConversion"/>
  </si>
  <si>
    <t>match</t>
    <phoneticPr fontId="1" type="noConversion"/>
  </si>
  <si>
    <t>年份</t>
    <phoneticPr fontId="1" type="noConversion"/>
  </si>
  <si>
    <t>专业</t>
    <phoneticPr fontId="1" type="noConversion"/>
  </si>
  <si>
    <t>报名人数</t>
    <phoneticPr fontId="1" type="noConversion"/>
  </si>
  <si>
    <t>行</t>
    <phoneticPr fontId="1" type="noConversion"/>
  </si>
  <si>
    <t>列</t>
    <phoneticPr fontId="1" type="noConversion"/>
  </si>
  <si>
    <t>INDEX(A1:F8,D12,D11)</t>
    <phoneticPr fontId="1" type="noConversion"/>
  </si>
  <si>
    <t>INDEX(A1:F8,MATCH(C12,A1:A8,0),MATCH(C11,A1:F1,0))</t>
    <phoneticPr fontId="1" type="noConversion"/>
  </si>
  <si>
    <t>index(选区，行，列）</t>
    <phoneticPr fontId="1" type="noConversion"/>
  </si>
  <si>
    <t>2012年</t>
  </si>
  <si>
    <t>02历史</t>
  </si>
  <si>
    <t>score</t>
    <phoneticPr fontId="2" type="noConversion"/>
  </si>
  <si>
    <t>level</t>
    <phoneticPr fontId="2" type="noConversion"/>
  </si>
  <si>
    <t>scholarship</t>
    <phoneticPr fontId="2" type="noConversion"/>
  </si>
  <si>
    <t>scholar portion</t>
    <phoneticPr fontId="2" type="noConversion"/>
  </si>
  <si>
    <t>total scholarship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</si>
</sst>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76" formatCode="0.00_ "/>
  </numFmts>
  <fonts count="24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Arial Unicode MS"/>
      <family val="2"/>
    </font>
    <font>
      <b/>
      <sz val="14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1"/>
      <color indexed="8"/>
      <name val="等线"/>
      <family val="3"/>
      <charset val="134"/>
    </font>
    <font>
      <b/>
      <sz val="11"/>
      <color rgb="FF00B050"/>
      <name val="微软雅黑"/>
      <family val="2"/>
      <charset val="134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等线"/>
      <family val="1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50">
    <xf numFmtId="0" fontId="0" fillId="0" borderId="0" xfId="0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3" fontId="5" fillId="0" borderId="0" xfId="1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6" fillId="0" borderId="4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76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Border="1" applyAlignment="1">
      <alignment horizontal="left" vertical="center"/>
    </xf>
    <xf numFmtId="0" fontId="14" fillId="2" borderId="5" xfId="0" applyFont="1" applyFill="1" applyBorder="1">
      <alignment vertical="center"/>
    </xf>
    <xf numFmtId="2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16" fillId="0" borderId="0" xfId="0" applyFont="1">
      <alignment vertical="center"/>
    </xf>
    <xf numFmtId="0" fontId="8" fillId="2" borderId="5" xfId="0" applyFont="1" applyFill="1" applyBorder="1">
      <alignment vertical="center"/>
    </xf>
    <xf numFmtId="0" fontId="17" fillId="2" borderId="5" xfId="0" applyFont="1" applyFill="1" applyBorder="1">
      <alignment vertical="center"/>
    </xf>
    <xf numFmtId="0" fontId="19" fillId="0" borderId="5" xfId="0" applyFont="1" applyBorder="1">
      <alignment vertical="center"/>
    </xf>
    <xf numFmtId="0" fontId="21" fillId="2" borderId="5" xfId="0" applyFont="1" applyFill="1" applyBorder="1" applyAlignment="1">
      <alignment horizontal="left" vertical="center" indent="1"/>
    </xf>
    <xf numFmtId="14" fontId="0" fillId="0" borderId="5" xfId="0" applyNumberFormat="1" applyBorder="1" applyAlignment="1">
      <alignment horizontal="right" vertical="center" inden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4" xfId="0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3">
    <cellStyle name="常规" xfId="0" builtinId="0"/>
    <cellStyle name="常规 2" xfId="2" xr:uid="{486537D8-5D30-47B8-A457-C3562D9D5494}"/>
    <cellStyle name="千位分隔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zoomScale="70" zoomScaleNormal="70" workbookViewId="0">
      <selection activeCell="I8" sqref="I8"/>
    </sheetView>
  </sheetViews>
  <sheetFormatPr defaultRowHeight="16.5"/>
  <cols>
    <col min="1" max="4" width="10" customWidth="1"/>
    <col min="6" max="6" width="20.53515625" bestFit="1" customWidth="1"/>
  </cols>
  <sheetData>
    <row r="1" spans="1:12" ht="20.149999999999999" customHeight="1">
      <c r="A1" s="24" t="s">
        <v>130</v>
      </c>
      <c r="B1" s="24" t="s">
        <v>129</v>
      </c>
      <c r="C1" s="24" t="s">
        <v>128</v>
      </c>
      <c r="D1" s="24" t="s">
        <v>127</v>
      </c>
      <c r="E1" s="40" t="s">
        <v>173</v>
      </c>
      <c r="F1" s="40" t="s">
        <v>175</v>
      </c>
      <c r="G1" s="40" t="s">
        <v>177</v>
      </c>
      <c r="H1" s="43" t="s">
        <v>179</v>
      </c>
      <c r="I1" s="43" t="s">
        <v>180</v>
      </c>
      <c r="J1" s="43"/>
      <c r="K1">
        <f>COUNTIF(C2:C8,"&gt;4000")</f>
        <v>2</v>
      </c>
      <c r="L1" s="26" t="s">
        <v>126</v>
      </c>
    </row>
    <row r="2" spans="1:12" ht="20.149999999999999" customHeight="1">
      <c r="A2" s="24" t="s">
        <v>125</v>
      </c>
      <c r="B2" s="1">
        <v>15000</v>
      </c>
      <c r="C2" s="1">
        <v>5000</v>
      </c>
      <c r="D2" s="24">
        <v>5600</v>
      </c>
      <c r="E2" s="39">
        <f>C2/B2</f>
        <v>0.33333333333333331</v>
      </c>
      <c r="F2" s="39">
        <f>B2/$B$9</f>
        <v>0.34482758620689657</v>
      </c>
      <c r="G2">
        <f>C2*D2</f>
        <v>28000000</v>
      </c>
      <c r="H2">
        <f>_xlfn.RANK.EQ(B2,B2:B8,0)</f>
        <v>1</v>
      </c>
      <c r="I2">
        <f>_xlfn.RANK.EQ(E2,$E$2:$E$8,0)</f>
        <v>6</v>
      </c>
      <c r="J2" t="str">
        <f>IF(I2&lt;=3,"前三名","")</f>
        <v/>
      </c>
      <c r="K2">
        <f>COUNTIF(C2:C8,"&lt;=4000")</f>
        <v>5</v>
      </c>
      <c r="L2" s="25" t="s">
        <v>124</v>
      </c>
    </row>
    <row r="3" spans="1:12" ht="20.149999999999999" customHeight="1">
      <c r="A3" s="24" t="s">
        <v>123</v>
      </c>
      <c r="B3" s="1">
        <v>4500</v>
      </c>
      <c r="C3" s="1">
        <v>2500</v>
      </c>
      <c r="D3" s="24">
        <v>6000</v>
      </c>
      <c r="E3" s="39">
        <f t="shared" ref="E3:E8" si="0">C3/B3</f>
        <v>0.55555555555555558</v>
      </c>
      <c r="F3" s="39">
        <f t="shared" ref="F3:F8" si="1">B3/$B$9</f>
        <v>0.10344827586206896</v>
      </c>
      <c r="G3">
        <f t="shared" ref="G3:G8" si="2">C3*D3</f>
        <v>15000000</v>
      </c>
      <c r="H3">
        <f t="shared" ref="H3:H8" si="3">_xlfn.RANK.EQ(B3,$B$2:$B$8,0)</f>
        <v>4</v>
      </c>
      <c r="I3">
        <f t="shared" ref="I3:I8" si="4">_xlfn.RANK.EQ(E3,$E$2:$E$8,0)</f>
        <v>2</v>
      </c>
      <c r="J3" t="str">
        <f t="shared" ref="J3:J8" si="5">IF(I3&lt;=3,"前三名","")</f>
        <v>前三名</v>
      </c>
      <c r="K3">
        <f>COUNTIFS(C2:C8,"&lt;=4000",D2:D8,"&gt;8000")</f>
        <v>1</v>
      </c>
      <c r="L3" s="25" t="s">
        <v>122</v>
      </c>
    </row>
    <row r="4" spans="1:12" ht="20.149999999999999" customHeight="1">
      <c r="A4" s="24" t="s">
        <v>121</v>
      </c>
      <c r="B4" s="1">
        <v>2500</v>
      </c>
      <c r="C4" s="1">
        <v>2000</v>
      </c>
      <c r="D4" s="24">
        <v>4800</v>
      </c>
      <c r="E4" s="39">
        <f t="shared" si="0"/>
        <v>0.8</v>
      </c>
      <c r="F4" s="39">
        <f t="shared" si="1"/>
        <v>5.7471264367816091E-2</v>
      </c>
      <c r="G4">
        <f t="shared" si="2"/>
        <v>9600000</v>
      </c>
      <c r="H4">
        <f t="shared" si="3"/>
        <v>5</v>
      </c>
      <c r="I4">
        <f t="shared" si="4"/>
        <v>1</v>
      </c>
      <c r="J4" t="str">
        <f t="shared" si="5"/>
        <v>前三名</v>
      </c>
      <c r="K4">
        <f>SUMIF(C2:C8,"&gt;=4000")</f>
        <v>11000</v>
      </c>
      <c r="L4" s="25" t="s">
        <v>120</v>
      </c>
    </row>
    <row r="5" spans="1:12" ht="20.149999999999999" customHeight="1">
      <c r="A5" s="24" t="s">
        <v>119</v>
      </c>
      <c r="B5" s="1">
        <v>12000</v>
      </c>
      <c r="C5" s="1">
        <v>6000</v>
      </c>
      <c r="D5" s="24">
        <v>5500</v>
      </c>
      <c r="E5" s="39">
        <f t="shared" si="0"/>
        <v>0.5</v>
      </c>
      <c r="F5" s="39">
        <f t="shared" si="1"/>
        <v>0.27586206896551724</v>
      </c>
      <c r="G5">
        <f t="shared" si="2"/>
        <v>33000000</v>
      </c>
      <c r="H5">
        <f t="shared" si="3"/>
        <v>2</v>
      </c>
      <c r="I5">
        <f t="shared" si="4"/>
        <v>3</v>
      </c>
      <c r="J5" t="str">
        <f t="shared" si="5"/>
        <v>前三名</v>
      </c>
      <c r="K5">
        <f>SUMIF(C2:C8,"&gt;=4000",G2:G8)</f>
        <v>61000000</v>
      </c>
      <c r="L5" s="25" t="s">
        <v>118</v>
      </c>
    </row>
    <row r="6" spans="1:12" ht="20.149999999999999" customHeight="1">
      <c r="A6" s="24" t="s">
        <v>117</v>
      </c>
      <c r="B6" s="1">
        <v>2000</v>
      </c>
      <c r="C6" s="1">
        <v>200</v>
      </c>
      <c r="D6" s="24">
        <v>12000</v>
      </c>
      <c r="E6" s="39">
        <f t="shared" si="0"/>
        <v>0.1</v>
      </c>
      <c r="F6" s="39">
        <f t="shared" si="1"/>
        <v>4.5977011494252873E-2</v>
      </c>
      <c r="G6">
        <f t="shared" si="2"/>
        <v>2400000</v>
      </c>
      <c r="H6">
        <f t="shared" si="3"/>
        <v>7</v>
      </c>
      <c r="I6">
        <f t="shared" si="4"/>
        <v>7</v>
      </c>
      <c r="J6" t="str">
        <f t="shared" si="5"/>
        <v/>
      </c>
      <c r="K6">
        <f>SUMIFS(G2:G8,C2:C8,"&gt;=2000",C2:C8,"&lt;=4000")</f>
        <v>43800000</v>
      </c>
      <c r="L6" s="25" t="s">
        <v>116</v>
      </c>
    </row>
    <row r="7" spans="1:12" ht="20.149999999999999" customHeight="1">
      <c r="A7" s="24" t="s">
        <v>115</v>
      </c>
      <c r="B7" s="1">
        <v>5000</v>
      </c>
      <c r="C7" s="1">
        <v>2400</v>
      </c>
      <c r="D7" s="24">
        <v>8000</v>
      </c>
      <c r="E7" s="39">
        <f t="shared" si="0"/>
        <v>0.48</v>
      </c>
      <c r="F7" s="39">
        <f t="shared" si="1"/>
        <v>0.11494252873563218</v>
      </c>
      <c r="G7">
        <f t="shared" si="2"/>
        <v>19200000</v>
      </c>
      <c r="H7">
        <f t="shared" si="3"/>
        <v>3</v>
      </c>
      <c r="I7">
        <f t="shared" si="4"/>
        <v>4</v>
      </c>
      <c r="J7" t="str">
        <f t="shared" si="5"/>
        <v/>
      </c>
      <c r="L7" s="25" t="s">
        <v>114</v>
      </c>
    </row>
    <row r="8" spans="1:12" ht="20" customHeight="1">
      <c r="A8" s="24" t="s">
        <v>113</v>
      </c>
      <c r="B8" s="1">
        <v>2500</v>
      </c>
      <c r="C8" s="1">
        <v>1200</v>
      </c>
      <c r="D8" s="24">
        <v>6600</v>
      </c>
      <c r="E8" s="39">
        <f t="shared" si="0"/>
        <v>0.48</v>
      </c>
      <c r="F8" s="39">
        <f t="shared" si="1"/>
        <v>5.7471264367816091E-2</v>
      </c>
      <c r="G8">
        <f t="shared" si="2"/>
        <v>7920000</v>
      </c>
      <c r="H8">
        <f t="shared" si="3"/>
        <v>5</v>
      </c>
      <c r="I8">
        <f t="shared" si="4"/>
        <v>4</v>
      </c>
      <c r="J8" t="str">
        <f t="shared" si="5"/>
        <v/>
      </c>
      <c r="L8" s="25" t="s">
        <v>112</v>
      </c>
    </row>
    <row r="9" spans="1:12" ht="20.149999999999999" customHeight="1">
      <c r="A9" s="40" t="s">
        <v>168</v>
      </c>
      <c r="B9">
        <f>SUM(B2:B8)</f>
        <v>43500</v>
      </c>
      <c r="C9">
        <f t="shared" ref="C9:D9" si="6">SUM(C2:C8)</f>
        <v>19300</v>
      </c>
      <c r="D9">
        <f t="shared" si="6"/>
        <v>48500</v>
      </c>
      <c r="E9" s="42" t="s">
        <v>174</v>
      </c>
      <c r="F9" s="42" t="s">
        <v>176</v>
      </c>
    </row>
    <row r="10" spans="1:12" ht="20.149999999999999" customHeight="1">
      <c r="A10" s="40" t="s">
        <v>169</v>
      </c>
      <c r="B10" s="41">
        <f>AVERAGE(B2:B8)</f>
        <v>6214.2857142857147</v>
      </c>
      <c r="C10" s="41">
        <f t="shared" ref="C10:D10" si="7">AVERAGE(C2:C8)</f>
        <v>2757.1428571428573</v>
      </c>
      <c r="D10" s="41">
        <f t="shared" si="7"/>
        <v>6928.5714285714284</v>
      </c>
      <c r="G10" s="38"/>
      <c r="H10" s="38"/>
      <c r="I10" s="38"/>
      <c r="J10" s="44"/>
    </row>
    <row r="11" spans="1:12" ht="20.149999999999999" customHeight="1">
      <c r="A11" s="40" t="s">
        <v>170</v>
      </c>
      <c r="B11">
        <f>COUNTA(A2:A8)</f>
        <v>7</v>
      </c>
    </row>
    <row r="12" spans="1:12" ht="20.149999999999999" customHeight="1">
      <c r="A12" s="40" t="s">
        <v>171</v>
      </c>
      <c r="B12">
        <f>MAX((B2:B8))</f>
        <v>15000</v>
      </c>
    </row>
    <row r="13" spans="1:12" ht="20.149999999999999" customHeight="1">
      <c r="A13" s="40" t="s">
        <v>172</v>
      </c>
      <c r="C13">
        <f>MIN(C2:C8)</f>
        <v>200</v>
      </c>
    </row>
    <row r="14" spans="1:12" ht="20.149999999999999" customHeight="1"/>
    <row r="15" spans="1:12" ht="20.149999999999999" customHeight="1">
      <c r="A15" t="s">
        <v>178</v>
      </c>
    </row>
    <row r="16" spans="1:12" ht="20.149999999999999" customHeight="1">
      <c r="A16" s="38" t="s">
        <v>0</v>
      </c>
      <c r="B16" s="38" t="s">
        <v>129</v>
      </c>
      <c r="C16" s="38" t="s">
        <v>128</v>
      </c>
      <c r="D16" s="38" t="s">
        <v>127</v>
      </c>
    </row>
    <row r="17" spans="1:4" ht="20.149999999999999" customHeight="1">
      <c r="A17" s="38" t="s">
        <v>125</v>
      </c>
      <c r="B17" s="1">
        <v>15000</v>
      </c>
      <c r="C17" s="1">
        <v>5000</v>
      </c>
      <c r="D17" s="38">
        <v>5600</v>
      </c>
    </row>
    <row r="18" spans="1:4" ht="20.149999999999999" customHeight="1">
      <c r="A18" s="38" t="s">
        <v>119</v>
      </c>
      <c r="B18" s="1">
        <v>12000</v>
      </c>
      <c r="C18" s="1">
        <v>6000</v>
      </c>
      <c r="D18" s="38">
        <v>5500</v>
      </c>
    </row>
    <row r="19" spans="1:4">
      <c r="A19" s="38" t="s">
        <v>115</v>
      </c>
      <c r="B19" s="1">
        <v>5000</v>
      </c>
      <c r="C19" s="1">
        <v>2400</v>
      </c>
      <c r="D19" s="38">
        <v>8000</v>
      </c>
    </row>
    <row r="20" spans="1:4">
      <c r="A20" s="38" t="s">
        <v>123</v>
      </c>
      <c r="B20" s="1">
        <v>4500</v>
      </c>
      <c r="C20" s="1">
        <v>2500</v>
      </c>
      <c r="D20" s="38">
        <v>6000</v>
      </c>
    </row>
    <row r="21" spans="1:4">
      <c r="A21" s="38" t="s">
        <v>121</v>
      </c>
      <c r="B21" s="1">
        <v>2500</v>
      </c>
      <c r="C21" s="1">
        <v>2000</v>
      </c>
      <c r="D21" s="38">
        <v>4800</v>
      </c>
    </row>
    <row r="22" spans="1:4">
      <c r="A22" s="38" t="s">
        <v>113</v>
      </c>
      <c r="B22" s="1">
        <v>2500</v>
      </c>
      <c r="C22" s="1">
        <v>1200</v>
      </c>
      <c r="D22" s="38">
        <v>6600</v>
      </c>
    </row>
    <row r="23" spans="1:4">
      <c r="A23" s="38" t="s">
        <v>117</v>
      </c>
      <c r="B23" s="1">
        <v>2000</v>
      </c>
      <c r="C23" s="1">
        <v>200</v>
      </c>
      <c r="D23" s="38">
        <v>12000</v>
      </c>
    </row>
    <row r="24" spans="1:4">
      <c r="A24" s="25" t="s">
        <v>112</v>
      </c>
    </row>
  </sheetData>
  <sortState xmlns:xlrd2="http://schemas.microsoft.com/office/spreadsheetml/2017/richdata2" ref="A17:D23">
    <sortCondition descending="1" ref="B17:B23"/>
  </sortState>
  <phoneticPr fontId="1" type="noConversion"/>
  <conditionalFormatting sqref="E2:E8">
    <cfRule type="top10" dxfId="0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3995-6A39-4D03-B22A-B40B8AE89D31}">
  <dimension ref="A1:D27"/>
  <sheetViews>
    <sheetView showGridLines="0" topLeftCell="A13" workbookViewId="0">
      <selection activeCell="F23" sqref="F23"/>
    </sheetView>
  </sheetViews>
  <sheetFormatPr defaultRowHeight="16.5"/>
  <cols>
    <col min="3" max="3" width="15.84375" customWidth="1"/>
  </cols>
  <sheetData>
    <row r="1" spans="1:4" ht="28.5" customHeight="1">
      <c r="A1" s="17" t="s">
        <v>149</v>
      </c>
    </row>
    <row r="2" spans="1:4">
      <c r="A2" s="27" t="s">
        <v>148</v>
      </c>
    </row>
    <row r="3" spans="1:4">
      <c r="A3" s="28">
        <v>1.2</v>
      </c>
    </row>
    <row r="4" spans="1:4">
      <c r="A4" s="28">
        <v>20.2</v>
      </c>
    </row>
    <row r="5" spans="1:4">
      <c r="A5" s="28">
        <v>13.345000000000001</v>
      </c>
    </row>
    <row r="6" spans="1:4">
      <c r="A6" s="28">
        <v>23</v>
      </c>
    </row>
    <row r="7" spans="1:4">
      <c r="A7" s="28">
        <v>45.32</v>
      </c>
    </row>
    <row r="8" spans="1:4">
      <c r="A8" s="28">
        <v>9.9876500000000004</v>
      </c>
    </row>
    <row r="14" spans="1:4">
      <c r="A14" s="30">
        <v>68.938000000000002</v>
      </c>
      <c r="B14" s="16">
        <f>ROUND(A14,2)</f>
        <v>68.94</v>
      </c>
      <c r="C14">
        <f>ROUNDUP(A14,0)</f>
        <v>69</v>
      </c>
      <c r="D14">
        <f>ROUNDDOWN(A14,0)</f>
        <v>68</v>
      </c>
    </row>
    <row r="15" spans="1:4">
      <c r="B15" s="16"/>
    </row>
    <row r="16" spans="1:4">
      <c r="B16" s="16"/>
    </row>
    <row r="17" spans="1:4">
      <c r="B17" s="16"/>
    </row>
    <row r="24" spans="1:4">
      <c r="A24" s="31" t="s">
        <v>150</v>
      </c>
      <c r="B24" s="31" t="s">
        <v>151</v>
      </c>
      <c r="C24" s="32" t="s">
        <v>152</v>
      </c>
      <c r="D24" s="31" t="s">
        <v>153</v>
      </c>
    </row>
    <row r="25" spans="1:4">
      <c r="A25" s="29">
        <v>0.72</v>
      </c>
      <c r="B25" s="33"/>
      <c r="C25" s="33">
        <f>ROUNDUP(A25,1)</f>
        <v>0.79999999999999993</v>
      </c>
      <c r="D25" s="29">
        <f>ROUNDDOWN(A25,1)</f>
        <v>0.7</v>
      </c>
    </row>
    <row r="26" spans="1:4">
      <c r="A26" s="29">
        <v>0.75</v>
      </c>
      <c r="B26" s="33"/>
      <c r="C26" s="33">
        <f t="shared" ref="C26:C27" si="0">ROUNDUP(A26,1)</f>
        <v>0.79999999999999993</v>
      </c>
      <c r="D26" s="29">
        <f t="shared" ref="D26:D27" si="1">ROUNDDOWN(A26,1)</f>
        <v>0.7</v>
      </c>
    </row>
    <row r="27" spans="1:4">
      <c r="A27" s="29">
        <v>0.79</v>
      </c>
      <c r="B27" s="33"/>
      <c r="C27" s="33">
        <f t="shared" si="0"/>
        <v>0.79999999999999993</v>
      </c>
      <c r="D27" s="29">
        <f t="shared" si="1"/>
        <v>0.7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topLeftCell="A32" workbookViewId="0">
      <selection activeCell="D44" sqref="D44"/>
    </sheetView>
  </sheetViews>
  <sheetFormatPr defaultRowHeight="16.5"/>
  <cols>
    <col min="1" max="1" width="12.23046875" customWidth="1"/>
    <col min="2" max="2" width="11.69140625" bestFit="1" customWidth="1"/>
    <col min="3" max="3" width="13.53515625" bestFit="1" customWidth="1"/>
    <col min="4" max="4" width="9.84375" customWidth="1"/>
  </cols>
  <sheetData>
    <row r="1" spans="1:9" ht="20.149999999999999" customHeight="1">
      <c r="A1" s="18" t="s">
        <v>78</v>
      </c>
    </row>
    <row r="2" spans="1:9" ht="20.149999999999999" customHeight="1">
      <c r="A2" s="49" t="s">
        <v>88</v>
      </c>
      <c r="B2" s="49"/>
      <c r="C2" s="49"/>
    </row>
    <row r="3" spans="1:9" ht="20.149999999999999" customHeight="1">
      <c r="A3" s="13" t="s">
        <v>79</v>
      </c>
      <c r="B3" s="13" t="s">
        <v>80</v>
      </c>
      <c r="C3" s="15" t="s">
        <v>87</v>
      </c>
      <c r="D3" s="14" t="s">
        <v>89</v>
      </c>
    </row>
    <row r="4" spans="1:9" ht="20.149999999999999" customHeight="1">
      <c r="A4" s="13" t="s">
        <v>81</v>
      </c>
      <c r="B4" s="13">
        <v>95.39</v>
      </c>
      <c r="C4" s="13" t="str">
        <f>IF(B4&gt;=100,"合格","不合格")</f>
        <v>不合格</v>
      </c>
    </row>
    <row r="5" spans="1:9" ht="20.149999999999999" customHeight="1">
      <c r="A5" s="13" t="s">
        <v>82</v>
      </c>
      <c r="B5" s="13">
        <v>168.17</v>
      </c>
      <c r="C5" s="13" t="str">
        <f t="shared" ref="C5:C9" si="0">IF(B5&gt;=100,"合格","不合格")</f>
        <v>合格</v>
      </c>
    </row>
    <row r="6" spans="1:9" ht="20.149999999999999" customHeight="1">
      <c r="A6" s="13" t="s">
        <v>83</v>
      </c>
      <c r="B6" s="13">
        <v>127.45</v>
      </c>
      <c r="C6" s="13" t="str">
        <f t="shared" si="0"/>
        <v>合格</v>
      </c>
    </row>
    <row r="7" spans="1:9" ht="20.149999999999999" customHeight="1">
      <c r="A7" s="13" t="s">
        <v>84</v>
      </c>
      <c r="B7" s="13">
        <v>106.43</v>
      </c>
      <c r="C7" s="13" t="str">
        <f t="shared" si="0"/>
        <v>合格</v>
      </c>
      <c r="I7" t="s">
        <v>92</v>
      </c>
    </row>
    <row r="8" spans="1:9" ht="20.149999999999999" customHeight="1">
      <c r="A8" s="13" t="s">
        <v>85</v>
      </c>
      <c r="B8" s="13">
        <v>150.21</v>
      </c>
      <c r="C8" s="13" t="str">
        <f t="shared" si="0"/>
        <v>合格</v>
      </c>
    </row>
    <row r="9" spans="1:9" ht="20.149999999999999" customHeight="1">
      <c r="A9" s="13" t="s">
        <v>86</v>
      </c>
      <c r="B9" s="13">
        <v>104.76</v>
      </c>
      <c r="C9" s="13" t="str">
        <f t="shared" si="0"/>
        <v>合格</v>
      </c>
    </row>
    <row r="10" spans="1:9" ht="20.149999999999999" customHeight="1"/>
    <row r="11" spans="1:9" ht="20.149999999999999" customHeight="1">
      <c r="A11" s="17" t="s">
        <v>90</v>
      </c>
    </row>
    <row r="12" spans="1:9" ht="20.149999999999999" customHeight="1">
      <c r="A12" s="49" t="s">
        <v>88</v>
      </c>
      <c r="B12" s="49"/>
      <c r="C12" s="49"/>
    </row>
    <row r="13" spans="1:9" ht="20.149999999999999" customHeight="1">
      <c r="A13" s="13" t="s">
        <v>79</v>
      </c>
      <c r="B13" s="13" t="s">
        <v>80</v>
      </c>
      <c r="C13" s="15" t="s">
        <v>87</v>
      </c>
      <c r="D13" s="16" t="s">
        <v>91</v>
      </c>
    </row>
    <row r="14" spans="1:9" ht="20.149999999999999" customHeight="1">
      <c r="A14" s="13" t="s">
        <v>81</v>
      </c>
      <c r="B14" s="13">
        <v>95.39</v>
      </c>
      <c r="C14" s="13" t="str">
        <f>IF(B14&gt;=150,"优良",IF(B14&gt;100,"合格","不合格"))</f>
        <v>不合格</v>
      </c>
    </row>
    <row r="15" spans="1:9" ht="20.149999999999999" customHeight="1">
      <c r="A15" s="13" t="s">
        <v>82</v>
      </c>
      <c r="B15" s="13">
        <v>168.17</v>
      </c>
      <c r="C15" s="13" t="str">
        <f t="shared" ref="C15:C19" si="1">IF(B15&gt;=150,"优良",IF(B15&gt;100,"合格","不合格"))</f>
        <v>优良</v>
      </c>
    </row>
    <row r="16" spans="1:9" ht="20.149999999999999" customHeight="1">
      <c r="A16" s="13" t="s">
        <v>83</v>
      </c>
      <c r="B16" s="13">
        <v>127.45</v>
      </c>
      <c r="C16" s="13" t="str">
        <f t="shared" si="1"/>
        <v>合格</v>
      </c>
    </row>
    <row r="17" spans="1:8" ht="20.149999999999999" customHeight="1">
      <c r="A17" s="13" t="s">
        <v>84</v>
      </c>
      <c r="B17" s="13">
        <v>106.43</v>
      </c>
      <c r="C17" s="13" t="str">
        <f t="shared" si="1"/>
        <v>合格</v>
      </c>
    </row>
    <row r="18" spans="1:8" ht="20.149999999999999" customHeight="1">
      <c r="A18" s="13" t="s">
        <v>85</v>
      </c>
      <c r="B18" s="13">
        <v>150.21</v>
      </c>
      <c r="C18" s="13" t="str">
        <f t="shared" si="1"/>
        <v>优良</v>
      </c>
    </row>
    <row r="19" spans="1:8">
      <c r="A19" s="13" t="s">
        <v>86</v>
      </c>
      <c r="B19" s="13">
        <v>104.76</v>
      </c>
      <c r="C19" s="13" t="str">
        <f t="shared" si="1"/>
        <v>合格</v>
      </c>
    </row>
    <row r="22" spans="1:8" ht="22.5">
      <c r="A22" s="18" t="s">
        <v>109</v>
      </c>
      <c r="B22" s="18" t="s">
        <v>93</v>
      </c>
      <c r="G22" t="s">
        <v>184</v>
      </c>
    </row>
    <row r="23" spans="1:8">
      <c r="A23" s="49" t="s">
        <v>105</v>
      </c>
      <c r="B23" s="49"/>
      <c r="C23" s="49"/>
      <c r="D23" s="49"/>
      <c r="E23" s="49"/>
      <c r="G23" t="s">
        <v>183</v>
      </c>
    </row>
    <row r="24" spans="1:8">
      <c r="A24" s="13" t="s">
        <v>94</v>
      </c>
      <c r="B24" s="13" t="s">
        <v>95</v>
      </c>
      <c r="C24" s="13" t="s">
        <v>96</v>
      </c>
      <c r="D24" s="13" t="s">
        <v>97</v>
      </c>
      <c r="E24" s="15" t="s">
        <v>98</v>
      </c>
      <c r="G24" t="s">
        <v>181</v>
      </c>
      <c r="H24" t="s">
        <v>182</v>
      </c>
    </row>
    <row r="25" spans="1:8">
      <c r="A25" s="13" t="s">
        <v>99</v>
      </c>
      <c r="B25" s="19">
        <v>10</v>
      </c>
      <c r="C25" s="13">
        <v>9.76</v>
      </c>
      <c r="D25" s="20">
        <v>-2.4E-2</v>
      </c>
      <c r="E25" s="13" t="e">
        <f ca="1">G23IF(D25="预算外费用","预算外费用",IF(AND(D25&gt;-2%,D25&lt;2%),"正常","关注"))</f>
        <v>#NAME?</v>
      </c>
      <c r="G25" t="str">
        <f>IF(C25="预算外费用","预算外费用",IF(OR(C25&gt;=2%,C25&lt;=2%),"关注","正常"))</f>
        <v>关注</v>
      </c>
      <c r="H25" t="str">
        <f>IF(D25="预算外费用","预算外费用",IF(OR(D25&gt;=2%,D25&lt;=2%),"关注","正常"))</f>
        <v>关注</v>
      </c>
    </row>
    <row r="26" spans="1:8">
      <c r="A26" s="13" t="s">
        <v>100</v>
      </c>
      <c r="B26" s="19">
        <v>8</v>
      </c>
      <c r="C26" s="13">
        <v>8.0299999999999994</v>
      </c>
      <c r="D26" s="20">
        <v>3.7000000000000002E-3</v>
      </c>
      <c r="E26" s="13" t="e">
        <f ca="1">G23:N23IF(D26="预算外费用","预算外费用",IF(AND(D26&gt;-2%,D26&lt;2%),"正常","关注"))</f>
        <v>#NAME?</v>
      </c>
      <c r="G26" s="13" t="s">
        <v>185</v>
      </c>
      <c r="H26" s="13" t="s">
        <v>185</v>
      </c>
    </row>
    <row r="27" spans="1:8">
      <c r="A27" s="13" t="s">
        <v>101</v>
      </c>
      <c r="B27" s="19">
        <v>30</v>
      </c>
      <c r="C27" s="13">
        <v>30.8</v>
      </c>
      <c r="D27" s="20">
        <v>2.6700000000000002E-2</v>
      </c>
      <c r="E27" s="13">
        <f>F28</f>
        <v>0</v>
      </c>
      <c r="G27" t="str">
        <f>IF(C27="预算外费用","预算外费用",IF(OR(C27&gt;=2%,C27&lt;=2%),"关注","正常"))</f>
        <v>关注</v>
      </c>
      <c r="H27" t="str">
        <f>IF(D27="预算外费用","预算外费用",IF(OR(D27&gt;=2%,D27&lt;=2%),"关注","正常"))</f>
        <v>关注</v>
      </c>
    </row>
    <row r="28" spans="1:8">
      <c r="A28" s="13" t="s">
        <v>102</v>
      </c>
      <c r="B28" s="21" t="s">
        <v>103</v>
      </c>
      <c r="C28" s="19">
        <v>1</v>
      </c>
      <c r="D28" s="13" t="s">
        <v>104</v>
      </c>
      <c r="E28" s="13" t="str">
        <f>IF(D25="预算外费用","预算外费用",IF(AND(D25&gt;-2%,D25&lt;2%),"正常","关注"))</f>
        <v>关注</v>
      </c>
      <c r="G28" s="13" t="s">
        <v>104</v>
      </c>
      <c r="H28" s="13" t="s">
        <v>104</v>
      </c>
    </row>
    <row r="29" spans="1:8">
      <c r="A29" s="14" t="s">
        <v>106</v>
      </c>
    </row>
    <row r="30" spans="1:8">
      <c r="A30" s="14" t="s">
        <v>107</v>
      </c>
    </row>
    <row r="31" spans="1:8">
      <c r="A31" s="14" t="s">
        <v>108</v>
      </c>
    </row>
    <row r="34" spans="1:2" ht="20">
      <c r="A34" s="23" t="s">
        <v>110</v>
      </c>
    </row>
    <row r="35" spans="1:2">
      <c r="A35" s="22" t="s">
        <v>111</v>
      </c>
    </row>
    <row r="36" spans="1:2">
      <c r="A36" t="s">
        <v>145</v>
      </c>
    </row>
    <row r="37" spans="1:2">
      <c r="A37" t="s">
        <v>146</v>
      </c>
    </row>
    <row r="38" spans="1:2">
      <c r="A38" t="s">
        <v>147</v>
      </c>
    </row>
    <row r="39" spans="1:2">
      <c r="A39">
        <v>1996</v>
      </c>
      <c r="B39" t="str">
        <f>IF(OR(AND(MOD(A39,4)=0,MOD(A39,100)&gt;0),MOD(A39,400)=0),"闰年","")</f>
        <v>闰年</v>
      </c>
    </row>
    <row r="40" spans="1:2">
      <c r="A40">
        <v>1997</v>
      </c>
      <c r="B40" t="str">
        <f>IF(OR(AND(MOD(A40,4)=0,MOD(A40,100)&gt;0),MOD(A40,400)=0),"闰年","")</f>
        <v/>
      </c>
    </row>
    <row r="41" spans="1:2">
      <c r="A41">
        <v>1998</v>
      </c>
      <c r="B41" t="str">
        <f t="shared" ref="B41:B43" si="2">IF(OR(AND(MOD(A41,4)=0,MOD(A41,100)&gt;0),MOD(A41,400)=0),"闰年","")</f>
        <v/>
      </c>
    </row>
    <row r="42" spans="1:2">
      <c r="A42">
        <v>1999</v>
      </c>
      <c r="B42" t="str">
        <f t="shared" si="2"/>
        <v/>
      </c>
    </row>
    <row r="43" spans="1:2">
      <c r="A43">
        <v>2000</v>
      </c>
      <c r="B43" t="str">
        <f t="shared" si="2"/>
        <v>闰年</v>
      </c>
    </row>
  </sheetData>
  <mergeCells count="3">
    <mergeCell ref="A2:C2"/>
    <mergeCell ref="A12:C12"/>
    <mergeCell ref="A23:E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F8" sqref="F8"/>
    </sheetView>
  </sheetViews>
  <sheetFormatPr defaultRowHeight="16.5"/>
  <cols>
    <col min="1" max="1" width="28.07421875" bestFit="1" customWidth="1"/>
    <col min="2" max="2" width="27.765625" bestFit="1" customWidth="1"/>
    <col min="4" max="4" width="25.3828125" bestFit="1" customWidth="1"/>
  </cols>
  <sheetData>
    <row r="1" spans="1:6">
      <c r="A1" t="s">
        <v>131</v>
      </c>
    </row>
    <row r="2" spans="1:6">
      <c r="A2" t="str">
        <f>LEFT(A1,7)</f>
        <v>一江春水向东流</v>
      </c>
      <c r="B2" t="s">
        <v>186</v>
      </c>
    </row>
    <row r="3" spans="1:6">
      <c r="A3" t="s">
        <v>132</v>
      </c>
    </row>
    <row r="4" spans="1:6">
      <c r="A4" t="str">
        <f>RIGHT(A3,7)</f>
        <v>我也没有女朋友</v>
      </c>
      <c r="B4" t="s">
        <v>187</v>
      </c>
    </row>
    <row r="5" spans="1:6">
      <c r="A5" t="s">
        <v>133</v>
      </c>
      <c r="F5" t="s">
        <v>192</v>
      </c>
    </row>
    <row r="6" spans="1:6">
      <c r="A6" t="str">
        <f>MID(A5,11,2)&amp;RIGHT(A5,1)</f>
        <v>清泪流</v>
      </c>
      <c r="B6" t="s">
        <v>188</v>
      </c>
      <c r="E6" t="s">
        <v>191</v>
      </c>
      <c r="F6" t="str">
        <f>SUBSTITUTE(F5,"学","复")</f>
        <v>我在复校复习数据分析课程</v>
      </c>
    </row>
    <row r="7" spans="1:6">
      <c r="A7" t="s">
        <v>134</v>
      </c>
      <c r="B7" t="s">
        <v>135</v>
      </c>
      <c r="C7" t="s">
        <v>136</v>
      </c>
      <c r="D7">
        <v>1314</v>
      </c>
      <c r="E7" t="s">
        <v>190</v>
      </c>
      <c r="F7" t="str">
        <f>REPLACE(F5,5,1,"复")</f>
        <v>我在学校复习数据分析课程</v>
      </c>
    </row>
    <row r="8" spans="1:6">
      <c r="A8" t="str">
        <f>_xlfn.CONCAT(A7,B7,C7,D7)</f>
        <v>爱老虎油1314</v>
      </c>
      <c r="B8" t="str">
        <f>PHONETIC(A7:C7)&amp;D7</f>
        <v>爱老虎油1314</v>
      </c>
      <c r="E8" t="s">
        <v>191</v>
      </c>
      <c r="F8" t="str">
        <f>SUBSTITUTE(F5,"学","复",2)</f>
        <v>我在学校复习数据分析课程</v>
      </c>
    </row>
    <row r="9" spans="1:6">
      <c r="A9" t="s">
        <v>137</v>
      </c>
      <c r="B9" t="s">
        <v>189</v>
      </c>
    </row>
    <row r="10" spans="1:6">
      <c r="A10" t="str">
        <f>REPLACE(A9,9,2,"不要")</f>
        <v>百年修得同船渡，不要三月又分手</v>
      </c>
      <c r="B10" t="str">
        <f>SUBSTITUTE(A9,"奈何","不要")</f>
        <v>百年修得同船渡，不要三月又分手</v>
      </c>
    </row>
    <row r="11" spans="1:6">
      <c r="A11" t="s">
        <v>190</v>
      </c>
      <c r="B11" t="s">
        <v>191</v>
      </c>
    </row>
    <row r="12" spans="1:6">
      <c r="A12" t="s">
        <v>138</v>
      </c>
    </row>
    <row r="14" spans="1:6">
      <c r="A14" t="s">
        <v>139</v>
      </c>
      <c r="B14" t="s">
        <v>193</v>
      </c>
    </row>
    <row r="15" spans="1:6">
      <c r="A15" t="e">
        <f>FIND("K?ng",A14)</f>
        <v>#VALUE!</v>
      </c>
      <c r="B15" t="s">
        <v>194</v>
      </c>
      <c r="C15">
        <f>SEARCH("k?",A14)</f>
        <v>2</v>
      </c>
      <c r="D15" t="s">
        <v>195</v>
      </c>
    </row>
    <row r="16" spans="1:6">
      <c r="A16" t="s">
        <v>140</v>
      </c>
    </row>
    <row r="17" spans="1:1">
      <c r="A17" t="str">
        <f>REPT(A16,3)</f>
        <v>啊！要用上洪荒之力啦！啊！要用上洪荒之力啦！啊！要用上洪荒之力啦！</v>
      </c>
    </row>
    <row r="18" spans="1:1">
      <c r="A18" t="s">
        <v>141</v>
      </c>
    </row>
    <row r="19" spans="1:1">
      <c r="A19" t="str">
        <f>UPPER(A18)</f>
        <v>小白在这里学习PYTHON课程</v>
      </c>
    </row>
    <row r="20" spans="1:1">
      <c r="A20" t="s">
        <v>142</v>
      </c>
    </row>
    <row r="21" spans="1:1">
      <c r="A21" t="str">
        <f>LOWER(A20)</f>
        <v>小白在这里学习python课程</v>
      </c>
    </row>
    <row r="22" spans="1:1">
      <c r="A22" t="s">
        <v>143</v>
      </c>
    </row>
    <row r="23" spans="1:1">
      <c r="A23">
        <f>LEN(A22)</f>
        <v>6</v>
      </c>
    </row>
    <row r="24" spans="1:1">
      <c r="A24" t="s">
        <v>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1" zoomScale="70" zoomScaleNormal="70" workbookViewId="0">
      <selection activeCell="P6" sqref="P6"/>
    </sheetView>
  </sheetViews>
  <sheetFormatPr defaultRowHeight="16.5"/>
  <cols>
    <col min="7" max="7" width="14.61328125" style="39" customWidth="1"/>
    <col min="12" max="12" width="14" bestFit="1" customWidth="1"/>
    <col min="15" max="15" width="15.15234375" bestFit="1" customWidth="1"/>
    <col min="16" max="16" width="11" customWidth="1"/>
  </cols>
  <sheetData>
    <row r="1" spans="1:16" ht="20.149999999999999" customHeight="1" thickTop="1">
      <c r="A1" s="2" t="s">
        <v>1</v>
      </c>
      <c r="B1" s="3" t="s">
        <v>2</v>
      </c>
      <c r="C1" s="3" t="s">
        <v>215</v>
      </c>
      <c r="D1" s="3" t="s">
        <v>216</v>
      </c>
      <c r="E1" s="3" t="s">
        <v>217</v>
      </c>
      <c r="F1" s="3" t="s">
        <v>216</v>
      </c>
      <c r="G1" s="7" t="s">
        <v>218</v>
      </c>
      <c r="H1" s="3" t="s">
        <v>217</v>
      </c>
      <c r="J1" s="3" t="s">
        <v>215</v>
      </c>
      <c r="K1" s="3" t="s">
        <v>216</v>
      </c>
      <c r="L1" s="7" t="s">
        <v>218</v>
      </c>
      <c r="O1" s="8" t="s">
        <v>219</v>
      </c>
      <c r="P1" s="9">
        <v>100000</v>
      </c>
    </row>
    <row r="2" spans="1:16" ht="20.149999999999999" customHeight="1">
      <c r="A2" s="4" t="s">
        <v>5</v>
      </c>
      <c r="B2" s="3" t="s">
        <v>6</v>
      </c>
      <c r="C2" s="5">
        <v>815</v>
      </c>
      <c r="D2" s="5">
        <f>VLOOKUP(C2,$J$1:$L$8,2,1)</f>
        <v>1</v>
      </c>
      <c r="E2" s="6">
        <f>VLOOKUP(D2,$K$1:$L$8,2,0)*$P$1</f>
        <v>3000</v>
      </c>
      <c r="F2">
        <f>HLOOKUP(C2,$A$13:$H$15,2,1)</f>
        <v>1</v>
      </c>
      <c r="G2" s="39">
        <f>HLOOKUP(F2,$A$14:$H$15,2,0)</f>
        <v>0.03</v>
      </c>
      <c r="J2" s="3" t="s">
        <v>16</v>
      </c>
      <c r="K2" s="3">
        <v>7</v>
      </c>
      <c r="L2" s="7">
        <v>0</v>
      </c>
    </row>
    <row r="3" spans="1:16" ht="20.149999999999999" customHeight="1">
      <c r="A3" s="4" t="s">
        <v>7</v>
      </c>
      <c r="B3" s="3" t="s">
        <v>8</v>
      </c>
      <c r="C3" s="5">
        <v>664</v>
      </c>
      <c r="D3" s="5">
        <f t="shared" ref="D3:D8" si="0">VLOOKUP(C3,$J$1:$L$8,2,1)</f>
        <v>4</v>
      </c>
      <c r="E3" s="6">
        <f t="shared" ref="E3:E8" si="1">VLOOKUP(D3,$K$1:$L$8,2,0)*$P$1</f>
        <v>1500</v>
      </c>
      <c r="F3">
        <f t="shared" ref="F3:F8" si="2">HLOOKUP(C3,$A$13:$H$15,2,1)</f>
        <v>4</v>
      </c>
      <c r="G3" s="39">
        <f t="shared" ref="G3:G8" si="3">HLOOKUP(F3,$A$14:$H$15,2,0)</f>
        <v>1.4999999999999999E-2</v>
      </c>
      <c r="J3" s="3">
        <v>550</v>
      </c>
      <c r="K3" s="3">
        <v>6</v>
      </c>
      <c r="L3" s="7">
        <v>5.0000000000000001E-3</v>
      </c>
    </row>
    <row r="4" spans="1:16" ht="20.149999999999999" customHeight="1">
      <c r="A4" s="4" t="s">
        <v>9</v>
      </c>
      <c r="B4" s="3" t="s">
        <v>10</v>
      </c>
      <c r="C4" s="5">
        <v>689</v>
      </c>
      <c r="D4" s="5">
        <f t="shared" si="0"/>
        <v>4</v>
      </c>
      <c r="E4" s="6">
        <f t="shared" si="1"/>
        <v>1500</v>
      </c>
      <c r="F4">
        <f t="shared" si="2"/>
        <v>4</v>
      </c>
      <c r="G4" s="39">
        <f t="shared" si="3"/>
        <v>1.4999999999999999E-2</v>
      </c>
      <c r="J4" s="3">
        <v>600</v>
      </c>
      <c r="K4" s="3">
        <v>5</v>
      </c>
      <c r="L4" s="7">
        <v>0.01</v>
      </c>
    </row>
    <row r="5" spans="1:16" ht="20.149999999999999" customHeight="1">
      <c r="A5" s="4" t="s">
        <v>11</v>
      </c>
      <c r="B5" s="3" t="s">
        <v>8</v>
      </c>
      <c r="C5" s="5">
        <v>720</v>
      </c>
      <c r="D5" s="5">
        <f t="shared" si="0"/>
        <v>3</v>
      </c>
      <c r="E5" s="6">
        <f t="shared" si="1"/>
        <v>2000</v>
      </c>
      <c r="F5">
        <f t="shared" si="2"/>
        <v>3</v>
      </c>
      <c r="G5" s="39">
        <f t="shared" si="3"/>
        <v>0.02</v>
      </c>
      <c r="J5" s="3">
        <v>650</v>
      </c>
      <c r="K5" s="3">
        <v>4</v>
      </c>
      <c r="L5" s="7">
        <v>1.4999999999999999E-2</v>
      </c>
    </row>
    <row r="6" spans="1:16" ht="20.149999999999999" customHeight="1">
      <c r="A6" s="4" t="s">
        <v>12</v>
      </c>
      <c r="B6" s="3" t="s">
        <v>8</v>
      </c>
      <c r="C6" s="5">
        <v>703</v>
      </c>
      <c r="D6" s="5">
        <f t="shared" si="0"/>
        <v>3</v>
      </c>
      <c r="E6" s="6">
        <f t="shared" si="1"/>
        <v>2000</v>
      </c>
      <c r="F6">
        <f t="shared" si="2"/>
        <v>3</v>
      </c>
      <c r="G6" s="39">
        <f t="shared" si="3"/>
        <v>0.02</v>
      </c>
      <c r="J6" s="3">
        <v>700</v>
      </c>
      <c r="K6" s="3">
        <v>3</v>
      </c>
      <c r="L6" s="7">
        <v>0.02</v>
      </c>
    </row>
    <row r="7" spans="1:16" ht="20.149999999999999" customHeight="1">
      <c r="A7" s="4" t="s">
        <v>13</v>
      </c>
      <c r="B7" s="3" t="s">
        <v>10</v>
      </c>
      <c r="C7" s="5">
        <v>715</v>
      </c>
      <c r="D7" s="5">
        <f t="shared" si="0"/>
        <v>3</v>
      </c>
      <c r="E7" s="6">
        <f t="shared" si="1"/>
        <v>2000</v>
      </c>
      <c r="F7">
        <f t="shared" si="2"/>
        <v>3</v>
      </c>
      <c r="G7" s="39">
        <f t="shared" si="3"/>
        <v>0.02</v>
      </c>
      <c r="J7" s="3">
        <v>750</v>
      </c>
      <c r="K7" s="3">
        <v>2</v>
      </c>
      <c r="L7" s="7">
        <v>2.5000000000000001E-2</v>
      </c>
    </row>
    <row r="8" spans="1:16" ht="20.149999999999999" customHeight="1">
      <c r="A8" s="4" t="s">
        <v>14</v>
      </c>
      <c r="B8" s="3" t="s">
        <v>10</v>
      </c>
      <c r="C8" s="3">
        <v>559</v>
      </c>
      <c r="D8" s="5">
        <f t="shared" si="0"/>
        <v>6</v>
      </c>
      <c r="E8" s="6">
        <f t="shared" si="1"/>
        <v>500</v>
      </c>
      <c r="F8">
        <f t="shared" si="2"/>
        <v>6</v>
      </c>
      <c r="G8" s="39">
        <f t="shared" si="3"/>
        <v>5.0000000000000001E-3</v>
      </c>
      <c r="J8" s="3">
        <v>800</v>
      </c>
      <c r="K8" s="3">
        <v>1</v>
      </c>
      <c r="L8" s="7">
        <v>0.03</v>
      </c>
    </row>
    <row r="9" spans="1:16" ht="20.149999999999999" customHeight="1"/>
    <row r="10" spans="1:16" ht="20.149999999999999" customHeight="1"/>
    <row r="11" spans="1:16" ht="20.149999999999999" customHeight="1"/>
    <row r="12" spans="1:16" ht="20.149999999999999" customHeight="1">
      <c r="A12" t="s">
        <v>167</v>
      </c>
    </row>
    <row r="13" spans="1:16" ht="20.149999999999999" customHeight="1">
      <c r="A13" s="3" t="s">
        <v>3</v>
      </c>
      <c r="B13" s="3" t="s">
        <v>16</v>
      </c>
      <c r="C13" s="3">
        <v>550</v>
      </c>
      <c r="D13" s="3">
        <v>600</v>
      </c>
      <c r="E13" s="3">
        <v>650</v>
      </c>
      <c r="F13" s="3">
        <v>700</v>
      </c>
      <c r="G13" s="7">
        <v>750</v>
      </c>
      <c r="H13" s="3">
        <v>800</v>
      </c>
    </row>
    <row r="14" spans="1:16" ht="20.149999999999999" customHeight="1">
      <c r="A14" s="3" t="s">
        <v>4</v>
      </c>
      <c r="B14" s="3">
        <v>7</v>
      </c>
      <c r="C14" s="3">
        <v>6</v>
      </c>
      <c r="D14" s="3">
        <v>5</v>
      </c>
      <c r="E14" s="3">
        <v>4</v>
      </c>
      <c r="F14" s="3">
        <v>3</v>
      </c>
      <c r="G14" s="7">
        <v>2</v>
      </c>
      <c r="H14" s="3">
        <v>1</v>
      </c>
    </row>
    <row r="15" spans="1:16" ht="20.149999999999999" customHeight="1">
      <c r="A15" s="7" t="s">
        <v>15</v>
      </c>
      <c r="B15" s="7">
        <v>0</v>
      </c>
      <c r="C15" s="7">
        <v>5.0000000000000001E-3</v>
      </c>
      <c r="D15" s="7">
        <v>0.01</v>
      </c>
      <c r="E15" s="7">
        <v>1.4999999999999999E-2</v>
      </c>
      <c r="F15" s="7">
        <v>0.02</v>
      </c>
      <c r="G15" s="7">
        <v>2.5000000000000001E-2</v>
      </c>
      <c r="H15" s="7">
        <v>0.03</v>
      </c>
    </row>
    <row r="16" spans="1:16" ht="20.149999999999999" customHeight="1"/>
    <row r="17" ht="20.149999999999999" customHeight="1"/>
    <row r="18" ht="20.149999999999999" customHeight="1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zoomScale="85" zoomScaleNormal="85" workbookViewId="0">
      <selection activeCell="I2" sqref="I2"/>
    </sheetView>
  </sheetViews>
  <sheetFormatPr defaultRowHeight="16.5"/>
  <sheetData>
    <row r="1" spans="1:9" ht="24.75" customHeight="1">
      <c r="A1" s="10">
        <v>88</v>
      </c>
      <c r="B1" s="10">
        <v>41</v>
      </c>
      <c r="C1" s="10">
        <v>85</v>
      </c>
      <c r="D1" s="10">
        <v>38</v>
      </c>
      <c r="E1" s="10">
        <v>53</v>
      </c>
      <c r="F1" s="10">
        <v>60</v>
      </c>
      <c r="H1" t="s">
        <v>17</v>
      </c>
      <c r="I1">
        <f ca="1">INDIRECT(H3)</f>
        <v>36</v>
      </c>
    </row>
    <row r="2" spans="1:9" ht="24.75" customHeight="1">
      <c r="A2" s="10">
        <v>60</v>
      </c>
      <c r="B2" s="10">
        <v>32</v>
      </c>
      <c r="C2" s="10">
        <v>27</v>
      </c>
      <c r="D2" s="10">
        <v>42</v>
      </c>
      <c r="E2" s="10">
        <v>17</v>
      </c>
      <c r="F2" s="10">
        <v>81</v>
      </c>
      <c r="H2" t="s">
        <v>18</v>
      </c>
      <c r="I2">
        <f ca="1">INDIRECT(H1)</f>
        <v>13</v>
      </c>
    </row>
    <row r="3" spans="1:9" ht="24.75" customHeight="1">
      <c r="A3" s="10">
        <v>89</v>
      </c>
      <c r="B3" s="10">
        <v>34</v>
      </c>
      <c r="C3" s="10">
        <v>41</v>
      </c>
      <c r="D3" s="10">
        <v>65</v>
      </c>
      <c r="E3" s="10">
        <v>87</v>
      </c>
      <c r="F3" s="10">
        <v>1</v>
      </c>
      <c r="H3" t="s">
        <v>19</v>
      </c>
    </row>
    <row r="4" spans="1:9" ht="24.75" customHeight="1">
      <c r="A4" s="10">
        <v>41</v>
      </c>
      <c r="B4" s="10">
        <v>81</v>
      </c>
      <c r="C4" s="10">
        <v>94</v>
      </c>
      <c r="D4" s="10">
        <v>91</v>
      </c>
      <c r="E4" s="10">
        <v>80</v>
      </c>
      <c r="F4" s="10">
        <v>81</v>
      </c>
      <c r="H4" t="s">
        <v>20</v>
      </c>
    </row>
    <row r="5" spans="1:9" ht="24.75" customHeight="1">
      <c r="A5" s="10">
        <v>30</v>
      </c>
      <c r="B5" s="10">
        <v>12</v>
      </c>
      <c r="C5" s="10">
        <v>27</v>
      </c>
      <c r="D5" s="10">
        <v>63</v>
      </c>
      <c r="E5" s="10">
        <v>13</v>
      </c>
      <c r="F5" s="10">
        <v>96</v>
      </c>
      <c r="H5" t="s">
        <v>21</v>
      </c>
    </row>
    <row r="6" spans="1:9" ht="24.75" customHeight="1">
      <c r="A6" s="10">
        <v>2</v>
      </c>
      <c r="B6" s="10">
        <v>5</v>
      </c>
      <c r="C6" s="10">
        <v>5</v>
      </c>
      <c r="D6" s="10">
        <v>98</v>
      </c>
      <c r="E6" s="10">
        <v>100</v>
      </c>
      <c r="F6" s="10">
        <v>90</v>
      </c>
      <c r="H6" t="s">
        <v>22</v>
      </c>
    </row>
    <row r="7" spans="1:9" ht="24.75" customHeight="1">
      <c r="A7" s="10">
        <v>73</v>
      </c>
      <c r="B7" s="10">
        <v>31</v>
      </c>
      <c r="C7" s="10">
        <v>89</v>
      </c>
      <c r="D7" s="10">
        <v>9</v>
      </c>
      <c r="E7" s="10">
        <v>84</v>
      </c>
      <c r="F7" s="10">
        <v>90</v>
      </c>
    </row>
    <row r="8" spans="1:9" ht="24.75" customHeight="1">
      <c r="A8" s="10">
        <v>13</v>
      </c>
      <c r="B8" s="10">
        <v>6</v>
      </c>
      <c r="C8" s="10">
        <v>22</v>
      </c>
      <c r="D8" s="10">
        <v>92</v>
      </c>
      <c r="E8" s="10">
        <v>64</v>
      </c>
      <c r="F8" s="10">
        <v>55</v>
      </c>
      <c r="I8" t="s">
        <v>23</v>
      </c>
    </row>
    <row r="9" spans="1:9" ht="24.75" customHeight="1">
      <c r="A9" s="10">
        <v>49</v>
      </c>
      <c r="B9" s="10">
        <v>91</v>
      </c>
      <c r="C9" s="10">
        <v>74</v>
      </c>
      <c r="D9" s="10">
        <v>72</v>
      </c>
      <c r="E9" s="10">
        <v>53</v>
      </c>
      <c r="F9" s="10">
        <v>85</v>
      </c>
    </row>
    <row r="10" spans="1:9" ht="24.75" customHeight="1">
      <c r="A10" s="10">
        <v>9</v>
      </c>
      <c r="B10" s="10">
        <v>64</v>
      </c>
      <c r="C10" s="10">
        <v>36</v>
      </c>
      <c r="D10" s="10">
        <v>18</v>
      </c>
      <c r="E10" s="10">
        <v>47</v>
      </c>
      <c r="F10" s="10">
        <v>16</v>
      </c>
    </row>
    <row r="11" spans="1:9" ht="24.75" customHeight="1">
      <c r="A11" s="10">
        <v>70</v>
      </c>
      <c r="B11" s="10">
        <v>16</v>
      </c>
      <c r="C11" s="10">
        <v>93</v>
      </c>
      <c r="D11" s="10">
        <v>97</v>
      </c>
      <c r="E11" s="10">
        <v>99</v>
      </c>
      <c r="F11" s="10">
        <v>81</v>
      </c>
    </row>
    <row r="12" spans="1:9" ht="24.75" customHeight="1">
      <c r="A12" s="10">
        <v>40</v>
      </c>
      <c r="B12" s="10">
        <v>93</v>
      </c>
      <c r="C12" s="10">
        <v>21</v>
      </c>
      <c r="D12" s="10">
        <v>42</v>
      </c>
      <c r="E12" s="10">
        <v>8</v>
      </c>
      <c r="F12" s="10">
        <v>12</v>
      </c>
    </row>
    <row r="13" spans="1:9" ht="24.75" customHeight="1">
      <c r="A13" s="10">
        <v>6</v>
      </c>
      <c r="B13" s="10">
        <v>37</v>
      </c>
      <c r="C13" s="10">
        <v>74</v>
      </c>
      <c r="D13" s="10">
        <v>98</v>
      </c>
      <c r="E13" s="10">
        <v>76</v>
      </c>
      <c r="F13" s="10">
        <v>33</v>
      </c>
    </row>
    <row r="14" spans="1:9" ht="24.75" customHeight="1">
      <c r="A14" s="10"/>
      <c r="B14" s="10"/>
      <c r="C14" s="10"/>
      <c r="D14" s="10"/>
      <c r="E14" s="10"/>
      <c r="F14" s="10"/>
    </row>
    <row r="15" spans="1:9" ht="24.75" customHeight="1"/>
    <row r="16" spans="1:9" ht="24.75" customHeight="1"/>
    <row r="17" ht="24.75" customHeight="1"/>
    <row r="18" ht="24.7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H2" sqref="H2"/>
    </sheetView>
  </sheetViews>
  <sheetFormatPr defaultRowHeight="16.5"/>
  <sheetData>
    <row r="1" spans="1:8" ht="20.149999999999999" customHeight="1">
      <c r="A1" s="11" t="s">
        <v>24</v>
      </c>
      <c r="B1" s="11" t="s">
        <v>25</v>
      </c>
      <c r="C1" s="12" t="s">
        <v>26</v>
      </c>
      <c r="D1" s="12" t="s">
        <v>27</v>
      </c>
      <c r="E1" s="12" t="s">
        <v>28</v>
      </c>
      <c r="G1" s="12" t="s">
        <v>196</v>
      </c>
      <c r="H1" s="12" t="s">
        <v>197</v>
      </c>
    </row>
    <row r="2" spans="1:8" ht="20.149999999999999" customHeight="1">
      <c r="A2" s="12" t="s">
        <v>29</v>
      </c>
      <c r="B2" s="12" t="s">
        <v>30</v>
      </c>
      <c r="C2" s="12" t="s">
        <v>31</v>
      </c>
      <c r="D2" s="12" t="s">
        <v>32</v>
      </c>
      <c r="E2" s="12" t="s">
        <v>33</v>
      </c>
      <c r="G2" s="11" t="s">
        <v>24</v>
      </c>
      <c r="H2" t="s">
        <v>198</v>
      </c>
    </row>
    <row r="3" spans="1:8" ht="20.149999999999999" customHeight="1">
      <c r="A3" s="12" t="s">
        <v>34</v>
      </c>
      <c r="B3" s="12" t="s">
        <v>35</v>
      </c>
      <c r="C3" s="12" t="s">
        <v>36</v>
      </c>
      <c r="D3" s="12" t="s">
        <v>37</v>
      </c>
      <c r="E3" s="12" t="s">
        <v>38</v>
      </c>
      <c r="G3" s="11" t="s">
        <v>25</v>
      </c>
      <c r="H3" t="s">
        <v>199</v>
      </c>
    </row>
    <row r="4" spans="1:8" ht="20.149999999999999" customHeight="1">
      <c r="A4" s="12" t="s">
        <v>39</v>
      </c>
      <c r="B4" s="12" t="s">
        <v>40</v>
      </c>
      <c r="C4" s="12" t="s">
        <v>41</v>
      </c>
      <c r="D4" s="12" t="s">
        <v>42</v>
      </c>
      <c r="E4" s="12" t="s">
        <v>43</v>
      </c>
      <c r="G4" s="12" t="s">
        <v>26</v>
      </c>
      <c r="H4" t="s">
        <v>200</v>
      </c>
    </row>
    <row r="5" spans="1:8" ht="20.149999999999999" customHeight="1">
      <c r="A5" s="12" t="s">
        <v>44</v>
      </c>
      <c r="B5" s="12" t="s">
        <v>45</v>
      </c>
      <c r="C5" s="12" t="s">
        <v>46</v>
      </c>
      <c r="D5" s="12" t="s">
        <v>47</v>
      </c>
      <c r="E5" s="12" t="s">
        <v>48</v>
      </c>
      <c r="G5" s="12" t="s">
        <v>27</v>
      </c>
      <c r="H5" t="s">
        <v>201</v>
      </c>
    </row>
    <row r="6" spans="1:8" ht="20.149999999999999" customHeight="1">
      <c r="A6" s="12" t="s">
        <v>49</v>
      </c>
      <c r="B6" s="12" t="s">
        <v>50</v>
      </c>
      <c r="C6" s="12" t="s">
        <v>51</v>
      </c>
      <c r="D6" s="12" t="s">
        <v>52</v>
      </c>
      <c r="E6" s="12" t="s">
        <v>53</v>
      </c>
      <c r="G6" s="12" t="s">
        <v>28</v>
      </c>
      <c r="H6" t="s">
        <v>202</v>
      </c>
    </row>
    <row r="7" spans="1:8" ht="20.149999999999999" customHeight="1">
      <c r="A7" s="12" t="s">
        <v>54</v>
      </c>
      <c r="B7" s="12" t="s">
        <v>55</v>
      </c>
      <c r="C7" s="12" t="s">
        <v>56</v>
      </c>
      <c r="D7" s="12"/>
      <c r="E7" s="12" t="s">
        <v>57</v>
      </c>
    </row>
    <row r="8" spans="1:8" ht="20.149999999999999" customHeight="1">
      <c r="A8" s="12" t="s">
        <v>58</v>
      </c>
      <c r="B8" s="12" t="s">
        <v>59</v>
      </c>
      <c r="C8" s="12" t="s">
        <v>60</v>
      </c>
      <c r="D8" s="12"/>
      <c r="E8" s="12"/>
    </row>
    <row r="9" spans="1:8" ht="20.149999999999999" customHeight="1">
      <c r="A9" s="12" t="s">
        <v>61</v>
      </c>
      <c r="B9" s="12" t="s">
        <v>62</v>
      </c>
      <c r="C9" s="12"/>
      <c r="D9" s="12"/>
      <c r="E9" s="12"/>
    </row>
    <row r="10" spans="1:8" ht="20.149999999999999" customHeight="1">
      <c r="A10" s="12"/>
      <c r="B10" s="12" t="s">
        <v>63</v>
      </c>
      <c r="C10" s="12"/>
      <c r="D10" s="12"/>
      <c r="E10" s="12"/>
    </row>
    <row r="11" spans="1:8" ht="20.149999999999999" customHeight="1">
      <c r="A11" s="12"/>
      <c r="B11" s="12" t="s">
        <v>64</v>
      </c>
      <c r="C11" s="12"/>
      <c r="D11" s="12"/>
      <c r="E11" s="12"/>
    </row>
    <row r="12" spans="1:8" ht="20.149999999999999" customHeight="1">
      <c r="A12" s="12"/>
      <c r="B12" s="12" t="s">
        <v>65</v>
      </c>
      <c r="C12" s="12"/>
      <c r="D12" s="12"/>
      <c r="E12" s="12"/>
    </row>
    <row r="13" spans="1:8" ht="20.149999999999999" customHeight="1"/>
    <row r="14" spans="1:8" ht="20.149999999999999" customHeight="1"/>
    <row r="15" spans="1:8" ht="20.149999999999999" customHeight="1"/>
    <row r="16" spans="1:8" ht="20.149999999999999" customHeight="1"/>
    <row r="17" ht="20.149999999999999" customHeight="1"/>
    <row r="18" ht="20.149999999999999" customHeight="1"/>
  </sheetData>
  <phoneticPr fontId="1" type="noConversion"/>
  <dataValidations count="2">
    <dataValidation type="list" allowBlank="1" showInputMessage="1" showErrorMessage="1" sqref="G2:G6" xr:uid="{7D385F83-D699-4C34-8AAA-F29CFA14596B}">
      <formula1>$G$2:$G$6</formula1>
    </dataValidation>
    <dataValidation type="list" allowBlank="1" showInputMessage="1" showErrorMessage="1" sqref="H2:H6" xr:uid="{9FDDA89E-CC71-41B2-B4BF-F9A0969DB2B5}">
      <formula1>INDIRECT(G2)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zoomScale="85" zoomScaleNormal="85" workbookViewId="0">
      <selection activeCell="C11" sqref="C11"/>
    </sheetView>
  </sheetViews>
  <sheetFormatPr defaultRowHeight="16.5"/>
  <sheetData>
    <row r="1" spans="1:9" ht="20.149999999999999" customHeight="1">
      <c r="A1" s="45" t="s">
        <v>0</v>
      </c>
      <c r="B1" s="45" t="s">
        <v>66</v>
      </c>
      <c r="C1" s="45" t="s">
        <v>67</v>
      </c>
      <c r="D1" s="45" t="s">
        <v>68</v>
      </c>
      <c r="E1" s="45" t="s">
        <v>69</v>
      </c>
      <c r="F1" s="45" t="s">
        <v>70</v>
      </c>
      <c r="H1" s="47" t="s">
        <v>204</v>
      </c>
      <c r="I1" s="47" t="s">
        <v>203</v>
      </c>
    </row>
    <row r="2" spans="1:9" ht="20.149999999999999" customHeight="1">
      <c r="A2" s="45" t="s">
        <v>71</v>
      </c>
      <c r="B2" s="46">
        <v>4697</v>
      </c>
      <c r="C2" s="46">
        <v>4941</v>
      </c>
      <c r="D2" s="46">
        <v>4889</v>
      </c>
      <c r="E2" s="46">
        <v>4603</v>
      </c>
      <c r="F2" s="46">
        <v>4187</v>
      </c>
      <c r="H2">
        <f>MATCH(B1,A1:F1,0)</f>
        <v>2</v>
      </c>
    </row>
    <row r="3" spans="1:9" ht="20.149999999999999" customHeight="1">
      <c r="A3" s="45" t="s">
        <v>72</v>
      </c>
      <c r="B3" s="46">
        <v>3050</v>
      </c>
      <c r="C3" s="46">
        <v>4341</v>
      </c>
      <c r="D3" s="46">
        <v>3749</v>
      </c>
      <c r="E3" s="46">
        <v>4882</v>
      </c>
      <c r="F3" s="46">
        <v>4627</v>
      </c>
    </row>
    <row r="4" spans="1:9" ht="20.149999999999999" customHeight="1">
      <c r="A4" s="45" t="s">
        <v>73</v>
      </c>
      <c r="B4" s="46">
        <v>4431</v>
      </c>
      <c r="C4" s="46">
        <v>3797</v>
      </c>
      <c r="D4" s="46">
        <v>3302</v>
      </c>
      <c r="E4" s="46">
        <v>4050</v>
      </c>
      <c r="F4" s="46">
        <v>4396</v>
      </c>
    </row>
    <row r="5" spans="1:9" ht="20.149999999999999" customHeight="1">
      <c r="A5" s="45" t="s">
        <v>74</v>
      </c>
      <c r="B5" s="46">
        <v>4832</v>
      </c>
      <c r="C5" s="46">
        <v>3556</v>
      </c>
      <c r="D5" s="46">
        <v>3496</v>
      </c>
      <c r="E5" s="46">
        <v>4163</v>
      </c>
      <c r="F5" s="46">
        <v>3381</v>
      </c>
      <c r="H5">
        <f>MATCH(A7,A1:A8)</f>
        <v>7</v>
      </c>
    </row>
    <row r="6" spans="1:9" ht="20.149999999999999" customHeight="1">
      <c r="A6" s="45" t="s">
        <v>75</v>
      </c>
      <c r="B6" s="46">
        <v>4687</v>
      </c>
      <c r="C6" s="46">
        <v>4125</v>
      </c>
      <c r="D6" s="46">
        <v>4692</v>
      </c>
      <c r="E6" s="46">
        <v>4981</v>
      </c>
      <c r="F6" s="46">
        <v>4234</v>
      </c>
    </row>
    <row r="7" spans="1:9" ht="20.149999999999999" customHeight="1">
      <c r="A7" s="45" t="s">
        <v>76</v>
      </c>
      <c r="B7" s="46">
        <v>3309</v>
      </c>
      <c r="C7" s="46">
        <v>3473</v>
      </c>
      <c r="D7" s="46">
        <v>3848</v>
      </c>
      <c r="E7" s="46">
        <v>3602</v>
      </c>
      <c r="F7" s="46">
        <v>3811</v>
      </c>
    </row>
    <row r="8" spans="1:9" ht="20.149999999999999" customHeight="1">
      <c r="A8" s="45" t="s">
        <v>77</v>
      </c>
      <c r="B8" s="46">
        <v>4714</v>
      </c>
      <c r="C8" s="46">
        <v>3847</v>
      </c>
      <c r="D8" s="46">
        <v>3766</v>
      </c>
      <c r="E8" s="46">
        <v>3629</v>
      </c>
      <c r="F8" s="46">
        <v>3157</v>
      </c>
      <c r="H8">
        <f>INDEX(B2:F8,7,2)</f>
        <v>3847</v>
      </c>
    </row>
    <row r="9" spans="1:9" ht="20.149999999999999" customHeight="1"/>
    <row r="10" spans="1:9" ht="20.149999999999999" customHeight="1"/>
    <row r="11" spans="1:9" ht="20.149999999999999" customHeight="1">
      <c r="B11" t="s">
        <v>205</v>
      </c>
      <c r="C11" t="s">
        <v>213</v>
      </c>
      <c r="D11">
        <f>MATCH(C11,A1:F1,0)</f>
        <v>2</v>
      </c>
      <c r="E11" t="s">
        <v>209</v>
      </c>
    </row>
    <row r="12" spans="1:9" ht="20.149999999999999" customHeight="1">
      <c r="B12" t="s">
        <v>206</v>
      </c>
      <c r="C12" t="s">
        <v>214</v>
      </c>
      <c r="D12">
        <f>MATCH(C12,A1:A8,0)</f>
        <v>4</v>
      </c>
      <c r="E12" t="s">
        <v>208</v>
      </c>
    </row>
    <row r="13" spans="1:9" ht="20.149999999999999" customHeight="1">
      <c r="B13" t="s">
        <v>207</v>
      </c>
      <c r="C13">
        <f>INDEX(A1:F8,D12,D11)</f>
        <v>4431</v>
      </c>
      <c r="D13" t="s">
        <v>210</v>
      </c>
      <c r="G13" t="s">
        <v>212</v>
      </c>
    </row>
    <row r="14" spans="1:9" ht="20.149999999999999" customHeight="1">
      <c r="C14">
        <f>INDEX(A1:F8,MATCH(C12,A1:A8,0),MATCH(C11,A1:F1,0))</f>
        <v>4431</v>
      </c>
      <c r="D14" t="s">
        <v>211</v>
      </c>
    </row>
    <row r="15" spans="1:9" ht="20.149999999999999" customHeight="1"/>
    <row r="16" spans="1:9" ht="20.149999999999999" customHeight="1"/>
    <row r="17" ht="20.149999999999999" customHeight="1"/>
    <row r="18" ht="20.149999999999999" customHeight="1"/>
  </sheetData>
  <phoneticPr fontId="1" type="noConversion"/>
  <dataValidations count="2">
    <dataValidation type="list" allowBlank="1" showInputMessage="1" showErrorMessage="1" sqref="C11" xr:uid="{13B2886F-051E-48BF-8080-9AC8FE4E131E}">
      <formula1>$B$1:$F$1</formula1>
    </dataValidation>
    <dataValidation type="list" allowBlank="1" showInputMessage="1" showErrorMessage="1" sqref="C12" xr:uid="{6A5CDBB1-BB3C-437F-8269-F24DD368254B}">
      <formula1>$A$2:$A$8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BAFD-14C6-4953-9511-C9EFC9B5C126}">
  <dimension ref="A1:H30"/>
  <sheetViews>
    <sheetView topLeftCell="A16" workbookViewId="0">
      <selection activeCell="D25" sqref="D25"/>
    </sheetView>
  </sheetViews>
  <sheetFormatPr defaultRowHeight="16.5"/>
  <cols>
    <col min="1" max="1" width="16.23046875" customWidth="1"/>
    <col min="2" max="2" width="12.4609375" bestFit="1" customWidth="1"/>
    <col min="3" max="3" width="18.84375" style="48" customWidth="1"/>
    <col min="4" max="5" width="9.61328125" bestFit="1" customWidth="1"/>
    <col min="8" max="8" width="14.07421875" bestFit="1" customWidth="1"/>
  </cols>
  <sheetData>
    <row r="1" spans="1:8">
      <c r="A1" t="s">
        <v>154</v>
      </c>
    </row>
    <row r="2" spans="1:8">
      <c r="A2" s="34" t="s">
        <v>155</v>
      </c>
      <c r="B2" s="34" t="s">
        <v>156</v>
      </c>
      <c r="C2" s="48" t="s">
        <v>157</v>
      </c>
    </row>
    <row r="3" spans="1:8">
      <c r="A3" s="35">
        <v>43009</v>
      </c>
      <c r="B3" s="35">
        <v>43039</v>
      </c>
    </row>
    <row r="4" spans="1:8">
      <c r="A4" s="35">
        <v>43009</v>
      </c>
      <c r="B4" s="35">
        <v>43040</v>
      </c>
    </row>
    <row r="5" spans="1:8">
      <c r="A5" s="35">
        <v>43009</v>
      </c>
      <c r="B5" s="35">
        <v>43373</v>
      </c>
    </row>
    <row r="6" spans="1:8">
      <c r="A6" s="35">
        <v>43009</v>
      </c>
      <c r="B6" s="35">
        <v>43373</v>
      </c>
    </row>
    <row r="7" spans="1:8">
      <c r="A7" s="35">
        <v>43009</v>
      </c>
      <c r="B7" s="35">
        <v>43374</v>
      </c>
    </row>
    <row r="12" spans="1:8">
      <c r="H12" s="36"/>
    </row>
    <row r="13" spans="1:8">
      <c r="A13" t="s">
        <v>158</v>
      </c>
      <c r="H13" s="37"/>
    </row>
    <row r="14" spans="1:8">
      <c r="A14" t="s">
        <v>159</v>
      </c>
      <c r="B14" t="s">
        <v>160</v>
      </c>
      <c r="C14" s="48" t="s">
        <v>157</v>
      </c>
      <c r="D14" t="s">
        <v>163</v>
      </c>
    </row>
    <row r="15" spans="1:8">
      <c r="A15" s="36">
        <v>43710</v>
      </c>
      <c r="B15" s="36">
        <v>43738</v>
      </c>
    </row>
    <row r="17" spans="1:5">
      <c r="A17" s="36">
        <v>43721</v>
      </c>
      <c r="B17" t="s">
        <v>161</v>
      </c>
      <c r="C17" s="48">
        <f>YEAR(A17)</f>
        <v>2019</v>
      </c>
    </row>
    <row r="18" spans="1:5">
      <c r="A18" s="36">
        <v>43739</v>
      </c>
      <c r="B18" t="s">
        <v>162</v>
      </c>
    </row>
    <row r="22" spans="1:5">
      <c r="A22" t="s">
        <v>164</v>
      </c>
    </row>
    <row r="23" spans="1:5">
      <c r="A23" t="s">
        <v>165</v>
      </c>
      <c r="B23" t="s">
        <v>166</v>
      </c>
      <c r="D23" s="36">
        <v>32085</v>
      </c>
      <c r="E23" s="36">
        <f ca="1">TODAY()</f>
        <v>44394</v>
      </c>
    </row>
    <row r="24" spans="1:5">
      <c r="A24" s="36">
        <v>35935</v>
      </c>
      <c r="B24" s="36">
        <v>43604</v>
      </c>
      <c r="D24">
        <f ca="1">DATEDIF(D23,E23,"y")</f>
        <v>33</v>
      </c>
    </row>
    <row r="30" spans="1:5">
      <c r="A30" s="37">
        <v>43731.521064814813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B219DCF-57A4-4ECD-9377-0B4D3E29747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12</vt:i4>
      </vt:variant>
    </vt:vector>
  </HeadingPairs>
  <TitlesOfParts>
    <vt:vector size="21" baseType="lpstr">
      <vt:lpstr>常用函数1</vt:lpstr>
      <vt:lpstr>常用函数2_小数保留</vt:lpstr>
      <vt:lpstr>逻辑函数</vt:lpstr>
      <vt:lpstr>文本函数</vt:lpstr>
      <vt:lpstr>vlookup</vt:lpstr>
      <vt:lpstr>indirect</vt:lpstr>
      <vt:lpstr>大洲</vt:lpstr>
      <vt:lpstr>index、match</vt:lpstr>
      <vt:lpstr>日期和时间计算</vt:lpstr>
      <vt:lpstr>_00计算机</vt:lpstr>
      <vt:lpstr>_01数学</vt:lpstr>
      <vt:lpstr>_02历史</vt:lpstr>
      <vt:lpstr>_03体育</vt:lpstr>
      <vt:lpstr>_04艺术</vt:lpstr>
      <vt:lpstr>_05外语</vt:lpstr>
      <vt:lpstr>_06法学</vt:lpstr>
      <vt:lpstr>_2012年</vt:lpstr>
      <vt:lpstr>_2013年</vt:lpstr>
      <vt:lpstr>_2014年</vt:lpstr>
      <vt:lpstr>_2015年</vt:lpstr>
      <vt:lpstr>_2016年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刘米娜</cp:lastModifiedBy>
  <dcterms:created xsi:type="dcterms:W3CDTF">2016-11-28T12:06:33Z</dcterms:created>
  <dcterms:modified xsi:type="dcterms:W3CDTF">2021-07-17T14:58:30Z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6d00fcd5-357d-4764-aa6b-e416345b78bb</vt:lpwstr>
  </property>
</Properties>
</file>