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авигация" sheetId="1" r:id="rId4"/>
    <sheet state="visible" name="Первый пункт целиком (90 дней)" sheetId="2" r:id="rId5"/>
    <sheet state="visible" name="Пересмотр 1 (90+неделя)" sheetId="3" r:id="rId6"/>
    <sheet state="visible" name="Пересмотр 2 (90 + 2 недели)" sheetId="4" r:id="rId7"/>
  </sheets>
  <definedNames/>
  <calcPr/>
</workbook>
</file>

<file path=xl/sharedStrings.xml><?xml version="1.0" encoding="utf-8"?>
<sst xmlns="http://schemas.openxmlformats.org/spreadsheetml/2006/main" count="408" uniqueCount="131">
  <si>
    <t>Мы работали с данным файлом на протяжении месяца, не зная, что нужно будет его отправлять на проверку, поэтому некоторые записи могут показаться хаотичными и быть не понятыми с первого раза.</t>
  </si>
  <si>
    <t>В любом случае, мы постарались максимально структурировать имеющиеся расчеты. Надеемся, что все наши выводы будут понятны!</t>
  </si>
  <si>
    <t>Первый этап</t>
  </si>
  <si>
    <t>Итоговые расчеты</t>
  </si>
  <si>
    <t>Примечания:</t>
  </si>
  <si>
    <t>1. Некоторые вычисления повторяются несколько раз, что не влияет на ход решения</t>
  </si>
  <si>
    <t>2. В листах "пересмотр 1" и "пересмотр 2" сначала проводится анализ предыдущей версии портфеля, а затем уже составляется и анализируется новый, поэтому все итоги находятся в конце листов</t>
  </si>
  <si>
    <t>Второй этап</t>
  </si>
  <si>
    <t>пересмотр 1</t>
  </si>
  <si>
    <t>3. Проверка на нормальность распределений происходила в СПСС, о чем мы подробнее говорили во время презентации проекта</t>
  </si>
  <si>
    <t>Третий этап</t>
  </si>
  <si>
    <t>пересмотр 2</t>
  </si>
  <si>
    <t>-</t>
  </si>
  <si>
    <t>Газпром</t>
  </si>
  <si>
    <t>Яндекс</t>
  </si>
  <si>
    <t>Алроса</t>
  </si>
  <si>
    <t>Лукойл</t>
  </si>
  <si>
    <t>Apple</t>
  </si>
  <si>
    <t xml:space="preserve">Intel </t>
  </si>
  <si>
    <t>Siemens</t>
  </si>
  <si>
    <t xml:space="preserve">Chevron </t>
  </si>
  <si>
    <t>Рязанская энергетическая сбытовая компания (RZSB)</t>
  </si>
  <si>
    <t>Ebay</t>
  </si>
  <si>
    <t xml:space="preserve">Россельхоз банк </t>
  </si>
  <si>
    <t>Изм. %</t>
  </si>
  <si>
    <t xml:space="preserve">Посчитали в вольфраме дневной % по вкладу </t>
  </si>
  <si>
    <t>(1+x)^365=6,5/100</t>
  </si>
  <si>
    <t>среднее</t>
  </si>
  <si>
    <t>т.е. ожид.доходность</t>
  </si>
  <si>
    <t>станд.откл</t>
  </si>
  <si>
    <t>т.е. риск</t>
  </si>
  <si>
    <t>точечные оценки</t>
  </si>
  <si>
    <t>левая граница</t>
  </si>
  <si>
    <t>правая</t>
  </si>
  <si>
    <r>
      <rPr>
        <rFont val="Arial"/>
        <color rgb="FFBF9000"/>
      </rPr>
      <t xml:space="preserve">интервальная оценка для </t>
    </r>
    <r>
      <rPr>
        <rFont val="Arial"/>
        <i/>
        <color rgb="FFBF9000"/>
      </rPr>
      <t>a (надежность = 95% =&gt; Ф(t) = 0.475 =&gt; t = 1.96)</t>
    </r>
  </si>
  <si>
    <t xml:space="preserve">левая граница </t>
  </si>
  <si>
    <r>
      <rPr>
        <rFont val="Arial"/>
        <color rgb="FF38761D"/>
      </rPr>
      <t xml:space="preserve">интервальная оценка для среднего квадратического отклонения </t>
    </r>
    <r>
      <rPr>
        <rFont val="Arial"/>
        <i/>
        <color rgb="FF38761D"/>
      </rPr>
      <t>(n = 90, надежность = 95% =&gt; q = 0.151)</t>
    </r>
  </si>
  <si>
    <t xml:space="preserve">Siemens </t>
  </si>
  <si>
    <t>Коэф Шарпа</t>
  </si>
  <si>
    <t>Корреляция</t>
  </si>
  <si>
    <t>ПОРТФЕЛЬ ТОБИНА</t>
  </si>
  <si>
    <t>Предположительная m0</t>
  </si>
  <si>
    <t xml:space="preserve">Сумма долей рискованных </t>
  </si>
  <si>
    <t xml:space="preserve">Риск портфеля </t>
  </si>
  <si>
    <t>Ковариация (V)</t>
  </si>
  <si>
    <t>Доли:</t>
  </si>
  <si>
    <t>Обратаная ковариационная матрица (V)^(-1)</t>
  </si>
  <si>
    <t>Матрица m-mf</t>
  </si>
  <si>
    <t>Матрица (m-mf)t (транспонированная)</t>
  </si>
  <si>
    <t>Расчет gп2 = (m-mf)t*V^(-1)*(m-mf)</t>
  </si>
  <si>
    <t>Матрица (m-mf)t*V^(-1)</t>
  </si>
  <si>
    <t>gП2=</t>
  </si>
  <si>
    <t>V* = (mп0-mf)/gП2*V^(-1)*(m-mf)</t>
  </si>
  <si>
    <t>ПРОМЕЖУТОЧНЫЕ РАСЧЁТЫ</t>
  </si>
  <si>
    <t>(mп0-mf)/gП2=</t>
  </si>
  <si>
    <t>Курс валюты</t>
  </si>
  <si>
    <t>V^(-1)*(m-mf)</t>
  </si>
  <si>
    <t>V*</t>
  </si>
  <si>
    <t>кол-во акций</t>
  </si>
  <si>
    <t>Цена на 04.03.2021</t>
  </si>
  <si>
    <t>Intel</t>
  </si>
  <si>
    <t>Chevron</t>
  </si>
  <si>
    <t>Безрисковый</t>
  </si>
  <si>
    <t>Сумма =</t>
  </si>
  <si>
    <t>рик с +</t>
  </si>
  <si>
    <t>берем в кредит</t>
  </si>
  <si>
    <t>безриск</t>
  </si>
  <si>
    <t>Риск портфеля</t>
  </si>
  <si>
    <t>C кредитом</t>
  </si>
  <si>
    <t>Без кредита</t>
  </si>
  <si>
    <t>столько на акции + безриск, но БЕЗ КРЕДИТА</t>
  </si>
  <si>
    <t xml:space="preserve">сколько всего потратили на акции + безриск </t>
  </si>
  <si>
    <t>ИТОГОВЫЕ ЗНАЧЕНИЯ ПОСЛЕ РАСЧЁТОВ</t>
  </si>
  <si>
    <t>Доля</t>
  </si>
  <si>
    <t>Количество акций</t>
  </si>
  <si>
    <t>Потрачено на закупку</t>
  </si>
  <si>
    <t>Курс валюты на 04.03</t>
  </si>
  <si>
    <t>Риск</t>
  </si>
  <si>
    <t>Наш капитал</t>
  </si>
  <si>
    <t>ПОВТОР ПРОМЕЖУТОЧНЫХ РАСЧЁТОВ</t>
  </si>
  <si>
    <t>Считаем нарощенную прибыль до расчета нового портфеля</t>
  </si>
  <si>
    <t>Курс валют</t>
  </si>
  <si>
    <t>Цена на 11.03.2021</t>
  </si>
  <si>
    <t>Количество</t>
  </si>
  <si>
    <t>Доход (1 акция)</t>
  </si>
  <si>
    <t>Доход</t>
  </si>
  <si>
    <t>Рязанская энерг.</t>
  </si>
  <si>
    <t>доход</t>
  </si>
  <si>
    <t>изначальный капитал</t>
  </si>
  <si>
    <t>капитал к первой неделе</t>
  </si>
  <si>
    <r>
      <rPr>
        <rFont val="Arial"/>
        <color rgb="FFBF9000"/>
      </rPr>
      <t xml:space="preserve">интервальная оценка для </t>
    </r>
    <r>
      <rPr>
        <rFont val="Arial"/>
        <i/>
        <color rgb="FFBF9000"/>
      </rPr>
      <t>a (надежность = 95% =&gt; Ф(t) = 0.475 =&gt; t = 1.96)</t>
    </r>
  </si>
  <si>
    <r>
      <rPr>
        <rFont val="Arial"/>
        <color rgb="FF38761D"/>
      </rPr>
      <t xml:space="preserve">интервальная оценка для среднего квадратического отклонения </t>
    </r>
    <r>
      <rPr>
        <rFont val="Arial"/>
        <i/>
        <color rgb="FF38761D"/>
      </rPr>
      <t>(n = 90, надежность = 95% =&gt; q = 0.151)</t>
    </r>
  </si>
  <si>
    <t>Россельхоз банк</t>
  </si>
  <si>
    <t>Доля безрискового актива</t>
  </si>
  <si>
    <t>Заменяем Яндекс, Apple, Chevron, Ebay и считаем новый портфель Тобина</t>
  </si>
  <si>
    <t>ОАО Банк Санкт-Петербург (BSPB)</t>
  </si>
  <si>
    <t>ОАО Нефтекамский автозавод (NFAZ)</t>
  </si>
  <si>
    <t>Gaz PAO Pref (GAZA_p)</t>
  </si>
  <si>
    <t>MKF Krasnyi Oktyabr PAO (KROT)</t>
  </si>
  <si>
    <t>-0.93%</t>
  </si>
  <si>
    <r>
      <rPr>
        <rFont val="Arial"/>
        <color rgb="FFBF9000"/>
      </rPr>
      <t xml:space="preserve">интервальная оценка для </t>
    </r>
    <r>
      <rPr>
        <rFont val="Arial"/>
        <i/>
        <color rgb="FFBF9000"/>
      </rPr>
      <t>a (надежность = 95% =&gt; Ф(t) = 0.475 =&gt; t = 1.96)</t>
    </r>
  </si>
  <si>
    <r>
      <rPr>
        <rFont val="Arial"/>
        <color rgb="FF38761D"/>
      </rPr>
      <t xml:space="preserve">интервальная оценка для среднего квадратического отклонения </t>
    </r>
    <r>
      <rPr>
        <rFont val="Arial"/>
        <i/>
        <color rgb="FF38761D"/>
      </rPr>
      <t>(n = 90, надежность = 95% =&gt; q = 0.151)</t>
    </r>
  </si>
  <si>
    <t xml:space="preserve">ПРОМЕЖУТОЧНЫЕ РАСЧЕТЫ </t>
  </si>
  <si>
    <t>Рассчитываем количество акций, которое мы можем закупить на наш новый капитал</t>
  </si>
  <si>
    <t>капитал</t>
  </si>
  <si>
    <t>Цены 11.03.2021</t>
  </si>
  <si>
    <t xml:space="preserve">Количество акций </t>
  </si>
  <si>
    <t>Курс 11.03.2021</t>
  </si>
  <si>
    <t xml:space="preserve">Вложение </t>
  </si>
  <si>
    <t>Цены на 11.03.2021</t>
  </si>
  <si>
    <t>Банк Санкт-Петербурга</t>
  </si>
  <si>
    <t>Нефтекамский автозавол</t>
  </si>
  <si>
    <t>GAZ Pao Pref</t>
  </si>
  <si>
    <t>Рязанская энергетическая сбытовая компания</t>
  </si>
  <si>
    <t>Красный октябрь</t>
  </si>
  <si>
    <t>Курс валют на 11.03</t>
  </si>
  <si>
    <t>Считаем доход после 1 пересмотра</t>
  </si>
  <si>
    <t>Цена на 18.03.2021</t>
  </si>
  <si>
    <r>
      <rPr>
        <rFont val="Arial"/>
        <color rgb="FFBF9000"/>
      </rPr>
      <t xml:space="preserve">интервальная оценка для </t>
    </r>
    <r>
      <rPr>
        <rFont val="Arial"/>
        <i/>
        <color rgb="FFBF9000"/>
      </rPr>
      <t>a (надежность = 95% =&gt; Ф(t) = 0.475 =&gt; t = 1.96)</t>
    </r>
  </si>
  <si>
    <r>
      <rPr>
        <rFont val="Arial"/>
        <color rgb="FF38761D"/>
      </rPr>
      <t xml:space="preserve">интервальная оценка для среднего квадратического отклонения </t>
    </r>
    <r>
      <rPr>
        <rFont val="Arial"/>
        <i/>
        <color rgb="FF38761D"/>
      </rPr>
      <t>(n = 90, надежность = 95% =&gt; q = 0.151)</t>
    </r>
  </si>
  <si>
    <t>Изм%</t>
  </si>
  <si>
    <r>
      <rPr>
        <rFont val="Arial"/>
        <color rgb="FFBF9000"/>
      </rPr>
      <t xml:space="preserve">интервальная оценка для </t>
    </r>
    <r>
      <rPr>
        <rFont val="Arial"/>
        <i/>
        <color rgb="FFBF9000"/>
      </rPr>
      <t>a (надежность = 95% =&gt; Ф(t) = 0.475 =&gt; t = 1.96)</t>
    </r>
  </si>
  <si>
    <r>
      <rPr>
        <rFont val="Arial"/>
        <color rgb="FF38761D"/>
      </rPr>
      <t xml:space="preserve">интервальная оценка для среднего квадратического отклонения </t>
    </r>
    <r>
      <rPr>
        <rFont val="Arial"/>
        <i/>
        <color rgb="FF38761D"/>
      </rPr>
      <t>(n = 90, надежность = 95% =&gt; q = 0.151)</t>
    </r>
  </si>
  <si>
    <t xml:space="preserve">Доли </t>
  </si>
  <si>
    <t>Цена 18.03.2021</t>
  </si>
  <si>
    <t xml:space="preserve">На покупку акций </t>
  </si>
  <si>
    <t xml:space="preserve">Штук акций </t>
  </si>
  <si>
    <t>Новые доли</t>
  </si>
  <si>
    <t xml:space="preserve">Вклад: </t>
  </si>
  <si>
    <t>Капитал</t>
  </si>
  <si>
    <t>Курс валют на 18.03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</si>
</sst>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%"/>
    <numFmt numFmtId="165" formatCode="0.0000"/>
    <numFmt numFmtId="166" formatCode="0.000%"/>
    <numFmt numFmtId="167" formatCode="[$$]#,##0.00"/>
    <numFmt numFmtId="168" formatCode="[$р.-419]#,##0.00"/>
    <numFmt numFmtId="169" formatCode="[$€]#,##0.00"/>
    <numFmt numFmtId="170" formatCode="[$р.-419]#,##0"/>
    <numFmt numFmtId="171" formatCode="0.0000000"/>
    <numFmt numFmtId="172" formatCode="dd.mm.yyyy"/>
  </numFmts>
  <fonts count="3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1155CC"/>
    </font>
    <font>
      <b/>
      <color rgb="FFB45F06"/>
      <name val="Arial"/>
    </font>
    <font>
      <i/>
      <sz val="8.0"/>
      <color theme="1"/>
      <name val="Arial"/>
    </font>
    <font>
      <b/>
      <sz val="11.0"/>
      <color rgb="FF6AA84F"/>
      <name val="Calibri"/>
    </font>
    <font>
      <sz val="11.0"/>
      <color rgb="FF000000"/>
      <name val="Calibri"/>
    </font>
    <font>
      <color rgb="FF000000"/>
      <name val="Arial"/>
    </font>
    <font>
      <color rgb="FF0B5394"/>
      <name val="Arial"/>
    </font>
    <font>
      <color rgb="FF3D85C6"/>
      <name val="Arial"/>
    </font>
    <font>
      <color rgb="FFBF9000"/>
      <name val="Arial"/>
    </font>
    <font>
      <color rgb="FF38761D"/>
      <name val="Arial"/>
    </font>
    <font>
      <b/>
      <color rgb="FF000000"/>
      <name val="Roboto"/>
    </font>
    <font>
      <b/>
      <color rgb="FF674EA7"/>
      <name val="Arial"/>
    </font>
    <font>
      <b/>
      <sz val="11.0"/>
      <color rgb="FF993300"/>
      <name val="&quot;Arial Bold&quot;"/>
    </font>
    <font>
      <sz val="9.0"/>
      <color rgb="FF333399"/>
      <name val="Arial"/>
    </font>
    <font>
      <color rgb="FF000000"/>
      <name val="Roboto"/>
    </font>
    <font>
      <sz val="9.0"/>
      <color rgb="FF000000"/>
      <name val="Arial"/>
    </font>
    <font>
      <sz val="9.0"/>
      <color rgb="FF993300"/>
      <name val="Arial"/>
    </font>
    <font>
      <b/>
      <sz val="12.0"/>
      <color theme="1"/>
      <name val="Arial"/>
    </font>
    <font>
      <sz val="10.0"/>
      <color theme="1"/>
      <name val="Arial"/>
    </font>
    <font>
      <sz val="18.0"/>
      <color theme="1"/>
      <name val="Arial"/>
    </font>
    <font/>
    <font>
      <b/>
      <sz val="11.0"/>
      <color rgb="FF000000"/>
      <name val="Inconsolata"/>
    </font>
    <font>
      <sz val="11.0"/>
      <color rgb="FF000000"/>
      <name val="Inconsolata"/>
    </font>
    <font>
      <b/>
      <color rgb="FFBF9000"/>
      <name val="Arial"/>
    </font>
    <font>
      <b/>
      <color rgb="FF134F5C"/>
      <name val="Arial"/>
    </font>
    <font>
      <b/>
      <color rgb="FF6AA84F"/>
      <name val="Arial"/>
    </font>
    <font>
      <b/>
      <color rgb="FF38761D"/>
      <name val="Arial"/>
    </font>
    <font>
      <b/>
      <color rgb="FF351C75"/>
      <name val="Arial"/>
    </font>
    <font>
      <sz val="9.0"/>
      <color theme="1"/>
      <name val="Arial"/>
    </font>
    <font>
      <sz val="11.0"/>
      <color theme="1"/>
      <name val="Calibri"/>
    </font>
    <font>
      <sz val="10.0"/>
      <color rgb="FF202124"/>
      <name val="Arial"/>
    </font>
    <font>
      <b/>
      <sz val="9.0"/>
      <color rgb="FF333399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CCCCFF"/>
        <bgColor rgb="FFCCCC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C0C0C0"/>
      </top>
    </border>
    <border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C0C0C0"/>
      </top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shrinkToFit="0" vertical="bottom" wrapText="0"/>
    </xf>
    <xf borderId="0" fillId="0" fontId="7" numFmtId="10" xfId="0" applyAlignment="1" applyFont="1" applyNumberFormat="1">
      <alignment horizontal="center" readingOrder="0" shrinkToFit="0" vertical="bottom" wrapText="0"/>
    </xf>
    <xf borderId="0" fillId="5" fontId="8" numFmtId="10" xfId="0" applyAlignment="1" applyFill="1" applyFont="1" applyNumberFormat="1">
      <alignment horizontal="center" vertical="bottom"/>
    </xf>
    <xf borderId="0" fillId="0" fontId="7" numFmtId="16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5" fontId="8" numFmtId="10" xfId="0" applyAlignment="1" applyFont="1" applyNumberFormat="1">
      <alignment horizontal="center" readingOrder="0" vertical="bottom"/>
    </xf>
    <xf borderId="0" fillId="0" fontId="8" numFmtId="10" xfId="0" applyAlignment="1" applyFont="1" applyNumberFormat="1">
      <alignment horizontal="center" vertical="bottom"/>
    </xf>
    <xf borderId="0" fillId="0" fontId="8" numFmtId="10" xfId="0" applyAlignment="1" applyFont="1" applyNumberFormat="1">
      <alignment horizontal="center" readingOrder="0" vertical="bottom"/>
    </xf>
    <xf borderId="0" fillId="6" fontId="1" numFmtId="0" xfId="0" applyAlignment="1" applyFill="1" applyFont="1">
      <alignment readingOrder="0"/>
    </xf>
    <xf borderId="0" fillId="6" fontId="1" numFmtId="10" xfId="0" applyAlignment="1" applyFont="1" applyNumberFormat="1">
      <alignment horizontal="center"/>
    </xf>
    <xf borderId="0" fillId="6" fontId="1" numFmtId="164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6" fontId="1" numFmtId="165" xfId="0" applyAlignment="1" applyFont="1" applyNumberFormat="1">
      <alignment horizontal="center" vertical="center"/>
    </xf>
    <xf borderId="0" fillId="0" fontId="10" numFmtId="0" xfId="0" applyAlignment="1" applyFont="1">
      <alignment horizontal="center" readingOrder="0"/>
    </xf>
    <xf borderId="0" fillId="7" fontId="1" numFmtId="0" xfId="0" applyAlignment="1" applyFill="1" applyFont="1">
      <alignment readingOrder="0"/>
    </xf>
    <xf borderId="0" fillId="7" fontId="1" numFmtId="10" xfId="0" applyAlignment="1" applyFont="1" applyNumberFormat="1">
      <alignment horizontal="center"/>
    </xf>
    <xf borderId="0" fillId="7" fontId="1" numFmtId="0" xfId="0" applyAlignment="1" applyFont="1">
      <alignment horizontal="center"/>
    </xf>
    <xf borderId="0" fillId="7" fontId="1" numFmtId="10" xfId="0" applyAlignment="1" applyFont="1" applyNumberFormat="1">
      <alignment horizontal="center" readingOrder="0"/>
    </xf>
    <xf borderId="0" fillId="7" fontId="1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8" fontId="1" numFmtId="0" xfId="0" applyAlignment="1" applyFill="1" applyFont="1">
      <alignment readingOrder="0"/>
    </xf>
    <xf borderId="0" fillId="8" fontId="1" numFmtId="165" xfId="0" applyFont="1" applyNumberFormat="1"/>
    <xf borderId="0" fillId="0" fontId="1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9" fontId="2" numFmtId="0" xfId="0" applyAlignment="1" applyFill="1" applyFont="1">
      <alignment readingOrder="0"/>
    </xf>
    <xf borderId="0" fillId="9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center" readingOrder="0"/>
    </xf>
    <xf borderId="0" fillId="8" fontId="0" numFmtId="0" xfId="0" applyAlignment="1" applyFont="1">
      <alignment horizontal="center" readingOrder="0"/>
    </xf>
    <xf borderId="0" fillId="0" fontId="16" numFmtId="0" xfId="0" applyAlignment="1" applyFont="1">
      <alignment horizontal="left" vertical="bottom"/>
    </xf>
    <xf borderId="0" fillId="10" fontId="1" numFmtId="0" xfId="0" applyAlignment="1" applyFill="1" applyFont="1">
      <alignment horizontal="center" readingOrder="0" vertical="center"/>
    </xf>
    <xf borderId="0" fillId="6" fontId="17" numFmtId="0" xfId="0" applyAlignment="1" applyFont="1">
      <alignment readingOrder="0"/>
    </xf>
    <xf borderId="0" fillId="11" fontId="18" numFmtId="0" xfId="0" applyAlignment="1" applyFill="1" applyFont="1">
      <alignment readingOrder="0" vertical="top"/>
    </xf>
    <xf borderId="1" fillId="5" fontId="19" numFmtId="0" xfId="0" applyAlignment="1" applyBorder="1" applyFont="1">
      <alignment horizontal="center" vertical="bottom"/>
    </xf>
    <xf borderId="2" fillId="11" fontId="18" numFmtId="0" xfId="0" applyAlignment="1" applyBorder="1" applyFont="1">
      <alignment readingOrder="0" vertical="top"/>
    </xf>
    <xf borderId="0" fillId="12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13" fontId="1" numFmtId="10" xfId="0" applyAlignment="1" applyBorder="1" applyFill="1" applyFont="1" applyNumberFormat="1">
      <alignment readingOrder="0"/>
    </xf>
    <xf borderId="0" fillId="12" fontId="1" numFmtId="0" xfId="0" applyFont="1"/>
    <xf borderId="0" fillId="0" fontId="1" numFmtId="166" xfId="0" applyFont="1" applyNumberFormat="1"/>
    <xf borderId="0" fillId="8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10" fontId="1" numFmtId="0" xfId="0" applyAlignment="1" applyFont="1">
      <alignment horizontal="left" readingOrder="0"/>
    </xf>
    <xf borderId="0" fillId="11" fontId="18" numFmtId="0" xfId="0" applyAlignment="1" applyFont="1">
      <alignment horizontal="left" readingOrder="0" vertical="top"/>
    </xf>
    <xf borderId="3" fillId="5" fontId="19" numFmtId="0" xfId="0" applyAlignment="1" applyBorder="1" applyFont="1">
      <alignment horizontal="center" readingOrder="0" shrinkToFit="0" vertical="top" wrapText="0"/>
    </xf>
    <xf borderId="2" fillId="11" fontId="18" numFmtId="0" xfId="0" applyAlignment="1" applyBorder="1" applyFont="1">
      <alignment horizontal="left" readingOrder="0" vertical="top"/>
    </xf>
    <xf borderId="4" fillId="5" fontId="19" numFmtId="0" xfId="0" applyAlignment="1" applyBorder="1" applyFont="1">
      <alignment horizontal="center" readingOrder="0" shrinkToFit="0" vertical="top" wrapText="0"/>
    </xf>
    <xf borderId="0" fillId="0" fontId="1" numFmtId="0" xfId="0" applyFont="1"/>
    <xf borderId="0" fillId="0" fontId="1" numFmtId="10" xfId="0" applyAlignment="1" applyFont="1" applyNumberFormat="1">
      <alignment horizontal="center"/>
    </xf>
    <xf borderId="0" fillId="0" fontId="20" numFmtId="0" xfId="0" applyAlignment="1" applyFont="1">
      <alignment readingOrder="0"/>
    </xf>
    <xf borderId="0" fillId="8" fontId="21" numFmtId="0" xfId="0" applyAlignment="1" applyFont="1">
      <alignment horizontal="center" readingOrder="0"/>
    </xf>
    <xf borderId="0" fillId="13" fontId="1" numFmtId="0" xfId="0" applyFont="1"/>
    <xf borderId="0" fillId="0" fontId="22" numFmtId="0" xfId="0" applyAlignment="1" applyFont="1">
      <alignment horizontal="center" readingOrder="0"/>
    </xf>
    <xf borderId="5" fillId="13" fontId="2" numFmtId="0" xfId="0" applyAlignment="1" applyBorder="1" applyFont="1">
      <alignment horizontal="center" readingOrder="0"/>
    </xf>
    <xf borderId="6" fillId="0" fontId="23" numFmtId="0" xfId="0" applyBorder="1" applyFont="1"/>
    <xf borderId="7" fillId="0" fontId="23" numFmtId="0" xfId="0" applyBorder="1" applyFont="1"/>
    <xf borderId="0" fillId="5" fontId="24" numFmtId="0" xfId="0" applyAlignment="1" applyFont="1">
      <alignment readingOrder="0"/>
    </xf>
    <xf borderId="8" fillId="0" fontId="1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0" fillId="8" fontId="25" numFmtId="0" xfId="0" applyAlignment="1" applyFont="1">
      <alignment readingOrder="0"/>
    </xf>
    <xf borderId="11" fillId="0" fontId="1" numFmtId="0" xfId="0" applyBorder="1" applyFont="1"/>
    <xf borderId="0" fillId="0" fontId="1" numFmtId="167" xfId="0" applyAlignment="1" applyFont="1" applyNumberFormat="1">
      <alignment horizontal="center" readingOrder="0" vertical="center"/>
    </xf>
    <xf borderId="0" fillId="0" fontId="1" numFmtId="168" xfId="0" applyAlignment="1" applyFont="1" applyNumberFormat="1">
      <alignment horizontal="center" readingOrder="0" vertical="center"/>
    </xf>
    <xf borderId="12" fillId="0" fontId="1" numFmtId="0" xfId="0" applyBorder="1" applyFont="1"/>
    <xf borderId="0" fillId="11" fontId="16" numFmtId="0" xfId="0" applyAlignment="1" applyFont="1">
      <alignment readingOrder="0" vertical="top"/>
    </xf>
    <xf borderId="11" fillId="0" fontId="1" numFmtId="10" xfId="0" applyBorder="1" applyFont="1" applyNumberFormat="1"/>
    <xf borderId="0" fillId="0" fontId="1" numFmtId="2" xfId="0" applyFont="1" applyNumberFormat="1"/>
    <xf borderId="0" fillId="0" fontId="1" numFmtId="3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8" xfId="0" applyFont="1" applyNumberFormat="1"/>
    <xf borderId="0" fillId="0" fontId="1" numFmtId="169" xfId="0" applyAlignment="1" applyFont="1" applyNumberFormat="1">
      <alignment horizontal="center" readingOrder="0" vertical="center"/>
    </xf>
    <xf borderId="0" fillId="0" fontId="1" numFmtId="167" xfId="0" applyAlignment="1" applyFont="1" applyNumberFormat="1">
      <alignment readingOrder="0"/>
    </xf>
    <xf borderId="0" fillId="0" fontId="1" numFmtId="168" xfId="0" applyFont="1" applyNumberFormat="1"/>
    <xf borderId="0" fillId="0" fontId="1" numFmtId="167" xfId="0" applyAlignment="1" applyFont="1" applyNumberFormat="1">
      <alignment horizontal="right" readingOrder="0"/>
    </xf>
    <xf borderId="0" fillId="0" fontId="1" numFmtId="169" xfId="0" applyAlignment="1" applyFont="1" applyNumberFormat="1">
      <alignment readingOrder="0"/>
    </xf>
    <xf borderId="0" fillId="0" fontId="1" numFmtId="170" xfId="0" applyFont="1" applyNumberFormat="1"/>
    <xf borderId="0" fillId="0" fontId="1" numFmtId="167" xfId="0" applyAlignment="1" applyFont="1" applyNumberFormat="1">
      <alignment horizontal="right" readingOrder="0"/>
    </xf>
    <xf borderId="0" fillId="0" fontId="1" numFmtId="1" xfId="0" applyFont="1" applyNumberFormat="1"/>
    <xf borderId="0" fillId="0" fontId="1" numFmtId="3" xfId="0" applyFont="1" applyNumberFormat="1"/>
    <xf borderId="0" fillId="7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12" fontId="1" numFmtId="168" xfId="0" applyFont="1" applyNumberFormat="1"/>
    <xf borderId="0" fillId="14" fontId="1" numFmtId="0" xfId="0" applyAlignment="1" applyFill="1" applyFont="1">
      <alignment readingOrder="0"/>
    </xf>
    <xf borderId="12" fillId="0" fontId="1" numFmtId="10" xfId="0" applyBorder="1" applyFont="1" applyNumberFormat="1"/>
    <xf borderId="0" fillId="0" fontId="1" numFmtId="171" xfId="0" applyFont="1" applyNumberFormat="1"/>
    <xf borderId="0" fillId="6" fontId="1" numFmtId="168" xfId="0" applyFont="1" applyNumberFormat="1"/>
    <xf borderId="0" fillId="8" fontId="1" numFmtId="168" xfId="0" applyAlignment="1" applyFont="1" applyNumberFormat="1">
      <alignment readingOrder="0"/>
    </xf>
    <xf borderId="13" fillId="0" fontId="1" numFmtId="0" xfId="0" applyBorder="1" applyFont="1"/>
    <xf borderId="14" fillId="0" fontId="1" numFmtId="171" xfId="0" applyBorder="1" applyFont="1" applyNumberFormat="1"/>
    <xf borderId="14" fillId="0" fontId="1" numFmtId="0" xfId="0" applyBorder="1" applyFont="1"/>
    <xf borderId="14" fillId="0" fontId="1" numFmtId="0" xfId="0" applyAlignment="1" applyBorder="1" applyFont="1">
      <alignment readingOrder="0"/>
    </xf>
    <xf borderId="15" fillId="0" fontId="1" numFmtId="0" xfId="0" applyBorder="1" applyFont="1"/>
    <xf borderId="9" fillId="0" fontId="26" numFmtId="0" xfId="0" applyAlignment="1" applyBorder="1" applyFont="1">
      <alignment horizontal="center" readingOrder="0"/>
    </xf>
    <xf borderId="9" fillId="0" fontId="23" numFmtId="0" xfId="0" applyBorder="1" applyFont="1"/>
    <xf borderId="9" fillId="0" fontId="27" numFmtId="0" xfId="0" applyAlignment="1" applyBorder="1" applyFont="1">
      <alignment horizontal="center" readingOrder="0"/>
    </xf>
    <xf borderId="10" fillId="0" fontId="28" numFmtId="0" xfId="0" applyAlignment="1" applyBorder="1" applyFont="1">
      <alignment horizontal="center" readingOrder="0"/>
    </xf>
    <xf borderId="11" fillId="2" fontId="1" numFmtId="0" xfId="0" applyBorder="1" applyFont="1"/>
    <xf borderId="0" fillId="0" fontId="1" numFmtId="168" xfId="0" applyAlignment="1" applyFont="1" applyNumberFormat="1">
      <alignment horizontal="center" readingOrder="0"/>
    </xf>
    <xf borderId="0" fillId="7" fontId="1" numFmtId="168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12" fillId="8" fontId="1" numFmtId="168" xfId="0" applyAlignment="1" applyBorder="1" applyFont="1" applyNumberFormat="1">
      <alignment horizontal="center"/>
    </xf>
    <xf borderId="0" fillId="0" fontId="1" numFmtId="167" xfId="0" applyAlignment="1" applyFont="1" applyNumberFormat="1">
      <alignment horizontal="center" readingOrder="0"/>
    </xf>
    <xf borderId="0" fillId="7" fontId="1" numFmtId="168" xfId="0" applyAlignment="1" applyFont="1" applyNumberFormat="1">
      <alignment horizontal="center"/>
    </xf>
    <xf borderId="0" fillId="0" fontId="1" numFmtId="169" xfId="0" applyAlignment="1" applyFont="1" applyNumberFormat="1">
      <alignment horizontal="center" readingOrder="0"/>
    </xf>
    <xf borderId="0" fillId="7" fontId="1" numFmtId="170" xfId="0" applyAlignment="1" applyFont="1" applyNumberFormat="1">
      <alignment horizontal="center"/>
    </xf>
    <xf borderId="0" fillId="0" fontId="1" numFmtId="167" xfId="0" applyAlignment="1" applyFont="1" applyNumberFormat="1">
      <alignment horizontal="center" readingOrder="0"/>
    </xf>
    <xf borderId="11" fillId="9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11" fillId="0" fontId="23" numFmtId="0" xfId="0" applyBorder="1" applyFont="1"/>
    <xf borderId="12" fillId="12" fontId="2" numFmtId="166" xfId="0" applyAlignment="1" applyBorder="1" applyFont="1" applyNumberFormat="1">
      <alignment horizontal="center"/>
    </xf>
    <xf borderId="13" fillId="6" fontId="2" numFmtId="0" xfId="0" applyAlignment="1" applyBorder="1" applyFont="1">
      <alignment horizontal="center" readingOrder="0"/>
    </xf>
    <xf borderId="14" fillId="6" fontId="2" numFmtId="168" xfId="0" applyAlignment="1" applyBorder="1" applyFont="1" applyNumberFormat="1">
      <alignment horizontal="center" readingOrder="0"/>
    </xf>
    <xf borderId="9" fillId="14" fontId="1" numFmtId="0" xfId="0" applyAlignment="1" applyBorder="1" applyFont="1">
      <alignment readingOrder="0"/>
    </xf>
    <xf borderId="9" fillId="14" fontId="1" numFmtId="0" xfId="0" applyBorder="1" applyFont="1"/>
    <xf borderId="0" fillId="0" fontId="1" numFmtId="172" xfId="0" applyAlignment="1" applyFont="1" applyNumberFormat="1">
      <alignment readingOrder="0"/>
    </xf>
    <xf borderId="0" fillId="0" fontId="1" numFmtId="10" xfId="0" applyAlignment="1" applyFont="1" applyNumberFormat="1">
      <alignment horizontal="center" readingOrder="0"/>
    </xf>
    <xf borderId="0" fillId="5" fontId="8" numFmtId="10" xfId="0" applyAlignment="1" applyFont="1" applyNumberFormat="1">
      <alignment horizontal="right" vertical="bottom"/>
    </xf>
    <xf borderId="11" fillId="15" fontId="1" numFmtId="0" xfId="0" applyBorder="1" applyFill="1" applyFont="1"/>
    <xf borderId="0" fillId="15" fontId="1" numFmtId="0" xfId="0" applyAlignment="1" applyFont="1">
      <alignment horizontal="center" readingOrder="0"/>
    </xf>
    <xf borderId="11" fillId="6" fontId="1" numFmtId="0" xfId="0" applyAlignment="1" applyBorder="1" applyFont="1">
      <alignment readingOrder="0"/>
    </xf>
    <xf borderId="0" fillId="16" fontId="1" numFmtId="168" xfId="0" applyFill="1" applyFont="1" applyNumberFormat="1"/>
    <xf borderId="0" fillId="16" fontId="1" numFmtId="168" xfId="0" applyAlignment="1" applyFont="1" applyNumberFormat="1">
      <alignment readingOrder="0"/>
    </xf>
    <xf borderId="0" fillId="0" fontId="0" numFmtId="168" xfId="0" applyAlignment="1" applyFont="1" applyNumberFormat="1">
      <alignment horizontal="right" readingOrder="0"/>
    </xf>
    <xf borderId="0" fillId="2" fontId="1" numFmtId="168" xfId="0" applyFont="1" applyNumberFormat="1"/>
    <xf borderId="0" fillId="5" fontId="8" numFmtId="10" xfId="0" applyAlignment="1" applyFont="1" applyNumberFormat="1">
      <alignment horizontal="right" readingOrder="0" vertical="bottom"/>
    </xf>
    <xf borderId="0" fillId="16" fontId="1" numFmtId="168" xfId="0" applyFont="1" applyNumberFormat="1"/>
    <xf borderId="0" fillId="16" fontId="1" numFmtId="0" xfId="0" applyAlignment="1" applyFont="1">
      <alignment readingOrder="0"/>
    </xf>
    <xf borderId="0" fillId="16" fontId="1" numFmtId="0" xfId="0" applyFont="1"/>
    <xf borderId="0" fillId="16" fontId="1" numFmtId="170" xfId="0" applyFont="1" applyNumberFormat="1"/>
    <xf borderId="12" fillId="0" fontId="1" numFmtId="168" xfId="0" applyBorder="1" applyFont="1" applyNumberFormat="1"/>
    <xf borderId="0" fillId="5" fontId="25" numFmtId="165" xfId="0" applyAlignment="1" applyFont="1" applyNumberFormat="1">
      <alignment readingOrder="0"/>
    </xf>
    <xf borderId="0" fillId="8" fontId="1" numFmtId="168" xfId="0" applyFont="1" applyNumberFormat="1"/>
    <xf borderId="0" fillId="0" fontId="8" numFmtId="10" xfId="0" applyAlignment="1" applyFont="1" applyNumberFormat="1">
      <alignment horizontal="right" vertical="bottom"/>
    </xf>
    <xf borderId="0" fillId="0" fontId="8" numFmtId="10" xfId="0" applyAlignment="1" applyFont="1" applyNumberFormat="1">
      <alignment horizontal="right" readingOrder="0" vertical="bottom"/>
    </xf>
    <xf borderId="0" fillId="6" fontId="1" numFmtId="2" xfId="0" applyAlignment="1" applyFont="1" applyNumberFormat="1">
      <alignment horizontal="center" vertical="center"/>
    </xf>
    <xf borderId="0" fillId="9" fontId="2" numFmtId="0" xfId="0" applyAlignment="1" applyFont="1">
      <alignment horizontal="center" readingOrder="0"/>
    </xf>
    <xf borderId="0" fillId="10" fontId="1" numFmtId="0" xfId="0" applyAlignment="1" applyFont="1">
      <alignment horizontal="left" readingOrder="0" vertical="center"/>
    </xf>
    <xf borderId="0" fillId="11" fontId="0" numFmtId="0" xfId="0" applyAlignment="1" applyFont="1">
      <alignment readingOrder="0" vertical="top"/>
    </xf>
    <xf borderId="2" fillId="11" fontId="0" numFmtId="0" xfId="0" applyAlignment="1" applyBorder="1" applyFont="1">
      <alignment readingOrder="0" vertical="top"/>
    </xf>
    <xf borderId="0" fillId="11" fontId="0" numFmtId="0" xfId="0" applyAlignment="1" applyFont="1">
      <alignment horizontal="left" readingOrder="0" vertical="top"/>
    </xf>
    <xf borderId="1" fillId="5" fontId="19" numFmtId="0" xfId="0" applyAlignment="1" applyBorder="1" applyFont="1">
      <alignment horizontal="left" readingOrder="0" shrinkToFit="0" vertical="top" wrapText="0"/>
    </xf>
    <xf borderId="2" fillId="11" fontId="0" numFmtId="0" xfId="0" applyAlignment="1" applyBorder="1" applyFont="1">
      <alignment horizontal="left" readingOrder="0" vertical="top"/>
    </xf>
    <xf borderId="0" fillId="10" fontId="1" numFmtId="0" xfId="0" applyAlignment="1" applyFont="1">
      <alignment readingOrder="0"/>
    </xf>
    <xf borderId="2" fillId="11" fontId="16" numFmtId="0" xfId="0" applyAlignment="1" applyBorder="1" applyFont="1">
      <alignment readingOrder="0" vertical="top"/>
    </xf>
    <xf borderId="0" fillId="12" fontId="1" numFmtId="10" xfId="0" applyFont="1" applyNumberFormat="1"/>
    <xf borderId="0" fillId="14" fontId="20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vertical="bottom"/>
    </xf>
    <xf borderId="0" fillId="5" fontId="19" numFmtId="0" xfId="0" applyAlignment="1" applyFont="1">
      <alignment horizontal="center" vertical="bottom"/>
    </xf>
    <xf borderId="9" fillId="14" fontId="1" numFmtId="169" xfId="0" applyAlignment="1" applyBorder="1" applyFont="1" applyNumberFormat="1">
      <alignment readingOrder="0"/>
    </xf>
    <xf borderId="9" fillId="14" fontId="1" numFmtId="168" xfId="0" applyAlignment="1" applyBorder="1" applyFont="1" applyNumberFormat="1">
      <alignment horizontal="center" readingOrder="0" vertical="center"/>
    </xf>
    <xf borderId="10" fillId="0" fontId="1" numFmtId="168" xfId="0" applyAlignment="1" applyBorder="1" applyFont="1" applyNumberFormat="1">
      <alignment horizontal="center" readingOrder="0"/>
    </xf>
    <xf borderId="11" fillId="0" fontId="1" numFmtId="0" xfId="0" applyAlignment="1" applyBorder="1" applyFont="1">
      <alignment readingOrder="0"/>
    </xf>
    <xf borderId="11" fillId="0" fontId="1" numFmtId="167" xfId="0" applyAlignment="1" applyBorder="1" applyFont="1" applyNumberFormat="1">
      <alignment readingOrder="0"/>
    </xf>
    <xf borderId="13" fillId="0" fontId="1" numFmtId="169" xfId="0" applyAlignment="1" applyBorder="1" applyFont="1" applyNumberFormat="1">
      <alignment readingOrder="0"/>
    </xf>
    <xf borderId="14" fillId="0" fontId="1" numFmtId="168" xfId="0" applyAlignment="1" applyBorder="1" applyFont="1" applyNumberFormat="1">
      <alignment horizontal="center" readingOrder="0"/>
    </xf>
    <xf borderId="0" fillId="0" fontId="29" numFmtId="0" xfId="0" applyAlignment="1" applyFont="1">
      <alignment horizontal="center" readingOrder="0"/>
    </xf>
    <xf borderId="8" fillId="0" fontId="1" numFmtId="0" xfId="0" applyAlignment="1" applyBorder="1" applyFont="1">
      <alignment horizontal="center"/>
    </xf>
    <xf borderId="9" fillId="0" fontId="30" numFmtId="0" xfId="0" applyAlignment="1" applyBorder="1" applyFont="1">
      <alignment horizontal="center" readingOrder="0"/>
    </xf>
    <xf borderId="10" fillId="0" fontId="29" numFmtId="0" xfId="0" applyAlignment="1" applyBorder="1" applyFont="1">
      <alignment horizontal="center" readingOrder="0"/>
    </xf>
    <xf borderId="11" fillId="15" fontId="1" numFmtId="0" xfId="0" applyAlignment="1" applyBorder="1" applyFont="1">
      <alignment shrinkToFit="0" wrapText="0"/>
    </xf>
    <xf borderId="0" fillId="0" fontId="1" numFmtId="168" xfId="0" applyAlignment="1" applyFont="1" applyNumberFormat="1">
      <alignment horizontal="center"/>
    </xf>
    <xf borderId="11" fillId="15" fontId="1" numFmtId="0" xfId="0" applyAlignment="1" applyBorder="1" applyFont="1">
      <alignment readingOrder="0" shrinkToFit="0" wrapText="0"/>
    </xf>
    <xf borderId="0" fillId="0" fontId="1" numFmtId="167" xfId="0" applyAlignment="1" applyFont="1" applyNumberFormat="1">
      <alignment horizontal="center"/>
    </xf>
    <xf borderId="0" fillId="0" fontId="1" numFmtId="169" xfId="0" applyAlignment="1" applyFont="1" applyNumberFormat="1">
      <alignment horizontal="center"/>
    </xf>
    <xf borderId="12" fillId="12" fontId="2" numFmtId="10" xfId="0" applyAlignment="1" applyBorder="1" applyFont="1" applyNumberFormat="1">
      <alignment horizontal="center" readingOrder="0"/>
    </xf>
    <xf borderId="13" fillId="6" fontId="2" numFmtId="0" xfId="0" applyAlignment="1" applyBorder="1" applyFont="1">
      <alignment readingOrder="0"/>
    </xf>
    <xf borderId="14" fillId="6" fontId="2" numFmtId="168" xfId="0" applyBorder="1" applyFont="1" applyNumberFormat="1"/>
    <xf borderId="10" fillId="0" fontId="1" numFmtId="172" xfId="0" applyAlignment="1" applyBorder="1" applyFont="1" applyNumberFormat="1">
      <alignment readingOrder="0"/>
    </xf>
    <xf borderId="0" fillId="5" fontId="21" numFmtId="10" xfId="0" applyAlignment="1" applyFont="1" applyNumberFormat="1">
      <alignment horizontal="center" readingOrder="0"/>
    </xf>
    <xf borderId="0" fillId="0" fontId="31" numFmtId="10" xfId="0" applyAlignment="1" applyFont="1" applyNumberFormat="1">
      <alignment horizontal="center" readingOrder="0"/>
    </xf>
    <xf borderId="0" fillId="0" fontId="21" numFmtId="10" xfId="0" applyAlignment="1" applyFont="1" applyNumberFormat="1">
      <alignment horizontal="center" readingOrder="0"/>
    </xf>
    <xf borderId="0" fillId="0" fontId="32" numFmtId="164" xfId="0" applyAlignment="1" applyFont="1" applyNumberFormat="1">
      <alignment horizontal="center" readingOrder="0" shrinkToFit="0" vertical="bottom" wrapText="0"/>
    </xf>
    <xf borderId="0" fillId="14" fontId="1" numFmtId="0" xfId="0" applyFont="1"/>
    <xf borderId="12" fillId="5" fontId="33" numFmtId="168" xfId="0" applyAlignment="1" applyBorder="1" applyFont="1" applyNumberFormat="1">
      <alignment horizontal="center" readingOrder="0"/>
    </xf>
    <xf borderId="12" fillId="0" fontId="1" numFmtId="168" xfId="0" applyAlignment="1" applyBorder="1" applyFont="1" applyNumberFormat="1">
      <alignment horizontal="center" readingOrder="0"/>
    </xf>
    <xf borderId="0" fillId="5" fontId="21" numFmtId="10" xfId="0" applyAlignment="1" applyFont="1" applyNumberFormat="1">
      <alignment horizontal="center" readingOrder="0"/>
    </xf>
    <xf borderId="11" fillId="6" fontId="0" numFmtId="0" xfId="0" applyAlignment="1" applyBorder="1" applyFont="1">
      <alignment readingOrder="0" vertical="top"/>
    </xf>
    <xf borderId="16" fillId="6" fontId="0" numFmtId="0" xfId="0" applyAlignment="1" applyBorder="1" applyFont="1">
      <alignment readingOrder="0" vertical="top"/>
    </xf>
    <xf borderId="0" fillId="17" fontId="1" numFmtId="168" xfId="0" applyFill="1" applyFont="1" applyNumberFormat="1"/>
    <xf borderId="14" fillId="0" fontId="1" numFmtId="168" xfId="0" applyBorder="1" applyFont="1" applyNumberFormat="1"/>
    <xf borderId="14" fillId="0" fontId="21" numFmtId="165" xfId="0" applyBorder="1" applyFont="1" applyNumberFormat="1"/>
    <xf borderId="14" fillId="8" fontId="1" numFmtId="0" xfId="0" applyAlignment="1" applyBorder="1" applyFont="1">
      <alignment readingOrder="0"/>
    </xf>
    <xf borderId="14" fillId="8" fontId="1" numFmtId="168" xfId="0" applyBorder="1" applyFont="1" applyNumberFormat="1"/>
    <xf borderId="0" fillId="0" fontId="2" numFmtId="0" xfId="0" applyAlignment="1" applyFont="1">
      <alignment horizontal="center" readingOrder="0" vertical="center"/>
    </xf>
    <xf borderId="0" fillId="0" fontId="1" numFmtId="165" xfId="0" applyAlignment="1" applyFont="1" applyNumberFormat="1">
      <alignment horizontal="center" vertical="center"/>
    </xf>
    <xf borderId="0" fillId="0" fontId="1" numFmtId="165" xfId="0" applyFont="1" applyNumberFormat="1"/>
    <xf borderId="0" fillId="5" fontId="19" numFmtId="168" xfId="0" applyAlignment="1" applyFont="1" applyNumberFormat="1">
      <alignment horizontal="center" vertical="bottom"/>
    </xf>
    <xf borderId="1" fillId="5" fontId="19" numFmtId="0" xfId="0" applyAlignment="1" applyBorder="1" applyFont="1">
      <alignment horizontal="center" readingOrder="0" shrinkToFit="0" vertical="top" wrapText="0"/>
    </xf>
    <xf borderId="0" fillId="5" fontId="19" numFmtId="0" xfId="0" applyAlignment="1" applyFont="1">
      <alignment horizontal="center" readingOrder="0" shrinkToFit="0" vertical="top" wrapText="0"/>
    </xf>
    <xf borderId="0" fillId="0" fontId="0" numFmtId="0" xfId="0" applyAlignment="1" applyFont="1">
      <alignment horizontal="left" readingOrder="0" vertical="top"/>
    </xf>
    <xf borderId="0" fillId="0" fontId="0" numFmtId="0" xfId="0" applyAlignment="1" applyFont="1">
      <alignment horizontal="center" readingOrder="0" shrinkToFit="0" vertical="top" wrapText="0"/>
    </xf>
    <xf borderId="0" fillId="0" fontId="19" numFmtId="0" xfId="0" applyAlignment="1" applyFont="1">
      <alignment horizontal="center" readingOrder="0" shrinkToFit="0" vertical="top" wrapText="0"/>
    </xf>
    <xf borderId="2" fillId="0" fontId="16" numFmtId="0" xfId="0" applyAlignment="1" applyBorder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5" fontId="33" numFmtId="168" xfId="0" applyAlignment="1" applyFont="1" applyNumberFormat="1">
      <alignment horizontal="center" readingOrder="0"/>
    </xf>
    <xf borderId="0" fillId="0" fontId="26" numFmtId="0" xfId="0" applyAlignment="1" applyFont="1">
      <alignment horizontal="center"/>
    </xf>
    <xf borderId="0" fillId="0" fontId="30" numFmtId="0" xfId="0" applyAlignment="1" applyFont="1">
      <alignment horizontal="center" readingOrder="0"/>
    </xf>
    <xf borderId="0" fillId="0" fontId="27" numFmtId="0" xfId="0" applyAlignment="1" applyFont="1">
      <alignment horizontal="center" readingOrder="0"/>
    </xf>
    <xf borderId="12" fillId="0" fontId="29" numFmtId="0" xfId="0" applyAlignment="1" applyBorder="1" applyFont="1">
      <alignment horizontal="center" readingOrder="0"/>
    </xf>
    <xf borderId="11" fillId="12" fontId="1" numFmtId="0" xfId="0" applyBorder="1" applyFont="1"/>
    <xf borderId="11" fillId="9" fontId="1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/>
    </xf>
    <xf borderId="12" fillId="12" fontId="2" numFmtId="10" xfId="0" applyAlignment="1" applyBorder="1" applyFont="1" applyNumberFormat="1">
      <alignment horizontal="center"/>
    </xf>
    <xf borderId="14" fillId="6" fontId="2" numFmtId="168" xfId="0" applyAlignment="1" applyBorder="1" applyFont="1" applyNumberFormat="1">
      <alignment horizontal="center"/>
    </xf>
    <xf borderId="14" fillId="0" fontId="2" numFmtId="0" xfId="0" applyAlignment="1" applyBorder="1" applyFont="1">
      <alignment readingOrder="0"/>
    </xf>
    <xf borderId="1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>
      <c r="A3" s="3" t="s">
        <v>2</v>
      </c>
      <c r="B3" s="4" t="s">
        <v>3</v>
      </c>
      <c r="C3" s="5" t="s">
        <v>4</v>
      </c>
      <c r="D3" s="6" t="s">
        <v>5</v>
      </c>
    </row>
    <row r="4">
      <c r="D4" s="7" t="s">
        <v>6</v>
      </c>
    </row>
    <row r="5">
      <c r="A5" s="3" t="s">
        <v>7</v>
      </c>
      <c r="B5" s="4" t="s">
        <v>3</v>
      </c>
    </row>
    <row r="6">
      <c r="A6" s="8" t="s">
        <v>8</v>
      </c>
      <c r="D6" s="6" t="s">
        <v>9</v>
      </c>
    </row>
    <row r="8">
      <c r="A8" s="3" t="s">
        <v>10</v>
      </c>
      <c r="B8" s="4" t="s">
        <v>3</v>
      </c>
    </row>
    <row r="9">
      <c r="A9" s="8" t="s">
        <v>11</v>
      </c>
    </row>
  </sheetData>
  <mergeCells count="1">
    <mergeCell ref="D4:K5"/>
  </mergeCells>
  <hyperlinks>
    <hyperlink display="Итоговые расчеты" location="Первый пункт целиком (90 дней)!E191:J191" ref="B3"/>
    <hyperlink display="Итоговые расчеты" location="Пересмотр 1 (90+неделя)!D385:I385" ref="B5"/>
    <hyperlink display="Итоговые расчеты" location="Пересмотр 2 (90 + 2 недели)!G385:L385" ref="B8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4" max="4" width="15.86"/>
    <col customWidth="1" min="8" max="8" width="16.86"/>
    <col customWidth="1" min="9" max="9" width="24.86"/>
    <col customWidth="1" min="10" max="10" width="23.14"/>
    <col customWidth="1" min="12" max="12" width="28.57"/>
  </cols>
  <sheetData>
    <row r="1">
      <c r="A1" s="6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10" t="s">
        <v>21</v>
      </c>
      <c r="K1" s="9" t="s">
        <v>22</v>
      </c>
      <c r="L1" s="9" t="s">
        <v>23</v>
      </c>
    </row>
    <row r="2">
      <c r="B2" s="11" t="s">
        <v>24</v>
      </c>
    </row>
    <row r="3">
      <c r="B3" s="12">
        <v>-0.0045</v>
      </c>
      <c r="C3" s="12">
        <v>-0.0352</v>
      </c>
      <c r="D3" s="12">
        <v>0.0026</v>
      </c>
      <c r="E3" s="12">
        <v>0.0184</v>
      </c>
      <c r="F3" s="12">
        <v>-0.0158</v>
      </c>
      <c r="G3" s="12">
        <v>-0.0262</v>
      </c>
      <c r="H3" s="12">
        <v>-0.0122</v>
      </c>
      <c r="I3" s="12">
        <v>0.0088</v>
      </c>
      <c r="J3" s="13">
        <v>-0.0045</v>
      </c>
      <c r="K3" s="12">
        <v>-0.0231</v>
      </c>
      <c r="L3" s="14">
        <v>1.72548581126787E-4</v>
      </c>
      <c r="M3" s="15" t="s">
        <v>25</v>
      </c>
      <c r="N3" s="16"/>
      <c r="O3" s="16"/>
      <c r="P3" s="16"/>
    </row>
    <row r="4">
      <c r="B4" s="12">
        <v>-0.0026</v>
      </c>
      <c r="C4" s="12">
        <v>-0.0272</v>
      </c>
      <c r="D4" s="12">
        <v>0.008</v>
      </c>
      <c r="E4" s="12">
        <v>0.0093</v>
      </c>
      <c r="F4" s="12">
        <v>-0.0245</v>
      </c>
      <c r="G4" s="12">
        <v>-0.0219</v>
      </c>
      <c r="H4" s="12">
        <v>0.0249</v>
      </c>
      <c r="I4" s="12">
        <v>0.0112</v>
      </c>
      <c r="J4" s="13">
        <v>-0.0045</v>
      </c>
      <c r="K4" s="12">
        <v>-0.0419</v>
      </c>
      <c r="L4" s="14">
        <v>1.72548581126787E-4</v>
      </c>
      <c r="M4" s="15" t="s">
        <v>26</v>
      </c>
      <c r="N4" s="16"/>
      <c r="O4" s="16"/>
      <c r="P4" s="16"/>
    </row>
    <row r="5">
      <c r="B5" s="12">
        <v>0.0057</v>
      </c>
      <c r="C5" s="12">
        <v>0.0045</v>
      </c>
      <c r="D5" s="12">
        <v>0.0141</v>
      </c>
      <c r="E5" s="12">
        <v>0.0026</v>
      </c>
      <c r="F5" s="12">
        <v>-0.0209</v>
      </c>
      <c r="G5" s="12">
        <v>-0.0261</v>
      </c>
      <c r="H5" s="12">
        <v>-0.0076</v>
      </c>
      <c r="I5" s="12">
        <v>0.0038</v>
      </c>
      <c r="J5" s="13">
        <v>0.0167</v>
      </c>
      <c r="K5" s="12">
        <v>-0.0255</v>
      </c>
      <c r="L5" s="14">
        <v>1.72548581126787E-4</v>
      </c>
    </row>
    <row r="6">
      <c r="B6" s="12">
        <v>0.018</v>
      </c>
      <c r="C6" s="12">
        <v>0.0398</v>
      </c>
      <c r="D6" s="12">
        <v>0.0159</v>
      </c>
      <c r="E6" s="12">
        <v>0.0105</v>
      </c>
      <c r="F6" s="12">
        <v>0.0539</v>
      </c>
      <c r="G6" s="12">
        <v>0.0346</v>
      </c>
      <c r="H6" s="12">
        <v>0.0227</v>
      </c>
      <c r="I6" s="12">
        <v>0.0205</v>
      </c>
      <c r="J6" s="13">
        <v>0.0015</v>
      </c>
      <c r="K6" s="12">
        <v>0.0365</v>
      </c>
      <c r="L6" s="14">
        <v>1.72548581126787E-4</v>
      </c>
    </row>
    <row r="7">
      <c r="B7" s="12">
        <v>-0.0187</v>
      </c>
      <c r="C7" s="12">
        <v>-0.0091</v>
      </c>
      <c r="D7" s="12">
        <v>0.0022</v>
      </c>
      <c r="E7" s="12">
        <v>-0.0287</v>
      </c>
      <c r="F7" s="12">
        <v>0.0022</v>
      </c>
      <c r="G7" s="12">
        <v>0.0063</v>
      </c>
      <c r="H7" s="12">
        <v>-0.0169</v>
      </c>
      <c r="I7" s="12">
        <v>-0.023</v>
      </c>
      <c r="J7" s="13">
        <v>0.0139</v>
      </c>
      <c r="K7" s="12">
        <v>-0.0098</v>
      </c>
      <c r="L7" s="14">
        <v>1.72548581126787E-4</v>
      </c>
    </row>
    <row r="8">
      <c r="B8" s="12">
        <v>-0.0038</v>
      </c>
      <c r="C8" s="12">
        <v>-0.0144</v>
      </c>
      <c r="D8" s="12">
        <v>0.0086</v>
      </c>
      <c r="E8" s="12">
        <v>-0.0083</v>
      </c>
      <c r="F8" s="12">
        <v>-0.0348</v>
      </c>
      <c r="G8" s="12">
        <v>-0.0442</v>
      </c>
      <c r="H8" s="12">
        <v>-0.0057</v>
      </c>
      <c r="I8" s="12">
        <v>-0.0093</v>
      </c>
      <c r="J8" s="17">
        <v>0.001</v>
      </c>
      <c r="K8" s="12">
        <v>-0.0404</v>
      </c>
      <c r="L8" s="14">
        <v>1.72548581126787E-4</v>
      </c>
    </row>
    <row r="9">
      <c r="B9" s="12">
        <v>-0.0137</v>
      </c>
      <c r="C9" s="12">
        <v>0.0021</v>
      </c>
      <c r="D9" s="12">
        <v>0.0047</v>
      </c>
      <c r="E9" s="12">
        <v>4.0E-4</v>
      </c>
      <c r="F9" s="12">
        <v>-0.0041</v>
      </c>
      <c r="G9" s="12">
        <v>0.0339</v>
      </c>
      <c r="H9" s="12">
        <v>0.01</v>
      </c>
      <c r="I9" s="12">
        <v>0.0369</v>
      </c>
      <c r="J9" s="13">
        <v>-0.0127</v>
      </c>
      <c r="K9" s="12">
        <v>-0.0324</v>
      </c>
      <c r="L9" s="14">
        <v>1.72548581126787E-4</v>
      </c>
    </row>
    <row r="10">
      <c r="B10" s="12">
        <v>-9.0E-4</v>
      </c>
      <c r="C10" s="12">
        <v>-0.0288</v>
      </c>
      <c r="D10" s="12">
        <v>9.0E-4</v>
      </c>
      <c r="E10" s="12">
        <v>0.0272</v>
      </c>
      <c r="F10" s="12">
        <v>-0.0011</v>
      </c>
      <c r="G10" s="12">
        <v>0.0068</v>
      </c>
      <c r="H10" s="12">
        <v>-0.0143</v>
      </c>
      <c r="I10" s="12">
        <v>0.0126</v>
      </c>
      <c r="J10" s="13">
        <v>-0.0292</v>
      </c>
      <c r="K10" s="12">
        <v>-0.0031</v>
      </c>
      <c r="L10" s="14">
        <v>1.72548581126787E-4</v>
      </c>
    </row>
    <row r="11">
      <c r="B11" s="12">
        <v>-7.0E-4</v>
      </c>
      <c r="C11" s="12">
        <v>0.0118</v>
      </c>
      <c r="D11" s="12">
        <v>0.0098</v>
      </c>
      <c r="E11" s="12">
        <v>-0.0041</v>
      </c>
      <c r="F11" s="12">
        <v>-0.0298</v>
      </c>
      <c r="G11" s="12">
        <v>-0.0365</v>
      </c>
      <c r="H11" s="12">
        <v>-0.0074</v>
      </c>
      <c r="I11" s="12">
        <v>0.027</v>
      </c>
      <c r="J11" s="13">
        <v>0.0062</v>
      </c>
      <c r="K11" s="12">
        <v>-0.0068</v>
      </c>
      <c r="L11" s="14">
        <v>1.72548581126787E-4</v>
      </c>
    </row>
    <row r="12">
      <c r="B12" s="12">
        <v>0.0068</v>
      </c>
      <c r="C12" s="12">
        <v>-6.0E-4</v>
      </c>
      <c r="D12" s="12">
        <v>-0.0092</v>
      </c>
      <c r="E12" s="12">
        <v>0.0073</v>
      </c>
      <c r="F12" s="12">
        <v>0.0012</v>
      </c>
      <c r="G12" s="12">
        <v>0.0227</v>
      </c>
      <c r="H12" s="12">
        <v>0.0225</v>
      </c>
      <c r="I12" s="12">
        <v>0.0084</v>
      </c>
      <c r="J12" s="13">
        <v>-0.0046</v>
      </c>
      <c r="K12" s="12">
        <v>-0.0131</v>
      </c>
      <c r="L12" s="14">
        <v>1.72548581126787E-4</v>
      </c>
    </row>
    <row r="13">
      <c r="B13" s="12">
        <v>-0.0204</v>
      </c>
      <c r="C13" s="12">
        <v>-0.0345</v>
      </c>
      <c r="D13" s="12">
        <v>-0.0302</v>
      </c>
      <c r="E13" s="12">
        <v>-0.0266</v>
      </c>
      <c r="F13" s="12">
        <v>-0.0086</v>
      </c>
      <c r="G13" s="12">
        <v>-0.0039</v>
      </c>
      <c r="H13" s="12">
        <v>-0.0093</v>
      </c>
      <c r="I13" s="12">
        <v>-0.0096</v>
      </c>
      <c r="J13" s="13">
        <v>-0.0076</v>
      </c>
      <c r="K13" s="12">
        <v>-0.004</v>
      </c>
      <c r="L13" s="14">
        <v>1.72548581126787E-4</v>
      </c>
    </row>
    <row r="14">
      <c r="B14" s="12">
        <v>-0.0143</v>
      </c>
      <c r="C14" s="12">
        <v>-0.0301</v>
      </c>
      <c r="D14" s="12">
        <v>-0.0055</v>
      </c>
      <c r="E14" s="12">
        <v>-0.017</v>
      </c>
      <c r="F14" s="12">
        <v>-0.0176</v>
      </c>
      <c r="G14" s="12">
        <v>-0.0099</v>
      </c>
      <c r="H14" s="12">
        <v>0.0032</v>
      </c>
      <c r="I14" s="12">
        <v>0.03</v>
      </c>
      <c r="J14" s="13">
        <v>0.0046</v>
      </c>
      <c r="K14" s="12">
        <v>0.0029</v>
      </c>
      <c r="L14" s="14">
        <v>1.72548581126787E-4</v>
      </c>
    </row>
    <row r="15">
      <c r="B15" s="12">
        <v>0.0141</v>
      </c>
      <c r="C15" s="12">
        <v>-0.0237</v>
      </c>
      <c r="D15" s="12">
        <v>-0.0228</v>
      </c>
      <c r="E15" s="12">
        <v>-0.0069</v>
      </c>
      <c r="F15" s="12">
        <v>-0.0161</v>
      </c>
      <c r="G15" s="12">
        <v>0.0107</v>
      </c>
      <c r="H15" s="12">
        <v>-0.0118</v>
      </c>
      <c r="I15" s="12">
        <v>0.0063</v>
      </c>
      <c r="J15" s="13">
        <v>0.0031</v>
      </c>
      <c r="K15" s="12">
        <v>-0.0022</v>
      </c>
      <c r="L15" s="14">
        <v>1.72548581126787E-4</v>
      </c>
    </row>
    <row r="16">
      <c r="B16" s="12">
        <v>0.0111</v>
      </c>
      <c r="C16" s="12">
        <v>0.0055</v>
      </c>
      <c r="D16" s="12">
        <v>-0.0107</v>
      </c>
      <c r="E16" s="12">
        <v>0.0267</v>
      </c>
      <c r="F16" s="12">
        <v>0.0018</v>
      </c>
      <c r="G16" s="12">
        <v>0.019</v>
      </c>
      <c r="H16" s="12">
        <v>-0.0157</v>
      </c>
      <c r="I16" s="12">
        <v>0.0058</v>
      </c>
      <c r="J16" s="13">
        <v>-0.0061</v>
      </c>
      <c r="K16" s="12">
        <v>0.0112</v>
      </c>
      <c r="L16" s="14">
        <v>1.72548581126787E-4</v>
      </c>
    </row>
    <row r="17">
      <c r="B17" s="12">
        <v>0.0242</v>
      </c>
      <c r="C17" s="12">
        <v>0.0161</v>
      </c>
      <c r="D17" s="12">
        <v>0.0048</v>
      </c>
      <c r="E17" s="12">
        <v>0.0203</v>
      </c>
      <c r="F17" s="12">
        <v>-0.0019</v>
      </c>
      <c r="G17" s="12">
        <v>0.0306</v>
      </c>
      <c r="H17" s="12">
        <v>0.0132</v>
      </c>
      <c r="I17" s="12">
        <v>-0.0054</v>
      </c>
      <c r="J17" s="13">
        <v>-0.0061</v>
      </c>
      <c r="K17" s="12">
        <v>-2.0E-4</v>
      </c>
      <c r="L17" s="14">
        <v>1.72548581126787E-4</v>
      </c>
    </row>
    <row r="18">
      <c r="B18" s="12">
        <v>-0.0085</v>
      </c>
      <c r="C18" s="12">
        <v>0.0105</v>
      </c>
      <c r="D18" s="12">
        <v>0.0026</v>
      </c>
      <c r="E18" s="12">
        <v>0.0084</v>
      </c>
      <c r="F18" s="12">
        <v>-0.0046</v>
      </c>
      <c r="G18" s="12">
        <v>0.0014</v>
      </c>
      <c r="H18" s="12">
        <v>-0.0084</v>
      </c>
      <c r="I18" s="12">
        <v>0.0172</v>
      </c>
      <c r="J18" s="13">
        <v>0.0015</v>
      </c>
      <c r="K18" s="12">
        <v>0.0014</v>
      </c>
      <c r="L18" s="14">
        <v>1.72548581126787E-4</v>
      </c>
    </row>
    <row r="19">
      <c r="B19" s="12">
        <v>-0.0197</v>
      </c>
      <c r="C19" s="12">
        <v>0.0309</v>
      </c>
      <c r="D19" s="12">
        <v>-1.0E-4</v>
      </c>
      <c r="E19" s="12">
        <v>-0.0176</v>
      </c>
      <c r="F19" s="12">
        <v>-0.0066</v>
      </c>
      <c r="G19" s="12">
        <v>-0.0064</v>
      </c>
      <c r="H19" s="12">
        <v>0.0169</v>
      </c>
      <c r="I19" s="12">
        <v>-0.0057</v>
      </c>
      <c r="J19" s="13">
        <v>0.0092</v>
      </c>
      <c r="K19" s="12">
        <v>-0.0252</v>
      </c>
      <c r="L19" s="14">
        <v>1.72548581126787E-4</v>
      </c>
    </row>
    <row r="20">
      <c r="B20" s="12">
        <v>-0.0012</v>
      </c>
      <c r="C20" s="12">
        <v>0.0172</v>
      </c>
      <c r="D20" s="12">
        <v>0.012</v>
      </c>
      <c r="E20" s="12">
        <v>-0.0109</v>
      </c>
      <c r="F20" s="12">
        <v>0.0011</v>
      </c>
      <c r="G20" s="12">
        <v>0.0168</v>
      </c>
      <c r="H20" s="12">
        <v>-0.0094</v>
      </c>
      <c r="I20" s="12">
        <v>0.0249</v>
      </c>
      <c r="J20" s="13">
        <v>0.0046</v>
      </c>
      <c r="K20" s="12">
        <v>0.0259</v>
      </c>
      <c r="L20" s="14">
        <v>1.72548581126787E-4</v>
      </c>
    </row>
    <row r="21">
      <c r="B21" s="12">
        <v>0.027</v>
      </c>
      <c r="C21" s="12">
        <v>0.0175</v>
      </c>
      <c r="D21" s="12">
        <v>0.0062</v>
      </c>
      <c r="E21" s="12">
        <v>0.0075</v>
      </c>
      <c r="F21" s="12">
        <v>-0.0046</v>
      </c>
      <c r="G21" s="12">
        <v>-0.0104</v>
      </c>
      <c r="H21" s="12">
        <v>-0.0066</v>
      </c>
      <c r="I21" s="12">
        <v>0.0029</v>
      </c>
      <c r="J21" s="17">
        <v>0.001</v>
      </c>
      <c r="K21" s="12">
        <v>0.0182</v>
      </c>
      <c r="L21" s="14">
        <v>1.72548581126787E-4</v>
      </c>
    </row>
    <row r="22">
      <c r="B22" s="12">
        <v>0.0101</v>
      </c>
      <c r="C22" s="12">
        <v>-0.0086</v>
      </c>
      <c r="D22" s="12">
        <v>-0.0028</v>
      </c>
      <c r="E22" s="12">
        <v>0.0027</v>
      </c>
      <c r="F22" s="12">
        <v>0.0258</v>
      </c>
      <c r="G22" s="12">
        <v>0.0192</v>
      </c>
      <c r="H22" s="12">
        <v>-0.021</v>
      </c>
      <c r="I22" s="12">
        <v>4.0E-4</v>
      </c>
      <c r="J22" s="13">
        <v>0.0</v>
      </c>
      <c r="K22" s="12">
        <v>0.0531</v>
      </c>
      <c r="L22" s="14">
        <v>1.72548581126787E-4</v>
      </c>
    </row>
    <row r="23">
      <c r="B23" s="12">
        <v>0.0077</v>
      </c>
      <c r="C23" s="12">
        <v>0.0202</v>
      </c>
      <c r="D23" s="12">
        <v>-0.0101</v>
      </c>
      <c r="E23" s="12">
        <v>0.026</v>
      </c>
      <c r="F23" s="12">
        <v>-0.0078</v>
      </c>
      <c r="G23" s="12">
        <v>-0.0055</v>
      </c>
      <c r="H23" s="12">
        <v>0.0012</v>
      </c>
      <c r="I23" s="12">
        <v>0.0218</v>
      </c>
      <c r="J23" s="13">
        <v>0.0226</v>
      </c>
      <c r="K23" s="12">
        <v>0.0124</v>
      </c>
      <c r="L23" s="14">
        <v>1.72548581126787E-4</v>
      </c>
    </row>
    <row r="24">
      <c r="B24" s="12">
        <v>0.0172</v>
      </c>
      <c r="C24" s="12">
        <v>-0.016</v>
      </c>
      <c r="D24" s="12">
        <v>0.0148</v>
      </c>
      <c r="E24" s="12">
        <v>0.0071</v>
      </c>
      <c r="F24" s="12">
        <v>0.0063</v>
      </c>
      <c r="G24" s="12">
        <v>0.0231</v>
      </c>
      <c r="H24" s="12">
        <v>0.0181</v>
      </c>
      <c r="I24" s="12">
        <v>0.0075</v>
      </c>
      <c r="J24" s="13">
        <v>-0.0069</v>
      </c>
      <c r="K24" s="12">
        <v>-0.0195</v>
      </c>
      <c r="L24" s="14">
        <v>1.72548581126787E-4</v>
      </c>
    </row>
    <row r="25">
      <c r="B25" s="12">
        <v>-0.0011</v>
      </c>
      <c r="C25" s="12">
        <v>0.0309</v>
      </c>
      <c r="D25" s="12">
        <v>0.0153</v>
      </c>
      <c r="E25" s="12">
        <v>0.0203</v>
      </c>
      <c r="F25" s="12">
        <v>0.0165</v>
      </c>
      <c r="G25" s="12">
        <v>0.0213</v>
      </c>
      <c r="H25" s="12">
        <v>0.0233</v>
      </c>
      <c r="I25" s="12">
        <v>0.0142</v>
      </c>
      <c r="J25" s="17">
        <v>0.001</v>
      </c>
      <c r="K25" s="12">
        <v>0.0347</v>
      </c>
      <c r="L25" s="14">
        <v>1.72548581126787E-4</v>
      </c>
    </row>
    <row r="26">
      <c r="B26" s="12">
        <v>0.0086</v>
      </c>
      <c r="C26" s="12">
        <v>0.0182</v>
      </c>
      <c r="D26" s="12">
        <v>0.014</v>
      </c>
      <c r="E26" s="12">
        <v>0.0054</v>
      </c>
      <c r="F26" s="12">
        <v>-0.0374</v>
      </c>
      <c r="G26" s="12">
        <v>-0.0098</v>
      </c>
      <c r="H26" s="12">
        <v>0.0203</v>
      </c>
      <c r="I26" s="12">
        <v>-0.0429</v>
      </c>
      <c r="J26" s="13">
        <v>0.0</v>
      </c>
      <c r="K26" s="12">
        <v>0.0012</v>
      </c>
      <c r="L26" s="14">
        <v>1.72548581126787E-4</v>
      </c>
    </row>
    <row r="27">
      <c r="B27" s="12">
        <v>-0.0224</v>
      </c>
      <c r="C27" s="12">
        <v>-0.0237</v>
      </c>
      <c r="D27" s="12">
        <v>-0.0196</v>
      </c>
      <c r="E27" s="12">
        <v>-0.0355</v>
      </c>
      <c r="F27" s="12">
        <v>-0.035</v>
      </c>
      <c r="G27" s="12">
        <v>0.0461</v>
      </c>
      <c r="H27" s="12">
        <v>-0.0137</v>
      </c>
      <c r="I27" s="12">
        <v>0.0093</v>
      </c>
      <c r="J27" s="13">
        <v>-0.0109</v>
      </c>
      <c r="K27" s="12">
        <v>-0.0327</v>
      </c>
      <c r="L27" s="14">
        <v>1.72548581126787E-4</v>
      </c>
    </row>
    <row r="28">
      <c r="B28" s="12">
        <v>0.0014</v>
      </c>
      <c r="C28" s="12">
        <v>0.0099</v>
      </c>
      <c r="D28" s="12">
        <v>0.0068</v>
      </c>
      <c r="E28" s="12">
        <v>0.0137</v>
      </c>
      <c r="F28" s="12">
        <v>-0.0077</v>
      </c>
      <c r="G28" s="12">
        <v>-0.0293</v>
      </c>
      <c r="H28" s="12">
        <v>0.0029</v>
      </c>
      <c r="I28" s="12">
        <v>-0.013</v>
      </c>
      <c r="J28" s="13">
        <v>0.0</v>
      </c>
      <c r="K28" s="12">
        <v>-0.0139</v>
      </c>
      <c r="L28" s="14">
        <v>1.72548581126787E-4</v>
      </c>
    </row>
    <row r="29">
      <c r="B29" s="12">
        <v>-0.0064</v>
      </c>
      <c r="C29" s="12">
        <v>-0.0143</v>
      </c>
      <c r="D29" s="12">
        <v>-0.0345</v>
      </c>
      <c r="E29" s="12">
        <v>-0.0172</v>
      </c>
      <c r="F29" s="12">
        <v>0.0017</v>
      </c>
      <c r="G29" s="12">
        <v>-0.0041</v>
      </c>
      <c r="H29" s="12">
        <v>-0.0101</v>
      </c>
      <c r="I29" s="12">
        <v>-0.0169</v>
      </c>
      <c r="J29" s="13">
        <v>-0.0018</v>
      </c>
      <c r="K29" s="12">
        <v>0.0335</v>
      </c>
      <c r="L29" s="14">
        <v>1.72548581126787E-4</v>
      </c>
    </row>
    <row r="30">
      <c r="B30" s="12">
        <v>5.0E-4</v>
      </c>
      <c r="C30" s="12">
        <v>-7.0E-4</v>
      </c>
      <c r="D30" s="12">
        <v>0.0298</v>
      </c>
      <c r="E30" s="12">
        <v>-0.0221</v>
      </c>
      <c r="F30" s="12">
        <v>0.0277</v>
      </c>
      <c r="G30" s="12">
        <v>-0.0215</v>
      </c>
      <c r="H30" s="12">
        <v>0.0179</v>
      </c>
      <c r="I30" s="12">
        <v>-0.009</v>
      </c>
      <c r="J30" s="13">
        <v>0.0055</v>
      </c>
      <c r="K30" s="12">
        <v>0.014</v>
      </c>
      <c r="L30" s="14">
        <v>1.72548581126787E-4</v>
      </c>
    </row>
    <row r="31">
      <c r="B31" s="12">
        <v>0.0148</v>
      </c>
      <c r="C31" s="12">
        <v>-0.0227</v>
      </c>
      <c r="D31" s="12">
        <v>-0.0225</v>
      </c>
      <c r="E31" s="12">
        <v>-0.0032</v>
      </c>
      <c r="F31" s="12">
        <v>0.0161</v>
      </c>
      <c r="G31" s="12">
        <v>0.0028</v>
      </c>
      <c r="H31" s="12">
        <v>-0.0334</v>
      </c>
      <c r="I31" s="12">
        <v>-0.003</v>
      </c>
      <c r="J31" s="17">
        <v>0.001</v>
      </c>
      <c r="K31" s="12">
        <v>0.0011</v>
      </c>
      <c r="L31" s="14">
        <v>1.72548581126787E-4</v>
      </c>
    </row>
    <row r="32">
      <c r="B32" s="12">
        <v>-0.0082</v>
      </c>
      <c r="C32" s="12">
        <v>-0.0105</v>
      </c>
      <c r="D32" s="12">
        <v>-0.0242</v>
      </c>
      <c r="E32" s="12">
        <v>-0.0053</v>
      </c>
      <c r="F32" s="12">
        <v>0.0367</v>
      </c>
      <c r="G32" s="12">
        <v>0.0028</v>
      </c>
      <c r="H32" s="12">
        <v>0.0013</v>
      </c>
      <c r="I32" s="12">
        <v>-0.0353</v>
      </c>
      <c r="J32" s="17">
        <v>0.001</v>
      </c>
      <c r="K32" s="12">
        <v>0.0041</v>
      </c>
      <c r="L32" s="14">
        <v>1.72548581126787E-4</v>
      </c>
    </row>
    <row r="33">
      <c r="B33" s="12">
        <v>-0.0313</v>
      </c>
      <c r="C33" s="12">
        <v>-0.0195</v>
      </c>
      <c r="D33" s="12">
        <v>0.0021</v>
      </c>
      <c r="E33" s="12">
        <v>-0.0159</v>
      </c>
      <c r="F33" s="12">
        <v>0.0329</v>
      </c>
      <c r="G33" s="12">
        <v>0.0117</v>
      </c>
      <c r="H33" s="12">
        <v>0.0118</v>
      </c>
      <c r="I33" s="12">
        <v>0.0092</v>
      </c>
      <c r="J33" s="13">
        <v>-0.0165</v>
      </c>
      <c r="K33" s="12">
        <v>-0.0142</v>
      </c>
      <c r="L33" s="14">
        <v>1.72548581126787E-4</v>
      </c>
    </row>
    <row r="34">
      <c r="B34" s="12">
        <v>0.0052</v>
      </c>
      <c r="C34" s="12">
        <v>0.0322</v>
      </c>
      <c r="D34" s="12">
        <v>0.021</v>
      </c>
      <c r="E34" s="12">
        <v>-0.0048</v>
      </c>
      <c r="F34" s="12">
        <v>0.0054</v>
      </c>
      <c r="G34" s="12">
        <v>0.0071</v>
      </c>
      <c r="H34" s="12">
        <v>0.0094</v>
      </c>
      <c r="I34" s="12">
        <v>0.0263</v>
      </c>
      <c r="J34" s="13">
        <v>0.0074</v>
      </c>
      <c r="K34" s="12">
        <v>0.0281</v>
      </c>
      <c r="L34" s="14">
        <v>1.72548581126787E-4</v>
      </c>
    </row>
    <row r="35">
      <c r="B35" s="12">
        <v>-0.0164</v>
      </c>
      <c r="C35" s="12">
        <v>-0.0069</v>
      </c>
      <c r="D35" s="12">
        <v>0.0051</v>
      </c>
      <c r="E35" s="12">
        <v>0.0032</v>
      </c>
      <c r="F35" s="12">
        <v>-0.0137</v>
      </c>
      <c r="G35" s="12">
        <v>-0.0282</v>
      </c>
      <c r="H35" s="12">
        <v>0.0115</v>
      </c>
      <c r="I35" s="12">
        <v>-0.0356</v>
      </c>
      <c r="J35" s="13">
        <v>-0.0128</v>
      </c>
      <c r="K35" s="12">
        <v>0.0027</v>
      </c>
      <c r="L35" s="14">
        <v>1.72548581126787E-4</v>
      </c>
    </row>
    <row r="36">
      <c r="B36" s="12">
        <v>0.0017</v>
      </c>
      <c r="C36" s="12">
        <v>0.0091</v>
      </c>
      <c r="D36" s="12">
        <v>-0.0101</v>
      </c>
      <c r="E36" s="12">
        <v>-0.0026</v>
      </c>
      <c r="F36" s="12">
        <v>-0.0151</v>
      </c>
      <c r="G36" s="12">
        <v>0.0404</v>
      </c>
      <c r="H36" s="12">
        <v>5.0E-4</v>
      </c>
      <c r="I36" s="12">
        <v>0.024</v>
      </c>
      <c r="J36" s="13">
        <v>0.0281</v>
      </c>
      <c r="K36" s="12">
        <v>-0.0079</v>
      </c>
      <c r="L36" s="14">
        <v>1.72548581126787E-4</v>
      </c>
    </row>
    <row r="37">
      <c r="B37" s="12">
        <v>-0.0103</v>
      </c>
      <c r="C37" s="12">
        <v>-0.0156</v>
      </c>
      <c r="D37" s="12">
        <v>-0.0124</v>
      </c>
      <c r="E37" s="12">
        <v>-0.0082</v>
      </c>
      <c r="F37" s="12">
        <v>0.0162</v>
      </c>
      <c r="G37" s="12">
        <v>0.0028</v>
      </c>
      <c r="H37" s="12">
        <v>-0.0209</v>
      </c>
      <c r="I37" s="12">
        <v>-0.001</v>
      </c>
      <c r="J37" s="13">
        <v>0.0</v>
      </c>
      <c r="K37" s="12">
        <v>-0.0059</v>
      </c>
      <c r="L37" s="14">
        <v>1.72548581126787E-4</v>
      </c>
    </row>
    <row r="38">
      <c r="B38" s="12">
        <v>0.0091</v>
      </c>
      <c r="C38" s="12">
        <v>-5.0E-4</v>
      </c>
      <c r="D38" s="12">
        <v>-0.0067</v>
      </c>
      <c r="E38" s="12">
        <v>0.0316</v>
      </c>
      <c r="F38" s="12">
        <v>-0.0014</v>
      </c>
      <c r="G38" s="12">
        <v>0.033</v>
      </c>
      <c r="H38" s="12">
        <v>-0.0039</v>
      </c>
      <c r="I38" s="12">
        <v>0.019</v>
      </c>
      <c r="J38" s="13">
        <v>0.011</v>
      </c>
      <c r="K38" s="12">
        <v>0.0391</v>
      </c>
      <c r="L38" s="14">
        <v>1.72548581126787E-4</v>
      </c>
    </row>
    <row r="39">
      <c r="B39" s="12">
        <v>-0.0083</v>
      </c>
      <c r="C39" s="12">
        <v>-0.0082</v>
      </c>
      <c r="D39" s="12">
        <v>-0.0124</v>
      </c>
      <c r="E39" s="12">
        <v>0.0059</v>
      </c>
      <c r="F39" s="12">
        <v>-0.0232</v>
      </c>
      <c r="G39" s="12">
        <v>-0.0021</v>
      </c>
      <c r="H39" s="12">
        <v>-0.0098</v>
      </c>
      <c r="I39" s="12">
        <v>0.0057</v>
      </c>
      <c r="J39" s="13">
        <v>-0.0229</v>
      </c>
      <c r="K39" s="12">
        <v>-0.0101</v>
      </c>
      <c r="L39" s="14">
        <v>1.72548581126787E-4</v>
      </c>
    </row>
    <row r="40">
      <c r="B40" s="12">
        <v>0.0048</v>
      </c>
      <c r="C40" s="12">
        <v>-0.0177</v>
      </c>
      <c r="D40" s="12">
        <v>0.0152</v>
      </c>
      <c r="E40" s="12">
        <v>0.0218</v>
      </c>
      <c r="F40" s="12">
        <v>0.0086</v>
      </c>
      <c r="G40" s="12">
        <v>-0.0103</v>
      </c>
      <c r="H40" s="12">
        <v>5.0E-4</v>
      </c>
      <c r="I40" s="12">
        <v>0.0095</v>
      </c>
      <c r="J40" s="13">
        <v>0.0096</v>
      </c>
      <c r="K40" s="12">
        <v>0.0268</v>
      </c>
      <c r="L40" s="14">
        <v>1.72548581126787E-4</v>
      </c>
    </row>
    <row r="41">
      <c r="B41" s="12">
        <v>0.0094</v>
      </c>
      <c r="C41" s="12">
        <v>-0.0076</v>
      </c>
      <c r="D41" s="12">
        <v>0.0161</v>
      </c>
      <c r="E41" s="12">
        <v>0.0076</v>
      </c>
      <c r="F41" s="12">
        <v>0.0341</v>
      </c>
      <c r="G41" s="12">
        <v>0.0213</v>
      </c>
      <c r="H41" s="12">
        <v>-2.0E-4</v>
      </c>
      <c r="I41" s="12">
        <v>0.0047</v>
      </c>
      <c r="J41" s="13">
        <v>0.0201</v>
      </c>
      <c r="K41" s="12">
        <v>-0.003</v>
      </c>
      <c r="L41" s="14">
        <v>1.72548581126787E-4</v>
      </c>
    </row>
    <row r="42">
      <c r="B42" s="12">
        <v>0.0518</v>
      </c>
      <c r="C42" s="12">
        <v>0.0126</v>
      </c>
      <c r="D42" s="12">
        <v>0.032</v>
      </c>
      <c r="E42" s="12">
        <v>0.0335</v>
      </c>
      <c r="F42" s="12">
        <v>-0.0337</v>
      </c>
      <c r="G42" s="12">
        <v>0.0097</v>
      </c>
      <c r="H42" s="12">
        <v>-0.0024</v>
      </c>
      <c r="I42" s="12">
        <v>0.0322</v>
      </c>
      <c r="J42" s="13">
        <v>-0.0082</v>
      </c>
      <c r="K42" s="12">
        <v>0.0229</v>
      </c>
      <c r="L42" s="14">
        <v>1.72548581126787E-4</v>
      </c>
    </row>
    <row r="43">
      <c r="B43" s="12">
        <v>-0.0044</v>
      </c>
      <c r="C43" s="12">
        <v>-0.0284</v>
      </c>
      <c r="D43" s="12">
        <v>0.0137</v>
      </c>
      <c r="E43" s="12">
        <v>0.0034</v>
      </c>
      <c r="F43" s="12">
        <v>0.0124</v>
      </c>
      <c r="G43" s="12">
        <v>0.0189</v>
      </c>
      <c r="H43" s="12">
        <v>0.0199</v>
      </c>
      <c r="I43" s="12">
        <v>0.027</v>
      </c>
      <c r="J43" s="13">
        <v>-0.002</v>
      </c>
      <c r="K43" s="12">
        <v>0.0103</v>
      </c>
      <c r="L43" s="14">
        <v>1.72548581126787E-4</v>
      </c>
    </row>
    <row r="44">
      <c r="B44" s="12">
        <v>0.0123</v>
      </c>
      <c r="C44" s="12">
        <v>0.0299</v>
      </c>
      <c r="D44" s="12">
        <v>0.0086</v>
      </c>
      <c r="E44" s="12">
        <v>0.028</v>
      </c>
      <c r="F44" s="12">
        <v>-0.0247</v>
      </c>
      <c r="G44" s="12">
        <v>-0.003</v>
      </c>
      <c r="H44" s="12">
        <v>0.0383</v>
      </c>
      <c r="I44" s="12">
        <v>0.0031</v>
      </c>
      <c r="J44" s="13">
        <v>-0.002</v>
      </c>
      <c r="K44" s="12">
        <v>0.0249</v>
      </c>
      <c r="L44" s="14">
        <v>1.72548581126787E-4</v>
      </c>
    </row>
    <row r="45">
      <c r="B45" s="12">
        <v>-0.0013</v>
      </c>
      <c r="C45" s="12">
        <v>0.0035</v>
      </c>
      <c r="D45" s="12">
        <v>-0.0027</v>
      </c>
      <c r="E45" s="12">
        <v>0.0083</v>
      </c>
      <c r="F45" s="12">
        <v>-0.0077</v>
      </c>
      <c r="G45" s="12">
        <v>0.0219</v>
      </c>
      <c r="H45" s="12">
        <v>-0.002</v>
      </c>
      <c r="I45" s="12">
        <v>-0.0103</v>
      </c>
      <c r="J45" s="13">
        <v>0.0041</v>
      </c>
      <c r="K45" s="12">
        <v>-0.0059</v>
      </c>
      <c r="L45" s="14">
        <v>1.72548581126787E-4</v>
      </c>
    </row>
    <row r="46">
      <c r="B46" s="12">
        <v>0.0203</v>
      </c>
      <c r="C46" s="12">
        <v>0.0292</v>
      </c>
      <c r="D46" s="12">
        <v>0.0136</v>
      </c>
      <c r="E46" s="12">
        <v>0.0052</v>
      </c>
      <c r="F46" s="12">
        <v>-0.0085</v>
      </c>
      <c r="G46" s="12">
        <v>-0.013</v>
      </c>
      <c r="H46" s="12">
        <v>9.0E-4</v>
      </c>
      <c r="I46" s="12">
        <v>0.0085</v>
      </c>
      <c r="J46" s="13">
        <v>0.0082</v>
      </c>
      <c r="K46" s="12">
        <v>-0.0061</v>
      </c>
      <c r="L46" s="14">
        <v>1.72548581126787E-4</v>
      </c>
    </row>
    <row r="47">
      <c r="B47" s="12">
        <v>0.0128</v>
      </c>
      <c r="C47" s="12">
        <v>-0.0012</v>
      </c>
      <c r="D47" s="12">
        <v>2.0E-4</v>
      </c>
      <c r="E47" s="12">
        <v>0.0081</v>
      </c>
      <c r="F47" s="12">
        <v>-0.0133</v>
      </c>
      <c r="G47" s="12">
        <v>0.0493</v>
      </c>
      <c r="H47" s="12">
        <v>0.001</v>
      </c>
      <c r="I47" s="12">
        <v>-0.0034</v>
      </c>
      <c r="J47" s="13">
        <v>0.0</v>
      </c>
      <c r="K47" s="12">
        <v>0.0123</v>
      </c>
      <c r="L47" s="14">
        <v>1.72548581126787E-4</v>
      </c>
    </row>
    <row r="48">
      <c r="B48" s="12">
        <v>0.0053</v>
      </c>
      <c r="C48" s="12">
        <v>-0.0027</v>
      </c>
      <c r="D48" s="12">
        <v>0.0056</v>
      </c>
      <c r="E48" s="12">
        <v>-9.0E-4</v>
      </c>
      <c r="F48" s="12">
        <v>0.0358</v>
      </c>
      <c r="G48" s="12">
        <v>0.0</v>
      </c>
      <c r="H48" s="12">
        <v>-0.0159</v>
      </c>
      <c r="I48" s="12">
        <v>-0.005</v>
      </c>
      <c r="J48" s="13">
        <v>0.0297</v>
      </c>
      <c r="K48" s="12">
        <v>0.0024</v>
      </c>
      <c r="L48" s="14">
        <v>1.72548581126787E-4</v>
      </c>
    </row>
    <row r="49">
      <c r="B49" s="12">
        <v>-0.0059</v>
      </c>
      <c r="C49" s="12">
        <v>0.0021</v>
      </c>
      <c r="D49" s="12">
        <v>-0.0061</v>
      </c>
      <c r="E49" s="12">
        <v>1.0E-4</v>
      </c>
      <c r="F49" s="12">
        <v>0.0077</v>
      </c>
      <c r="G49" s="12">
        <v>0.0107</v>
      </c>
      <c r="H49" s="12">
        <v>0.0197</v>
      </c>
      <c r="I49" s="12">
        <v>-0.0042</v>
      </c>
      <c r="J49" s="13">
        <v>0.0021</v>
      </c>
      <c r="K49" s="12">
        <v>-0.0198</v>
      </c>
      <c r="L49" s="14">
        <v>1.72548581126787E-4</v>
      </c>
    </row>
    <row r="50">
      <c r="B50" s="12">
        <v>-0.0067</v>
      </c>
      <c r="C50" s="12">
        <v>-0.0164</v>
      </c>
      <c r="D50" s="12">
        <v>0.0049</v>
      </c>
      <c r="E50" s="12">
        <v>-3.0E-4</v>
      </c>
      <c r="F50" s="12">
        <v>-0.007</v>
      </c>
      <c r="G50" s="12">
        <v>0.0087</v>
      </c>
      <c r="H50" s="12">
        <v>0.0233</v>
      </c>
      <c r="I50" s="12">
        <v>0.0158</v>
      </c>
      <c r="J50" s="13">
        <v>0.0064</v>
      </c>
      <c r="K50" s="12">
        <v>-0.0095</v>
      </c>
      <c r="L50" s="14">
        <v>1.72548581126787E-4</v>
      </c>
    </row>
    <row r="51">
      <c r="B51" s="12">
        <v>-0.0037</v>
      </c>
      <c r="C51" s="12">
        <v>0.0057</v>
      </c>
      <c r="D51" s="12">
        <v>0.0113</v>
      </c>
      <c r="E51" s="12">
        <v>0.0067</v>
      </c>
      <c r="F51" s="12">
        <v>0.0285</v>
      </c>
      <c r="G51" s="12">
        <v>-0.0041</v>
      </c>
      <c r="H51" s="12">
        <v>0.006</v>
      </c>
      <c r="I51" s="12">
        <v>-0.0201</v>
      </c>
      <c r="J51" s="13">
        <v>-0.0085</v>
      </c>
      <c r="K51" s="12">
        <v>0.001</v>
      </c>
      <c r="L51" s="14">
        <v>1.72548581126787E-4</v>
      </c>
    </row>
    <row r="52">
      <c r="B52" s="12">
        <v>0.0243</v>
      </c>
      <c r="C52" s="12">
        <v>0.0159</v>
      </c>
      <c r="D52" s="12">
        <v>0.0136</v>
      </c>
      <c r="E52" s="12">
        <v>-0.0044</v>
      </c>
      <c r="F52" s="12">
        <v>0.0124</v>
      </c>
      <c r="G52" s="12">
        <v>-0.0232</v>
      </c>
      <c r="H52" s="12">
        <v>-0.0353</v>
      </c>
      <c r="I52" s="12">
        <v>-0.0126</v>
      </c>
      <c r="J52" s="13">
        <v>0.0021</v>
      </c>
      <c r="K52" s="12">
        <v>-0.0281</v>
      </c>
      <c r="L52" s="14">
        <v>1.72548581126787E-4</v>
      </c>
    </row>
    <row r="53">
      <c r="B53" s="12">
        <v>-0.0434</v>
      </c>
      <c r="C53" s="12">
        <v>-0.0153</v>
      </c>
      <c r="D53" s="12">
        <v>0.0029</v>
      </c>
      <c r="E53" s="12">
        <v>-0.0087</v>
      </c>
      <c r="F53" s="12">
        <v>-0.0159</v>
      </c>
      <c r="G53" s="12">
        <v>0.0028</v>
      </c>
      <c r="H53" s="12">
        <v>0.0105</v>
      </c>
      <c r="I53" s="12">
        <v>-0.0138</v>
      </c>
      <c r="J53" s="13">
        <v>-0.0084</v>
      </c>
      <c r="K53" s="12">
        <v>2.0E-4</v>
      </c>
      <c r="L53" s="14">
        <v>1.72548581126787E-4</v>
      </c>
    </row>
    <row r="54">
      <c r="B54" s="12">
        <v>-0.0085</v>
      </c>
      <c r="C54" s="12">
        <v>-0.0123</v>
      </c>
      <c r="D54" s="12">
        <v>-0.0198</v>
      </c>
      <c r="E54" s="12">
        <v>-0.0093</v>
      </c>
      <c r="F54" s="12">
        <v>0.007</v>
      </c>
      <c r="G54" s="12">
        <v>-0.0092</v>
      </c>
      <c r="H54" s="12">
        <v>0.0081</v>
      </c>
      <c r="I54" s="12">
        <v>-0.0032</v>
      </c>
      <c r="J54" s="13">
        <v>0.0042</v>
      </c>
      <c r="K54" s="12">
        <v>-0.0112</v>
      </c>
      <c r="L54" s="14">
        <v>1.72548581126787E-4</v>
      </c>
    </row>
    <row r="55">
      <c r="B55" s="12">
        <v>0.0403</v>
      </c>
      <c r="C55" s="12">
        <v>-0.0101</v>
      </c>
      <c r="D55" s="12">
        <v>0.0023</v>
      </c>
      <c r="E55" s="12">
        <v>0.0027</v>
      </c>
      <c r="F55" s="12">
        <v>-5.0E-4</v>
      </c>
      <c r="G55" s="12">
        <v>0.0091</v>
      </c>
      <c r="H55" s="12">
        <v>0.0085</v>
      </c>
      <c r="I55" s="12">
        <v>-0.0076</v>
      </c>
      <c r="J55" s="13">
        <v>0.0021</v>
      </c>
      <c r="K55" s="12">
        <v>0.0301</v>
      </c>
      <c r="L55" s="14">
        <v>1.72548581126787E-4</v>
      </c>
    </row>
    <row r="56">
      <c r="B56" s="12">
        <v>0.0259</v>
      </c>
      <c r="C56" s="12">
        <v>0.0293</v>
      </c>
      <c r="D56" s="12">
        <v>0.047</v>
      </c>
      <c r="E56" s="12">
        <v>-0.0233</v>
      </c>
      <c r="F56" s="12">
        <v>0.0501</v>
      </c>
      <c r="G56" s="12">
        <v>0.0038</v>
      </c>
      <c r="H56" s="12">
        <v>0.0176</v>
      </c>
      <c r="I56" s="12">
        <v>-8.0E-4</v>
      </c>
      <c r="J56" s="13">
        <v>0.0021</v>
      </c>
      <c r="K56" s="12">
        <v>0.0506</v>
      </c>
      <c r="L56" s="14">
        <v>1.72548581126787E-4</v>
      </c>
    </row>
    <row r="57">
      <c r="B57" s="12">
        <v>0.0055</v>
      </c>
      <c r="C57" s="12">
        <v>0.002</v>
      </c>
      <c r="D57" s="12">
        <v>0.0171</v>
      </c>
      <c r="E57" s="12">
        <v>-0.0052</v>
      </c>
      <c r="F57" s="12">
        <v>-0.0051</v>
      </c>
      <c r="G57" s="12">
        <v>0.0149</v>
      </c>
      <c r="H57" s="12">
        <v>2.0E-4</v>
      </c>
      <c r="I57" s="12">
        <v>-0.0326</v>
      </c>
      <c r="J57" s="13">
        <v>-0.0105</v>
      </c>
      <c r="K57" s="12">
        <v>0.009</v>
      </c>
      <c r="L57" s="14">
        <v>1.72548581126787E-4</v>
      </c>
    </row>
    <row r="58">
      <c r="B58" s="12">
        <v>-0.0079</v>
      </c>
      <c r="C58" s="12">
        <v>-0.0164</v>
      </c>
      <c r="D58" s="12">
        <v>-0.0185</v>
      </c>
      <c r="E58" s="12">
        <v>-0.0102</v>
      </c>
      <c r="F58" s="12">
        <v>-0.0067</v>
      </c>
      <c r="G58" s="12">
        <v>-0.0105</v>
      </c>
      <c r="H58" s="12">
        <v>-0.0074</v>
      </c>
      <c r="I58" s="12">
        <v>-0.0096</v>
      </c>
      <c r="J58" s="13">
        <v>-0.0063</v>
      </c>
      <c r="K58" s="12">
        <v>-0.0095</v>
      </c>
      <c r="L58" s="14">
        <v>1.72548581126787E-4</v>
      </c>
    </row>
    <row r="59">
      <c r="B59" s="12">
        <v>0.0443</v>
      </c>
      <c r="C59" s="12">
        <v>-0.0087</v>
      </c>
      <c r="D59" s="12">
        <v>-0.0012</v>
      </c>
      <c r="E59" s="12">
        <v>0.0176</v>
      </c>
      <c r="F59" s="12">
        <v>0.012</v>
      </c>
      <c r="G59" s="12">
        <v>0.0038</v>
      </c>
      <c r="H59" s="12">
        <v>-0.0033</v>
      </c>
      <c r="I59" s="12">
        <v>0.0322</v>
      </c>
      <c r="J59" s="13">
        <v>-0.0083</v>
      </c>
      <c r="K59" s="12">
        <v>0.002</v>
      </c>
      <c r="L59" s="14">
        <v>1.72548581126787E-4</v>
      </c>
    </row>
    <row r="60">
      <c r="B60" s="12">
        <v>0.019</v>
      </c>
      <c r="C60" s="12">
        <v>0.0148</v>
      </c>
      <c r="D60" s="12">
        <v>0.0061</v>
      </c>
      <c r="E60" s="12">
        <v>0.0526</v>
      </c>
      <c r="F60" s="12">
        <v>-0.0209</v>
      </c>
      <c r="G60" s="12">
        <v>-0.0122</v>
      </c>
      <c r="H60" s="12">
        <v>-0.0044</v>
      </c>
      <c r="I60" s="12">
        <v>-0.012</v>
      </c>
      <c r="J60" s="13">
        <v>0.0084</v>
      </c>
      <c r="K60" s="12">
        <v>-0.0078</v>
      </c>
      <c r="L60" s="14">
        <v>1.72548581126787E-4</v>
      </c>
    </row>
    <row r="61">
      <c r="B61" s="12">
        <v>-0.0034</v>
      </c>
      <c r="C61" s="12">
        <v>0.0054</v>
      </c>
      <c r="D61" s="12">
        <v>-0.014</v>
      </c>
      <c r="E61" s="12">
        <v>0.0058</v>
      </c>
      <c r="F61" s="12">
        <v>0.0051</v>
      </c>
      <c r="G61" s="12">
        <v>0.0098</v>
      </c>
      <c r="H61" s="12">
        <v>0.0176</v>
      </c>
      <c r="I61" s="12">
        <v>0.0086</v>
      </c>
      <c r="J61" s="13">
        <v>-0.0042</v>
      </c>
      <c r="K61" s="12">
        <v>-0.0028</v>
      </c>
      <c r="L61" s="14">
        <v>1.72548581126787E-4</v>
      </c>
    </row>
    <row r="62">
      <c r="B62" s="12">
        <v>-0.004</v>
      </c>
      <c r="C62" s="12">
        <v>0.0128</v>
      </c>
      <c r="D62" s="12">
        <v>0.0111</v>
      </c>
      <c r="E62" s="12">
        <v>-0.009</v>
      </c>
      <c r="F62" s="12">
        <v>0.0123</v>
      </c>
      <c r="G62" s="12">
        <v>-0.0343</v>
      </c>
      <c r="H62" s="12">
        <v>-0.0078</v>
      </c>
      <c r="I62" s="12">
        <v>-0.027</v>
      </c>
      <c r="J62" s="13">
        <v>-0.0062</v>
      </c>
      <c r="K62" s="12">
        <v>-0.0184</v>
      </c>
      <c r="L62" s="14">
        <v>1.72548581126787E-4</v>
      </c>
    </row>
    <row r="63">
      <c r="B63" s="12">
        <v>0.0104</v>
      </c>
      <c r="C63" s="12">
        <v>-0.0124</v>
      </c>
      <c r="D63" s="12">
        <v>0.0043</v>
      </c>
      <c r="E63" s="12">
        <v>-0.0161</v>
      </c>
      <c r="F63" s="12">
        <v>-0.0056</v>
      </c>
      <c r="G63" s="12">
        <v>0.0195</v>
      </c>
      <c r="H63" s="12">
        <v>0.0123</v>
      </c>
      <c r="I63" s="12">
        <v>0.0388</v>
      </c>
      <c r="J63" s="13">
        <v>0.0042</v>
      </c>
      <c r="K63" s="12">
        <v>0.0135</v>
      </c>
      <c r="L63" s="14">
        <v>1.72548581126787E-4</v>
      </c>
    </row>
    <row r="64">
      <c r="B64" s="12">
        <v>0.0198</v>
      </c>
      <c r="C64" s="12">
        <v>-0.0195</v>
      </c>
      <c r="D64" s="12">
        <v>0.0235</v>
      </c>
      <c r="E64" s="12">
        <v>0.0137</v>
      </c>
      <c r="F64" s="12">
        <v>-0.0011</v>
      </c>
      <c r="G64" s="12">
        <v>0.0218</v>
      </c>
      <c r="H64" s="12">
        <v>-0.0089</v>
      </c>
      <c r="I64" s="12">
        <v>-8.0E-4</v>
      </c>
      <c r="J64" s="13">
        <v>0.0</v>
      </c>
      <c r="K64" s="12">
        <v>-0.0206</v>
      </c>
      <c r="L64" s="14">
        <v>1.72548581126787E-4</v>
      </c>
    </row>
    <row r="65">
      <c r="B65" s="12">
        <v>-0.0112</v>
      </c>
      <c r="C65" s="12">
        <v>-0.0053</v>
      </c>
      <c r="D65" s="12">
        <v>-0.0036</v>
      </c>
      <c r="E65" s="12">
        <v>-0.0221</v>
      </c>
      <c r="F65" s="12">
        <v>0.0029</v>
      </c>
      <c r="G65" s="12">
        <v>0.0069</v>
      </c>
      <c r="H65" s="12">
        <v>-2.0E-4</v>
      </c>
      <c r="I65" s="12">
        <v>0.0277</v>
      </c>
      <c r="J65" s="13">
        <v>0.0021</v>
      </c>
      <c r="K65" s="12">
        <v>0.0164</v>
      </c>
      <c r="L65" s="14">
        <v>1.72548581126787E-4</v>
      </c>
    </row>
    <row r="66">
      <c r="B66" s="12">
        <v>0.0101</v>
      </c>
      <c r="C66" s="12">
        <v>-0.022</v>
      </c>
      <c r="D66" s="12">
        <v>-0.0016</v>
      </c>
      <c r="E66" s="12">
        <v>0.0214</v>
      </c>
      <c r="F66" s="12">
        <v>0.0308</v>
      </c>
      <c r="G66" s="12">
        <v>0.025</v>
      </c>
      <c r="H66" s="12">
        <v>0.0084</v>
      </c>
      <c r="I66" s="12">
        <v>0.0031</v>
      </c>
      <c r="J66" s="13">
        <v>-0.0103</v>
      </c>
      <c r="K66" s="12">
        <v>0.0018</v>
      </c>
      <c r="L66" s="14">
        <v>1.72548581126787E-4</v>
      </c>
    </row>
    <row r="67">
      <c r="B67" s="12">
        <v>0.019</v>
      </c>
      <c r="C67" s="12">
        <v>0.0061</v>
      </c>
      <c r="D67" s="12">
        <v>0.0156</v>
      </c>
      <c r="E67" s="12">
        <v>-9.0E-4</v>
      </c>
      <c r="F67" s="12">
        <v>0.0211</v>
      </c>
      <c r="G67" s="12">
        <v>0.019</v>
      </c>
      <c r="H67" s="12">
        <v>-0.006</v>
      </c>
      <c r="I67" s="12">
        <v>-0.0452</v>
      </c>
      <c r="J67" s="13">
        <v>0.0083</v>
      </c>
      <c r="K67" s="12">
        <v>-0.0177</v>
      </c>
      <c r="L67" s="14">
        <v>1.72548581126787E-4</v>
      </c>
    </row>
    <row r="68">
      <c r="B68" s="12">
        <v>-0.0216</v>
      </c>
      <c r="C68" s="12">
        <v>0.0319</v>
      </c>
      <c r="D68" s="12">
        <v>-0.0222</v>
      </c>
      <c r="E68" s="12">
        <v>-0.0375</v>
      </c>
      <c r="F68" s="12">
        <v>0.0048</v>
      </c>
      <c r="G68" s="12">
        <v>0.0085</v>
      </c>
      <c r="H68" s="12">
        <v>0.0119</v>
      </c>
      <c r="I68" s="12">
        <v>-0.009</v>
      </c>
      <c r="J68" s="13">
        <v>-0.0021</v>
      </c>
      <c r="K68" s="12">
        <v>0.0176</v>
      </c>
      <c r="L68" s="14">
        <v>1.72548581126787E-4</v>
      </c>
    </row>
    <row r="69">
      <c r="B69" s="12">
        <v>0.002</v>
      </c>
      <c r="C69" s="12">
        <v>0.026</v>
      </c>
      <c r="D69" s="12">
        <v>0.0362</v>
      </c>
      <c r="E69" s="12">
        <v>0.0032</v>
      </c>
      <c r="F69" s="12">
        <v>0.0075</v>
      </c>
      <c r="G69" s="12">
        <v>9.0E-4</v>
      </c>
      <c r="H69" s="12">
        <v>-0.0089</v>
      </c>
      <c r="I69" s="12">
        <v>-0.0364</v>
      </c>
      <c r="J69" s="13">
        <v>0.0021</v>
      </c>
      <c r="K69" s="12">
        <v>-0.0016</v>
      </c>
      <c r="L69" s="14">
        <v>1.72548581126787E-4</v>
      </c>
    </row>
    <row r="70">
      <c r="B70" s="12">
        <v>-0.0133</v>
      </c>
      <c r="C70" s="12">
        <v>0.0079</v>
      </c>
      <c r="D70" s="12">
        <v>-0.0036</v>
      </c>
      <c r="E70" s="12">
        <v>-0.0277</v>
      </c>
      <c r="F70" s="12">
        <v>0.0116</v>
      </c>
      <c r="G70" s="12">
        <v>0.0206</v>
      </c>
      <c r="H70" s="12">
        <v>-2.0E-4</v>
      </c>
      <c r="I70" s="12">
        <v>0.0504</v>
      </c>
      <c r="J70" s="13">
        <v>-0.0143</v>
      </c>
      <c r="K70" s="12">
        <v>0.0126</v>
      </c>
      <c r="L70" s="14">
        <v>1.72548581126787E-4</v>
      </c>
    </row>
    <row r="71">
      <c r="B71" s="12">
        <v>0.0068</v>
      </c>
      <c r="C71" s="12">
        <v>0.0021</v>
      </c>
      <c r="D71" s="12">
        <v>0.0227</v>
      </c>
      <c r="E71" s="12">
        <v>0.0411</v>
      </c>
      <c r="F71" s="12">
        <v>-0.0297</v>
      </c>
      <c r="G71" s="12">
        <v>0.0148</v>
      </c>
      <c r="H71" s="12">
        <v>0.0063</v>
      </c>
      <c r="I71" s="12">
        <v>0.0017</v>
      </c>
      <c r="J71" s="13">
        <v>0.0146</v>
      </c>
      <c r="K71" s="12">
        <v>0.0186</v>
      </c>
      <c r="L71" s="14">
        <v>1.72548581126787E-4</v>
      </c>
    </row>
    <row r="72">
      <c r="B72" s="12">
        <v>0.0142</v>
      </c>
      <c r="C72" s="12">
        <v>0.0529</v>
      </c>
      <c r="D72" s="12">
        <v>-0.0137</v>
      </c>
      <c r="E72" s="12">
        <v>0.0304</v>
      </c>
      <c r="F72" s="12">
        <v>-0.011</v>
      </c>
      <c r="G72" s="12">
        <v>-0.005</v>
      </c>
      <c r="H72" s="12">
        <v>0.0192</v>
      </c>
      <c r="I72" s="12">
        <v>7.0E-4</v>
      </c>
      <c r="J72" s="13">
        <v>0.0</v>
      </c>
      <c r="K72" s="12">
        <v>-0.0159</v>
      </c>
      <c r="L72" s="14">
        <v>1.72548581126787E-4</v>
      </c>
    </row>
    <row r="73">
      <c r="B73" s="12">
        <v>0.0051</v>
      </c>
      <c r="C73" s="12">
        <v>-0.0122</v>
      </c>
      <c r="D73" s="12">
        <v>-0.0164</v>
      </c>
      <c r="E73" s="12">
        <v>0.0158</v>
      </c>
      <c r="F73" s="12">
        <v>0.0052</v>
      </c>
      <c r="G73" s="12">
        <v>0.0124</v>
      </c>
      <c r="H73" s="12">
        <v>-0.002</v>
      </c>
      <c r="I73" s="12">
        <v>0.0172</v>
      </c>
      <c r="J73" s="13">
        <v>0.0021</v>
      </c>
      <c r="K73" s="12">
        <v>0.0258</v>
      </c>
      <c r="L73" s="14">
        <v>1.72548581126787E-4</v>
      </c>
    </row>
    <row r="74">
      <c r="B74" s="12">
        <v>-0.0052</v>
      </c>
      <c r="C74" s="12">
        <v>6.0E-4</v>
      </c>
      <c r="D74" s="12">
        <v>-0.013</v>
      </c>
      <c r="E74" s="12">
        <v>0.0066</v>
      </c>
      <c r="F74" s="12">
        <v>-0.0114</v>
      </c>
      <c r="G74" s="12">
        <v>-0.0103</v>
      </c>
      <c r="H74" s="12">
        <v>-0.0119</v>
      </c>
      <c r="I74" s="12">
        <v>-0.0317</v>
      </c>
      <c r="J74" s="13">
        <v>-0.0103</v>
      </c>
      <c r="K74" s="12">
        <v>0.0041</v>
      </c>
      <c r="L74" s="14">
        <v>1.72548581126787E-4</v>
      </c>
    </row>
    <row r="75">
      <c r="B75" s="12">
        <v>-0.0045</v>
      </c>
      <c r="C75" s="12">
        <v>0.011</v>
      </c>
      <c r="D75" s="12">
        <v>0.0072</v>
      </c>
      <c r="E75" s="12">
        <v>0.0053</v>
      </c>
      <c r="F75" s="12">
        <v>-0.0076</v>
      </c>
      <c r="G75" s="12">
        <v>-0.0143</v>
      </c>
      <c r="H75" s="12">
        <v>-0.0043</v>
      </c>
      <c r="I75" s="12">
        <v>-0.0216</v>
      </c>
      <c r="J75" s="13">
        <v>0.0021</v>
      </c>
      <c r="K75" s="12">
        <v>-0.0045</v>
      </c>
      <c r="L75" s="14">
        <v>1.72548581126787E-4</v>
      </c>
    </row>
    <row r="76">
      <c r="B76" s="12">
        <v>0.0115</v>
      </c>
      <c r="C76" s="12">
        <v>0.0024</v>
      </c>
      <c r="D76" s="12">
        <v>0.0301</v>
      </c>
      <c r="E76" s="12">
        <v>0.0053</v>
      </c>
      <c r="F76" s="12">
        <v>0.0087</v>
      </c>
      <c r="G76" s="12">
        <v>0.0161</v>
      </c>
      <c r="H76" s="12">
        <v>-0.0062</v>
      </c>
      <c r="I76" s="12">
        <v>0.0017</v>
      </c>
      <c r="J76" s="13">
        <v>0.0021</v>
      </c>
      <c r="K76" s="12">
        <v>-0.0025</v>
      </c>
      <c r="L76" s="14">
        <v>1.72548581126787E-4</v>
      </c>
    </row>
    <row r="77">
      <c r="B77" s="12">
        <v>-0.0131</v>
      </c>
      <c r="C77" s="12">
        <v>-0.0117</v>
      </c>
      <c r="D77" s="12">
        <v>-0.0012</v>
      </c>
      <c r="E77" s="12">
        <v>-0.0139</v>
      </c>
      <c r="F77" s="12">
        <v>4.0E-4</v>
      </c>
      <c r="G77" s="12">
        <v>0.0113</v>
      </c>
      <c r="H77" s="12">
        <v>-0.0065</v>
      </c>
      <c r="I77" s="12">
        <v>0.0</v>
      </c>
      <c r="J77" s="13">
        <v>-0.0082</v>
      </c>
      <c r="K77" s="12">
        <v>0.0446</v>
      </c>
      <c r="L77" s="14">
        <v>1.72548581126787E-4</v>
      </c>
    </row>
    <row r="78">
      <c r="B78" s="12">
        <v>0.0278</v>
      </c>
      <c r="C78" s="12">
        <v>-0.0133</v>
      </c>
      <c r="D78" s="12">
        <v>0.064</v>
      </c>
      <c r="E78" s="12">
        <v>0.011</v>
      </c>
      <c r="F78" s="12">
        <v>-0.0023</v>
      </c>
      <c r="G78" s="12">
        <v>-0.0302</v>
      </c>
      <c r="H78" s="12">
        <v>-0.006</v>
      </c>
      <c r="I78" s="12">
        <v>0.0293</v>
      </c>
      <c r="J78" s="13">
        <v>0.0231</v>
      </c>
      <c r="K78" s="12">
        <v>-0.0235</v>
      </c>
      <c r="L78" s="14">
        <v>1.72548581126787E-4</v>
      </c>
    </row>
    <row r="79">
      <c r="B79" s="12">
        <v>0.0427</v>
      </c>
      <c r="C79" s="12">
        <v>0.017</v>
      </c>
      <c r="D79" s="12">
        <v>0.0211</v>
      </c>
      <c r="E79" s="12">
        <v>0.0054</v>
      </c>
      <c r="F79" s="12">
        <v>0.0304</v>
      </c>
      <c r="G79" s="12">
        <v>0.02</v>
      </c>
      <c r="H79" s="12">
        <v>-0.0323</v>
      </c>
      <c r="I79" s="12">
        <v>-0.0217</v>
      </c>
      <c r="J79" s="13">
        <v>0.0085</v>
      </c>
      <c r="K79" s="12">
        <v>0.0251</v>
      </c>
      <c r="L79" s="14">
        <v>1.72548581126787E-4</v>
      </c>
    </row>
    <row r="80">
      <c r="B80" s="12">
        <v>0.014</v>
      </c>
      <c r="C80" s="12">
        <v>-0.0013</v>
      </c>
      <c r="D80" s="12">
        <v>-0.0019</v>
      </c>
      <c r="E80" s="12">
        <v>-0.0186</v>
      </c>
      <c r="F80" s="12">
        <v>-0.003</v>
      </c>
      <c r="G80" s="12">
        <v>-0.0035</v>
      </c>
      <c r="H80" s="12">
        <v>-0.0074</v>
      </c>
      <c r="I80" s="12">
        <v>-0.0073</v>
      </c>
      <c r="J80" s="13">
        <v>0.0129</v>
      </c>
      <c r="K80" s="12">
        <v>-0.0368</v>
      </c>
      <c r="L80" s="14">
        <v>1.72548581126787E-4</v>
      </c>
    </row>
    <row r="81">
      <c r="B81" s="12">
        <v>-0.0138</v>
      </c>
      <c r="C81" s="12">
        <v>0.0061</v>
      </c>
      <c r="D81" s="12">
        <v>0.0054</v>
      </c>
      <c r="E81" s="12">
        <v>0.0124</v>
      </c>
      <c r="F81" s="12">
        <v>-0.02</v>
      </c>
      <c r="G81" s="12">
        <v>0.0046</v>
      </c>
      <c r="H81" s="12">
        <v>0.0165</v>
      </c>
      <c r="I81" s="12">
        <v>0.0462</v>
      </c>
      <c r="J81" s="13">
        <v>0.0043</v>
      </c>
      <c r="K81" s="12">
        <v>-0.0468</v>
      </c>
      <c r="L81" s="14">
        <v>1.72548581126787E-4</v>
      </c>
    </row>
    <row r="82">
      <c r="B82" s="12">
        <v>0.0164</v>
      </c>
      <c r="C82" s="12">
        <v>-0.058</v>
      </c>
      <c r="D82" s="12">
        <v>-0.0084</v>
      </c>
      <c r="E82" s="12">
        <v>0.0272</v>
      </c>
      <c r="F82" s="12">
        <v>-0.0029</v>
      </c>
      <c r="G82" s="12">
        <v>-0.0063</v>
      </c>
      <c r="H82" s="12">
        <v>0.0013</v>
      </c>
      <c r="I82" s="12">
        <v>0.0</v>
      </c>
      <c r="J82" s="13">
        <v>0.022</v>
      </c>
      <c r="K82" s="12">
        <v>0.0259</v>
      </c>
      <c r="L82" s="14">
        <v>1.72548581126787E-4</v>
      </c>
    </row>
    <row r="83">
      <c r="B83" s="12">
        <v>0.0316</v>
      </c>
      <c r="C83" s="12">
        <v>0.0119</v>
      </c>
      <c r="D83" s="12">
        <v>0.0408</v>
      </c>
      <c r="E83" s="12">
        <v>0.0817</v>
      </c>
      <c r="F83" s="12">
        <v>0.0355</v>
      </c>
      <c r="G83" s="12">
        <v>-4.0E-4</v>
      </c>
      <c r="H83" s="12">
        <v>-0.0131</v>
      </c>
      <c r="I83" s="12">
        <v>0.0017</v>
      </c>
      <c r="J83" s="13">
        <v>0.0089</v>
      </c>
      <c r="K83" s="12">
        <v>0.0332</v>
      </c>
      <c r="L83" s="14">
        <v>1.72548581126787E-4</v>
      </c>
    </row>
    <row r="84">
      <c r="B84" s="12">
        <v>0.0075</v>
      </c>
      <c r="C84" s="12">
        <v>0.0149</v>
      </c>
      <c r="D84" s="12">
        <v>0.0251</v>
      </c>
      <c r="E84" s="12">
        <v>0.0172</v>
      </c>
      <c r="F84" s="12">
        <v>0.0408</v>
      </c>
      <c r="G84" s="12">
        <v>0.019</v>
      </c>
      <c r="H84" s="12">
        <v>0.0244</v>
      </c>
      <c r="I84" s="12">
        <v>0.0052</v>
      </c>
      <c r="J84" s="13">
        <v>-0.0153</v>
      </c>
      <c r="K84" s="12">
        <v>-0.0225</v>
      </c>
      <c r="L84" s="14">
        <v>1.72548581126787E-4</v>
      </c>
    </row>
    <row r="85">
      <c r="B85" s="12">
        <v>0.0162</v>
      </c>
      <c r="C85" s="12">
        <v>0.0575</v>
      </c>
      <c r="D85" s="12">
        <v>0.0419</v>
      </c>
      <c r="E85" s="12">
        <v>0.0163</v>
      </c>
      <c r="F85" s="12">
        <v>0.0154</v>
      </c>
      <c r="G85" s="12">
        <v>0.0088</v>
      </c>
      <c r="H85" s="12">
        <v>0.0111</v>
      </c>
      <c r="I85" s="12">
        <v>4.0E-4</v>
      </c>
      <c r="J85" s="13">
        <v>0.0044</v>
      </c>
      <c r="K85" s="12">
        <v>0.0219</v>
      </c>
      <c r="L85" s="14">
        <v>1.72548581126787E-4</v>
      </c>
    </row>
    <row r="86">
      <c r="B86" s="12">
        <v>0.0212</v>
      </c>
      <c r="C86" s="12">
        <v>4.0E-4</v>
      </c>
      <c r="D86" s="12">
        <v>0.0131</v>
      </c>
      <c r="E86" s="12">
        <v>0.0216</v>
      </c>
      <c r="F86" s="12">
        <v>-8.0E-4</v>
      </c>
      <c r="G86" s="12">
        <v>0.0041</v>
      </c>
      <c r="H86" s="12">
        <v>0.0279</v>
      </c>
      <c r="I86" s="12">
        <v>-0.0057</v>
      </c>
      <c r="J86" s="13">
        <v>0.0156</v>
      </c>
      <c r="K86" s="12">
        <v>0.005</v>
      </c>
      <c r="L86" s="14">
        <v>1.72548581126787E-4</v>
      </c>
    </row>
    <row r="87">
      <c r="B87" s="12">
        <v>0.0224</v>
      </c>
      <c r="C87" s="12">
        <v>0.0062</v>
      </c>
      <c r="D87" s="12">
        <v>0.003</v>
      </c>
      <c r="E87" s="12">
        <v>0.0277</v>
      </c>
      <c r="F87" s="12">
        <v>-0.056</v>
      </c>
      <c r="G87" s="12">
        <v>0.0039</v>
      </c>
      <c r="H87" s="12">
        <v>0.0268</v>
      </c>
      <c r="I87" s="12">
        <v>0.0381</v>
      </c>
      <c r="J87" s="13">
        <v>-0.011</v>
      </c>
      <c r="K87" s="12">
        <v>-0.0335</v>
      </c>
      <c r="L87" s="14">
        <v>1.72548581126787E-4</v>
      </c>
    </row>
    <row r="88">
      <c r="B88" s="12">
        <v>-0.0157</v>
      </c>
      <c r="C88" s="12">
        <v>-0.0164</v>
      </c>
      <c r="D88" s="12">
        <v>-0.0148</v>
      </c>
      <c r="E88" s="12">
        <v>-0.0018</v>
      </c>
      <c r="F88" s="12">
        <v>0.0371</v>
      </c>
      <c r="G88" s="12">
        <v>-0.0032</v>
      </c>
      <c r="H88" s="12">
        <v>6.0E-4</v>
      </c>
      <c r="I88" s="12">
        <v>0.0102</v>
      </c>
      <c r="J88" s="18">
        <v>0.0089</v>
      </c>
      <c r="K88" s="12">
        <v>-0.0746</v>
      </c>
      <c r="L88" s="14">
        <v>1.72548581126787E-4</v>
      </c>
    </row>
    <row r="89">
      <c r="B89" s="12">
        <v>0.0158</v>
      </c>
      <c r="C89" s="12">
        <v>0.0112</v>
      </c>
      <c r="D89" s="12">
        <v>0.0224</v>
      </c>
      <c r="E89" s="12">
        <v>0.0112</v>
      </c>
      <c r="F89" s="12">
        <v>-0.0463</v>
      </c>
      <c r="G89" s="12">
        <v>-0.0305</v>
      </c>
      <c r="H89" s="12">
        <v>0.0054</v>
      </c>
      <c r="I89" s="12">
        <v>0.0287</v>
      </c>
      <c r="J89" s="18">
        <v>0.009</v>
      </c>
      <c r="K89" s="12">
        <v>-0.0056</v>
      </c>
      <c r="L89" s="14">
        <v>1.72548581126787E-4</v>
      </c>
    </row>
    <row r="90">
      <c r="B90" s="12">
        <v>-0.0308</v>
      </c>
      <c r="C90" s="12">
        <v>-0.0032</v>
      </c>
      <c r="D90" s="12">
        <v>-0.0567</v>
      </c>
      <c r="E90" s="12">
        <v>-0.0269</v>
      </c>
      <c r="F90" s="12">
        <v>0.0135</v>
      </c>
      <c r="G90" s="12">
        <v>-0.0231</v>
      </c>
      <c r="H90" s="12">
        <v>0.0013</v>
      </c>
      <c r="I90" s="12">
        <v>-0.0378</v>
      </c>
      <c r="J90" s="18">
        <v>-0.0045</v>
      </c>
      <c r="K90" s="12">
        <v>0.0039</v>
      </c>
      <c r="L90" s="14">
        <v>1.72548581126787E-4</v>
      </c>
    </row>
    <row r="91">
      <c r="B91" s="12">
        <v>-0.0183</v>
      </c>
      <c r="C91" s="12">
        <v>0.0215</v>
      </c>
      <c r="D91" s="12">
        <v>0.0042</v>
      </c>
      <c r="E91" s="12">
        <v>-0.0236</v>
      </c>
      <c r="F91" s="12">
        <v>1.0E-4</v>
      </c>
      <c r="G91" s="12">
        <v>-0.0307</v>
      </c>
      <c r="H91" s="12">
        <v>-0.0093</v>
      </c>
      <c r="I91" s="12">
        <v>-0.0202</v>
      </c>
      <c r="J91" s="18">
        <v>-0.0154</v>
      </c>
      <c r="K91" s="12">
        <v>-0.0084</v>
      </c>
      <c r="L91" s="14">
        <v>1.72548581126787E-4</v>
      </c>
    </row>
    <row r="92">
      <c r="B92" s="12">
        <v>-0.0169</v>
      </c>
      <c r="C92" s="12">
        <v>-0.0042</v>
      </c>
      <c r="D92" s="12">
        <v>-0.0105</v>
      </c>
      <c r="E92" s="12">
        <v>-0.0236</v>
      </c>
      <c r="F92" s="12">
        <v>-0.0061</v>
      </c>
      <c r="G92" s="12">
        <v>0.0028</v>
      </c>
      <c r="H92" s="12">
        <v>-0.0195</v>
      </c>
      <c r="I92" s="12">
        <v>-0.0225</v>
      </c>
      <c r="J92" s="19">
        <v>0.001</v>
      </c>
      <c r="K92" s="12">
        <v>0.0287</v>
      </c>
      <c r="L92" s="14">
        <v>1.72548581126787E-4</v>
      </c>
    </row>
    <row r="94">
      <c r="A94" s="20" t="s">
        <v>27</v>
      </c>
      <c r="B94" s="21">
        <f t="shared" ref="B94:L94" si="1">AVERAGE(B3:B92)</f>
        <v>0.003407777778</v>
      </c>
      <c r="C94" s="21">
        <f t="shared" si="1"/>
        <v>0.0006677777778</v>
      </c>
      <c r="D94" s="21">
        <f t="shared" si="1"/>
        <v>0.003772222222</v>
      </c>
      <c r="E94" s="21">
        <f t="shared" si="1"/>
        <v>0.003461111111</v>
      </c>
      <c r="F94" s="21">
        <f t="shared" si="1"/>
        <v>0.0006355555556</v>
      </c>
      <c r="G94" s="21">
        <f t="shared" si="1"/>
        <v>0.002827777778</v>
      </c>
      <c r="H94" s="21">
        <f t="shared" si="1"/>
        <v>0.001306666667</v>
      </c>
      <c r="I94" s="21">
        <f t="shared" si="1"/>
        <v>0.001828888889</v>
      </c>
      <c r="J94" s="21">
        <f t="shared" si="1"/>
        <v>0.001034444444</v>
      </c>
      <c r="K94" s="21">
        <f t="shared" si="1"/>
        <v>0.0004755555556</v>
      </c>
      <c r="L94" s="22">
        <f t="shared" si="1"/>
        <v>0.0001725485811</v>
      </c>
    </row>
    <row r="95">
      <c r="A95" s="23" t="s">
        <v>28</v>
      </c>
    </row>
    <row r="96">
      <c r="A96" s="20" t="s">
        <v>29</v>
      </c>
      <c r="B96" s="24">
        <f t="shared" ref="B96:K96" si="2">STDEV(B3:B92)</f>
        <v>0.0172399994</v>
      </c>
      <c r="C96" s="24">
        <f t="shared" si="2"/>
        <v>0.01985336033</v>
      </c>
      <c r="D96" s="24">
        <f t="shared" si="2"/>
        <v>0.01844034431</v>
      </c>
      <c r="E96" s="24">
        <f t="shared" si="2"/>
        <v>0.01954602574</v>
      </c>
      <c r="F96" s="24">
        <f t="shared" si="2"/>
        <v>0.0209902937</v>
      </c>
      <c r="G96" s="24">
        <f t="shared" si="2"/>
        <v>0.01912709724</v>
      </c>
      <c r="H96" s="24">
        <f t="shared" si="2"/>
        <v>0.01451213982</v>
      </c>
      <c r="I96" s="24">
        <f t="shared" si="2"/>
        <v>0.02051768897</v>
      </c>
      <c r="J96" s="24">
        <f t="shared" si="2"/>
        <v>0.01044361168</v>
      </c>
      <c r="K96" s="24">
        <f t="shared" si="2"/>
        <v>0.02290382094</v>
      </c>
      <c r="L96" s="24"/>
    </row>
    <row r="97">
      <c r="A97" s="23" t="s">
        <v>30</v>
      </c>
    </row>
    <row r="98">
      <c r="A98" s="25" t="s">
        <v>31</v>
      </c>
    </row>
    <row r="100">
      <c r="A100" s="26" t="s">
        <v>32</v>
      </c>
      <c r="B100" s="27">
        <f t="shared" ref="B100:K100" si="3">((-1.96*B96)/(90^(1/2)))+B94</f>
        <v>-0.0001540429996</v>
      </c>
      <c r="C100" s="27">
        <f t="shared" si="3"/>
        <v>-0.003433968962</v>
      </c>
      <c r="D100" s="27">
        <f t="shared" si="3"/>
        <v>-0.00003759238372</v>
      </c>
      <c r="E100" s="27">
        <f t="shared" si="3"/>
        <v>-0.000577139645</v>
      </c>
      <c r="F100" s="27">
        <f t="shared" si="3"/>
        <v>-0.003701084051</v>
      </c>
      <c r="G100" s="27">
        <f t="shared" si="3"/>
        <v>-0.001123921453</v>
      </c>
      <c r="H100" s="27">
        <f t="shared" si="3"/>
        <v>-0.001691572484</v>
      </c>
      <c r="I100" s="27">
        <f t="shared" si="3"/>
        <v>-0.002410109569</v>
      </c>
      <c r="J100" s="27">
        <f t="shared" si="3"/>
        <v>-0.001123228083</v>
      </c>
      <c r="K100" s="27">
        <f t="shared" si="3"/>
        <v>-0.004256422876</v>
      </c>
      <c r="L100" s="28"/>
    </row>
    <row r="101">
      <c r="A101" s="26" t="s">
        <v>33</v>
      </c>
      <c r="B101" s="29">
        <f t="shared" ref="B101:K101" si="4">((1.96*B96)/(90^(1/2)))+B94</f>
        <v>0.006969598555</v>
      </c>
      <c r="C101" s="29">
        <f t="shared" si="4"/>
        <v>0.004769524517</v>
      </c>
      <c r="D101" s="29">
        <f t="shared" si="4"/>
        <v>0.007582036828</v>
      </c>
      <c r="E101" s="29">
        <f t="shared" si="4"/>
        <v>0.007499361867</v>
      </c>
      <c r="F101" s="29">
        <f t="shared" si="4"/>
        <v>0.004972195162</v>
      </c>
      <c r="G101" s="29">
        <f t="shared" si="4"/>
        <v>0.006779477009</v>
      </c>
      <c r="H101" s="29">
        <f t="shared" si="4"/>
        <v>0.004304905817</v>
      </c>
      <c r="I101" s="29">
        <f t="shared" si="4"/>
        <v>0.006067887347</v>
      </c>
      <c r="J101" s="29">
        <f t="shared" si="4"/>
        <v>0.003192116972</v>
      </c>
      <c r="K101" s="29">
        <f t="shared" si="4"/>
        <v>0.005207533987</v>
      </c>
      <c r="L101" s="30"/>
    </row>
    <row r="102">
      <c r="A102" s="31" t="s">
        <v>34</v>
      </c>
    </row>
    <row r="104">
      <c r="A104" s="32" t="s">
        <v>35</v>
      </c>
      <c r="B104" s="33">
        <f t="shared" ref="B104:K104" si="5">B96*(1-0.151)</f>
        <v>0.01463675949</v>
      </c>
      <c r="C104" s="33">
        <f t="shared" si="5"/>
        <v>0.01685550292</v>
      </c>
      <c r="D104" s="33">
        <f t="shared" si="5"/>
        <v>0.01565585232</v>
      </c>
      <c r="E104" s="33">
        <f t="shared" si="5"/>
        <v>0.01659457586</v>
      </c>
      <c r="F104" s="33">
        <f t="shared" si="5"/>
        <v>0.01782075935</v>
      </c>
      <c r="G104" s="33">
        <f t="shared" si="5"/>
        <v>0.01623890556</v>
      </c>
      <c r="H104" s="33">
        <f t="shared" si="5"/>
        <v>0.01232080671</v>
      </c>
      <c r="I104" s="33">
        <f t="shared" si="5"/>
        <v>0.01741951793</v>
      </c>
      <c r="J104" s="33">
        <f t="shared" si="5"/>
        <v>0.008866626318</v>
      </c>
      <c r="K104" s="33">
        <f t="shared" si="5"/>
        <v>0.01944534398</v>
      </c>
      <c r="L104" s="33"/>
    </row>
    <row r="105">
      <c r="A105" s="32" t="s">
        <v>33</v>
      </c>
      <c r="B105" s="33">
        <f t="shared" ref="B105:K105" si="6">B96*(1+0.151)</f>
        <v>0.01984323931</v>
      </c>
      <c r="C105" s="33">
        <f t="shared" si="6"/>
        <v>0.02285121774</v>
      </c>
      <c r="D105" s="33">
        <f t="shared" si="6"/>
        <v>0.0212248363</v>
      </c>
      <c r="E105" s="33">
        <f t="shared" si="6"/>
        <v>0.02249747563</v>
      </c>
      <c r="F105" s="33">
        <f t="shared" si="6"/>
        <v>0.02415982804</v>
      </c>
      <c r="G105" s="33">
        <f t="shared" si="6"/>
        <v>0.02201528893</v>
      </c>
      <c r="H105" s="33">
        <f t="shared" si="6"/>
        <v>0.01670347294</v>
      </c>
      <c r="I105" s="33">
        <f t="shared" si="6"/>
        <v>0.02361586</v>
      </c>
      <c r="J105" s="33">
        <f t="shared" si="6"/>
        <v>0.01202059705</v>
      </c>
      <c r="K105" s="33">
        <f t="shared" si="6"/>
        <v>0.0263622979</v>
      </c>
      <c r="L105" s="33"/>
    </row>
    <row r="106">
      <c r="A106" s="34" t="s">
        <v>36</v>
      </c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>
      <c r="B108" s="36" t="s">
        <v>13</v>
      </c>
      <c r="C108" s="36" t="s">
        <v>14</v>
      </c>
      <c r="D108" s="36" t="s">
        <v>15</v>
      </c>
      <c r="E108" s="36" t="s">
        <v>16</v>
      </c>
      <c r="F108" s="36" t="s">
        <v>17</v>
      </c>
      <c r="G108" s="36" t="s">
        <v>18</v>
      </c>
      <c r="H108" s="36" t="s">
        <v>37</v>
      </c>
      <c r="I108" s="36" t="s">
        <v>20</v>
      </c>
      <c r="J108" s="37" t="s">
        <v>21</v>
      </c>
      <c r="K108" s="36" t="s">
        <v>22</v>
      </c>
      <c r="L108" s="36" t="s">
        <v>23</v>
      </c>
    </row>
    <row r="109">
      <c r="A109" s="38" t="s">
        <v>38</v>
      </c>
      <c r="B109" s="16">
        <f t="shared" ref="B109:K109" si="7">(B94-$L$94)/B96</f>
        <v>0.1876583126</v>
      </c>
      <c r="C109" s="16">
        <f t="shared" si="7"/>
        <v>0.02494435141</v>
      </c>
      <c r="D109" s="16">
        <f t="shared" si="7"/>
        <v>0.1952064224</v>
      </c>
      <c r="E109" s="16">
        <f t="shared" si="7"/>
        <v>0.1682471196</v>
      </c>
      <c r="F109" s="16">
        <f t="shared" si="7"/>
        <v>0.02205814655</v>
      </c>
      <c r="G109" s="16">
        <f t="shared" si="7"/>
        <v>0.1388202906</v>
      </c>
      <c r="H109" s="16">
        <f t="shared" si="7"/>
        <v>0.07814961125</v>
      </c>
      <c r="I109" s="16">
        <f t="shared" si="7"/>
        <v>0.08072743039</v>
      </c>
      <c r="J109" s="16">
        <f t="shared" si="7"/>
        <v>0.08252852457</v>
      </c>
      <c r="K109" s="16">
        <f t="shared" si="7"/>
        <v>0.01322953822</v>
      </c>
    </row>
    <row r="111">
      <c r="A111" s="39"/>
      <c r="B111" s="40" t="s">
        <v>39</v>
      </c>
    </row>
    <row r="112">
      <c r="A112" s="41"/>
      <c r="B112" s="42" t="s">
        <v>13</v>
      </c>
      <c r="C112" s="42" t="s">
        <v>14</v>
      </c>
      <c r="D112" s="42" t="s">
        <v>15</v>
      </c>
      <c r="E112" s="42" t="s">
        <v>16</v>
      </c>
      <c r="F112" s="42" t="s">
        <v>17</v>
      </c>
      <c r="G112" s="42" t="s">
        <v>18</v>
      </c>
      <c r="H112" s="42" t="s">
        <v>37</v>
      </c>
      <c r="I112" s="42" t="s">
        <v>20</v>
      </c>
      <c r="J112" s="43" t="s">
        <v>21</v>
      </c>
      <c r="K112" s="42" t="s">
        <v>22</v>
      </c>
    </row>
    <row r="113">
      <c r="A113" s="44" t="str">
        <f>B112</f>
        <v>Газпром</v>
      </c>
      <c r="B113" s="45">
        <f t="shared" ref="B113:K113" si="8">CORREL($B$3:$B$92,B$3:B$92)</f>
        <v>1</v>
      </c>
      <c r="C113" s="45">
        <f t="shared" si="8"/>
        <v>0.2336667196</v>
      </c>
      <c r="D113" s="45">
        <f t="shared" si="8"/>
        <v>0.4826203002</v>
      </c>
      <c r="E113" s="45">
        <f t="shared" si="8"/>
        <v>0.5638108349</v>
      </c>
      <c r="F113" s="45">
        <f t="shared" si="8"/>
        <v>0.05597863237</v>
      </c>
      <c r="G113" s="45">
        <f t="shared" si="8"/>
        <v>0.115900154</v>
      </c>
      <c r="H113" s="45">
        <f t="shared" si="8"/>
        <v>-0.04870041597</v>
      </c>
      <c r="I113" s="45">
        <f t="shared" si="8"/>
        <v>0.1407822671</v>
      </c>
      <c r="J113" s="45">
        <f t="shared" si="8"/>
        <v>0.2590201375</v>
      </c>
      <c r="K113" s="45">
        <f t="shared" si="8"/>
        <v>0.2358665048</v>
      </c>
    </row>
    <row r="114">
      <c r="A114" s="46" t="str">
        <f>C112</f>
        <v>Яндекс</v>
      </c>
      <c r="B114" s="45">
        <f>C113</f>
        <v>0.2336667196</v>
      </c>
      <c r="C114" s="45">
        <f t="shared" ref="C114:K114" si="9">CORREL($C$3:$C$92,C$3:C$92)</f>
        <v>1</v>
      </c>
      <c r="D114" s="45">
        <f t="shared" si="9"/>
        <v>0.3457756452</v>
      </c>
      <c r="E114" s="45">
        <f t="shared" si="9"/>
        <v>0.1391148795</v>
      </c>
      <c r="F114" s="45">
        <f t="shared" si="9"/>
        <v>0.07854648004</v>
      </c>
      <c r="G114" s="45">
        <f t="shared" si="9"/>
        <v>0.01017884899</v>
      </c>
      <c r="H114" s="45">
        <f t="shared" si="9"/>
        <v>0.2358973299</v>
      </c>
      <c r="I114" s="45">
        <f t="shared" si="9"/>
        <v>-0.05478297653</v>
      </c>
      <c r="J114" s="45">
        <f t="shared" si="9"/>
        <v>0.09523321235</v>
      </c>
      <c r="K114" s="45">
        <f t="shared" si="9"/>
        <v>0.1804600901</v>
      </c>
    </row>
    <row r="115">
      <c r="A115" s="46" t="str">
        <f>D112</f>
        <v>Алроса</v>
      </c>
      <c r="B115" s="45">
        <f>D113</f>
        <v>0.4826203002</v>
      </c>
      <c r="C115" s="45">
        <f>D114</f>
        <v>0.3457756452</v>
      </c>
      <c r="D115" s="45">
        <f t="shared" ref="D115:K115" si="10">CORREL($D$3:$D$92,D$3:D$92)</f>
        <v>1</v>
      </c>
      <c r="E115" s="45">
        <f t="shared" si="10"/>
        <v>0.3412337207</v>
      </c>
      <c r="F115" s="45">
        <f t="shared" si="10"/>
        <v>0.111976854</v>
      </c>
      <c r="G115" s="45">
        <f t="shared" si="10"/>
        <v>-0.06173799506</v>
      </c>
      <c r="H115" s="45">
        <f t="shared" si="10"/>
        <v>0.1482545568</v>
      </c>
      <c r="I115" s="45">
        <f t="shared" si="10"/>
        <v>0.1230124491</v>
      </c>
      <c r="J115" s="45">
        <f t="shared" si="10"/>
        <v>0.2030872045</v>
      </c>
      <c r="K115" s="45">
        <f t="shared" si="10"/>
        <v>0.0868305167</v>
      </c>
    </row>
    <row r="116">
      <c r="A116" s="46" t="str">
        <f>E112</f>
        <v>Лукойл</v>
      </c>
      <c r="B116" s="45">
        <f>E113</f>
        <v>0.5638108349</v>
      </c>
      <c r="C116" s="45">
        <f>E114</f>
        <v>0.1391148795</v>
      </c>
      <c r="D116" s="45">
        <f>E115</f>
        <v>0.3412337207</v>
      </c>
      <c r="E116" s="45">
        <f t="shared" ref="E116:K116" si="11">CORREL($E$3:$E$92,E$3:E$92)</f>
        <v>1</v>
      </c>
      <c r="F116" s="45">
        <f t="shared" si="11"/>
        <v>-0.08798213029</v>
      </c>
      <c r="G116" s="45">
        <f t="shared" si="11"/>
        <v>0.06007007324</v>
      </c>
      <c r="H116" s="45">
        <f t="shared" si="11"/>
        <v>0.135047241</v>
      </c>
      <c r="I116" s="45">
        <f t="shared" si="11"/>
        <v>0.1651428685</v>
      </c>
      <c r="J116" s="45">
        <f t="shared" si="11"/>
        <v>0.1239939291</v>
      </c>
      <c r="K116" s="45">
        <f t="shared" si="11"/>
        <v>0.1062975106</v>
      </c>
    </row>
    <row r="117">
      <c r="A117" s="46" t="str">
        <f>F112</f>
        <v>Apple</v>
      </c>
      <c r="B117" s="45">
        <f>F113</f>
        <v>0.05597863237</v>
      </c>
      <c r="C117" s="45">
        <f>F114</f>
        <v>0.07854648004</v>
      </c>
      <c r="D117" s="45">
        <f>F115</f>
        <v>0.111976854</v>
      </c>
      <c r="E117" s="45">
        <f>F116</f>
        <v>-0.08798213029</v>
      </c>
      <c r="F117" s="45">
        <f t="shared" ref="F117:K117" si="12">CORREL($F$3:$F$92,F$3:F$92)</f>
        <v>1</v>
      </c>
      <c r="G117" s="45">
        <f t="shared" si="12"/>
        <v>0.2464949006</v>
      </c>
      <c r="H117" s="45">
        <f t="shared" si="12"/>
        <v>-0.06855538829</v>
      </c>
      <c r="I117" s="45">
        <f t="shared" si="12"/>
        <v>-0.1633568796</v>
      </c>
      <c r="J117" s="45">
        <f t="shared" si="12"/>
        <v>0.05796845992</v>
      </c>
      <c r="K117" s="45">
        <f t="shared" si="12"/>
        <v>0.2630910873</v>
      </c>
    </row>
    <row r="118">
      <c r="A118" s="46" t="str">
        <f>G112</f>
        <v>Intel </v>
      </c>
      <c r="B118" s="45">
        <f>G113</f>
        <v>0.115900154</v>
      </c>
      <c r="C118" s="45">
        <f>G114</f>
        <v>0.01017884899</v>
      </c>
      <c r="D118" s="45">
        <f>G115</f>
        <v>-0.06173799506</v>
      </c>
      <c r="E118" s="45">
        <f>G116</f>
        <v>0.06007007324</v>
      </c>
      <c r="F118" s="45">
        <f>G117</f>
        <v>0.2464949006</v>
      </c>
      <c r="G118" s="45">
        <f t="shared" ref="G118:K118" si="13">CORREL($G$3:$G$92,G$3:G$92)</f>
        <v>1</v>
      </c>
      <c r="H118" s="45">
        <f t="shared" si="13"/>
        <v>0.1218653181</v>
      </c>
      <c r="I118" s="45">
        <f t="shared" si="13"/>
        <v>0.2446074732</v>
      </c>
      <c r="J118" s="45">
        <f t="shared" si="13"/>
        <v>-0.07044753365</v>
      </c>
      <c r="K118" s="45">
        <f t="shared" si="13"/>
        <v>0.2562186267</v>
      </c>
    </row>
    <row r="119">
      <c r="A119" s="46" t="str">
        <f>H112</f>
        <v>Siemens </v>
      </c>
      <c r="B119" s="45">
        <f>H113</f>
        <v>-0.04870041597</v>
      </c>
      <c r="C119" s="45">
        <f>H114</f>
        <v>0.2358973299</v>
      </c>
      <c r="D119" s="45">
        <f>H115</f>
        <v>0.1482545568</v>
      </c>
      <c r="E119" s="45">
        <f>H116</f>
        <v>0.135047241</v>
      </c>
      <c r="F119" s="45">
        <f>H117</f>
        <v>-0.06855538829</v>
      </c>
      <c r="G119" s="45">
        <f>H118</f>
        <v>0.1218653181</v>
      </c>
      <c r="H119" s="45">
        <f t="shared" ref="H119:K119" si="14">CORREL($H$3:$H$92,H$3:H$92)</f>
        <v>1</v>
      </c>
      <c r="I119" s="45">
        <f t="shared" si="14"/>
        <v>0.2163041318</v>
      </c>
      <c r="J119" s="45">
        <f t="shared" si="14"/>
        <v>-0.07763206613</v>
      </c>
      <c r="K119" s="45">
        <f t="shared" si="14"/>
        <v>-0.043059964</v>
      </c>
    </row>
    <row r="120">
      <c r="A120" s="46" t="str">
        <f>I112</f>
        <v>Chevron </v>
      </c>
      <c r="B120" s="45">
        <f>I113</f>
        <v>0.1407822671</v>
      </c>
      <c r="C120" s="45">
        <f>I114</f>
        <v>-0.05478297653</v>
      </c>
      <c r="D120" s="45">
        <f>I115</f>
        <v>0.1230124491</v>
      </c>
      <c r="E120" s="45">
        <f>I116</f>
        <v>0.1651428685</v>
      </c>
      <c r="F120" s="45">
        <f>I117</f>
        <v>-0.1633568796</v>
      </c>
      <c r="G120" s="45">
        <f>I118</f>
        <v>0.2446074732</v>
      </c>
      <c r="H120" s="45">
        <f>I119</f>
        <v>0.2163041318</v>
      </c>
      <c r="I120" s="45">
        <f t="shared" ref="I120:K120" si="15">CORREL($I$3:$I$92,I$3:I$92)</f>
        <v>1</v>
      </c>
      <c r="J120" s="45">
        <f t="shared" si="15"/>
        <v>0.05804999272</v>
      </c>
      <c r="K120" s="45">
        <f t="shared" si="15"/>
        <v>-0.02068991023</v>
      </c>
    </row>
    <row r="121">
      <c r="A121" s="46" t="str">
        <f>J112</f>
        <v>Рязанская энергетическая сбытовая компания (RZSB)</v>
      </c>
      <c r="B121" s="45">
        <f>J113</f>
        <v>0.2590201375</v>
      </c>
      <c r="C121" s="45">
        <f>J114</f>
        <v>0.09523321235</v>
      </c>
      <c r="D121" s="45">
        <f>J115</f>
        <v>0.2030872045</v>
      </c>
      <c r="E121" s="45">
        <f>J116</f>
        <v>0.1239939291</v>
      </c>
      <c r="F121" s="45">
        <f>J117</f>
        <v>0.05796845992</v>
      </c>
      <c r="G121" s="45">
        <f>J118</f>
        <v>-0.07044753365</v>
      </c>
      <c r="H121" s="45">
        <f>J119</f>
        <v>-0.07763206613</v>
      </c>
      <c r="I121" s="45">
        <f>J120</f>
        <v>0.05804999272</v>
      </c>
      <c r="J121" s="45">
        <f t="shared" ref="J121:K121" si="16">CORREL($J$3:$J$92,J$3:J$92)</f>
        <v>1</v>
      </c>
      <c r="K121" s="45">
        <f t="shared" si="16"/>
        <v>0.06811629554</v>
      </c>
    </row>
    <row r="122">
      <c r="A122" s="46" t="str">
        <f>K112</f>
        <v>Ebay</v>
      </c>
      <c r="B122" s="45">
        <f>K113</f>
        <v>0.2358665048</v>
      </c>
      <c r="C122" s="45">
        <f>K114</f>
        <v>0.1804600901</v>
      </c>
      <c r="D122" s="45">
        <f>K115</f>
        <v>0.0868305167</v>
      </c>
      <c r="E122" s="45">
        <f>K116</f>
        <v>0.1062975106</v>
      </c>
      <c r="F122" s="45">
        <f>K117</f>
        <v>0.2630910873</v>
      </c>
      <c r="G122" s="45">
        <f>K118</f>
        <v>0.2562186267</v>
      </c>
      <c r="H122" s="45">
        <f>K119</f>
        <v>-0.043059964</v>
      </c>
      <c r="I122" s="45">
        <f>K120</f>
        <v>-0.02068991023</v>
      </c>
      <c r="J122" s="45">
        <f>K121</f>
        <v>0.06811629554</v>
      </c>
      <c r="K122" s="45">
        <f>CORREL($K$3:$K$92,K$3:K$92)</f>
        <v>1</v>
      </c>
    </row>
    <row r="124">
      <c r="A124" s="47" t="s">
        <v>40</v>
      </c>
    </row>
    <row r="125">
      <c r="A125" s="48" t="s">
        <v>41</v>
      </c>
      <c r="C125" s="49">
        <v>0.003</v>
      </c>
      <c r="E125" s="48" t="s">
        <v>42</v>
      </c>
      <c r="G125" s="50">
        <f>E181</f>
        <v>1</v>
      </c>
    </row>
    <row r="126">
      <c r="A126" s="6" t="s">
        <v>43</v>
      </c>
      <c r="C126" s="51">
        <f t="array" ref="C126">SQRT(MMULT(MMULT(B139:K139,B129:K138),E170:E179))</f>
        <v>0.009883398029</v>
      </c>
    </row>
    <row r="127">
      <c r="B127" s="52" t="s">
        <v>44</v>
      </c>
    </row>
    <row r="128">
      <c r="A128" s="53"/>
      <c r="B128" s="54" t="s">
        <v>13</v>
      </c>
      <c r="C128" s="54" t="s">
        <v>14</v>
      </c>
      <c r="D128" s="54" t="s">
        <v>15</v>
      </c>
      <c r="E128" s="54" t="s">
        <v>16</v>
      </c>
      <c r="F128" s="54" t="s">
        <v>17</v>
      </c>
      <c r="G128" s="54" t="s">
        <v>18</v>
      </c>
      <c r="H128" s="54" t="s">
        <v>37</v>
      </c>
      <c r="I128" s="54" t="s">
        <v>20</v>
      </c>
      <c r="J128" s="55" t="s">
        <v>21</v>
      </c>
      <c r="K128" s="54" t="s">
        <v>22</v>
      </c>
    </row>
    <row r="129">
      <c r="A129" s="56" t="str">
        <f>B128</f>
        <v>Газпром</v>
      </c>
      <c r="B129" s="57">
        <f t="shared" ref="B129:K129" si="17">B113*$B$96*B96</f>
        <v>0.0002972175793</v>
      </c>
      <c r="C129" s="57">
        <f t="shared" si="17"/>
        <v>0.0000799775568</v>
      </c>
      <c r="D129" s="57">
        <f t="shared" si="17"/>
        <v>0.0001534305556</v>
      </c>
      <c r="E129" s="57">
        <f t="shared" si="17"/>
        <v>0.0001899892946</v>
      </c>
      <c r="F129" s="57">
        <f t="shared" si="17"/>
        <v>0.00002025713608</v>
      </c>
      <c r="G129" s="57">
        <f t="shared" si="17"/>
        <v>0.00003821820849</v>
      </c>
      <c r="H129" s="57">
        <f t="shared" si="17"/>
        <v>-0.0000121843221</v>
      </c>
      <c r="I129" s="57">
        <f t="shared" si="17"/>
        <v>0.00004979819975</v>
      </c>
      <c r="J129" s="57">
        <f t="shared" si="17"/>
        <v>0.00004663602122</v>
      </c>
      <c r="K129" s="57">
        <f t="shared" si="17"/>
        <v>0.00009313468664</v>
      </c>
    </row>
    <row r="130">
      <c r="A130" s="58" t="str">
        <f>C128</f>
        <v>Яндекс</v>
      </c>
      <c r="B130" s="59">
        <f>C129</f>
        <v>0.0000799775568</v>
      </c>
      <c r="C130" s="57">
        <f t="shared" ref="C130:K130" si="18">C114*$C$96*C96</f>
        <v>0.0003941559164</v>
      </c>
      <c r="D130" s="57">
        <f t="shared" si="18"/>
        <v>0.000126589432</v>
      </c>
      <c r="E130" s="57">
        <f t="shared" si="18"/>
        <v>0.00005398412609</v>
      </c>
      <c r="F130" s="57">
        <f t="shared" si="18"/>
        <v>0.00003273250687</v>
      </c>
      <c r="G130" s="57">
        <f t="shared" si="18"/>
        <v>0.000003865287141</v>
      </c>
      <c r="H130" s="57">
        <f t="shared" si="18"/>
        <v>0.00006796549813</v>
      </c>
      <c r="I130" s="57">
        <f t="shared" si="18"/>
        <v>-0.00002231557553</v>
      </c>
      <c r="J130" s="57">
        <f t="shared" si="18"/>
        <v>0.00001974572909</v>
      </c>
      <c r="K130" s="57">
        <f t="shared" si="18"/>
        <v>0.00008205841698</v>
      </c>
    </row>
    <row r="131">
      <c r="A131" s="58" t="str">
        <f>D128</f>
        <v>Алроса</v>
      </c>
      <c r="B131" s="59">
        <f>D129</f>
        <v>0.0001534305556</v>
      </c>
      <c r="C131" s="59">
        <f>D130</f>
        <v>0.000126589432</v>
      </c>
      <c r="D131" s="57">
        <f t="shared" ref="D131:K131" si="19">D115*$D$96*D96</f>
        <v>0.0003400462984</v>
      </c>
      <c r="E131" s="57">
        <f t="shared" si="19"/>
        <v>0.0001229927278</v>
      </c>
      <c r="F131" s="57">
        <f t="shared" si="19"/>
        <v>0.00004334268414</v>
      </c>
      <c r="G131" s="57">
        <f t="shared" si="19"/>
        <v>-0.00002177562422</v>
      </c>
      <c r="H131" s="57">
        <f t="shared" si="19"/>
        <v>0.00003967423221</v>
      </c>
      <c r="I131" s="57">
        <f t="shared" si="19"/>
        <v>0.0000465421598</v>
      </c>
      <c r="J131" s="57">
        <f t="shared" si="19"/>
        <v>0.00003911130462</v>
      </c>
      <c r="K131" s="57">
        <f t="shared" si="19"/>
        <v>0.00003667324594</v>
      </c>
    </row>
    <row r="132">
      <c r="A132" s="58" t="str">
        <f>E128</f>
        <v>Лукойл</v>
      </c>
      <c r="B132" s="57">
        <f>E129</f>
        <v>0.0001899892946</v>
      </c>
      <c r="C132" s="57">
        <f>E130</f>
        <v>0.00005398412609</v>
      </c>
      <c r="D132" s="57">
        <f>E131</f>
        <v>0.0001229927278</v>
      </c>
      <c r="E132" s="57">
        <f t="shared" ref="E132:K132" si="20">E116*$E$96*E96</f>
        <v>0.0003820471223</v>
      </c>
      <c r="F132" s="57">
        <f t="shared" si="20"/>
        <v>-0.00003609702871</v>
      </c>
      <c r="G132" s="57">
        <f t="shared" si="20"/>
        <v>0.0000224577216</v>
      </c>
      <c r="H132" s="57">
        <f t="shared" si="20"/>
        <v>0.00003830677903</v>
      </c>
      <c r="I132" s="57">
        <f t="shared" si="20"/>
        <v>0.00006622877653</v>
      </c>
      <c r="J132" s="57">
        <f t="shared" si="20"/>
        <v>0.00002531101748</v>
      </c>
      <c r="K132" s="57">
        <f t="shared" si="20"/>
        <v>0.00004758712859</v>
      </c>
    </row>
    <row r="133">
      <c r="A133" s="58" t="str">
        <f>F128</f>
        <v>Apple</v>
      </c>
      <c r="B133" s="59">
        <f>F129</f>
        <v>0.00002025713608</v>
      </c>
      <c r="C133" s="59">
        <f>F130</f>
        <v>0.00003273250687</v>
      </c>
      <c r="D133" s="59">
        <f>F131</f>
        <v>0.00004334268414</v>
      </c>
      <c r="E133" s="59">
        <f>F132</f>
        <v>-0.00003609702871</v>
      </c>
      <c r="F133" s="57">
        <f t="shared" ref="F133:K133" si="21">F117*$F$96*F96</f>
        <v>0.0004405924295</v>
      </c>
      <c r="G133" s="57">
        <f t="shared" si="21"/>
        <v>0.00009896360799</v>
      </c>
      <c r="H133" s="57">
        <f t="shared" si="21"/>
        <v>-0.00002088293633</v>
      </c>
      <c r="I133" s="57">
        <f t="shared" si="21"/>
        <v>-0.00007035328589</v>
      </c>
      <c r="J133" s="57">
        <f t="shared" si="21"/>
        <v>0.00001270752559</v>
      </c>
      <c r="K133" s="57">
        <f t="shared" si="21"/>
        <v>0.0001264831261</v>
      </c>
    </row>
    <row r="134">
      <c r="A134" s="58" t="str">
        <f>G128</f>
        <v>Intel </v>
      </c>
      <c r="B134" s="59">
        <f>G129</f>
        <v>0.00003821820849</v>
      </c>
      <c r="C134" s="59">
        <f>G130</f>
        <v>0.000003865287141</v>
      </c>
      <c r="D134" s="59">
        <f>G131</f>
        <v>-0.00002177562422</v>
      </c>
      <c r="E134" s="59">
        <f>G132</f>
        <v>0.0000224577216</v>
      </c>
      <c r="F134" s="59">
        <f>G133</f>
        <v>0.00009896360799</v>
      </c>
      <c r="G134" s="57">
        <f t="shared" ref="G134:K134" si="22">G118*$G$96*G96</f>
        <v>0.0003658458489</v>
      </c>
      <c r="H134" s="57">
        <f t="shared" si="22"/>
        <v>0.00003382677903</v>
      </c>
      <c r="I134" s="57">
        <f t="shared" si="22"/>
        <v>0.00009599469413</v>
      </c>
      <c r="J134" s="57">
        <f t="shared" si="22"/>
        <v>-0.00001407231586</v>
      </c>
      <c r="K134" s="57">
        <f t="shared" si="22"/>
        <v>0.000112245181</v>
      </c>
    </row>
    <row r="135">
      <c r="A135" s="58" t="str">
        <f>H128</f>
        <v>Siemens </v>
      </c>
      <c r="B135" s="57">
        <f>H129</f>
        <v>-0.0000121843221</v>
      </c>
      <c r="C135" s="57">
        <f>H130</f>
        <v>0.00006796549813</v>
      </c>
      <c r="D135" s="57">
        <f>H131</f>
        <v>0.00003967423221</v>
      </c>
      <c r="E135" s="57">
        <f>H132</f>
        <v>0.00003830677903</v>
      </c>
      <c r="F135" s="57">
        <f>H133</f>
        <v>-0.00002088293633</v>
      </c>
      <c r="G135" s="57">
        <f>H134</f>
        <v>0.00003382677903</v>
      </c>
      <c r="H135" s="57">
        <f t="shared" ref="H135:K135" si="23">H119*$H$96*H96</f>
        <v>0.0002106022022</v>
      </c>
      <c r="I135" s="57">
        <f t="shared" si="23"/>
        <v>0.0000644057603</v>
      </c>
      <c r="J135" s="57">
        <f t="shared" si="23"/>
        <v>-0.00001176585019</v>
      </c>
      <c r="K135" s="57">
        <f t="shared" si="23"/>
        <v>-0.00001431241948</v>
      </c>
    </row>
    <row r="136">
      <c r="A136" s="58" t="str">
        <f>I128</f>
        <v>Chevron </v>
      </c>
      <c r="B136" s="59">
        <f>I129</f>
        <v>0.00004979819975</v>
      </c>
      <c r="C136" s="59">
        <f>I130</f>
        <v>-0.00002231557553</v>
      </c>
      <c r="D136" s="59">
        <f>I131</f>
        <v>0.0000465421598</v>
      </c>
      <c r="E136" s="59">
        <f>I132</f>
        <v>0.00006622877653</v>
      </c>
      <c r="F136" s="59">
        <f>I133</f>
        <v>-0.00007035328589</v>
      </c>
      <c r="G136" s="59">
        <f>I134</f>
        <v>0.00009599469413</v>
      </c>
      <c r="H136" s="59">
        <f>I135</f>
        <v>0.0000644057603</v>
      </c>
      <c r="I136" s="57">
        <f t="shared" ref="I136:K136" si="24">I120*$I$96*I96</f>
        <v>0.0004209755605</v>
      </c>
      <c r="J136" s="57">
        <f t="shared" si="24"/>
        <v>0.0000124388814</v>
      </c>
      <c r="K136" s="57">
        <f t="shared" si="24"/>
        <v>-0.000009722881398</v>
      </c>
    </row>
    <row r="137">
      <c r="A137" s="58" t="str">
        <f>J128</f>
        <v>Рязанская энергетическая сбытовая компания (RZSB)</v>
      </c>
      <c r="B137" s="59">
        <f>J129</f>
        <v>0.00004663602122</v>
      </c>
      <c r="C137" s="59">
        <f>J130</f>
        <v>0.00001974572909</v>
      </c>
      <c r="D137" s="59">
        <f>J131</f>
        <v>0.00003911130462</v>
      </c>
      <c r="E137" s="59">
        <f>J132</f>
        <v>0.00002531101748</v>
      </c>
      <c r="F137" s="59">
        <f>J133</f>
        <v>0.00001270752559</v>
      </c>
      <c r="G137" s="59">
        <f>J134</f>
        <v>-0.00001407231586</v>
      </c>
      <c r="H137" s="59">
        <f>J135</f>
        <v>-0.00001176585019</v>
      </c>
      <c r="I137" s="59">
        <f>J136</f>
        <v>0.0000124388814</v>
      </c>
      <c r="J137" s="57">
        <f t="shared" ref="J137:K137" si="25">J121*$J$96*J96</f>
        <v>0.000109069025</v>
      </c>
      <c r="K137" s="57">
        <f t="shared" si="25"/>
        <v>0.00001629332335</v>
      </c>
    </row>
    <row r="138">
      <c r="A138" s="58" t="str">
        <f>K128</f>
        <v>Ebay</v>
      </c>
      <c r="B138" s="57">
        <f>K129</f>
        <v>0.00009313468664</v>
      </c>
      <c r="C138" s="57">
        <f>K130</f>
        <v>0.00008205841698</v>
      </c>
      <c r="D138" s="57">
        <f>K131</f>
        <v>0.00003667324594</v>
      </c>
      <c r="E138" s="57">
        <f>K132</f>
        <v>0.00004758712859</v>
      </c>
      <c r="F138" s="57">
        <f>K133</f>
        <v>0.0001264831261</v>
      </c>
      <c r="G138" s="57">
        <f>K134</f>
        <v>0.000112245181</v>
      </c>
      <c r="H138" s="57">
        <f>K135</f>
        <v>-0.00001431241948</v>
      </c>
      <c r="I138" s="57">
        <f>K136</f>
        <v>-0.000009722881398</v>
      </c>
      <c r="J138" s="57">
        <f>K137</f>
        <v>0.00001629332335</v>
      </c>
      <c r="K138" s="57">
        <f>K122*$K$96*K96</f>
        <v>0.0005245850137</v>
      </c>
    </row>
    <row r="139">
      <c r="A139" s="15" t="s">
        <v>45</v>
      </c>
      <c r="B139" s="60">
        <f>E170</f>
        <v>0.1547810981</v>
      </c>
      <c r="C139" s="60">
        <f>E171</f>
        <v>-0.1150638487</v>
      </c>
      <c r="D139" s="60">
        <f>E172</f>
        <v>0.2992771236</v>
      </c>
      <c r="E139" s="60">
        <f>E173</f>
        <v>0.1135911767</v>
      </c>
      <c r="F139" s="60">
        <f>E174</f>
        <v>-0.02787939254</v>
      </c>
      <c r="G139" s="60">
        <f>E175</f>
        <v>0.2814427203</v>
      </c>
      <c r="H139" s="60">
        <f>E176</f>
        <v>0.1211609996</v>
      </c>
      <c r="I139" s="60">
        <f>E177</f>
        <v>-0.0333626177</v>
      </c>
      <c r="J139" s="60">
        <f>E178</f>
        <v>0.1618526631</v>
      </c>
      <c r="K139" s="60">
        <f>E179</f>
        <v>-0.07659011885</v>
      </c>
    </row>
    <row r="141">
      <c r="B141" s="52" t="s">
        <v>46</v>
      </c>
    </row>
    <row r="142">
      <c r="B142" s="54" t="s">
        <v>13</v>
      </c>
      <c r="C142" s="54" t="s">
        <v>14</v>
      </c>
      <c r="D142" s="54" t="s">
        <v>15</v>
      </c>
      <c r="E142" s="54" t="s">
        <v>16</v>
      </c>
      <c r="F142" s="54" t="s">
        <v>17</v>
      </c>
      <c r="G142" s="54" t="s">
        <v>18</v>
      </c>
      <c r="H142" s="54" t="s">
        <v>37</v>
      </c>
      <c r="I142" s="54" t="s">
        <v>20</v>
      </c>
      <c r="J142" s="55" t="s">
        <v>21</v>
      </c>
      <c r="K142" s="54" t="s">
        <v>22</v>
      </c>
      <c r="M142" s="52" t="s">
        <v>47</v>
      </c>
    </row>
    <row r="143">
      <c r="A143" s="44" t="str">
        <f>B142</f>
        <v>Газпром</v>
      </c>
      <c r="B143" s="60">
        <f t="array" ref="B143:K152">MINVERSE(B129:K138)</f>
        <v>6623.482839</v>
      </c>
      <c r="C143" s="60">
        <v>-475.33520779034154</v>
      </c>
      <c r="D143" s="60">
        <v>-1866.2709775030348</v>
      </c>
      <c r="E143" s="60">
        <v>-2527.134756679895</v>
      </c>
      <c r="F143" s="60">
        <v>68.80779075955685</v>
      </c>
      <c r="G143" s="60">
        <v>-608.8925125039713</v>
      </c>
      <c r="H143" s="60">
        <v>1416.4447396260482</v>
      </c>
      <c r="I143" s="60">
        <v>-245.1262437612334</v>
      </c>
      <c r="J143" s="60">
        <v>-1313.5164075576436</v>
      </c>
      <c r="K143" s="60">
        <v>-553.2682862452092</v>
      </c>
      <c r="M143" s="61">
        <f>B155</f>
        <v>0.003235229197</v>
      </c>
    </row>
    <row r="144">
      <c r="A144" s="46" t="str">
        <f>C142</f>
        <v>Яндекс</v>
      </c>
      <c r="B144" s="60">
        <v>-475.3352077903415</v>
      </c>
      <c r="C144" s="60">
        <v>3210.306036071712</v>
      </c>
      <c r="D144" s="60">
        <v>-909.0565189061048</v>
      </c>
      <c r="E144" s="60">
        <v>168.80102693159748</v>
      </c>
      <c r="F144" s="60">
        <v>18.145658653500497</v>
      </c>
      <c r="G144" s="60">
        <v>42.652113916079536</v>
      </c>
      <c r="H144" s="60">
        <v>-1106.8777307905239</v>
      </c>
      <c r="I144" s="60">
        <v>459.7081097448121</v>
      </c>
      <c r="J144" s="60">
        <v>-200.04902363049092</v>
      </c>
      <c r="K144" s="60">
        <v>-398.51062179247896</v>
      </c>
      <c r="M144" s="61">
        <f>C155</f>
        <v>0.0004952291967</v>
      </c>
    </row>
    <row r="145">
      <c r="A145" s="46" t="str">
        <f>D142</f>
        <v>Алроса</v>
      </c>
      <c r="B145" s="60">
        <v>-1866.2709775030348</v>
      </c>
      <c r="C145" s="60">
        <v>-909.0565189061048</v>
      </c>
      <c r="D145" s="60">
        <v>4557.51814412231</v>
      </c>
      <c r="E145" s="60">
        <v>-362.5159965747901</v>
      </c>
      <c r="F145" s="60">
        <v>-634.9181086243525</v>
      </c>
      <c r="G145" s="60">
        <v>779.7998389727969</v>
      </c>
      <c r="H145" s="60">
        <v>-676.4049851018334</v>
      </c>
      <c r="I145" s="60">
        <v>-437.3639673339545</v>
      </c>
      <c r="J145" s="60">
        <v>-460.27385741711305</v>
      </c>
      <c r="K145" s="60">
        <v>161.77745251113893</v>
      </c>
      <c r="M145" s="61">
        <f>D155</f>
        <v>0.003599673641</v>
      </c>
    </row>
    <row r="146">
      <c r="A146" s="46" t="str">
        <f>E142</f>
        <v>Лукойл</v>
      </c>
      <c r="B146" s="60">
        <v>-2527.1347566798954</v>
      </c>
      <c r="C146" s="60">
        <v>168.80102693159753</v>
      </c>
      <c r="D146" s="60">
        <v>-362.5159965747904</v>
      </c>
      <c r="E146" s="60">
        <v>4106.866865245606</v>
      </c>
      <c r="F146" s="60">
        <v>435.08955008278195</v>
      </c>
      <c r="G146" s="60">
        <v>-5.972141260901943</v>
      </c>
      <c r="H146" s="60">
        <v>-800.5113487504117</v>
      </c>
      <c r="I146" s="60">
        <v>-106.11333252914469</v>
      </c>
      <c r="J146" s="60">
        <v>109.55495947684334</v>
      </c>
      <c r="K146" s="60">
        <v>-55.78150772594776</v>
      </c>
      <c r="M146" s="61">
        <f>E155</f>
        <v>0.00328856253</v>
      </c>
    </row>
    <row r="147">
      <c r="A147" s="46" t="str">
        <f>F142</f>
        <v>Apple</v>
      </c>
      <c r="B147" s="60">
        <v>68.80779075955675</v>
      </c>
      <c r="C147" s="60">
        <v>18.14565865350057</v>
      </c>
      <c r="D147" s="60">
        <v>-634.9181086243525</v>
      </c>
      <c r="E147" s="60">
        <v>435.089550082782</v>
      </c>
      <c r="F147" s="60">
        <v>2819.315903129595</v>
      </c>
      <c r="G147" s="60">
        <v>-888.7293021858239</v>
      </c>
      <c r="H147" s="60">
        <v>216.63252021745208</v>
      </c>
      <c r="I147" s="60">
        <v>634.0248133503615</v>
      </c>
      <c r="J147" s="60">
        <v>-327.58221061028394</v>
      </c>
      <c r="K147" s="60">
        <v>-471.9070598872795</v>
      </c>
      <c r="M147" s="61">
        <f>F155</f>
        <v>0.0004630069744</v>
      </c>
    </row>
    <row r="148">
      <c r="A148" s="46" t="str">
        <f>G142</f>
        <v>Intel </v>
      </c>
      <c r="B148" s="60">
        <v>-608.8925125039717</v>
      </c>
      <c r="C148" s="60">
        <v>42.65211391607954</v>
      </c>
      <c r="D148" s="60">
        <v>779.7998389727973</v>
      </c>
      <c r="E148" s="60">
        <v>-5.972141260901885</v>
      </c>
      <c r="F148" s="60">
        <v>-888.7293021858242</v>
      </c>
      <c r="G148" s="60">
        <v>3574.4768754336237</v>
      </c>
      <c r="H148" s="60">
        <v>-576.7386038472986</v>
      </c>
      <c r="I148" s="60">
        <v>-918.8551573283471</v>
      </c>
      <c r="J148" s="60">
        <v>664.8269800111143</v>
      </c>
      <c r="K148" s="60">
        <v>-556.5042218847269</v>
      </c>
      <c r="M148" s="61">
        <f>G155</f>
        <v>0.002655229197</v>
      </c>
    </row>
    <row r="149">
      <c r="A149" s="46" t="str">
        <f>H142</f>
        <v>Siemens </v>
      </c>
      <c r="B149" s="60">
        <v>1416.4447396260484</v>
      </c>
      <c r="C149" s="60">
        <v>-1106.8777307905236</v>
      </c>
      <c r="D149" s="60">
        <v>-676.4049851018335</v>
      </c>
      <c r="E149" s="60">
        <v>-800.5113487504116</v>
      </c>
      <c r="F149" s="60">
        <v>216.63252021745222</v>
      </c>
      <c r="G149" s="60">
        <v>-576.7386038472986</v>
      </c>
      <c r="H149" s="60">
        <v>5859.235774953645</v>
      </c>
      <c r="I149" s="60">
        <v>-766.6136331244159</v>
      </c>
      <c r="J149" s="60">
        <v>607.1248479451469</v>
      </c>
      <c r="K149" s="60">
        <v>239.53855510763674</v>
      </c>
      <c r="M149" s="61">
        <f>H155</f>
        <v>0.001134118086</v>
      </c>
    </row>
    <row r="150">
      <c r="A150" s="46" t="str">
        <f>I142</f>
        <v>Chevron </v>
      </c>
      <c r="B150" s="60">
        <v>-245.12624376123344</v>
      </c>
      <c r="C150" s="60">
        <v>459.7081097448121</v>
      </c>
      <c r="D150" s="60">
        <v>-437.3639673339544</v>
      </c>
      <c r="E150" s="60">
        <v>-106.11333252914477</v>
      </c>
      <c r="F150" s="60">
        <v>634.0248133503612</v>
      </c>
      <c r="G150" s="60">
        <v>-918.855157328347</v>
      </c>
      <c r="H150" s="60">
        <v>-766.6136331244162</v>
      </c>
      <c r="I150" s="60">
        <v>2941.4730133075464</v>
      </c>
      <c r="J150" s="60">
        <v>-422.81648736361717</v>
      </c>
      <c r="K150" s="60">
        <v>102.28318772094477</v>
      </c>
      <c r="M150" s="61">
        <f>I155</f>
        <v>0.001656340308</v>
      </c>
    </row>
    <row r="151">
      <c r="A151" s="46" t="str">
        <f>J142</f>
        <v>Рязанская энергетическая сбытовая компания (RZSB)</v>
      </c>
      <c r="B151" s="60">
        <v>-1313.5164075576433</v>
      </c>
      <c r="C151" s="60">
        <v>-200.04902363049104</v>
      </c>
      <c r="D151" s="60">
        <v>-460.2738574171133</v>
      </c>
      <c r="E151" s="60">
        <v>109.55495947684335</v>
      </c>
      <c r="F151" s="60">
        <v>-327.5822106102839</v>
      </c>
      <c r="G151" s="60">
        <v>664.8269800111142</v>
      </c>
      <c r="H151" s="60">
        <v>607.1248479451472</v>
      </c>
      <c r="I151" s="60">
        <v>-422.81648736361717</v>
      </c>
      <c r="J151" s="60">
        <v>10156.080525914798</v>
      </c>
      <c r="K151" s="60">
        <v>-83.25037673686617</v>
      </c>
      <c r="M151" s="61">
        <f>J155</f>
        <v>0.0008618958633</v>
      </c>
    </row>
    <row r="152">
      <c r="A152" s="46" t="str">
        <f>K142</f>
        <v>Ebay</v>
      </c>
      <c r="B152" s="60">
        <v>-553.268286245209</v>
      </c>
      <c r="C152" s="60">
        <v>-398.5106217924791</v>
      </c>
      <c r="D152" s="60">
        <v>161.77745251113885</v>
      </c>
      <c r="E152" s="60">
        <v>-55.78150772594775</v>
      </c>
      <c r="F152" s="60">
        <v>-471.90705988727944</v>
      </c>
      <c r="G152" s="60">
        <v>-556.5042218847268</v>
      </c>
      <c r="H152" s="60">
        <v>239.53855510763685</v>
      </c>
      <c r="I152" s="60">
        <v>102.2831877209447</v>
      </c>
      <c r="J152" s="60">
        <v>-83.25037673686614</v>
      </c>
      <c r="K152" s="60">
        <v>2304.457144693578</v>
      </c>
      <c r="M152" s="61">
        <f>K155</f>
        <v>0.0003030069744</v>
      </c>
    </row>
    <row r="154">
      <c r="B154" s="52" t="s">
        <v>48</v>
      </c>
    </row>
    <row r="155">
      <c r="B155" s="61">
        <f t="shared" ref="B155:K155" si="26">B94-$L$94</f>
        <v>0.003235229197</v>
      </c>
      <c r="C155" s="61">
        <f t="shared" si="26"/>
        <v>0.0004952291967</v>
      </c>
      <c r="D155" s="61">
        <f t="shared" si="26"/>
        <v>0.003599673641</v>
      </c>
      <c r="E155" s="61">
        <f t="shared" si="26"/>
        <v>0.00328856253</v>
      </c>
      <c r="F155" s="61">
        <f t="shared" si="26"/>
        <v>0.0004630069744</v>
      </c>
      <c r="G155" s="61">
        <f t="shared" si="26"/>
        <v>0.002655229197</v>
      </c>
      <c r="H155" s="61">
        <f t="shared" si="26"/>
        <v>0.001134118086</v>
      </c>
      <c r="I155" s="61">
        <f t="shared" si="26"/>
        <v>0.001656340308</v>
      </c>
      <c r="J155" s="61">
        <f t="shared" si="26"/>
        <v>0.0008618958633</v>
      </c>
      <c r="K155" s="61">
        <f t="shared" si="26"/>
        <v>0.0003030069744</v>
      </c>
    </row>
    <row r="158">
      <c r="A158" s="62" t="s">
        <v>49</v>
      </c>
      <c r="D158" s="62"/>
      <c r="E158" s="62"/>
      <c r="F158" s="62"/>
    </row>
    <row r="160">
      <c r="B160" s="63" t="s">
        <v>50</v>
      </c>
    </row>
    <row r="161">
      <c r="B161" s="53">
        <f t="array" ref="B161:K161">MMULT(B155:K155,B143:K152)</f>
        <v>4.480231997</v>
      </c>
      <c r="C161" s="53">
        <v>-3.3305923204033214</v>
      </c>
      <c r="D161" s="53">
        <v>8.662756379711007</v>
      </c>
      <c r="E161" s="53">
        <v>3.287964944298157</v>
      </c>
      <c r="F161" s="53">
        <v>-0.8069857885965819</v>
      </c>
      <c r="G161" s="53">
        <v>8.146528848888636</v>
      </c>
      <c r="H161" s="53">
        <v>3.5070780203406535</v>
      </c>
      <c r="I161" s="53">
        <v>-0.9657010395194303</v>
      </c>
      <c r="J161" s="53">
        <v>4.684922700501689</v>
      </c>
      <c r="K161" s="53">
        <v>-2.2169470650467753</v>
      </c>
    </row>
    <row r="164">
      <c r="B164" s="48" t="s">
        <v>51</v>
      </c>
      <c r="C164" s="64">
        <f t="array" ref="C164">MMULT(B161:K161,M143:M152)</f>
        <v>0.08184228225</v>
      </c>
    </row>
    <row r="165">
      <c r="I165" s="65"/>
    </row>
    <row r="167">
      <c r="A167" s="62" t="s">
        <v>52</v>
      </c>
      <c r="G167" s="66" t="s">
        <v>53</v>
      </c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8"/>
    </row>
    <row r="168">
      <c r="D168" s="69" t="s">
        <v>54</v>
      </c>
      <c r="E168" s="64">
        <f>(C125-L94)/C164</f>
        <v>0.03454756321</v>
      </c>
      <c r="G168" s="70"/>
      <c r="H168" s="71"/>
      <c r="I168" s="71"/>
      <c r="J168" s="71"/>
      <c r="K168" s="71"/>
      <c r="L168" s="71"/>
      <c r="M168" s="72" t="s">
        <v>55</v>
      </c>
      <c r="N168" s="71"/>
      <c r="O168" s="71"/>
      <c r="P168" s="71"/>
      <c r="Q168" s="71"/>
      <c r="R168" s="73"/>
    </row>
    <row r="169">
      <c r="B169" s="74" t="s">
        <v>56</v>
      </c>
      <c r="E169" s="52" t="s">
        <v>57</v>
      </c>
      <c r="G169" s="75"/>
      <c r="I169" s="6" t="s">
        <v>58</v>
      </c>
      <c r="J169" s="6" t="s">
        <v>59</v>
      </c>
      <c r="M169" s="76">
        <v>1.0</v>
      </c>
      <c r="N169" s="77">
        <v>73.581</v>
      </c>
      <c r="R169" s="78"/>
    </row>
    <row r="170">
      <c r="B170" s="60">
        <f t="array" ref="B170:B179">MMULT(B143:K152,M143:M152)</f>
        <v>4.480231997</v>
      </c>
      <c r="D170" s="79" t="str">
        <f t="shared" ref="D170:D174" si="27">A143</f>
        <v>Газпром</v>
      </c>
      <c r="E170" s="60">
        <f t="shared" ref="E170:E179" si="28">B170*$E$168</f>
        <v>0.1547810981</v>
      </c>
      <c r="G170" s="80">
        <f t="shared" ref="G170:G181" si="29">E170</f>
        <v>0.1547810981</v>
      </c>
      <c r="H170" s="81">
        <f t="shared" ref="H170:H179" si="30">1000*G170</f>
        <v>154.7810981</v>
      </c>
      <c r="I170" s="82">
        <f t="shared" ref="I170:I179" si="31">INT(H170)</f>
        <v>154</v>
      </c>
      <c r="J170" s="83">
        <v>221.14</v>
      </c>
      <c r="K170" s="84">
        <f t="shared" ref="K170:K173" si="32">J170</f>
        <v>221.14</v>
      </c>
      <c r="L170" s="84">
        <f t="shared" ref="L170:L179" si="33">I170*K170</f>
        <v>34055.56</v>
      </c>
      <c r="M170" s="85">
        <v>1.0</v>
      </c>
      <c r="N170" s="77">
        <v>88.8768</v>
      </c>
      <c r="O170" s="83"/>
      <c r="R170" s="78"/>
    </row>
    <row r="171">
      <c r="B171" s="60">
        <v>-3.330592320403322</v>
      </c>
      <c r="D171" s="79" t="str">
        <f t="shared" si="27"/>
        <v>Яндекс</v>
      </c>
      <c r="E171" s="60">
        <f t="shared" si="28"/>
        <v>-0.1150638487</v>
      </c>
      <c r="G171" s="80">
        <f t="shared" si="29"/>
        <v>-0.1150638487</v>
      </c>
      <c r="H171" s="81">
        <f t="shared" si="30"/>
        <v>-115.0638487</v>
      </c>
      <c r="I171" s="82">
        <f t="shared" si="31"/>
        <v>-116</v>
      </c>
      <c r="J171" s="83">
        <v>62.76</v>
      </c>
      <c r="K171" s="84">
        <f t="shared" si="32"/>
        <v>62.76</v>
      </c>
      <c r="L171" s="84">
        <f t="shared" si="33"/>
        <v>-7280.16</v>
      </c>
      <c r="N171" s="82"/>
      <c r="O171" s="83"/>
      <c r="R171" s="78"/>
    </row>
    <row r="172">
      <c r="B172" s="60">
        <v>8.662756379711007</v>
      </c>
      <c r="D172" s="79" t="str">
        <f t="shared" si="27"/>
        <v>Алроса</v>
      </c>
      <c r="E172" s="60">
        <f t="shared" si="28"/>
        <v>0.2992771236</v>
      </c>
      <c r="G172" s="80">
        <f t="shared" si="29"/>
        <v>0.2992771236</v>
      </c>
      <c r="H172" s="81">
        <f t="shared" si="30"/>
        <v>299.2771236</v>
      </c>
      <c r="I172" s="82">
        <f t="shared" si="31"/>
        <v>299</v>
      </c>
      <c r="J172" s="83">
        <v>103.62</v>
      </c>
      <c r="K172" s="84">
        <f t="shared" si="32"/>
        <v>103.62</v>
      </c>
      <c r="L172" s="84">
        <f t="shared" si="33"/>
        <v>30982.38</v>
      </c>
      <c r="N172" s="82"/>
      <c r="O172" s="83"/>
      <c r="R172" s="78"/>
    </row>
    <row r="173">
      <c r="B173" s="60">
        <v>3.2879649442981553</v>
      </c>
      <c r="D173" s="79" t="str">
        <f t="shared" si="27"/>
        <v>Лукойл</v>
      </c>
      <c r="E173" s="60">
        <f t="shared" si="28"/>
        <v>0.1135911767</v>
      </c>
      <c r="G173" s="80">
        <f t="shared" si="29"/>
        <v>0.1135911767</v>
      </c>
      <c r="H173" s="81">
        <f t="shared" si="30"/>
        <v>113.5911767</v>
      </c>
      <c r="I173" s="82">
        <f t="shared" si="31"/>
        <v>113</v>
      </c>
      <c r="J173" s="83">
        <v>5806.0</v>
      </c>
      <c r="K173" s="84">
        <f t="shared" si="32"/>
        <v>5806</v>
      </c>
      <c r="L173" s="84">
        <f t="shared" si="33"/>
        <v>656078</v>
      </c>
      <c r="N173" s="82"/>
      <c r="O173" s="83"/>
      <c r="R173" s="78"/>
    </row>
    <row r="174">
      <c r="B174" s="60">
        <v>-0.8069857885965814</v>
      </c>
      <c r="D174" s="79" t="str">
        <f t="shared" si="27"/>
        <v>Apple</v>
      </c>
      <c r="E174" s="60">
        <f t="shared" si="28"/>
        <v>-0.02787939254</v>
      </c>
      <c r="G174" s="80">
        <f t="shared" si="29"/>
        <v>-0.02787939254</v>
      </c>
      <c r="H174" s="81">
        <f t="shared" si="30"/>
        <v>-27.87939254</v>
      </c>
      <c r="I174" s="82">
        <f t="shared" si="31"/>
        <v>-28</v>
      </c>
      <c r="J174" s="86">
        <v>120.13</v>
      </c>
      <c r="K174" s="87">
        <f>J174*N169</f>
        <v>8839.28553</v>
      </c>
      <c r="L174" s="84">
        <f t="shared" si="33"/>
        <v>-247499.9948</v>
      </c>
      <c r="N174" s="82"/>
      <c r="O174" s="86"/>
      <c r="P174" s="84"/>
      <c r="R174" s="78"/>
    </row>
    <row r="175">
      <c r="B175" s="60">
        <v>8.146528848888634</v>
      </c>
      <c r="D175" s="79" t="s">
        <v>60</v>
      </c>
      <c r="E175" s="60">
        <f t="shared" si="28"/>
        <v>0.2814427203</v>
      </c>
      <c r="G175" s="80">
        <f t="shared" si="29"/>
        <v>0.2814427203</v>
      </c>
      <c r="H175" s="81">
        <f t="shared" si="30"/>
        <v>281.4427203</v>
      </c>
      <c r="I175" s="82">
        <f t="shared" si="31"/>
        <v>281</v>
      </c>
      <c r="J175" s="88">
        <v>58.93</v>
      </c>
      <c r="K175" s="84">
        <f t="shared" ref="K175:K176" si="34">J175*N169</f>
        <v>4336.12833</v>
      </c>
      <c r="L175" s="84">
        <f t="shared" si="33"/>
        <v>1218452.061</v>
      </c>
      <c r="N175" s="82"/>
      <c r="O175" s="86"/>
      <c r="P175" s="84"/>
      <c r="R175" s="78"/>
    </row>
    <row r="176">
      <c r="B176" s="60">
        <v>3.507078020340654</v>
      </c>
      <c r="D176" s="79" t="s">
        <v>19</v>
      </c>
      <c r="E176" s="60">
        <f t="shared" si="28"/>
        <v>0.1211609996</v>
      </c>
      <c r="G176" s="80">
        <f t="shared" si="29"/>
        <v>0.1211609996</v>
      </c>
      <c r="H176" s="81">
        <f t="shared" si="30"/>
        <v>121.1609996</v>
      </c>
      <c r="I176" s="82">
        <f t="shared" si="31"/>
        <v>121</v>
      </c>
      <c r="J176" s="89">
        <v>131.5</v>
      </c>
      <c r="K176" s="90">
        <f t="shared" si="34"/>
        <v>11687.2992</v>
      </c>
      <c r="L176" s="84">
        <f t="shared" si="33"/>
        <v>1414163.203</v>
      </c>
      <c r="N176" s="82"/>
      <c r="O176" s="89"/>
      <c r="P176" s="84"/>
      <c r="R176" s="78"/>
    </row>
    <row r="177">
      <c r="B177" s="60">
        <v>-0.9657010395194312</v>
      </c>
      <c r="D177" s="79" t="s">
        <v>61</v>
      </c>
      <c r="E177" s="60">
        <f t="shared" si="28"/>
        <v>-0.0333626177</v>
      </c>
      <c r="G177" s="80">
        <f t="shared" si="29"/>
        <v>-0.0333626177</v>
      </c>
      <c r="H177" s="81">
        <f t="shared" si="30"/>
        <v>-33.3626177</v>
      </c>
      <c r="I177" s="82">
        <f t="shared" si="31"/>
        <v>-34</v>
      </c>
      <c r="J177" s="89">
        <v>87.56</v>
      </c>
      <c r="K177" s="84">
        <f>J177*N170</f>
        <v>7782.052608</v>
      </c>
      <c r="L177" s="84">
        <f t="shared" si="33"/>
        <v>-264589.7887</v>
      </c>
      <c r="N177" s="82"/>
      <c r="O177" s="86"/>
      <c r="P177" s="84"/>
      <c r="R177" s="78"/>
    </row>
    <row r="178">
      <c r="B178" s="60">
        <v>4.684922700501688</v>
      </c>
      <c r="D178" s="79" t="str">
        <f t="shared" ref="D178:D179" si="35">A151</f>
        <v>Рязанская энергетическая сбытовая компания (RZSB)</v>
      </c>
      <c r="E178" s="60">
        <f t="shared" si="28"/>
        <v>0.1618526631</v>
      </c>
      <c r="G178" s="80">
        <f t="shared" si="29"/>
        <v>0.1618526631</v>
      </c>
      <c r="H178" s="81">
        <f t="shared" si="30"/>
        <v>161.8526631</v>
      </c>
      <c r="I178" s="82">
        <f t="shared" si="31"/>
        <v>161</v>
      </c>
      <c r="J178" s="83">
        <v>13.217</v>
      </c>
      <c r="K178" s="84">
        <f>J178</f>
        <v>13.217</v>
      </c>
      <c r="L178" s="84">
        <f t="shared" si="33"/>
        <v>2127.937</v>
      </c>
      <c r="N178" s="82"/>
      <c r="O178" s="89"/>
      <c r="P178" s="84"/>
      <c r="R178" s="78"/>
    </row>
    <row r="179">
      <c r="B179" s="60">
        <v>-2.2169470650467753</v>
      </c>
      <c r="D179" s="79" t="str">
        <f t="shared" si="35"/>
        <v>Ebay</v>
      </c>
      <c r="E179" s="60">
        <f t="shared" si="28"/>
        <v>-0.07659011885</v>
      </c>
      <c r="G179" s="80">
        <f t="shared" si="29"/>
        <v>-0.07659011885</v>
      </c>
      <c r="H179" s="81">
        <f t="shared" si="30"/>
        <v>-76.59011885</v>
      </c>
      <c r="I179" s="82">
        <f t="shared" si="31"/>
        <v>-77</v>
      </c>
      <c r="J179" s="91">
        <v>49.97</v>
      </c>
      <c r="K179" s="84">
        <f>J179*N169</f>
        <v>3676.84257</v>
      </c>
      <c r="L179" s="84">
        <f t="shared" si="33"/>
        <v>-283116.8779</v>
      </c>
      <c r="N179" s="82"/>
      <c r="O179" s="86"/>
      <c r="P179" s="84"/>
      <c r="R179" s="78"/>
    </row>
    <row r="180">
      <c r="D180" s="6" t="s">
        <v>62</v>
      </c>
      <c r="E180" s="60">
        <f>1-SUM(E170:E179)</f>
        <v>0.1207901964</v>
      </c>
      <c r="G180" s="80">
        <f t="shared" si="29"/>
        <v>0.1207901964</v>
      </c>
      <c r="H180" s="92"/>
      <c r="I180" s="93"/>
      <c r="R180" s="78"/>
    </row>
    <row r="181">
      <c r="D181" s="48" t="s">
        <v>63</v>
      </c>
      <c r="E181" s="94">
        <f>SUM(E170:E180)</f>
        <v>1</v>
      </c>
      <c r="G181" s="80">
        <f t="shared" si="29"/>
        <v>1</v>
      </c>
      <c r="H181" s="92"/>
      <c r="I181" s="93"/>
      <c r="Q181" s="95"/>
      <c r="R181" s="78"/>
    </row>
    <row r="182">
      <c r="G182" s="75"/>
      <c r="I182" s="93"/>
      <c r="R182" s="78"/>
    </row>
    <row r="183">
      <c r="G183" s="80"/>
      <c r="I183" s="93">
        <f>I170+I172+I173+I175+I176+I178</f>
        <v>1129</v>
      </c>
      <c r="J183" s="93">
        <f>I171+I174+I177+I179</f>
        <v>-255</v>
      </c>
      <c r="K183" s="93">
        <f>I183+J183</f>
        <v>874</v>
      </c>
      <c r="L183" s="84">
        <f>L170+L172+L173+L175+L176+L178</f>
        <v>3355859.141</v>
      </c>
      <c r="M183" s="84">
        <f>L171+L174+L177+L179</f>
        <v>-802486.8214</v>
      </c>
      <c r="O183" s="84">
        <f>L183+M183</f>
        <v>2553372.32</v>
      </c>
      <c r="P183" s="96">
        <v>0.845</v>
      </c>
      <c r="Q183" s="6" t="s">
        <v>64</v>
      </c>
      <c r="R183" s="78"/>
    </row>
    <row r="184">
      <c r="G184" s="75"/>
      <c r="I184" s="60">
        <f>J183*(-1)</f>
        <v>255</v>
      </c>
      <c r="L184" s="97">
        <f>M183*(-1)</f>
        <v>802486.8214</v>
      </c>
      <c r="M184" s="6" t="s">
        <v>65</v>
      </c>
      <c r="O184" s="84">
        <f>O183*P184/P183</f>
        <v>468370.0704</v>
      </c>
      <c r="P184" s="95">
        <f>1-P183</f>
        <v>0.155</v>
      </c>
      <c r="Q184" s="6" t="s">
        <v>66</v>
      </c>
      <c r="R184" s="78"/>
    </row>
    <row r="185">
      <c r="B185" s="98" t="s">
        <v>67</v>
      </c>
      <c r="C185" s="51">
        <f>C126</f>
        <v>0.009883398029</v>
      </c>
      <c r="G185" s="75"/>
      <c r="I185" s="93">
        <f>I183+I184</f>
        <v>1384</v>
      </c>
      <c r="L185" s="6" t="s">
        <v>68</v>
      </c>
      <c r="O185" s="6" t="s">
        <v>69</v>
      </c>
      <c r="R185" s="99"/>
    </row>
    <row r="186">
      <c r="G186" s="75"/>
      <c r="H186" s="100"/>
      <c r="L186" s="101">
        <f>L183+L184+O184</f>
        <v>4626716.033</v>
      </c>
      <c r="O186" s="102">
        <f>O183+O184</f>
        <v>3021742.39</v>
      </c>
      <c r="P186" s="6" t="s">
        <v>70</v>
      </c>
      <c r="R186" s="78"/>
    </row>
    <row r="187">
      <c r="F187" s="95"/>
      <c r="G187" s="103"/>
      <c r="H187" s="104"/>
      <c r="I187" s="105"/>
      <c r="J187" s="105"/>
      <c r="K187" s="105"/>
      <c r="L187" s="106" t="s">
        <v>71</v>
      </c>
      <c r="M187" s="105"/>
      <c r="N187" s="105"/>
      <c r="O187" s="105"/>
      <c r="P187" s="105"/>
      <c r="Q187" s="105"/>
      <c r="R187" s="107"/>
    </row>
    <row r="188">
      <c r="F188" s="95"/>
    </row>
    <row r="191">
      <c r="E191" s="66" t="s">
        <v>72</v>
      </c>
      <c r="F191" s="67"/>
      <c r="G191" s="67"/>
      <c r="H191" s="67"/>
      <c r="I191" s="67"/>
      <c r="J191" s="68"/>
    </row>
    <row r="192">
      <c r="E192" s="70"/>
      <c r="F192" s="108" t="s">
        <v>59</v>
      </c>
      <c r="G192" s="109"/>
      <c r="H192" s="110" t="s">
        <v>73</v>
      </c>
      <c r="I192" s="110" t="s">
        <v>74</v>
      </c>
      <c r="J192" s="111" t="s">
        <v>75</v>
      </c>
    </row>
    <row r="193">
      <c r="E193" s="112" t="str">
        <f t="shared" ref="E193:E203" si="37">D170</f>
        <v>Газпром</v>
      </c>
      <c r="F193" s="113">
        <f t="shared" ref="F193:G193" si="36">J170</f>
        <v>221.14</v>
      </c>
      <c r="G193" s="114">
        <f t="shared" si="36"/>
        <v>221.14</v>
      </c>
      <c r="H193" s="61">
        <f t="shared" ref="H193:H203" si="38">G170</f>
        <v>0.1547810981</v>
      </c>
      <c r="I193" s="115">
        <f>I170</f>
        <v>154</v>
      </c>
      <c r="J193" s="116">
        <f>L170</f>
        <v>34055.56</v>
      </c>
    </row>
    <row r="194">
      <c r="E194" s="112" t="str">
        <f t="shared" si="37"/>
        <v>Яндекс</v>
      </c>
      <c r="F194" s="113">
        <v>62.76</v>
      </c>
      <c r="G194" s="114">
        <f t="shared" ref="G194:G202" si="39">K171</f>
        <v>62.76</v>
      </c>
      <c r="H194" s="61">
        <f t="shared" si="38"/>
        <v>-0.1150638487</v>
      </c>
      <c r="I194" s="115">
        <f>I171*(-1)</f>
        <v>116</v>
      </c>
      <c r="J194" s="116">
        <f>L171*(-1)</f>
        <v>7280.16</v>
      </c>
    </row>
    <row r="195">
      <c r="E195" s="112" t="str">
        <f t="shared" si="37"/>
        <v>Алроса</v>
      </c>
      <c r="F195" s="113">
        <v>103.62</v>
      </c>
      <c r="G195" s="114">
        <f t="shared" si="39"/>
        <v>103.62</v>
      </c>
      <c r="H195" s="61">
        <f t="shared" si="38"/>
        <v>0.2992771236</v>
      </c>
      <c r="I195" s="115">
        <f t="shared" ref="I195:I196" si="40">I172</f>
        <v>299</v>
      </c>
      <c r="J195" s="116">
        <f t="shared" ref="J195:J196" si="41">L172</f>
        <v>30982.38</v>
      </c>
    </row>
    <row r="196">
      <c r="E196" s="112" t="str">
        <f t="shared" si="37"/>
        <v>Лукойл</v>
      </c>
      <c r="F196" s="113">
        <v>5806.0</v>
      </c>
      <c r="G196" s="114">
        <f t="shared" si="39"/>
        <v>5806</v>
      </c>
      <c r="H196" s="61">
        <f t="shared" si="38"/>
        <v>0.1135911767</v>
      </c>
      <c r="I196" s="115">
        <f t="shared" si="40"/>
        <v>113</v>
      </c>
      <c r="J196" s="116">
        <f t="shared" si="41"/>
        <v>656078</v>
      </c>
    </row>
    <row r="197">
      <c r="E197" s="112" t="str">
        <f t="shared" si="37"/>
        <v>Apple</v>
      </c>
      <c r="F197" s="117">
        <v>120.13</v>
      </c>
      <c r="G197" s="118">
        <f t="shared" si="39"/>
        <v>8839.28553</v>
      </c>
      <c r="H197" s="61">
        <f t="shared" si="38"/>
        <v>-0.02787939254</v>
      </c>
      <c r="I197" s="115">
        <f>I174*(-1)</f>
        <v>28</v>
      </c>
      <c r="J197" s="116">
        <f>L174*(-1)</f>
        <v>247499.9948</v>
      </c>
    </row>
    <row r="198">
      <c r="E198" s="112" t="str">
        <f t="shared" si="37"/>
        <v>Intel</v>
      </c>
      <c r="F198" s="117">
        <v>58.93</v>
      </c>
      <c r="G198" s="114">
        <f t="shared" si="39"/>
        <v>4336.12833</v>
      </c>
      <c r="H198" s="61">
        <f t="shared" si="38"/>
        <v>0.2814427203</v>
      </c>
      <c r="I198" s="115">
        <f t="shared" ref="I198:I199" si="42">I175</f>
        <v>281</v>
      </c>
      <c r="J198" s="116">
        <f t="shared" ref="J198:J199" si="43">L175</f>
        <v>1218452.061</v>
      </c>
    </row>
    <row r="199">
      <c r="E199" s="112" t="str">
        <f t="shared" si="37"/>
        <v>Siemens</v>
      </c>
      <c r="F199" s="119">
        <v>131.5</v>
      </c>
      <c r="G199" s="120">
        <f t="shared" si="39"/>
        <v>11687.2992</v>
      </c>
      <c r="H199" s="61">
        <f t="shared" si="38"/>
        <v>0.1211609996</v>
      </c>
      <c r="I199" s="115">
        <f t="shared" si="42"/>
        <v>121</v>
      </c>
      <c r="J199" s="116">
        <f t="shared" si="43"/>
        <v>1414163.203</v>
      </c>
    </row>
    <row r="200">
      <c r="E200" s="112" t="str">
        <f t="shared" si="37"/>
        <v>Chevron</v>
      </c>
      <c r="F200" s="119">
        <v>87.56</v>
      </c>
      <c r="G200" s="114">
        <f t="shared" si="39"/>
        <v>7782.052608</v>
      </c>
      <c r="H200" s="61">
        <f t="shared" si="38"/>
        <v>-0.0333626177</v>
      </c>
      <c r="I200" s="115">
        <f>I177*(-1)</f>
        <v>34</v>
      </c>
      <c r="J200" s="116">
        <f>L177*(-1)</f>
        <v>264589.7887</v>
      </c>
    </row>
    <row r="201">
      <c r="E201" s="112" t="str">
        <f t="shared" si="37"/>
        <v>Рязанская энергетическая сбытовая компания (RZSB)</v>
      </c>
      <c r="F201" s="113">
        <v>13.217</v>
      </c>
      <c r="G201" s="114">
        <f t="shared" si="39"/>
        <v>13.217</v>
      </c>
      <c r="H201" s="61">
        <f t="shared" si="38"/>
        <v>0.1618526631</v>
      </c>
      <c r="I201" s="115">
        <f>I178</f>
        <v>161</v>
      </c>
      <c r="J201" s="116">
        <f>L178</f>
        <v>2127.937</v>
      </c>
    </row>
    <row r="202">
      <c r="E202" s="112" t="str">
        <f t="shared" si="37"/>
        <v>Ebay</v>
      </c>
      <c r="F202" s="121">
        <v>49.97</v>
      </c>
      <c r="G202" s="114">
        <f t="shared" si="39"/>
        <v>3676.84257</v>
      </c>
      <c r="H202" s="61">
        <f t="shared" si="38"/>
        <v>-0.07659011885</v>
      </c>
      <c r="I202" s="115">
        <f>I179*(-1)</f>
        <v>77</v>
      </c>
      <c r="J202" s="116">
        <f>L179*(-1)</f>
        <v>283116.8779</v>
      </c>
    </row>
    <row r="203">
      <c r="E203" s="112" t="str">
        <f t="shared" si="37"/>
        <v>Безрисковый</v>
      </c>
      <c r="H203" s="61">
        <f t="shared" si="38"/>
        <v>0.1207901964</v>
      </c>
      <c r="J203" s="116">
        <f>O184</f>
        <v>468370.0704</v>
      </c>
    </row>
    <row r="204">
      <c r="E204" s="122" t="s">
        <v>76</v>
      </c>
      <c r="F204" s="76">
        <v>1.0</v>
      </c>
      <c r="G204" s="77">
        <v>73.581</v>
      </c>
      <c r="I204" s="123"/>
      <c r="J204" s="124"/>
    </row>
    <row r="205">
      <c r="E205" s="125"/>
      <c r="F205" s="85">
        <v>1.0</v>
      </c>
      <c r="G205" s="77">
        <v>88.8768</v>
      </c>
      <c r="I205" s="47" t="s">
        <v>77</v>
      </c>
      <c r="J205" s="126">
        <f>C185</f>
        <v>0.009883398029</v>
      </c>
    </row>
    <row r="206">
      <c r="E206" s="127" t="s">
        <v>78</v>
      </c>
      <c r="F206" s="128">
        <f>L186</f>
        <v>4626716.033</v>
      </c>
      <c r="G206" s="105"/>
      <c r="H206" s="105"/>
      <c r="I206" s="106"/>
      <c r="J206" s="107"/>
    </row>
  </sheetData>
  <mergeCells count="21">
    <mergeCell ref="E125:F125"/>
    <mergeCell ref="J125:K125"/>
    <mergeCell ref="B2:L2"/>
    <mergeCell ref="A98:L98"/>
    <mergeCell ref="A102:L102"/>
    <mergeCell ref="A106:L106"/>
    <mergeCell ref="B111:K111"/>
    <mergeCell ref="A124:C124"/>
    <mergeCell ref="A125:B125"/>
    <mergeCell ref="A167:C167"/>
    <mergeCell ref="G167:R167"/>
    <mergeCell ref="E191:J191"/>
    <mergeCell ref="F192:G192"/>
    <mergeCell ref="E204:E205"/>
    <mergeCell ref="A126:B126"/>
    <mergeCell ref="B127:K127"/>
    <mergeCell ref="B141:K141"/>
    <mergeCell ref="B154:K154"/>
    <mergeCell ref="A158:C158"/>
    <mergeCell ref="B160:K160"/>
    <mergeCell ref="I165:R16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8" max="8" width="17.0"/>
    <col customWidth="1" min="9" max="9" width="21.57"/>
    <col customWidth="1" min="11" max="11" width="17.86"/>
  </cols>
  <sheetData>
    <row r="1"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37</v>
      </c>
      <c r="I1" s="9" t="s">
        <v>20</v>
      </c>
      <c r="J1" s="10" t="s">
        <v>21</v>
      </c>
      <c r="K1" s="9" t="s">
        <v>22</v>
      </c>
      <c r="L1" s="10" t="s">
        <v>23</v>
      </c>
      <c r="N1" s="66" t="s">
        <v>79</v>
      </c>
      <c r="O1" s="67"/>
      <c r="P1" s="67"/>
      <c r="Q1" s="67"/>
      <c r="R1" s="67"/>
      <c r="S1" s="67"/>
      <c r="T1" s="67"/>
      <c r="U1" s="67"/>
      <c r="V1" s="68"/>
    </row>
    <row r="2">
      <c r="B2" s="11" t="s">
        <v>24</v>
      </c>
      <c r="N2" s="70"/>
      <c r="O2" s="71"/>
      <c r="P2" s="71"/>
      <c r="Q2" s="129" t="s">
        <v>80</v>
      </c>
      <c r="R2" s="130"/>
      <c r="S2" s="130"/>
      <c r="T2" s="130"/>
      <c r="U2" s="71"/>
      <c r="V2" s="73"/>
    </row>
    <row r="3">
      <c r="A3" s="131">
        <v>44266.0</v>
      </c>
      <c r="B3" s="132">
        <v>0.0034</v>
      </c>
      <c r="C3" s="132">
        <v>0.0422</v>
      </c>
      <c r="D3" s="132">
        <v>0.0086</v>
      </c>
      <c r="E3" s="132">
        <v>0.0345</v>
      </c>
      <c r="F3" s="132">
        <v>0.0165</v>
      </c>
      <c r="G3" s="132">
        <v>0.017</v>
      </c>
      <c r="H3" s="132">
        <v>0.0099</v>
      </c>
      <c r="I3" s="132">
        <v>-0.0016</v>
      </c>
      <c r="J3" s="96">
        <v>0.013</v>
      </c>
      <c r="K3" s="132">
        <v>0.0163</v>
      </c>
      <c r="L3" s="14">
        <v>1.73E-4</v>
      </c>
      <c r="N3" s="75"/>
      <c r="V3" s="78"/>
    </row>
    <row r="4">
      <c r="A4" s="131">
        <v>44265.0</v>
      </c>
      <c r="B4" s="132">
        <v>-0.0018</v>
      </c>
      <c r="C4" s="132">
        <v>-0.0033</v>
      </c>
      <c r="D4" s="132">
        <v>-0.0144</v>
      </c>
      <c r="E4" s="132">
        <v>-0.0282</v>
      </c>
      <c r="F4" s="132">
        <v>-0.0091</v>
      </c>
      <c r="G4" s="132">
        <v>-0.0067</v>
      </c>
      <c r="H4" s="132">
        <v>0.0019</v>
      </c>
      <c r="I4" s="132">
        <v>0.0171</v>
      </c>
      <c r="J4" s="96">
        <v>0.0327</v>
      </c>
      <c r="K4" s="132">
        <v>-0.0148</v>
      </c>
      <c r="L4" s="14">
        <v>1.73E-4</v>
      </c>
      <c r="N4" s="75"/>
      <c r="O4" s="6" t="s">
        <v>81</v>
      </c>
      <c r="V4" s="78"/>
    </row>
    <row r="5">
      <c r="A5" s="131">
        <v>44264.0</v>
      </c>
      <c r="B5" s="132">
        <v>0.0225</v>
      </c>
      <c r="C5" s="132">
        <v>-0.0032</v>
      </c>
      <c r="D5" s="132">
        <v>0.0139</v>
      </c>
      <c r="E5" s="132">
        <v>0.0111</v>
      </c>
      <c r="F5" s="132">
        <v>0.0406</v>
      </c>
      <c r="G5" s="132">
        <v>0.0471</v>
      </c>
      <c r="H5" s="132">
        <v>0.0043</v>
      </c>
      <c r="I5" s="132">
        <v>-0.0023</v>
      </c>
      <c r="J5" s="96">
        <v>0.0213</v>
      </c>
      <c r="K5" s="132">
        <v>0.0501</v>
      </c>
      <c r="L5" s="14">
        <v>1.73E-4</v>
      </c>
      <c r="N5" s="75"/>
      <c r="O5" s="86">
        <v>1.0</v>
      </c>
      <c r="P5" s="77">
        <v>73.581</v>
      </c>
      <c r="Q5" s="113">
        <v>74.0393</v>
      </c>
      <c r="V5" s="78"/>
    </row>
    <row r="6">
      <c r="A6" s="131">
        <v>44263.0</v>
      </c>
      <c r="B6" s="132">
        <v>0.0038</v>
      </c>
      <c r="C6" s="132">
        <v>0.001</v>
      </c>
      <c r="D6" s="132">
        <v>0.004</v>
      </c>
      <c r="E6" s="132">
        <v>0.0043</v>
      </c>
      <c r="F6" s="132">
        <v>-0.0417</v>
      </c>
      <c r="G6" s="132">
        <v>-0.0147</v>
      </c>
      <c r="H6" s="132">
        <v>0.0418</v>
      </c>
      <c r="I6" s="132">
        <v>0.0069</v>
      </c>
      <c r="J6" s="96">
        <v>0.001</v>
      </c>
      <c r="K6" s="132">
        <v>-0.005</v>
      </c>
      <c r="L6" s="14">
        <v>1.73E-4</v>
      </c>
      <c r="N6" s="75"/>
      <c r="O6" s="89">
        <v>1.0</v>
      </c>
      <c r="P6" s="77">
        <v>88.8768</v>
      </c>
      <c r="Q6" s="113">
        <v>87.958</v>
      </c>
      <c r="V6" s="78"/>
    </row>
    <row r="7">
      <c r="A7" s="131">
        <v>44260.0</v>
      </c>
      <c r="B7" s="132">
        <v>0.0235</v>
      </c>
      <c r="C7" s="132">
        <v>0.001</v>
      </c>
      <c r="D7" s="132">
        <v>0.0292</v>
      </c>
      <c r="E7" s="132">
        <v>0.0741</v>
      </c>
      <c r="F7" s="132">
        <v>0.0107</v>
      </c>
      <c r="G7" s="132">
        <v>0.0413</v>
      </c>
      <c r="H7" s="132">
        <v>-0.0181</v>
      </c>
      <c r="I7" s="132">
        <v>0.0431</v>
      </c>
      <c r="J7" s="96">
        <v>-0.006</v>
      </c>
      <c r="K7" s="132">
        <v>0.0079</v>
      </c>
      <c r="L7" s="14">
        <v>1.73E-4</v>
      </c>
      <c r="N7" s="75"/>
      <c r="V7" s="78"/>
    </row>
    <row r="8">
      <c r="A8" s="131">
        <v>44259.0</v>
      </c>
      <c r="B8" s="12">
        <v>-0.0045</v>
      </c>
      <c r="C8" s="12">
        <v>-0.0352</v>
      </c>
      <c r="D8" s="12">
        <v>0.0026</v>
      </c>
      <c r="E8" s="12">
        <v>0.0184</v>
      </c>
      <c r="F8" s="12">
        <v>-0.0158</v>
      </c>
      <c r="G8" s="12">
        <v>-0.0262</v>
      </c>
      <c r="H8" s="12">
        <v>-0.0122</v>
      </c>
      <c r="I8" s="12">
        <v>0.0088</v>
      </c>
      <c r="J8" s="133">
        <v>-0.0045</v>
      </c>
      <c r="K8" s="12">
        <v>-0.0231</v>
      </c>
      <c r="L8" s="14">
        <v>1.73E-4</v>
      </c>
      <c r="N8" s="75"/>
      <c r="V8" s="78"/>
    </row>
    <row r="9">
      <c r="B9" s="12">
        <v>-0.0026</v>
      </c>
      <c r="C9" s="12">
        <v>-0.0272</v>
      </c>
      <c r="D9" s="12">
        <v>0.008</v>
      </c>
      <c r="E9" s="12">
        <v>0.0093</v>
      </c>
      <c r="F9" s="12">
        <v>-0.0245</v>
      </c>
      <c r="G9" s="12">
        <v>-0.0219</v>
      </c>
      <c r="H9" s="12">
        <v>0.0249</v>
      </c>
      <c r="I9" s="12">
        <v>0.0112</v>
      </c>
      <c r="J9" s="133">
        <v>-0.0045</v>
      </c>
      <c r="K9" s="12">
        <v>-0.0419</v>
      </c>
      <c r="L9" s="14">
        <v>1.73E-4</v>
      </c>
      <c r="N9" s="134"/>
      <c r="O9" s="135" t="s">
        <v>59</v>
      </c>
      <c r="Q9" s="135" t="s">
        <v>82</v>
      </c>
      <c r="S9" s="135" t="s">
        <v>83</v>
      </c>
      <c r="T9" s="135" t="s">
        <v>84</v>
      </c>
      <c r="U9" s="135" t="s">
        <v>85</v>
      </c>
      <c r="V9" s="78"/>
    </row>
    <row r="10">
      <c r="B10" s="12">
        <v>0.0057</v>
      </c>
      <c r="C10" s="12">
        <v>0.0045</v>
      </c>
      <c r="D10" s="12">
        <v>0.0141</v>
      </c>
      <c r="E10" s="12">
        <v>0.0026</v>
      </c>
      <c r="F10" s="12">
        <v>-0.0209</v>
      </c>
      <c r="G10" s="12">
        <v>-0.0261</v>
      </c>
      <c r="H10" s="12">
        <v>-0.0076</v>
      </c>
      <c r="I10" s="12">
        <v>0.0038</v>
      </c>
      <c r="J10" s="133">
        <v>0.0167</v>
      </c>
      <c r="K10" s="12">
        <v>-0.0255</v>
      </c>
      <c r="L10" s="14">
        <v>1.73E-4</v>
      </c>
      <c r="N10" s="136" t="s">
        <v>13</v>
      </c>
      <c r="O10" s="83">
        <v>221.14</v>
      </c>
      <c r="P10" s="137">
        <f t="shared" ref="P10:P13" si="1">O10</f>
        <v>221.14</v>
      </c>
      <c r="Q10" s="83">
        <v>232.47</v>
      </c>
      <c r="R10" s="138">
        <f t="shared" ref="R10:R13" si="2">Q10</f>
        <v>232.47</v>
      </c>
      <c r="S10" s="93">
        <f>'Первый пункт целиком (90 дней)'!I170</f>
        <v>154</v>
      </c>
      <c r="T10" s="84">
        <f t="shared" ref="T10:T19" si="3">R10-P10</f>
        <v>11.33</v>
      </c>
      <c r="U10" s="137">
        <f t="shared" ref="U10:U19" si="4">T10*S10</f>
        <v>1744.82</v>
      </c>
      <c r="V10" s="78"/>
    </row>
    <row r="11">
      <c r="B11" s="12">
        <v>0.018</v>
      </c>
      <c r="C11" s="12">
        <v>0.0398</v>
      </c>
      <c r="D11" s="12">
        <v>0.0159</v>
      </c>
      <c r="E11" s="12">
        <v>0.0105</v>
      </c>
      <c r="F11" s="12">
        <v>0.0539</v>
      </c>
      <c r="G11" s="12">
        <v>0.0346</v>
      </c>
      <c r="H11" s="12">
        <v>0.0227</v>
      </c>
      <c r="I11" s="12">
        <v>0.0205</v>
      </c>
      <c r="J11" s="133">
        <v>0.0015</v>
      </c>
      <c r="K11" s="12">
        <v>0.0365</v>
      </c>
      <c r="L11" s="14">
        <v>1.73E-4</v>
      </c>
      <c r="N11" s="136" t="s">
        <v>14</v>
      </c>
      <c r="O11" s="83">
        <v>62.76</v>
      </c>
      <c r="P11" s="137">
        <f t="shared" si="1"/>
        <v>62.76</v>
      </c>
      <c r="Q11" s="139">
        <v>4889.9</v>
      </c>
      <c r="R11" s="138">
        <f t="shared" si="2"/>
        <v>4889.9</v>
      </c>
      <c r="S11" s="93">
        <f>'Первый пункт целиком (90 дней)'!I171</f>
        <v>-116</v>
      </c>
      <c r="T11" s="84">
        <f t="shared" si="3"/>
        <v>4827.14</v>
      </c>
      <c r="U11" s="140">
        <f t="shared" si="4"/>
        <v>-559948.24</v>
      </c>
      <c r="V11" s="78"/>
    </row>
    <row r="12">
      <c r="B12" s="12">
        <v>-0.0187</v>
      </c>
      <c r="C12" s="12">
        <v>-0.0091</v>
      </c>
      <c r="D12" s="12">
        <v>0.0022</v>
      </c>
      <c r="E12" s="12">
        <v>-0.0287</v>
      </c>
      <c r="F12" s="12">
        <v>0.0022</v>
      </c>
      <c r="G12" s="12">
        <v>0.0063</v>
      </c>
      <c r="H12" s="12">
        <v>-0.0169</v>
      </c>
      <c r="I12" s="12">
        <v>-0.023</v>
      </c>
      <c r="J12" s="133">
        <v>0.0139</v>
      </c>
      <c r="K12" s="12">
        <v>-0.0098</v>
      </c>
      <c r="L12" s="14">
        <v>1.73E-4</v>
      </c>
      <c r="N12" s="136" t="s">
        <v>15</v>
      </c>
      <c r="O12" s="83">
        <v>103.62</v>
      </c>
      <c r="P12" s="137">
        <f t="shared" si="1"/>
        <v>103.62</v>
      </c>
      <c r="Q12" s="83">
        <v>107.49</v>
      </c>
      <c r="R12" s="138">
        <f t="shared" si="2"/>
        <v>107.49</v>
      </c>
      <c r="S12" s="93">
        <f>'Первый пункт целиком (90 дней)'!I172</f>
        <v>299</v>
      </c>
      <c r="T12" s="84">
        <f t="shared" si="3"/>
        <v>3.87</v>
      </c>
      <c r="U12" s="137">
        <f t="shared" si="4"/>
        <v>1157.13</v>
      </c>
      <c r="V12" s="78"/>
    </row>
    <row r="13">
      <c r="B13" s="12">
        <v>-0.0038</v>
      </c>
      <c r="C13" s="12">
        <v>-0.0144</v>
      </c>
      <c r="D13" s="12">
        <v>0.0086</v>
      </c>
      <c r="E13" s="12">
        <v>-0.0083</v>
      </c>
      <c r="F13" s="12">
        <v>-0.0348</v>
      </c>
      <c r="G13" s="12">
        <v>-0.0442</v>
      </c>
      <c r="H13" s="12">
        <v>-0.0057</v>
      </c>
      <c r="I13" s="12">
        <v>-0.0093</v>
      </c>
      <c r="J13" s="141">
        <v>0.001</v>
      </c>
      <c r="K13" s="12">
        <v>-0.0404</v>
      </c>
      <c r="L13" s="14">
        <v>1.73E-4</v>
      </c>
      <c r="N13" s="136" t="s">
        <v>16</v>
      </c>
      <c r="O13" s="83">
        <v>5806.0</v>
      </c>
      <c r="P13" s="137">
        <f t="shared" si="1"/>
        <v>5806</v>
      </c>
      <c r="Q13" s="83">
        <v>6339.0</v>
      </c>
      <c r="R13" s="138">
        <f t="shared" si="2"/>
        <v>6339</v>
      </c>
      <c r="S13" s="93">
        <f>'Первый пункт целиком (90 дней)'!I173</f>
        <v>113</v>
      </c>
      <c r="T13" s="84">
        <f t="shared" si="3"/>
        <v>533</v>
      </c>
      <c r="U13" s="137">
        <f t="shared" si="4"/>
        <v>60229</v>
      </c>
      <c r="V13" s="78"/>
    </row>
    <row r="14">
      <c r="B14" s="12">
        <v>-0.0137</v>
      </c>
      <c r="C14" s="12">
        <v>0.0021</v>
      </c>
      <c r="D14" s="12">
        <v>0.0047</v>
      </c>
      <c r="E14" s="12">
        <v>4.0E-4</v>
      </c>
      <c r="F14" s="12">
        <v>-0.0041</v>
      </c>
      <c r="G14" s="12">
        <v>0.0339</v>
      </c>
      <c r="H14" s="12">
        <v>0.01</v>
      </c>
      <c r="I14" s="12">
        <v>0.0369</v>
      </c>
      <c r="J14" s="133">
        <v>-0.0127</v>
      </c>
      <c r="K14" s="12">
        <v>-0.0324</v>
      </c>
      <c r="L14" s="14">
        <v>1.73E-4</v>
      </c>
      <c r="N14" s="136" t="s">
        <v>17</v>
      </c>
      <c r="O14" s="86">
        <v>120.13</v>
      </c>
      <c r="P14" s="142">
        <f>O14*P5</f>
        <v>8839.28553</v>
      </c>
      <c r="Q14" s="86">
        <v>121.96</v>
      </c>
      <c r="R14" s="143">
        <f>Q14*Q5</f>
        <v>9029.833028</v>
      </c>
      <c r="S14" s="93">
        <f>'Первый пункт целиком (90 дней)'!I174</f>
        <v>-28</v>
      </c>
      <c r="T14" s="84">
        <f t="shared" si="3"/>
        <v>190.547498</v>
      </c>
      <c r="U14" s="140">
        <f t="shared" si="4"/>
        <v>-5335.329944</v>
      </c>
      <c r="V14" s="78"/>
    </row>
    <row r="15">
      <c r="B15" s="12">
        <v>-9.0E-4</v>
      </c>
      <c r="C15" s="12">
        <v>-0.0288</v>
      </c>
      <c r="D15" s="12">
        <v>9.0E-4</v>
      </c>
      <c r="E15" s="12">
        <v>0.0272</v>
      </c>
      <c r="F15" s="12">
        <v>-0.0011</v>
      </c>
      <c r="G15" s="12">
        <v>0.0068</v>
      </c>
      <c r="H15" s="12">
        <v>-0.0143</v>
      </c>
      <c r="I15" s="12">
        <v>0.0126</v>
      </c>
      <c r="J15" s="133">
        <v>-0.0292</v>
      </c>
      <c r="K15" s="12">
        <v>-0.0031</v>
      </c>
      <c r="L15" s="14">
        <v>1.73E-4</v>
      </c>
      <c r="N15" s="136" t="s">
        <v>60</v>
      </c>
      <c r="O15" s="88">
        <v>58.93</v>
      </c>
      <c r="P15" s="137">
        <f t="shared" ref="P15:P16" si="5">O15*P5</f>
        <v>4336.12833</v>
      </c>
      <c r="Q15" s="86">
        <v>63.31</v>
      </c>
      <c r="R15" s="144">
        <f t="shared" ref="R15:R16" si="6">Q15*Q5</f>
        <v>4687.428083</v>
      </c>
      <c r="S15" s="93">
        <f>'Первый пункт целиком (90 дней)'!I175</f>
        <v>281</v>
      </c>
      <c r="T15" s="84">
        <f t="shared" si="3"/>
        <v>351.299753</v>
      </c>
      <c r="U15" s="137">
        <f t="shared" si="4"/>
        <v>98715.23059</v>
      </c>
      <c r="V15" s="78"/>
    </row>
    <row r="16">
      <c r="B16" s="12">
        <v>-7.0E-4</v>
      </c>
      <c r="C16" s="12">
        <v>0.0118</v>
      </c>
      <c r="D16" s="12">
        <v>0.0098</v>
      </c>
      <c r="E16" s="12">
        <v>-0.0041</v>
      </c>
      <c r="F16" s="12">
        <v>-0.0298</v>
      </c>
      <c r="G16" s="12">
        <v>-0.0365</v>
      </c>
      <c r="H16" s="12">
        <v>-0.0074</v>
      </c>
      <c r="I16" s="12">
        <v>0.027</v>
      </c>
      <c r="J16" s="133">
        <v>0.0062</v>
      </c>
      <c r="K16" s="12">
        <v>-0.0068</v>
      </c>
      <c r="L16" s="14">
        <v>1.73E-4</v>
      </c>
      <c r="N16" s="136" t="s">
        <v>19</v>
      </c>
      <c r="O16" s="89">
        <v>131.5</v>
      </c>
      <c r="P16" s="145">
        <f t="shared" si="5"/>
        <v>11687.2992</v>
      </c>
      <c r="Q16" s="89">
        <v>136.7</v>
      </c>
      <c r="R16" s="144">
        <f t="shared" si="6"/>
        <v>12023.8586</v>
      </c>
      <c r="S16" s="93">
        <f>'Первый пункт целиком (90 дней)'!I176</f>
        <v>121</v>
      </c>
      <c r="T16" s="84">
        <f t="shared" si="3"/>
        <v>336.5594</v>
      </c>
      <c r="U16" s="137">
        <f t="shared" si="4"/>
        <v>40723.6874</v>
      </c>
      <c r="V16" s="78"/>
    </row>
    <row r="17">
      <c r="B17" s="12">
        <v>0.0068</v>
      </c>
      <c r="C17" s="12">
        <v>-6.0E-4</v>
      </c>
      <c r="D17" s="12">
        <v>-0.0092</v>
      </c>
      <c r="E17" s="12">
        <v>0.0073</v>
      </c>
      <c r="F17" s="12">
        <v>0.0012</v>
      </c>
      <c r="G17" s="12">
        <v>0.0227</v>
      </c>
      <c r="H17" s="12">
        <v>0.0225</v>
      </c>
      <c r="I17" s="12">
        <v>0.0084</v>
      </c>
      <c r="J17" s="133">
        <v>-0.0046</v>
      </c>
      <c r="K17" s="12">
        <v>-0.0131</v>
      </c>
      <c r="L17" s="14">
        <v>1.73E-4</v>
      </c>
      <c r="N17" s="136" t="s">
        <v>61</v>
      </c>
      <c r="O17" s="89">
        <v>87.56</v>
      </c>
      <c r="P17" s="137">
        <f>O17*P6</f>
        <v>7782.052608</v>
      </c>
      <c r="Q17" s="89">
        <v>93.2</v>
      </c>
      <c r="R17" s="144">
        <f>Q17*Q6</f>
        <v>8197.6856</v>
      </c>
      <c r="S17" s="93">
        <f>'Первый пункт целиком (90 дней)'!I177</f>
        <v>-34</v>
      </c>
      <c r="T17" s="84">
        <f t="shared" si="3"/>
        <v>415.632992</v>
      </c>
      <c r="U17" s="140">
        <f t="shared" si="4"/>
        <v>-14131.52173</v>
      </c>
      <c r="V17" s="78"/>
    </row>
    <row r="18">
      <c r="B18" s="12">
        <v>-0.0204</v>
      </c>
      <c r="C18" s="12">
        <v>-0.0345</v>
      </c>
      <c r="D18" s="12">
        <v>-0.0302</v>
      </c>
      <c r="E18" s="12">
        <v>-0.0266</v>
      </c>
      <c r="F18" s="12">
        <v>-0.0086</v>
      </c>
      <c r="G18" s="12">
        <v>-0.0039</v>
      </c>
      <c r="H18" s="12">
        <v>-0.0093</v>
      </c>
      <c r="I18" s="12">
        <v>-0.0096</v>
      </c>
      <c r="J18" s="133">
        <v>-0.0076</v>
      </c>
      <c r="K18" s="12">
        <v>-0.004</v>
      </c>
      <c r="L18" s="14">
        <v>1.73E-4</v>
      </c>
      <c r="N18" s="136" t="s">
        <v>86</v>
      </c>
      <c r="O18" s="83">
        <v>13.217</v>
      </c>
      <c r="P18" s="137">
        <f>O18</f>
        <v>13.217</v>
      </c>
      <c r="Q18" s="83">
        <v>14.06</v>
      </c>
      <c r="R18" s="137">
        <f>Q18</f>
        <v>14.06</v>
      </c>
      <c r="S18" s="93">
        <f>'Первый пункт целиком (90 дней)'!I178</f>
        <v>161</v>
      </c>
      <c r="T18" s="84">
        <f t="shared" si="3"/>
        <v>0.843</v>
      </c>
      <c r="U18" s="137">
        <f t="shared" si="4"/>
        <v>135.723</v>
      </c>
      <c r="V18" s="78"/>
    </row>
    <row r="19">
      <c r="B19" s="12">
        <v>-0.0143</v>
      </c>
      <c r="C19" s="12">
        <v>-0.0301</v>
      </c>
      <c r="D19" s="12">
        <v>-0.0055</v>
      </c>
      <c r="E19" s="12">
        <v>-0.017</v>
      </c>
      <c r="F19" s="12">
        <v>-0.0176</v>
      </c>
      <c r="G19" s="12">
        <v>-0.0099</v>
      </c>
      <c r="H19" s="12">
        <v>0.0032</v>
      </c>
      <c r="I19" s="12">
        <v>0.03</v>
      </c>
      <c r="J19" s="133">
        <v>0.0046</v>
      </c>
      <c r="K19" s="12">
        <v>0.0029</v>
      </c>
      <c r="L19" s="14">
        <v>1.73E-4</v>
      </c>
      <c r="N19" s="136" t="s">
        <v>22</v>
      </c>
      <c r="O19" s="91">
        <v>49.97</v>
      </c>
      <c r="P19" s="137">
        <f>O19*P5</f>
        <v>3676.84257</v>
      </c>
      <c r="Q19" s="86">
        <v>56.24</v>
      </c>
      <c r="R19" s="144">
        <f>Q19*Q5</f>
        <v>4163.970232</v>
      </c>
      <c r="S19" s="93">
        <f>'Первый пункт целиком (90 дней)'!I179</f>
        <v>-77</v>
      </c>
      <c r="T19" s="84">
        <f t="shared" si="3"/>
        <v>487.127662</v>
      </c>
      <c r="U19" s="140">
        <f t="shared" si="4"/>
        <v>-37508.82997</v>
      </c>
      <c r="V19" s="78"/>
    </row>
    <row r="20">
      <c r="B20" s="12">
        <v>0.0141</v>
      </c>
      <c r="C20" s="12">
        <v>-0.0237</v>
      </c>
      <c r="D20" s="12">
        <v>-0.0228</v>
      </c>
      <c r="E20" s="12">
        <v>-0.0069</v>
      </c>
      <c r="F20" s="12">
        <v>-0.0161</v>
      </c>
      <c r="G20" s="12">
        <v>0.0107</v>
      </c>
      <c r="H20" s="12">
        <v>-0.0118</v>
      </c>
      <c r="I20" s="12">
        <v>0.0063</v>
      </c>
      <c r="J20" s="133">
        <v>0.0031</v>
      </c>
      <c r="K20" s="12">
        <v>-0.0022</v>
      </c>
      <c r="L20" s="14">
        <v>1.73E-4</v>
      </c>
      <c r="N20" s="75"/>
      <c r="V20" s="78"/>
    </row>
    <row r="21">
      <c r="B21" s="12">
        <v>0.0111</v>
      </c>
      <c r="C21" s="12">
        <v>0.0055</v>
      </c>
      <c r="D21" s="12">
        <v>-0.0107</v>
      </c>
      <c r="E21" s="12">
        <v>0.0267</v>
      </c>
      <c r="F21" s="12">
        <v>0.0018</v>
      </c>
      <c r="G21" s="12">
        <v>0.019</v>
      </c>
      <c r="H21" s="12">
        <v>-0.0157</v>
      </c>
      <c r="I21" s="12">
        <v>0.0058</v>
      </c>
      <c r="J21" s="133">
        <v>-0.0061</v>
      </c>
      <c r="K21" s="12">
        <v>0.0112</v>
      </c>
      <c r="L21" s="14">
        <v>1.73E-4</v>
      </c>
      <c r="N21" s="75"/>
      <c r="V21" s="78"/>
    </row>
    <row r="22">
      <c r="B22" s="12">
        <v>0.0242</v>
      </c>
      <c r="C22" s="12">
        <v>0.0161</v>
      </c>
      <c r="D22" s="12">
        <v>0.0048</v>
      </c>
      <c r="E22" s="12">
        <v>0.0203</v>
      </c>
      <c r="F22" s="12">
        <v>-0.0019</v>
      </c>
      <c r="G22" s="12">
        <v>0.0306</v>
      </c>
      <c r="H22" s="12">
        <v>0.0132</v>
      </c>
      <c r="I22" s="12">
        <v>-0.0054</v>
      </c>
      <c r="J22" s="133">
        <v>-0.0061</v>
      </c>
      <c r="K22" s="12">
        <v>-2.0E-4</v>
      </c>
      <c r="L22" s="14">
        <v>1.73E-4</v>
      </c>
      <c r="N22" s="75"/>
      <c r="U22" s="84">
        <f>U10+U12+U13+U15+U16+U18</f>
        <v>202705.591</v>
      </c>
      <c r="V22" s="146">
        <f>U17+U19+U14+U11</f>
        <v>-616923.9216</v>
      </c>
    </row>
    <row r="23">
      <c r="B23" s="12">
        <v>-0.0085</v>
      </c>
      <c r="C23" s="12">
        <v>0.0105</v>
      </c>
      <c r="D23" s="12">
        <v>0.0026</v>
      </c>
      <c r="E23" s="12">
        <v>0.0084</v>
      </c>
      <c r="F23" s="12">
        <v>-0.0046</v>
      </c>
      <c r="G23" s="12">
        <v>0.0014</v>
      </c>
      <c r="H23" s="12">
        <v>-0.0084</v>
      </c>
      <c r="I23" s="12">
        <v>0.0172</v>
      </c>
      <c r="J23" s="133">
        <v>0.0015</v>
      </c>
      <c r="K23" s="12">
        <v>0.0014</v>
      </c>
      <c r="L23" s="14">
        <v>1.73E-4</v>
      </c>
      <c r="N23" s="75"/>
      <c r="Q23" s="84">
        <f>'Первый пункт целиком (90 дней)'!O184</f>
        <v>468370.0704</v>
      </c>
      <c r="R23" s="147">
        <f>(1+0.0173/100)^7-1</f>
        <v>0.00121162869</v>
      </c>
      <c r="S23" s="84">
        <f>R23*Q23</f>
        <v>567.490615</v>
      </c>
      <c r="U23" s="84">
        <f>V22*(-1)</f>
        <v>616923.9216</v>
      </c>
      <c r="V23" s="78"/>
    </row>
    <row r="24">
      <c r="B24" s="12">
        <v>-0.0197</v>
      </c>
      <c r="C24" s="12">
        <v>0.0309</v>
      </c>
      <c r="D24" s="12">
        <v>-1.0E-4</v>
      </c>
      <c r="E24" s="12">
        <v>-0.0176</v>
      </c>
      <c r="F24" s="12">
        <v>-0.0066</v>
      </c>
      <c r="G24" s="12">
        <v>-0.0064</v>
      </c>
      <c r="H24" s="12">
        <v>0.0169</v>
      </c>
      <c r="I24" s="12">
        <v>-0.0057</v>
      </c>
      <c r="J24" s="133">
        <v>0.0092</v>
      </c>
      <c r="K24" s="12">
        <v>-0.0252</v>
      </c>
      <c r="L24" s="14">
        <v>1.73E-4</v>
      </c>
      <c r="N24" s="75"/>
      <c r="V24" s="78"/>
    </row>
    <row r="25">
      <c r="B25" s="12">
        <v>-0.0012</v>
      </c>
      <c r="C25" s="12">
        <v>0.0172</v>
      </c>
      <c r="D25" s="12">
        <v>0.012</v>
      </c>
      <c r="E25" s="12">
        <v>-0.0109</v>
      </c>
      <c r="F25" s="12">
        <v>0.0011</v>
      </c>
      <c r="G25" s="12">
        <v>0.0168</v>
      </c>
      <c r="H25" s="12">
        <v>-0.0094</v>
      </c>
      <c r="I25" s="12">
        <v>0.0249</v>
      </c>
      <c r="J25" s="133">
        <v>0.0046</v>
      </c>
      <c r="K25" s="12">
        <v>0.0259</v>
      </c>
      <c r="L25" s="14">
        <v>1.73E-4</v>
      </c>
      <c r="N25" s="75"/>
      <c r="V25" s="78"/>
    </row>
    <row r="26">
      <c r="B26" s="12">
        <v>0.027</v>
      </c>
      <c r="C26" s="12">
        <v>0.0175</v>
      </c>
      <c r="D26" s="12">
        <v>0.0062</v>
      </c>
      <c r="E26" s="12">
        <v>0.0075</v>
      </c>
      <c r="F26" s="12">
        <v>-0.0046</v>
      </c>
      <c r="G26" s="12">
        <v>-0.0104</v>
      </c>
      <c r="H26" s="12">
        <v>-0.0066</v>
      </c>
      <c r="I26" s="12">
        <v>0.0029</v>
      </c>
      <c r="J26" s="141">
        <v>0.001</v>
      </c>
      <c r="K26" s="12">
        <v>0.0182</v>
      </c>
      <c r="L26" s="14">
        <v>1.73E-4</v>
      </c>
      <c r="N26" s="75"/>
      <c r="S26" s="32" t="s">
        <v>87</v>
      </c>
      <c r="U26" s="148">
        <f>U22+U23+S23</f>
        <v>820197.0033</v>
      </c>
      <c r="V26" s="78"/>
    </row>
    <row r="27">
      <c r="B27" s="12">
        <v>0.0101</v>
      </c>
      <c r="C27" s="12">
        <v>-0.0086</v>
      </c>
      <c r="D27" s="12">
        <v>-0.0028</v>
      </c>
      <c r="E27" s="12">
        <v>0.0027</v>
      </c>
      <c r="F27" s="12">
        <v>0.0258</v>
      </c>
      <c r="G27" s="12">
        <v>0.0192</v>
      </c>
      <c r="H27" s="12">
        <v>-0.021</v>
      </c>
      <c r="I27" s="12">
        <v>4.0E-4</v>
      </c>
      <c r="J27" s="133">
        <v>0.0</v>
      </c>
      <c r="K27" s="12">
        <v>0.0531</v>
      </c>
      <c r="L27" s="14">
        <v>1.73E-4</v>
      </c>
      <c r="N27" s="75"/>
      <c r="S27" s="6" t="s">
        <v>88</v>
      </c>
      <c r="U27" s="84">
        <f>'Первый пункт целиком (90 дней)'!L186</f>
        <v>4626716.033</v>
      </c>
      <c r="V27" s="78"/>
    </row>
    <row r="28">
      <c r="B28" s="12">
        <v>0.0077</v>
      </c>
      <c r="C28" s="12">
        <v>0.0202</v>
      </c>
      <c r="D28" s="12">
        <v>-0.0101</v>
      </c>
      <c r="E28" s="12">
        <v>0.026</v>
      </c>
      <c r="F28" s="12">
        <v>-0.0078</v>
      </c>
      <c r="G28" s="12">
        <v>-0.0055</v>
      </c>
      <c r="H28" s="12">
        <v>0.0012</v>
      </c>
      <c r="I28" s="12">
        <v>0.0218</v>
      </c>
      <c r="J28" s="133">
        <v>0.0226</v>
      </c>
      <c r="K28" s="12">
        <v>0.0124</v>
      </c>
      <c r="L28" s="14">
        <v>1.73E-4</v>
      </c>
      <c r="N28" s="75"/>
      <c r="S28" s="6" t="s">
        <v>89</v>
      </c>
      <c r="U28" s="84">
        <f>U26+U27</f>
        <v>5446913.036</v>
      </c>
      <c r="V28" s="78"/>
    </row>
    <row r="29">
      <c r="B29" s="12">
        <v>0.0172</v>
      </c>
      <c r="C29" s="12">
        <v>-0.016</v>
      </c>
      <c r="D29" s="12">
        <v>0.0148</v>
      </c>
      <c r="E29" s="12">
        <v>0.0071</v>
      </c>
      <c r="F29" s="12">
        <v>0.0063</v>
      </c>
      <c r="G29" s="12">
        <v>0.0231</v>
      </c>
      <c r="H29" s="12">
        <v>0.0181</v>
      </c>
      <c r="I29" s="12">
        <v>0.0075</v>
      </c>
      <c r="J29" s="133">
        <v>-0.0069</v>
      </c>
      <c r="K29" s="12">
        <v>-0.0195</v>
      </c>
      <c r="L29" s="14">
        <v>1.73E-4</v>
      </c>
      <c r="N29" s="103"/>
      <c r="O29" s="105"/>
      <c r="P29" s="105"/>
      <c r="Q29" s="105"/>
      <c r="R29" s="105"/>
      <c r="S29" s="105"/>
      <c r="T29" s="105"/>
      <c r="U29" s="105"/>
      <c r="V29" s="107"/>
    </row>
    <row r="30">
      <c r="B30" s="12">
        <v>-0.0011</v>
      </c>
      <c r="C30" s="12">
        <v>0.0309</v>
      </c>
      <c r="D30" s="12">
        <v>0.0153</v>
      </c>
      <c r="E30" s="12">
        <v>0.0203</v>
      </c>
      <c r="F30" s="12">
        <v>0.0165</v>
      </c>
      <c r="G30" s="12">
        <v>0.0213</v>
      </c>
      <c r="H30" s="12">
        <v>0.0233</v>
      </c>
      <c r="I30" s="12">
        <v>0.0142</v>
      </c>
      <c r="J30" s="141">
        <v>0.001</v>
      </c>
      <c r="K30" s="12">
        <v>0.0347</v>
      </c>
      <c r="L30" s="14">
        <v>1.73E-4</v>
      </c>
    </row>
    <row r="31">
      <c r="B31" s="12">
        <v>0.0086</v>
      </c>
      <c r="C31" s="12">
        <v>0.0182</v>
      </c>
      <c r="D31" s="12">
        <v>0.014</v>
      </c>
      <c r="E31" s="12">
        <v>0.0054</v>
      </c>
      <c r="F31" s="12">
        <v>-0.0374</v>
      </c>
      <c r="G31" s="12">
        <v>-0.0098</v>
      </c>
      <c r="H31" s="12">
        <v>0.0203</v>
      </c>
      <c r="I31" s="12">
        <v>-0.0429</v>
      </c>
      <c r="J31" s="133">
        <v>0.0</v>
      </c>
      <c r="K31" s="12">
        <v>0.0012</v>
      </c>
      <c r="L31" s="14">
        <v>1.73E-4</v>
      </c>
    </row>
    <row r="32">
      <c r="B32" s="12">
        <v>-0.0224</v>
      </c>
      <c r="C32" s="12">
        <v>-0.0237</v>
      </c>
      <c r="D32" s="12">
        <v>-0.0196</v>
      </c>
      <c r="E32" s="12">
        <v>-0.0355</v>
      </c>
      <c r="F32" s="12">
        <v>-0.035</v>
      </c>
      <c r="G32" s="12">
        <v>0.0461</v>
      </c>
      <c r="H32" s="12">
        <v>-0.0137</v>
      </c>
      <c r="I32" s="12">
        <v>0.0093</v>
      </c>
      <c r="J32" s="133">
        <v>-0.0109</v>
      </c>
      <c r="K32" s="12">
        <v>-0.0327</v>
      </c>
      <c r="L32" s="14">
        <v>1.73E-4</v>
      </c>
    </row>
    <row r="33">
      <c r="B33" s="12">
        <v>0.0014</v>
      </c>
      <c r="C33" s="12">
        <v>0.0099</v>
      </c>
      <c r="D33" s="12">
        <v>0.0068</v>
      </c>
      <c r="E33" s="12">
        <v>0.0137</v>
      </c>
      <c r="F33" s="12">
        <v>-0.0077</v>
      </c>
      <c r="G33" s="12">
        <v>-0.0293</v>
      </c>
      <c r="H33" s="12">
        <v>0.0029</v>
      </c>
      <c r="I33" s="12">
        <v>-0.013</v>
      </c>
      <c r="J33" s="133">
        <v>0.0</v>
      </c>
      <c r="K33" s="12">
        <v>-0.0139</v>
      </c>
      <c r="L33" s="14">
        <v>1.73E-4</v>
      </c>
    </row>
    <row r="34">
      <c r="B34" s="12">
        <v>-0.0064</v>
      </c>
      <c r="C34" s="12">
        <v>-0.0143</v>
      </c>
      <c r="D34" s="12">
        <v>-0.0345</v>
      </c>
      <c r="E34" s="12">
        <v>-0.0172</v>
      </c>
      <c r="F34" s="12">
        <v>0.0017</v>
      </c>
      <c r="G34" s="12">
        <v>-0.0041</v>
      </c>
      <c r="H34" s="12">
        <v>-0.0101</v>
      </c>
      <c r="I34" s="12">
        <v>-0.0169</v>
      </c>
      <c r="J34" s="133">
        <v>-0.0018</v>
      </c>
      <c r="K34" s="12">
        <v>0.0335</v>
      </c>
      <c r="L34" s="14">
        <v>1.73E-4</v>
      </c>
    </row>
    <row r="35">
      <c r="B35" s="12">
        <v>5.0E-4</v>
      </c>
      <c r="C35" s="12">
        <v>-7.0E-4</v>
      </c>
      <c r="D35" s="12">
        <v>0.0298</v>
      </c>
      <c r="E35" s="12">
        <v>-0.0221</v>
      </c>
      <c r="F35" s="12">
        <v>0.0277</v>
      </c>
      <c r="G35" s="12">
        <v>-0.0215</v>
      </c>
      <c r="H35" s="12">
        <v>0.0179</v>
      </c>
      <c r="I35" s="12">
        <v>-0.009</v>
      </c>
      <c r="J35" s="133">
        <v>0.0055</v>
      </c>
      <c r="K35" s="12">
        <v>0.014</v>
      </c>
      <c r="L35" s="14">
        <v>1.73E-4</v>
      </c>
    </row>
    <row r="36">
      <c r="B36" s="12">
        <v>0.0148</v>
      </c>
      <c r="C36" s="12">
        <v>-0.0227</v>
      </c>
      <c r="D36" s="12">
        <v>-0.0225</v>
      </c>
      <c r="E36" s="12">
        <v>-0.0032</v>
      </c>
      <c r="F36" s="12">
        <v>0.0161</v>
      </c>
      <c r="G36" s="12">
        <v>0.0028</v>
      </c>
      <c r="H36" s="12">
        <v>-0.0334</v>
      </c>
      <c r="I36" s="12">
        <v>-0.003</v>
      </c>
      <c r="J36" s="141">
        <v>0.001</v>
      </c>
      <c r="K36" s="12">
        <v>0.0011</v>
      </c>
      <c r="L36" s="14">
        <v>1.73E-4</v>
      </c>
    </row>
    <row r="37">
      <c r="B37" s="12">
        <v>-0.0082</v>
      </c>
      <c r="C37" s="12">
        <v>-0.0105</v>
      </c>
      <c r="D37" s="12">
        <v>-0.0242</v>
      </c>
      <c r="E37" s="12">
        <v>-0.0053</v>
      </c>
      <c r="F37" s="12">
        <v>0.0367</v>
      </c>
      <c r="G37" s="12">
        <v>0.0028</v>
      </c>
      <c r="H37" s="12">
        <v>0.0013</v>
      </c>
      <c r="I37" s="12">
        <v>-0.0353</v>
      </c>
      <c r="J37" s="141">
        <v>0.001</v>
      </c>
      <c r="K37" s="12">
        <v>0.0041</v>
      </c>
      <c r="L37" s="14">
        <v>1.73E-4</v>
      </c>
    </row>
    <row r="38">
      <c r="B38" s="12">
        <v>-0.0313</v>
      </c>
      <c r="C38" s="12">
        <v>-0.0195</v>
      </c>
      <c r="D38" s="12">
        <v>0.0021</v>
      </c>
      <c r="E38" s="12">
        <v>-0.0159</v>
      </c>
      <c r="F38" s="12">
        <v>0.0329</v>
      </c>
      <c r="G38" s="12">
        <v>0.0117</v>
      </c>
      <c r="H38" s="12">
        <v>0.0118</v>
      </c>
      <c r="I38" s="12">
        <v>0.0092</v>
      </c>
      <c r="J38" s="133">
        <v>-0.0165</v>
      </c>
      <c r="K38" s="12">
        <v>-0.0142</v>
      </c>
      <c r="L38" s="14">
        <v>1.73E-4</v>
      </c>
    </row>
    <row r="39">
      <c r="B39" s="12">
        <v>0.0052</v>
      </c>
      <c r="C39" s="12">
        <v>0.0322</v>
      </c>
      <c r="D39" s="12">
        <v>0.021</v>
      </c>
      <c r="E39" s="12">
        <v>-0.0048</v>
      </c>
      <c r="F39" s="12">
        <v>0.0054</v>
      </c>
      <c r="G39" s="12">
        <v>0.0071</v>
      </c>
      <c r="H39" s="12">
        <v>0.0094</v>
      </c>
      <c r="I39" s="12">
        <v>0.0263</v>
      </c>
      <c r="J39" s="133">
        <v>0.0074</v>
      </c>
      <c r="K39" s="12">
        <v>0.0281</v>
      </c>
      <c r="L39" s="14">
        <v>1.73E-4</v>
      </c>
    </row>
    <row r="40">
      <c r="B40" s="12">
        <v>-0.0164</v>
      </c>
      <c r="C40" s="12">
        <v>-0.0069</v>
      </c>
      <c r="D40" s="12">
        <v>0.0051</v>
      </c>
      <c r="E40" s="12">
        <v>0.0032</v>
      </c>
      <c r="F40" s="12">
        <v>-0.0137</v>
      </c>
      <c r="G40" s="12">
        <v>-0.0282</v>
      </c>
      <c r="H40" s="12">
        <v>0.0115</v>
      </c>
      <c r="I40" s="12">
        <v>-0.0356</v>
      </c>
      <c r="J40" s="133">
        <v>-0.0128</v>
      </c>
      <c r="K40" s="12">
        <v>0.0027</v>
      </c>
      <c r="L40" s="14">
        <v>1.73E-4</v>
      </c>
    </row>
    <row r="41">
      <c r="B41" s="12">
        <v>0.0017</v>
      </c>
      <c r="C41" s="12">
        <v>0.0091</v>
      </c>
      <c r="D41" s="12">
        <v>-0.0101</v>
      </c>
      <c r="E41" s="12">
        <v>-0.0026</v>
      </c>
      <c r="F41" s="12">
        <v>-0.0151</v>
      </c>
      <c r="G41" s="12">
        <v>0.0404</v>
      </c>
      <c r="H41" s="12">
        <v>5.0E-4</v>
      </c>
      <c r="I41" s="12">
        <v>0.024</v>
      </c>
      <c r="J41" s="133">
        <v>0.0281</v>
      </c>
      <c r="K41" s="12">
        <v>-0.0079</v>
      </c>
      <c r="L41" s="14">
        <v>1.73E-4</v>
      </c>
    </row>
    <row r="42">
      <c r="B42" s="12">
        <v>-0.0103</v>
      </c>
      <c r="C42" s="12">
        <v>-0.0156</v>
      </c>
      <c r="D42" s="12">
        <v>-0.0124</v>
      </c>
      <c r="E42" s="12">
        <v>-0.0082</v>
      </c>
      <c r="F42" s="12">
        <v>0.0162</v>
      </c>
      <c r="G42" s="12">
        <v>0.0028</v>
      </c>
      <c r="H42" s="12">
        <v>-0.0209</v>
      </c>
      <c r="I42" s="12">
        <v>-0.001</v>
      </c>
      <c r="J42" s="133">
        <v>0.0</v>
      </c>
      <c r="K42" s="12">
        <v>-0.0059</v>
      </c>
      <c r="L42" s="14">
        <v>1.73E-4</v>
      </c>
    </row>
    <row r="43">
      <c r="B43" s="12">
        <v>0.0091</v>
      </c>
      <c r="C43" s="12">
        <v>-5.0E-4</v>
      </c>
      <c r="D43" s="12">
        <v>-0.0067</v>
      </c>
      <c r="E43" s="12">
        <v>0.0316</v>
      </c>
      <c r="F43" s="12">
        <v>-0.0014</v>
      </c>
      <c r="G43" s="12">
        <v>0.033</v>
      </c>
      <c r="H43" s="12">
        <v>-0.0039</v>
      </c>
      <c r="I43" s="12">
        <v>0.019</v>
      </c>
      <c r="J43" s="133">
        <v>0.011</v>
      </c>
      <c r="K43" s="12">
        <v>0.0391</v>
      </c>
      <c r="L43" s="14">
        <v>1.73E-4</v>
      </c>
    </row>
    <row r="44">
      <c r="B44" s="12">
        <v>-0.0083</v>
      </c>
      <c r="C44" s="12">
        <v>-0.0082</v>
      </c>
      <c r="D44" s="12">
        <v>-0.0124</v>
      </c>
      <c r="E44" s="12">
        <v>0.0059</v>
      </c>
      <c r="F44" s="12">
        <v>-0.0232</v>
      </c>
      <c r="G44" s="12">
        <v>-0.0021</v>
      </c>
      <c r="H44" s="12">
        <v>-0.0098</v>
      </c>
      <c r="I44" s="12">
        <v>0.0057</v>
      </c>
      <c r="J44" s="133">
        <v>-0.0229</v>
      </c>
      <c r="K44" s="12">
        <v>-0.0101</v>
      </c>
      <c r="L44" s="14">
        <v>1.73E-4</v>
      </c>
    </row>
    <row r="45">
      <c r="B45" s="12">
        <v>0.0048</v>
      </c>
      <c r="C45" s="12">
        <v>-0.0177</v>
      </c>
      <c r="D45" s="12">
        <v>0.0152</v>
      </c>
      <c r="E45" s="12">
        <v>0.0218</v>
      </c>
      <c r="F45" s="12">
        <v>0.0086</v>
      </c>
      <c r="G45" s="12">
        <v>-0.0103</v>
      </c>
      <c r="H45" s="12">
        <v>5.0E-4</v>
      </c>
      <c r="I45" s="12">
        <v>0.0095</v>
      </c>
      <c r="J45" s="133">
        <v>0.0096</v>
      </c>
      <c r="K45" s="12">
        <v>0.0268</v>
      </c>
      <c r="L45" s="14">
        <v>1.73E-4</v>
      </c>
    </row>
    <row r="46">
      <c r="B46" s="12">
        <v>0.0094</v>
      </c>
      <c r="C46" s="12">
        <v>-0.0076</v>
      </c>
      <c r="D46" s="12">
        <v>0.0161</v>
      </c>
      <c r="E46" s="12">
        <v>0.0076</v>
      </c>
      <c r="F46" s="12">
        <v>0.0341</v>
      </c>
      <c r="G46" s="12">
        <v>0.0213</v>
      </c>
      <c r="H46" s="12">
        <v>-2.0E-4</v>
      </c>
      <c r="I46" s="12">
        <v>0.0047</v>
      </c>
      <c r="J46" s="133">
        <v>0.0201</v>
      </c>
      <c r="K46" s="12">
        <v>-0.003</v>
      </c>
      <c r="L46" s="14">
        <v>1.73E-4</v>
      </c>
    </row>
    <row r="47">
      <c r="B47" s="12">
        <v>0.0518</v>
      </c>
      <c r="C47" s="12">
        <v>0.0126</v>
      </c>
      <c r="D47" s="12">
        <v>0.032</v>
      </c>
      <c r="E47" s="12">
        <v>0.0335</v>
      </c>
      <c r="F47" s="12">
        <v>-0.0337</v>
      </c>
      <c r="G47" s="12">
        <v>0.0097</v>
      </c>
      <c r="H47" s="12">
        <v>-0.0024</v>
      </c>
      <c r="I47" s="12">
        <v>0.0322</v>
      </c>
      <c r="J47" s="133">
        <v>-0.0082</v>
      </c>
      <c r="K47" s="12">
        <v>0.0229</v>
      </c>
      <c r="L47" s="14">
        <v>1.73E-4</v>
      </c>
    </row>
    <row r="48">
      <c r="B48" s="12">
        <v>-0.0044</v>
      </c>
      <c r="C48" s="12">
        <v>-0.0284</v>
      </c>
      <c r="D48" s="12">
        <v>0.0137</v>
      </c>
      <c r="E48" s="12">
        <v>0.0034</v>
      </c>
      <c r="F48" s="12">
        <v>0.0124</v>
      </c>
      <c r="G48" s="12">
        <v>0.0189</v>
      </c>
      <c r="H48" s="12">
        <v>0.0199</v>
      </c>
      <c r="I48" s="12">
        <v>0.027</v>
      </c>
      <c r="J48" s="133">
        <v>-0.002</v>
      </c>
      <c r="K48" s="12">
        <v>0.0103</v>
      </c>
      <c r="L48" s="14">
        <v>1.73E-4</v>
      </c>
    </row>
    <row r="49">
      <c r="B49" s="12">
        <v>0.0123</v>
      </c>
      <c r="C49" s="12">
        <v>0.0299</v>
      </c>
      <c r="D49" s="12">
        <v>0.0086</v>
      </c>
      <c r="E49" s="12">
        <v>0.028</v>
      </c>
      <c r="F49" s="12">
        <v>-0.0247</v>
      </c>
      <c r="G49" s="12">
        <v>-0.003</v>
      </c>
      <c r="H49" s="12">
        <v>0.0383</v>
      </c>
      <c r="I49" s="12">
        <v>0.0031</v>
      </c>
      <c r="J49" s="133">
        <v>-0.002</v>
      </c>
      <c r="K49" s="12">
        <v>0.0249</v>
      </c>
      <c r="L49" s="14">
        <v>1.73E-4</v>
      </c>
    </row>
    <row r="50">
      <c r="B50" s="12">
        <v>-0.0013</v>
      </c>
      <c r="C50" s="12">
        <v>0.0035</v>
      </c>
      <c r="D50" s="12">
        <v>-0.0027</v>
      </c>
      <c r="E50" s="12">
        <v>0.0083</v>
      </c>
      <c r="F50" s="12">
        <v>-0.0077</v>
      </c>
      <c r="G50" s="12">
        <v>0.0219</v>
      </c>
      <c r="H50" s="12">
        <v>-0.002</v>
      </c>
      <c r="I50" s="12">
        <v>-0.0103</v>
      </c>
      <c r="J50" s="133">
        <v>0.0041</v>
      </c>
      <c r="K50" s="12">
        <v>-0.0059</v>
      </c>
      <c r="L50" s="14">
        <v>1.73E-4</v>
      </c>
    </row>
    <row r="51">
      <c r="B51" s="12">
        <v>0.0203</v>
      </c>
      <c r="C51" s="12">
        <v>0.0292</v>
      </c>
      <c r="D51" s="12">
        <v>0.0136</v>
      </c>
      <c r="E51" s="12">
        <v>0.0052</v>
      </c>
      <c r="F51" s="12">
        <v>-0.0085</v>
      </c>
      <c r="G51" s="12">
        <v>-0.013</v>
      </c>
      <c r="H51" s="12">
        <v>9.0E-4</v>
      </c>
      <c r="I51" s="12">
        <v>0.0085</v>
      </c>
      <c r="J51" s="133">
        <v>0.0082</v>
      </c>
      <c r="K51" s="12">
        <v>-0.0061</v>
      </c>
      <c r="L51" s="14">
        <v>1.73E-4</v>
      </c>
    </row>
    <row r="52">
      <c r="B52" s="12">
        <v>0.0128</v>
      </c>
      <c r="C52" s="12">
        <v>-0.0012</v>
      </c>
      <c r="D52" s="12">
        <v>2.0E-4</v>
      </c>
      <c r="E52" s="12">
        <v>0.0081</v>
      </c>
      <c r="F52" s="12">
        <v>-0.0133</v>
      </c>
      <c r="G52" s="12">
        <v>0.0493</v>
      </c>
      <c r="H52" s="12">
        <v>0.001</v>
      </c>
      <c r="I52" s="12">
        <v>-0.0034</v>
      </c>
      <c r="J52" s="133">
        <v>0.0</v>
      </c>
      <c r="K52" s="12">
        <v>0.0123</v>
      </c>
      <c r="L52" s="14">
        <v>1.73E-4</v>
      </c>
    </row>
    <row r="53">
      <c r="B53" s="12">
        <v>0.0053</v>
      </c>
      <c r="C53" s="12">
        <v>-0.0027</v>
      </c>
      <c r="D53" s="12">
        <v>0.0056</v>
      </c>
      <c r="E53" s="12">
        <v>-9.0E-4</v>
      </c>
      <c r="F53" s="12">
        <v>0.0358</v>
      </c>
      <c r="G53" s="12">
        <v>0.0</v>
      </c>
      <c r="H53" s="12">
        <v>-0.0159</v>
      </c>
      <c r="I53" s="12">
        <v>-0.005</v>
      </c>
      <c r="J53" s="133">
        <v>0.0297</v>
      </c>
      <c r="K53" s="12">
        <v>0.0024</v>
      </c>
      <c r="L53" s="14">
        <v>1.73E-4</v>
      </c>
    </row>
    <row r="54">
      <c r="B54" s="12">
        <v>-0.0059</v>
      </c>
      <c r="C54" s="12">
        <v>0.0021</v>
      </c>
      <c r="D54" s="12">
        <v>-0.0061</v>
      </c>
      <c r="E54" s="12">
        <v>1.0E-4</v>
      </c>
      <c r="F54" s="12">
        <v>0.0077</v>
      </c>
      <c r="G54" s="12">
        <v>0.0107</v>
      </c>
      <c r="H54" s="12">
        <v>0.0197</v>
      </c>
      <c r="I54" s="12">
        <v>-0.0042</v>
      </c>
      <c r="J54" s="133">
        <v>0.0021</v>
      </c>
      <c r="K54" s="12">
        <v>-0.0198</v>
      </c>
      <c r="L54" s="14">
        <v>1.73E-4</v>
      </c>
    </row>
    <row r="55">
      <c r="B55" s="12">
        <v>-0.0067</v>
      </c>
      <c r="C55" s="12">
        <v>-0.0164</v>
      </c>
      <c r="D55" s="12">
        <v>0.0049</v>
      </c>
      <c r="E55" s="12">
        <v>-3.0E-4</v>
      </c>
      <c r="F55" s="12">
        <v>-0.007</v>
      </c>
      <c r="G55" s="12">
        <v>0.0087</v>
      </c>
      <c r="H55" s="12">
        <v>0.0233</v>
      </c>
      <c r="I55" s="12">
        <v>0.0158</v>
      </c>
      <c r="J55" s="133">
        <v>0.0064</v>
      </c>
      <c r="K55" s="12">
        <v>-0.0095</v>
      </c>
      <c r="L55" s="14">
        <v>1.73E-4</v>
      </c>
    </row>
    <row r="56">
      <c r="B56" s="12">
        <v>-0.0037</v>
      </c>
      <c r="C56" s="12">
        <v>0.0057</v>
      </c>
      <c r="D56" s="12">
        <v>0.0113</v>
      </c>
      <c r="E56" s="12">
        <v>0.0067</v>
      </c>
      <c r="F56" s="12">
        <v>0.0285</v>
      </c>
      <c r="G56" s="12">
        <v>-0.0041</v>
      </c>
      <c r="H56" s="12">
        <v>0.006</v>
      </c>
      <c r="I56" s="12">
        <v>-0.0201</v>
      </c>
      <c r="J56" s="133">
        <v>-0.0085</v>
      </c>
      <c r="K56" s="12">
        <v>0.001</v>
      </c>
      <c r="L56" s="14">
        <v>1.73E-4</v>
      </c>
    </row>
    <row r="57">
      <c r="B57" s="12">
        <v>0.0243</v>
      </c>
      <c r="C57" s="12">
        <v>0.0159</v>
      </c>
      <c r="D57" s="12">
        <v>0.0136</v>
      </c>
      <c r="E57" s="12">
        <v>-0.0044</v>
      </c>
      <c r="F57" s="12">
        <v>0.0124</v>
      </c>
      <c r="G57" s="12">
        <v>-0.0232</v>
      </c>
      <c r="H57" s="12">
        <v>-0.0353</v>
      </c>
      <c r="I57" s="12">
        <v>-0.0126</v>
      </c>
      <c r="J57" s="133">
        <v>0.0021</v>
      </c>
      <c r="K57" s="12">
        <v>-0.0281</v>
      </c>
      <c r="L57" s="14">
        <v>1.73E-4</v>
      </c>
    </row>
    <row r="58">
      <c r="B58" s="12">
        <v>-0.0434</v>
      </c>
      <c r="C58" s="12">
        <v>-0.0153</v>
      </c>
      <c r="D58" s="12">
        <v>0.0029</v>
      </c>
      <c r="E58" s="12">
        <v>-0.0087</v>
      </c>
      <c r="F58" s="12">
        <v>-0.0159</v>
      </c>
      <c r="G58" s="12">
        <v>0.0028</v>
      </c>
      <c r="H58" s="12">
        <v>0.0105</v>
      </c>
      <c r="I58" s="12">
        <v>-0.0138</v>
      </c>
      <c r="J58" s="133">
        <v>-0.0084</v>
      </c>
      <c r="K58" s="12">
        <v>2.0E-4</v>
      </c>
      <c r="L58" s="14">
        <v>1.73E-4</v>
      </c>
    </row>
    <row r="59">
      <c r="B59" s="12">
        <v>-0.0085</v>
      </c>
      <c r="C59" s="12">
        <v>-0.0123</v>
      </c>
      <c r="D59" s="12">
        <v>-0.0198</v>
      </c>
      <c r="E59" s="12">
        <v>-0.0093</v>
      </c>
      <c r="F59" s="12">
        <v>0.007</v>
      </c>
      <c r="G59" s="12">
        <v>-0.0092</v>
      </c>
      <c r="H59" s="12">
        <v>0.0081</v>
      </c>
      <c r="I59" s="12">
        <v>-0.0032</v>
      </c>
      <c r="J59" s="133">
        <v>0.0042</v>
      </c>
      <c r="K59" s="12">
        <v>-0.0112</v>
      </c>
      <c r="L59" s="14">
        <v>1.73E-4</v>
      </c>
    </row>
    <row r="60">
      <c r="B60" s="12">
        <v>0.0403</v>
      </c>
      <c r="C60" s="12">
        <v>-0.0101</v>
      </c>
      <c r="D60" s="12">
        <v>0.0023</v>
      </c>
      <c r="E60" s="12">
        <v>0.0027</v>
      </c>
      <c r="F60" s="12">
        <v>-5.0E-4</v>
      </c>
      <c r="G60" s="12">
        <v>0.0091</v>
      </c>
      <c r="H60" s="12">
        <v>0.0085</v>
      </c>
      <c r="I60" s="12">
        <v>-0.0076</v>
      </c>
      <c r="J60" s="133">
        <v>0.0021</v>
      </c>
      <c r="K60" s="12">
        <v>0.0301</v>
      </c>
      <c r="L60" s="14">
        <v>1.73E-4</v>
      </c>
    </row>
    <row r="61">
      <c r="B61" s="12">
        <v>0.0259</v>
      </c>
      <c r="C61" s="12">
        <v>0.0293</v>
      </c>
      <c r="D61" s="12">
        <v>0.047</v>
      </c>
      <c r="E61" s="12">
        <v>-0.0233</v>
      </c>
      <c r="F61" s="12">
        <v>0.0501</v>
      </c>
      <c r="G61" s="12">
        <v>0.0038</v>
      </c>
      <c r="H61" s="12">
        <v>0.0176</v>
      </c>
      <c r="I61" s="12">
        <v>-8.0E-4</v>
      </c>
      <c r="J61" s="133">
        <v>0.0021</v>
      </c>
      <c r="K61" s="12">
        <v>0.0506</v>
      </c>
      <c r="L61" s="14">
        <v>1.73E-4</v>
      </c>
    </row>
    <row r="62">
      <c r="B62" s="12">
        <v>0.0055</v>
      </c>
      <c r="C62" s="12">
        <v>0.002</v>
      </c>
      <c r="D62" s="12">
        <v>0.0171</v>
      </c>
      <c r="E62" s="12">
        <v>-0.0052</v>
      </c>
      <c r="F62" s="12">
        <v>-0.0051</v>
      </c>
      <c r="G62" s="12">
        <v>0.0149</v>
      </c>
      <c r="H62" s="12">
        <v>2.0E-4</v>
      </c>
      <c r="I62" s="12">
        <v>-0.0326</v>
      </c>
      <c r="J62" s="133">
        <v>-0.0105</v>
      </c>
      <c r="K62" s="12">
        <v>0.009</v>
      </c>
      <c r="L62" s="14">
        <v>1.73E-4</v>
      </c>
    </row>
    <row r="63">
      <c r="B63" s="12">
        <v>-0.0079</v>
      </c>
      <c r="C63" s="12">
        <v>-0.0164</v>
      </c>
      <c r="D63" s="12">
        <v>-0.0185</v>
      </c>
      <c r="E63" s="12">
        <v>-0.0102</v>
      </c>
      <c r="F63" s="12">
        <v>-0.0067</v>
      </c>
      <c r="G63" s="12">
        <v>-0.0105</v>
      </c>
      <c r="H63" s="12">
        <v>-0.0074</v>
      </c>
      <c r="I63" s="12">
        <v>-0.0096</v>
      </c>
      <c r="J63" s="133">
        <v>-0.0063</v>
      </c>
      <c r="K63" s="12">
        <v>-0.0095</v>
      </c>
      <c r="L63" s="14">
        <v>1.73E-4</v>
      </c>
    </row>
    <row r="64">
      <c r="B64" s="12">
        <v>0.0443</v>
      </c>
      <c r="C64" s="12">
        <v>-0.0087</v>
      </c>
      <c r="D64" s="12">
        <v>-0.0012</v>
      </c>
      <c r="E64" s="12">
        <v>0.0176</v>
      </c>
      <c r="F64" s="12">
        <v>0.012</v>
      </c>
      <c r="G64" s="12">
        <v>0.0038</v>
      </c>
      <c r="H64" s="12">
        <v>-0.0033</v>
      </c>
      <c r="I64" s="12">
        <v>0.0322</v>
      </c>
      <c r="J64" s="133">
        <v>-0.0083</v>
      </c>
      <c r="K64" s="12">
        <v>0.002</v>
      </c>
      <c r="L64" s="14">
        <v>1.73E-4</v>
      </c>
    </row>
    <row r="65">
      <c r="B65" s="12">
        <v>0.019</v>
      </c>
      <c r="C65" s="12">
        <v>0.0148</v>
      </c>
      <c r="D65" s="12">
        <v>0.0061</v>
      </c>
      <c r="E65" s="12">
        <v>0.0526</v>
      </c>
      <c r="F65" s="12">
        <v>-0.0209</v>
      </c>
      <c r="G65" s="12">
        <v>-0.0122</v>
      </c>
      <c r="H65" s="12">
        <v>-0.0044</v>
      </c>
      <c r="I65" s="12">
        <v>-0.012</v>
      </c>
      <c r="J65" s="133">
        <v>0.0084</v>
      </c>
      <c r="K65" s="12">
        <v>-0.0078</v>
      </c>
      <c r="L65" s="14">
        <v>1.73E-4</v>
      </c>
    </row>
    <row r="66">
      <c r="B66" s="12">
        <v>-0.0034</v>
      </c>
      <c r="C66" s="12">
        <v>0.0054</v>
      </c>
      <c r="D66" s="12">
        <v>-0.014</v>
      </c>
      <c r="E66" s="12">
        <v>0.0058</v>
      </c>
      <c r="F66" s="12">
        <v>0.0051</v>
      </c>
      <c r="G66" s="12">
        <v>0.0098</v>
      </c>
      <c r="H66" s="12">
        <v>0.0176</v>
      </c>
      <c r="I66" s="12">
        <v>0.0086</v>
      </c>
      <c r="J66" s="133">
        <v>-0.0042</v>
      </c>
      <c r="K66" s="12">
        <v>-0.0028</v>
      </c>
      <c r="L66" s="14">
        <v>1.73E-4</v>
      </c>
    </row>
    <row r="67">
      <c r="B67" s="12">
        <v>-0.004</v>
      </c>
      <c r="C67" s="12">
        <v>0.0128</v>
      </c>
      <c r="D67" s="12">
        <v>0.0111</v>
      </c>
      <c r="E67" s="12">
        <v>-0.009</v>
      </c>
      <c r="F67" s="12">
        <v>0.0123</v>
      </c>
      <c r="G67" s="12">
        <v>-0.0343</v>
      </c>
      <c r="H67" s="12">
        <v>-0.0078</v>
      </c>
      <c r="I67" s="12">
        <v>-0.027</v>
      </c>
      <c r="J67" s="133">
        <v>-0.0062</v>
      </c>
      <c r="K67" s="12">
        <v>-0.0184</v>
      </c>
      <c r="L67" s="14">
        <v>1.73E-4</v>
      </c>
    </row>
    <row r="68">
      <c r="B68" s="12">
        <v>0.0104</v>
      </c>
      <c r="C68" s="12">
        <v>-0.0124</v>
      </c>
      <c r="D68" s="12">
        <v>0.0043</v>
      </c>
      <c r="E68" s="12">
        <v>-0.0161</v>
      </c>
      <c r="F68" s="12">
        <v>-0.0056</v>
      </c>
      <c r="G68" s="12">
        <v>0.0195</v>
      </c>
      <c r="H68" s="12">
        <v>0.0123</v>
      </c>
      <c r="I68" s="12">
        <v>0.0388</v>
      </c>
      <c r="J68" s="133">
        <v>0.0042</v>
      </c>
      <c r="K68" s="12">
        <v>0.0135</v>
      </c>
      <c r="L68" s="14">
        <v>1.73E-4</v>
      </c>
    </row>
    <row r="69">
      <c r="B69" s="12">
        <v>0.0198</v>
      </c>
      <c r="C69" s="12">
        <v>-0.0195</v>
      </c>
      <c r="D69" s="12">
        <v>0.0235</v>
      </c>
      <c r="E69" s="12">
        <v>0.0137</v>
      </c>
      <c r="F69" s="12">
        <v>-0.0011</v>
      </c>
      <c r="G69" s="12">
        <v>0.0218</v>
      </c>
      <c r="H69" s="12">
        <v>-0.0089</v>
      </c>
      <c r="I69" s="12">
        <v>-8.0E-4</v>
      </c>
      <c r="J69" s="133">
        <v>0.0</v>
      </c>
      <c r="K69" s="12">
        <v>-0.0206</v>
      </c>
      <c r="L69" s="14">
        <v>1.73E-4</v>
      </c>
    </row>
    <row r="70">
      <c r="B70" s="12">
        <v>-0.0112</v>
      </c>
      <c r="C70" s="12">
        <v>-0.0053</v>
      </c>
      <c r="D70" s="12">
        <v>-0.0036</v>
      </c>
      <c r="E70" s="12">
        <v>-0.0221</v>
      </c>
      <c r="F70" s="12">
        <v>0.0029</v>
      </c>
      <c r="G70" s="12">
        <v>0.0069</v>
      </c>
      <c r="H70" s="12">
        <v>-2.0E-4</v>
      </c>
      <c r="I70" s="12">
        <v>0.0277</v>
      </c>
      <c r="J70" s="133">
        <v>0.0021</v>
      </c>
      <c r="K70" s="12">
        <v>0.0164</v>
      </c>
      <c r="L70" s="14">
        <v>1.73E-4</v>
      </c>
    </row>
    <row r="71">
      <c r="B71" s="12">
        <v>0.0101</v>
      </c>
      <c r="C71" s="12">
        <v>-0.022</v>
      </c>
      <c r="D71" s="12">
        <v>-0.0016</v>
      </c>
      <c r="E71" s="12">
        <v>0.0214</v>
      </c>
      <c r="F71" s="12">
        <v>0.0308</v>
      </c>
      <c r="G71" s="12">
        <v>0.025</v>
      </c>
      <c r="H71" s="12">
        <v>0.0084</v>
      </c>
      <c r="I71" s="12">
        <v>0.0031</v>
      </c>
      <c r="J71" s="133">
        <v>-0.0103</v>
      </c>
      <c r="K71" s="12">
        <v>0.0018</v>
      </c>
      <c r="L71" s="14">
        <v>1.73E-4</v>
      </c>
    </row>
    <row r="72">
      <c r="B72" s="12">
        <v>0.019</v>
      </c>
      <c r="C72" s="12">
        <v>0.0061</v>
      </c>
      <c r="D72" s="12">
        <v>0.0156</v>
      </c>
      <c r="E72" s="12">
        <v>-9.0E-4</v>
      </c>
      <c r="F72" s="12">
        <v>0.0211</v>
      </c>
      <c r="G72" s="12">
        <v>0.019</v>
      </c>
      <c r="H72" s="12">
        <v>-0.006</v>
      </c>
      <c r="I72" s="12">
        <v>-0.0452</v>
      </c>
      <c r="J72" s="133">
        <v>0.0083</v>
      </c>
      <c r="K72" s="12">
        <v>-0.0177</v>
      </c>
      <c r="L72" s="14">
        <v>1.73E-4</v>
      </c>
    </row>
    <row r="73">
      <c r="B73" s="12">
        <v>-0.0216</v>
      </c>
      <c r="C73" s="12">
        <v>0.0319</v>
      </c>
      <c r="D73" s="12">
        <v>-0.0222</v>
      </c>
      <c r="E73" s="12">
        <v>-0.0375</v>
      </c>
      <c r="F73" s="12">
        <v>0.0048</v>
      </c>
      <c r="G73" s="12">
        <v>0.0085</v>
      </c>
      <c r="H73" s="12">
        <v>0.0119</v>
      </c>
      <c r="I73" s="12">
        <v>-0.009</v>
      </c>
      <c r="J73" s="133">
        <v>-0.0021</v>
      </c>
      <c r="K73" s="12">
        <v>0.0176</v>
      </c>
      <c r="L73" s="14">
        <v>1.73E-4</v>
      </c>
    </row>
    <row r="74">
      <c r="B74" s="12">
        <v>0.002</v>
      </c>
      <c r="C74" s="12">
        <v>0.026</v>
      </c>
      <c r="D74" s="12">
        <v>0.0362</v>
      </c>
      <c r="E74" s="12">
        <v>0.0032</v>
      </c>
      <c r="F74" s="12">
        <v>0.0075</v>
      </c>
      <c r="G74" s="12">
        <v>9.0E-4</v>
      </c>
      <c r="H74" s="12">
        <v>-0.0089</v>
      </c>
      <c r="I74" s="12">
        <v>-0.0364</v>
      </c>
      <c r="J74" s="133">
        <v>0.0021</v>
      </c>
      <c r="K74" s="12">
        <v>-0.0016</v>
      </c>
      <c r="L74" s="14">
        <v>1.73E-4</v>
      </c>
    </row>
    <row r="75">
      <c r="B75" s="12">
        <v>-0.0133</v>
      </c>
      <c r="C75" s="12">
        <v>0.0079</v>
      </c>
      <c r="D75" s="12">
        <v>-0.0036</v>
      </c>
      <c r="E75" s="12">
        <v>-0.0277</v>
      </c>
      <c r="F75" s="12">
        <v>0.0116</v>
      </c>
      <c r="G75" s="12">
        <v>0.0206</v>
      </c>
      <c r="H75" s="12">
        <v>-2.0E-4</v>
      </c>
      <c r="I75" s="12">
        <v>0.0504</v>
      </c>
      <c r="J75" s="133">
        <v>-0.0143</v>
      </c>
      <c r="K75" s="12">
        <v>0.0126</v>
      </c>
      <c r="L75" s="14">
        <v>1.73E-4</v>
      </c>
    </row>
    <row r="76">
      <c r="B76" s="12">
        <v>0.0068</v>
      </c>
      <c r="C76" s="12">
        <v>0.0021</v>
      </c>
      <c r="D76" s="12">
        <v>0.0227</v>
      </c>
      <c r="E76" s="12">
        <v>0.0411</v>
      </c>
      <c r="F76" s="12">
        <v>-0.0297</v>
      </c>
      <c r="G76" s="12">
        <v>0.0148</v>
      </c>
      <c r="H76" s="12">
        <v>0.0063</v>
      </c>
      <c r="I76" s="12">
        <v>0.0018</v>
      </c>
      <c r="J76" s="133">
        <v>0.0146</v>
      </c>
      <c r="K76" s="12">
        <v>0.0186</v>
      </c>
      <c r="L76" s="14">
        <v>1.73E-4</v>
      </c>
    </row>
    <row r="77">
      <c r="B77" s="12">
        <v>0.0142</v>
      </c>
      <c r="C77" s="12">
        <v>0.0529</v>
      </c>
      <c r="D77" s="12">
        <v>-0.0137</v>
      </c>
      <c r="E77" s="12">
        <v>0.0304</v>
      </c>
      <c r="F77" s="12">
        <v>-0.011</v>
      </c>
      <c r="G77" s="12">
        <v>-0.005</v>
      </c>
      <c r="H77" s="12">
        <v>0.0192</v>
      </c>
      <c r="I77" s="12">
        <v>7.0E-4</v>
      </c>
      <c r="J77" s="133">
        <v>0.0</v>
      </c>
      <c r="K77" s="12">
        <v>-0.0159</v>
      </c>
      <c r="L77" s="14">
        <v>1.73E-4</v>
      </c>
    </row>
    <row r="78">
      <c r="B78" s="12">
        <v>0.0051</v>
      </c>
      <c r="C78" s="12">
        <v>-0.0122</v>
      </c>
      <c r="D78" s="12">
        <v>-0.0164</v>
      </c>
      <c r="E78" s="12">
        <v>0.0158</v>
      </c>
      <c r="F78" s="12">
        <v>0.0052</v>
      </c>
      <c r="G78" s="12">
        <v>0.0124</v>
      </c>
      <c r="H78" s="12">
        <v>-0.002</v>
      </c>
      <c r="I78" s="12">
        <v>0.0172</v>
      </c>
      <c r="J78" s="133">
        <v>0.0021</v>
      </c>
      <c r="K78" s="12">
        <v>0.0258</v>
      </c>
      <c r="L78" s="14">
        <v>1.73E-4</v>
      </c>
    </row>
    <row r="79">
      <c r="B79" s="12">
        <v>-0.0052</v>
      </c>
      <c r="C79" s="12">
        <v>6.0E-4</v>
      </c>
      <c r="D79" s="12">
        <v>-0.013</v>
      </c>
      <c r="E79" s="12">
        <v>0.0066</v>
      </c>
      <c r="F79" s="12">
        <v>-0.0114</v>
      </c>
      <c r="G79" s="12">
        <v>-0.0103</v>
      </c>
      <c r="H79" s="12">
        <v>-0.0119</v>
      </c>
      <c r="I79" s="12">
        <v>-0.0317</v>
      </c>
      <c r="J79" s="133">
        <v>-0.0103</v>
      </c>
      <c r="K79" s="12">
        <v>0.0041</v>
      </c>
      <c r="L79" s="14">
        <v>1.73E-4</v>
      </c>
    </row>
    <row r="80">
      <c r="B80" s="12">
        <v>-0.0045</v>
      </c>
      <c r="C80" s="12">
        <v>0.011</v>
      </c>
      <c r="D80" s="12">
        <v>0.0072</v>
      </c>
      <c r="E80" s="12">
        <v>0.0053</v>
      </c>
      <c r="F80" s="12">
        <v>-0.0076</v>
      </c>
      <c r="G80" s="12">
        <v>-0.0143</v>
      </c>
      <c r="H80" s="12">
        <v>-0.0043</v>
      </c>
      <c r="I80" s="12">
        <v>-0.0216</v>
      </c>
      <c r="J80" s="133">
        <v>0.0021</v>
      </c>
      <c r="K80" s="12">
        <v>-0.0045</v>
      </c>
      <c r="L80" s="14">
        <v>1.73E-4</v>
      </c>
    </row>
    <row r="81">
      <c r="B81" s="12">
        <v>0.0115</v>
      </c>
      <c r="C81" s="12">
        <v>0.0024</v>
      </c>
      <c r="D81" s="12">
        <v>0.0301</v>
      </c>
      <c r="E81" s="12">
        <v>0.0053</v>
      </c>
      <c r="F81" s="12">
        <v>0.0087</v>
      </c>
      <c r="G81" s="12">
        <v>0.0161</v>
      </c>
      <c r="H81" s="12">
        <v>-0.0062</v>
      </c>
      <c r="I81" s="12">
        <v>0.0018</v>
      </c>
      <c r="J81" s="133">
        <v>0.0021</v>
      </c>
      <c r="K81" s="12">
        <v>-0.0025</v>
      </c>
      <c r="L81" s="14">
        <v>1.73E-4</v>
      </c>
    </row>
    <row r="82">
      <c r="B82" s="12">
        <v>-0.0131</v>
      </c>
      <c r="C82" s="12">
        <v>-0.0117</v>
      </c>
      <c r="D82" s="12">
        <v>-0.0012</v>
      </c>
      <c r="E82" s="12">
        <v>-0.0139</v>
      </c>
      <c r="F82" s="12">
        <v>4.0E-4</v>
      </c>
      <c r="G82" s="12">
        <v>0.0113</v>
      </c>
      <c r="H82" s="12">
        <v>-0.0065</v>
      </c>
      <c r="I82" s="12">
        <v>0.0</v>
      </c>
      <c r="J82" s="133">
        <v>-0.0082</v>
      </c>
      <c r="K82" s="12">
        <v>0.0446</v>
      </c>
      <c r="L82" s="14">
        <v>1.73E-4</v>
      </c>
    </row>
    <row r="83">
      <c r="B83" s="12">
        <v>0.0278</v>
      </c>
      <c r="C83" s="12">
        <v>-0.0133</v>
      </c>
      <c r="D83" s="12">
        <v>0.064</v>
      </c>
      <c r="E83" s="12">
        <v>0.011</v>
      </c>
      <c r="F83" s="12">
        <v>-0.0023</v>
      </c>
      <c r="G83" s="12">
        <v>-0.0302</v>
      </c>
      <c r="H83" s="12">
        <v>-0.006</v>
      </c>
      <c r="I83" s="12">
        <v>0.0293</v>
      </c>
      <c r="J83" s="133">
        <v>0.0231</v>
      </c>
      <c r="K83" s="12">
        <v>-0.0235</v>
      </c>
      <c r="L83" s="14">
        <v>1.73E-4</v>
      </c>
    </row>
    <row r="84">
      <c r="B84" s="12">
        <v>0.0427</v>
      </c>
      <c r="C84" s="12">
        <v>0.017</v>
      </c>
      <c r="D84" s="12">
        <v>0.0211</v>
      </c>
      <c r="E84" s="12">
        <v>0.0054</v>
      </c>
      <c r="F84" s="12">
        <v>0.0304</v>
      </c>
      <c r="G84" s="12">
        <v>0.02</v>
      </c>
      <c r="H84" s="12">
        <v>-0.0323</v>
      </c>
      <c r="I84" s="12">
        <v>-0.0217</v>
      </c>
      <c r="J84" s="133">
        <v>0.0085</v>
      </c>
      <c r="K84" s="12">
        <v>0.0251</v>
      </c>
      <c r="L84" s="14">
        <v>1.73E-4</v>
      </c>
    </row>
    <row r="85">
      <c r="B85" s="12">
        <v>0.014</v>
      </c>
      <c r="C85" s="12">
        <v>-0.0013</v>
      </c>
      <c r="D85" s="12">
        <v>-0.0019</v>
      </c>
      <c r="E85" s="12">
        <v>-0.0186</v>
      </c>
      <c r="F85" s="12">
        <v>-0.003</v>
      </c>
      <c r="G85" s="12">
        <v>-0.0035</v>
      </c>
      <c r="H85" s="12">
        <v>-0.0074</v>
      </c>
      <c r="I85" s="12">
        <v>-0.0073</v>
      </c>
      <c r="J85" s="133">
        <v>0.0129</v>
      </c>
      <c r="K85" s="12">
        <v>-0.0368</v>
      </c>
      <c r="L85" s="14">
        <v>1.73E-4</v>
      </c>
    </row>
    <row r="86">
      <c r="B86" s="12">
        <v>-0.0138</v>
      </c>
      <c r="C86" s="12">
        <v>0.0061</v>
      </c>
      <c r="D86" s="12">
        <v>0.0054</v>
      </c>
      <c r="E86" s="12">
        <v>0.0124</v>
      </c>
      <c r="F86" s="12">
        <v>-0.02</v>
      </c>
      <c r="G86" s="12">
        <v>0.0046</v>
      </c>
      <c r="H86" s="12">
        <v>0.0165</v>
      </c>
      <c r="I86" s="12">
        <v>0.0462</v>
      </c>
      <c r="J86" s="133">
        <v>0.0043</v>
      </c>
      <c r="K86" s="12">
        <v>-0.0468</v>
      </c>
      <c r="L86" s="14">
        <v>1.73E-4</v>
      </c>
    </row>
    <row r="87">
      <c r="B87" s="12">
        <v>0.0164</v>
      </c>
      <c r="C87" s="12">
        <v>-0.058</v>
      </c>
      <c r="D87" s="12">
        <v>-0.0084</v>
      </c>
      <c r="E87" s="12">
        <v>0.0272</v>
      </c>
      <c r="F87" s="12">
        <v>-0.0029</v>
      </c>
      <c r="G87" s="12">
        <v>-0.0063</v>
      </c>
      <c r="H87" s="12">
        <v>0.0013</v>
      </c>
      <c r="I87" s="12">
        <v>0.0018</v>
      </c>
      <c r="J87" s="133">
        <v>0.022</v>
      </c>
      <c r="K87" s="12">
        <v>0.0259</v>
      </c>
      <c r="L87" s="14">
        <v>1.73E-4</v>
      </c>
    </row>
    <row r="88">
      <c r="B88" s="12">
        <v>0.0316</v>
      </c>
      <c r="C88" s="12">
        <v>0.0119</v>
      </c>
      <c r="D88" s="12">
        <v>0.0408</v>
      </c>
      <c r="E88" s="12">
        <v>0.0817</v>
      </c>
      <c r="F88" s="12">
        <v>0.0355</v>
      </c>
      <c r="G88" s="12">
        <v>-4.0E-4</v>
      </c>
      <c r="H88" s="12">
        <v>-0.0131</v>
      </c>
      <c r="I88" s="12">
        <v>-0.0137</v>
      </c>
      <c r="J88" s="133">
        <v>0.0089</v>
      </c>
      <c r="K88" s="12">
        <v>0.0332</v>
      </c>
      <c r="L88" s="14">
        <v>1.73E-4</v>
      </c>
    </row>
    <row r="89">
      <c r="B89" s="12">
        <v>0.0075</v>
      </c>
      <c r="C89" s="12">
        <v>0.0149</v>
      </c>
      <c r="D89" s="12">
        <v>0.0251</v>
      </c>
      <c r="E89" s="12">
        <v>0.0172</v>
      </c>
      <c r="F89" s="12">
        <v>0.0408</v>
      </c>
      <c r="G89" s="12">
        <v>0.019</v>
      </c>
      <c r="H89" s="12">
        <v>0.0244</v>
      </c>
      <c r="I89" s="12">
        <v>0.0052</v>
      </c>
      <c r="J89" s="133">
        <v>-0.0153</v>
      </c>
      <c r="K89" s="12">
        <v>-0.0225</v>
      </c>
      <c r="L89" s="14">
        <v>1.73E-4</v>
      </c>
    </row>
    <row r="90">
      <c r="B90" s="12">
        <v>0.0162</v>
      </c>
      <c r="C90" s="12">
        <v>0.0575</v>
      </c>
      <c r="D90" s="12">
        <v>0.0419</v>
      </c>
      <c r="E90" s="12">
        <v>0.0163</v>
      </c>
      <c r="F90" s="12">
        <v>0.0154</v>
      </c>
      <c r="G90" s="12">
        <v>0.0088</v>
      </c>
      <c r="H90" s="12">
        <v>0.0111</v>
      </c>
      <c r="I90" s="12">
        <v>4.0E-4</v>
      </c>
      <c r="J90" s="133">
        <v>0.0044</v>
      </c>
      <c r="K90" s="12">
        <v>0.0219</v>
      </c>
      <c r="L90" s="14">
        <v>1.73E-4</v>
      </c>
    </row>
    <row r="91">
      <c r="B91" s="12">
        <v>0.0212</v>
      </c>
      <c r="C91" s="12">
        <v>4.0E-4</v>
      </c>
      <c r="D91" s="12">
        <v>0.0131</v>
      </c>
      <c r="E91" s="12">
        <v>0.0216</v>
      </c>
      <c r="F91" s="12">
        <v>-8.0E-4</v>
      </c>
      <c r="G91" s="12">
        <v>0.0041</v>
      </c>
      <c r="H91" s="12">
        <v>0.0279</v>
      </c>
      <c r="I91" s="12">
        <v>-0.0057</v>
      </c>
      <c r="J91" s="133">
        <v>0.0156</v>
      </c>
      <c r="K91" s="12">
        <v>0.005</v>
      </c>
      <c r="L91" s="14">
        <v>1.73E-4</v>
      </c>
    </row>
    <row r="92">
      <c r="B92" s="12">
        <v>0.0224</v>
      </c>
      <c r="C92" s="12">
        <v>0.0062</v>
      </c>
      <c r="D92" s="12">
        <v>0.003</v>
      </c>
      <c r="E92" s="12">
        <v>0.0277</v>
      </c>
      <c r="F92" s="12">
        <v>-0.056</v>
      </c>
      <c r="G92" s="12">
        <v>0.0039</v>
      </c>
      <c r="H92" s="12">
        <v>0.0268</v>
      </c>
      <c r="I92" s="12">
        <v>0.0381</v>
      </c>
      <c r="J92" s="133">
        <v>-0.011</v>
      </c>
      <c r="K92" s="12">
        <v>-0.0335</v>
      </c>
      <c r="L92" s="14">
        <v>1.73E-4</v>
      </c>
    </row>
    <row r="93">
      <c r="B93" s="12">
        <v>-0.0157</v>
      </c>
      <c r="C93" s="12">
        <v>-0.0164</v>
      </c>
      <c r="D93" s="12">
        <v>-0.0148</v>
      </c>
      <c r="E93" s="12">
        <v>-0.0018</v>
      </c>
      <c r="F93" s="12">
        <v>0.0371</v>
      </c>
      <c r="G93" s="12">
        <v>-0.0032</v>
      </c>
      <c r="H93" s="12">
        <v>6.0E-4</v>
      </c>
      <c r="I93" s="12">
        <v>0.0102</v>
      </c>
      <c r="J93" s="149">
        <v>0.0089</v>
      </c>
      <c r="K93" s="12">
        <v>-0.0746</v>
      </c>
      <c r="L93" s="14">
        <v>1.73E-4</v>
      </c>
    </row>
    <row r="94">
      <c r="B94" s="12">
        <v>0.0158</v>
      </c>
      <c r="C94" s="12">
        <v>0.0112</v>
      </c>
      <c r="D94" s="12">
        <v>0.0224</v>
      </c>
      <c r="E94" s="12">
        <v>0.0112</v>
      </c>
      <c r="F94" s="12">
        <v>-0.0463</v>
      </c>
      <c r="G94" s="12">
        <v>-0.0305</v>
      </c>
      <c r="H94" s="12">
        <v>0.0054</v>
      </c>
      <c r="I94" s="12">
        <v>0.0287</v>
      </c>
      <c r="J94" s="149">
        <v>0.009</v>
      </c>
      <c r="K94" s="12">
        <v>-0.0056</v>
      </c>
      <c r="L94" s="14">
        <v>1.73E-4</v>
      </c>
    </row>
    <row r="95">
      <c r="B95" s="12">
        <v>-0.0308</v>
      </c>
      <c r="C95" s="12">
        <v>-0.0032</v>
      </c>
      <c r="D95" s="12">
        <v>-0.0567</v>
      </c>
      <c r="E95" s="12">
        <v>-0.0269</v>
      </c>
      <c r="F95" s="12">
        <v>0.0135</v>
      </c>
      <c r="G95" s="12">
        <v>-0.0231</v>
      </c>
      <c r="H95" s="12">
        <v>0.0013</v>
      </c>
      <c r="I95" s="12">
        <v>-0.0378</v>
      </c>
      <c r="J95" s="149">
        <v>-0.0045</v>
      </c>
      <c r="K95" s="12">
        <v>0.0039</v>
      </c>
      <c r="L95" s="14">
        <v>1.73E-4</v>
      </c>
    </row>
    <row r="96">
      <c r="B96" s="12">
        <v>-0.0183</v>
      </c>
      <c r="C96" s="12">
        <v>0.0215</v>
      </c>
      <c r="D96" s="12">
        <v>0.0042</v>
      </c>
      <c r="E96" s="12">
        <v>-0.0236</v>
      </c>
      <c r="F96" s="12">
        <v>1.0E-4</v>
      </c>
      <c r="G96" s="12">
        <v>-0.0307</v>
      </c>
      <c r="H96" s="12">
        <v>-0.0093</v>
      </c>
      <c r="I96" s="12">
        <v>-0.0202</v>
      </c>
      <c r="J96" s="149">
        <v>-0.0154</v>
      </c>
      <c r="K96" s="12">
        <v>-0.0084</v>
      </c>
      <c r="L96" s="14">
        <v>1.73E-4</v>
      </c>
    </row>
    <row r="97">
      <c r="B97" s="12">
        <v>-0.0169</v>
      </c>
      <c r="C97" s="12">
        <v>-0.0042</v>
      </c>
      <c r="D97" s="12">
        <v>-0.0105</v>
      </c>
      <c r="E97" s="12">
        <v>-0.0236</v>
      </c>
      <c r="F97" s="12">
        <v>-0.0061</v>
      </c>
      <c r="G97" s="12">
        <v>0.0028</v>
      </c>
      <c r="H97" s="12">
        <v>-0.0195</v>
      </c>
      <c r="I97" s="12">
        <v>-0.0225</v>
      </c>
      <c r="J97" s="150">
        <v>0.001</v>
      </c>
      <c r="K97" s="12">
        <v>0.0287</v>
      </c>
      <c r="L97" s="14">
        <v>1.73E-4</v>
      </c>
    </row>
    <row r="99">
      <c r="A99" s="20" t="s">
        <v>27</v>
      </c>
      <c r="B99" s="21">
        <f t="shared" ref="B99:I99" si="7">AVERAGE(B3:B97)</f>
        <v>0.003769473684</v>
      </c>
      <c r="C99" s="21">
        <f t="shared" si="7"/>
        <v>0.001029473684</v>
      </c>
      <c r="D99" s="21">
        <f t="shared" si="7"/>
        <v>0.004008421053</v>
      </c>
      <c r="E99" s="21">
        <f t="shared" si="7"/>
        <v>0.004287368421</v>
      </c>
      <c r="F99" s="21">
        <f t="shared" si="7"/>
        <v>0.0007810526316</v>
      </c>
      <c r="G99" s="21">
        <f t="shared" si="7"/>
        <v>0.003563157895</v>
      </c>
      <c r="H99" s="21">
        <f t="shared" si="7"/>
        <v>0.001656842105</v>
      </c>
      <c r="I99" s="21">
        <f t="shared" si="7"/>
        <v>0.002256842105</v>
      </c>
      <c r="J99" s="21">
        <f>AVERAGE(J8:J97)</f>
        <v>0.001034444444</v>
      </c>
      <c r="K99" s="21">
        <f t="shared" ref="K99:L99" si="8">AVERAGE(K3:K97)</f>
        <v>0.001024210526</v>
      </c>
      <c r="L99" s="22">
        <f t="shared" si="8"/>
        <v>0.000173</v>
      </c>
    </row>
    <row r="100">
      <c r="A100" s="23" t="s">
        <v>28</v>
      </c>
    </row>
    <row r="101">
      <c r="A101" s="20" t="s">
        <v>29</v>
      </c>
      <c r="B101" s="151">
        <f t="shared" ref="B101:I101" si="9">STDEV(B3:B97)</f>
        <v>0.0170217075</v>
      </c>
      <c r="C101" s="151">
        <f t="shared" si="9"/>
        <v>0.01979235224</v>
      </c>
      <c r="D101" s="151">
        <f t="shared" si="9"/>
        <v>0.01826563838</v>
      </c>
      <c r="E101" s="151">
        <f t="shared" si="9"/>
        <v>0.02087248133</v>
      </c>
      <c r="F101" s="151">
        <f t="shared" si="9"/>
        <v>0.02139992193</v>
      </c>
      <c r="G101" s="151">
        <f t="shared" si="9"/>
        <v>0.01971820119</v>
      </c>
      <c r="H101" s="151">
        <f t="shared" si="9"/>
        <v>0.01488660438</v>
      </c>
      <c r="I101" s="151">
        <f t="shared" si="9"/>
        <v>0.0205452829</v>
      </c>
      <c r="J101" s="151">
        <f>STDEV(J8:J97)</f>
        <v>0.01044361168</v>
      </c>
      <c r="K101" s="151">
        <f t="shared" ref="K101:L101" si="10">STDEV(K3:K97)</f>
        <v>0.0229918844</v>
      </c>
      <c r="L101" s="151">
        <f t="shared" si="10"/>
        <v>0</v>
      </c>
    </row>
    <row r="102">
      <c r="A102" s="23" t="s">
        <v>30</v>
      </c>
    </row>
    <row r="103">
      <c r="A103" s="25" t="s">
        <v>31</v>
      </c>
    </row>
    <row r="105">
      <c r="A105" s="26" t="s">
        <v>32</v>
      </c>
      <c r="B105" s="27">
        <f t="shared" ref="B105:K105" si="11">((-1.96*B101)/(90^(1/2)))+B99</f>
        <v>0.0002527524797</v>
      </c>
      <c r="C105" s="27">
        <f t="shared" si="11"/>
        <v>-0.003059668653</v>
      </c>
      <c r="D105" s="27">
        <f t="shared" si="11"/>
        <v>0.0002347010668</v>
      </c>
      <c r="E105" s="27">
        <f t="shared" si="11"/>
        <v>-0.00002493089938</v>
      </c>
      <c r="F105" s="27">
        <f t="shared" si="11"/>
        <v>-0.003640217044</v>
      </c>
      <c r="G105" s="27">
        <f t="shared" si="11"/>
        <v>-0.0005106646764</v>
      </c>
      <c r="H105" s="27">
        <f t="shared" si="11"/>
        <v>-0.001418762224</v>
      </c>
      <c r="I105" s="27">
        <f t="shared" si="11"/>
        <v>-0.001987857319</v>
      </c>
      <c r="J105" s="27">
        <f t="shared" si="11"/>
        <v>-0.001123228083</v>
      </c>
      <c r="K105" s="27">
        <f t="shared" si="11"/>
        <v>-0.003725962003</v>
      </c>
      <c r="L105" s="28"/>
    </row>
    <row r="106">
      <c r="A106" s="26" t="s">
        <v>33</v>
      </c>
      <c r="B106" s="29">
        <f t="shared" ref="B106:K106" si="12">((1.96*B101)/(90^(1/2)))+B99</f>
        <v>0.007286194889</v>
      </c>
      <c r="C106" s="29">
        <f t="shared" si="12"/>
        <v>0.005118616022</v>
      </c>
      <c r="D106" s="29">
        <f t="shared" si="12"/>
        <v>0.007782141038</v>
      </c>
      <c r="E106" s="29">
        <f t="shared" si="12"/>
        <v>0.008599667741</v>
      </c>
      <c r="F106" s="29">
        <f t="shared" si="12"/>
        <v>0.005202322307</v>
      </c>
      <c r="G106" s="29">
        <f t="shared" si="12"/>
        <v>0.007636980466</v>
      </c>
      <c r="H106" s="29">
        <f t="shared" si="12"/>
        <v>0.004732446434</v>
      </c>
      <c r="I106" s="29">
        <f t="shared" si="12"/>
        <v>0.006501541529</v>
      </c>
      <c r="J106" s="29">
        <f t="shared" si="12"/>
        <v>0.003192116972</v>
      </c>
      <c r="K106" s="29">
        <f t="shared" si="12"/>
        <v>0.005774383056</v>
      </c>
      <c r="L106" s="30"/>
    </row>
    <row r="107">
      <c r="A107" s="31" t="s">
        <v>90</v>
      </c>
    </row>
    <row r="109">
      <c r="A109" s="32" t="s">
        <v>35</v>
      </c>
      <c r="B109" s="33">
        <f t="shared" ref="B109:K109" si="13">B101*(1-0.151)</f>
        <v>0.01445142967</v>
      </c>
      <c r="C109" s="33">
        <f t="shared" si="13"/>
        <v>0.01680370705</v>
      </c>
      <c r="D109" s="33">
        <f t="shared" si="13"/>
        <v>0.01550752698</v>
      </c>
      <c r="E109" s="33">
        <f t="shared" si="13"/>
        <v>0.01772073665</v>
      </c>
      <c r="F109" s="33">
        <f t="shared" si="13"/>
        <v>0.01816853372</v>
      </c>
      <c r="G109" s="33">
        <f t="shared" si="13"/>
        <v>0.01674075281</v>
      </c>
      <c r="H109" s="33">
        <f t="shared" si="13"/>
        <v>0.01263872712</v>
      </c>
      <c r="I109" s="33">
        <f t="shared" si="13"/>
        <v>0.01744294518</v>
      </c>
      <c r="J109" s="33">
        <f t="shared" si="13"/>
        <v>0.008866626318</v>
      </c>
      <c r="K109" s="33">
        <f t="shared" si="13"/>
        <v>0.01952010985</v>
      </c>
      <c r="L109" s="33"/>
    </row>
    <row r="110">
      <c r="A110" s="32" t="s">
        <v>33</v>
      </c>
      <c r="B110" s="33">
        <f t="shared" ref="B110:K110" si="14">B101*(1+0.151)</f>
        <v>0.01959198534</v>
      </c>
      <c r="C110" s="33">
        <f t="shared" si="14"/>
        <v>0.02278099743</v>
      </c>
      <c r="D110" s="33">
        <f t="shared" si="14"/>
        <v>0.02102374977</v>
      </c>
      <c r="E110" s="33">
        <f t="shared" si="14"/>
        <v>0.02402422602</v>
      </c>
      <c r="F110" s="33">
        <f t="shared" si="14"/>
        <v>0.02463131014</v>
      </c>
      <c r="G110" s="33">
        <f t="shared" si="14"/>
        <v>0.02269564956</v>
      </c>
      <c r="H110" s="33">
        <f t="shared" si="14"/>
        <v>0.01713448164</v>
      </c>
      <c r="I110" s="33">
        <f t="shared" si="14"/>
        <v>0.02364762062</v>
      </c>
      <c r="J110" s="33">
        <f t="shared" si="14"/>
        <v>0.01202059705</v>
      </c>
      <c r="K110" s="33">
        <f t="shared" si="14"/>
        <v>0.02646365894</v>
      </c>
      <c r="L110" s="33"/>
    </row>
    <row r="111">
      <c r="A111" s="34" t="s">
        <v>91</v>
      </c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>
      <c r="B113" s="152" t="s">
        <v>13</v>
      </c>
      <c r="C113" s="152" t="s">
        <v>14</v>
      </c>
      <c r="D113" s="152" t="s">
        <v>15</v>
      </c>
      <c r="E113" s="152" t="s">
        <v>16</v>
      </c>
      <c r="F113" s="152" t="s">
        <v>17</v>
      </c>
      <c r="G113" s="152" t="s">
        <v>18</v>
      </c>
      <c r="H113" s="152" t="s">
        <v>37</v>
      </c>
      <c r="I113" s="152" t="s">
        <v>20</v>
      </c>
      <c r="J113" s="36" t="s">
        <v>21</v>
      </c>
      <c r="K113" s="152" t="s">
        <v>22</v>
      </c>
      <c r="L113" s="152" t="s">
        <v>92</v>
      </c>
    </row>
    <row r="114">
      <c r="A114" s="38" t="s">
        <v>38</v>
      </c>
      <c r="B114" s="16">
        <f t="shared" ref="B114:K114" si="15">(B99-$L$94)/B101</f>
        <v>0.21128748</v>
      </c>
      <c r="C114" s="16">
        <f t="shared" si="15"/>
        <v>0.04327296088</v>
      </c>
      <c r="D114" s="16">
        <f t="shared" si="15"/>
        <v>0.2099801263</v>
      </c>
      <c r="E114" s="16">
        <f t="shared" si="15"/>
        <v>0.1971192766</v>
      </c>
      <c r="F114" s="16">
        <f t="shared" si="15"/>
        <v>0.02841377803</v>
      </c>
      <c r="G114" s="16">
        <f t="shared" si="15"/>
        <v>0.1719303836</v>
      </c>
      <c r="H114" s="16">
        <f t="shared" si="15"/>
        <v>0.09967633098</v>
      </c>
      <c r="I114" s="16">
        <f t="shared" si="15"/>
        <v>0.1014267905</v>
      </c>
      <c r="J114" s="16">
        <f t="shared" si="15"/>
        <v>0.08248530017</v>
      </c>
      <c r="K114" s="16">
        <f t="shared" si="15"/>
        <v>0.0370222167</v>
      </c>
    </row>
    <row r="116">
      <c r="A116" s="39"/>
      <c r="B116" s="40" t="s">
        <v>39</v>
      </c>
      <c r="M116" s="84"/>
    </row>
    <row r="117">
      <c r="A117" s="41"/>
      <c r="B117" s="42" t="s">
        <v>13</v>
      </c>
      <c r="C117" s="42" t="s">
        <v>14</v>
      </c>
      <c r="D117" s="42" t="s">
        <v>15</v>
      </c>
      <c r="E117" s="42" t="s">
        <v>16</v>
      </c>
      <c r="F117" s="42" t="s">
        <v>17</v>
      </c>
      <c r="G117" s="42" t="s">
        <v>60</v>
      </c>
      <c r="H117" s="42" t="s">
        <v>37</v>
      </c>
      <c r="I117" s="42" t="s">
        <v>20</v>
      </c>
      <c r="J117" s="153" t="s">
        <v>21</v>
      </c>
      <c r="K117" s="42" t="s">
        <v>22</v>
      </c>
    </row>
    <row r="118">
      <c r="A118" s="154" t="str">
        <f>B117</f>
        <v>Газпром</v>
      </c>
      <c r="B118" s="45">
        <f t="shared" ref="B118:K118" si="16">CORREL($B$3:$B$97,B$3:B$97)</f>
        <v>1</v>
      </c>
      <c r="C118" s="45">
        <f t="shared" si="16"/>
        <v>0.2228984929</v>
      </c>
      <c r="D118" s="45">
        <f t="shared" si="16"/>
        <v>0.4942952313</v>
      </c>
      <c r="E118" s="45">
        <f t="shared" si="16"/>
        <v>0.5572616145</v>
      </c>
      <c r="F118" s="45">
        <f t="shared" si="16"/>
        <v>0.08168879814</v>
      </c>
      <c r="G118" s="45">
        <f t="shared" si="16"/>
        <v>0.1596527999</v>
      </c>
      <c r="H118" s="45">
        <f t="shared" si="16"/>
        <v>-0.05946828367</v>
      </c>
      <c r="I118" s="45">
        <f t="shared" si="16"/>
        <v>0.142382937</v>
      </c>
      <c r="J118" s="45">
        <f t="shared" si="16"/>
        <v>0.2402365741</v>
      </c>
      <c r="K118" s="45">
        <f t="shared" si="16"/>
        <v>0.2567153417</v>
      </c>
    </row>
    <row r="119">
      <c r="A119" s="155" t="str">
        <f>C117</f>
        <v>Яндекс</v>
      </c>
      <c r="B119" s="45">
        <f>C118</f>
        <v>0.2228984929</v>
      </c>
      <c r="C119" s="45">
        <f t="shared" ref="C119:K119" si="17">CORREL($C$3:$C$97,C$3:C$97)</f>
        <v>1</v>
      </c>
      <c r="D119" s="45">
        <f t="shared" si="17"/>
        <v>0.3384147563</v>
      </c>
      <c r="E119" s="45">
        <f t="shared" si="17"/>
        <v>0.1592758248</v>
      </c>
      <c r="F119" s="45">
        <f t="shared" si="17"/>
        <v>0.08641181611</v>
      </c>
      <c r="G119" s="45">
        <f t="shared" si="17"/>
        <v>0.02128569996</v>
      </c>
      <c r="H119" s="45">
        <f t="shared" si="17"/>
        <v>0.2306042048</v>
      </c>
      <c r="I119" s="45">
        <f t="shared" si="17"/>
        <v>-0.0641136997</v>
      </c>
      <c r="J119" s="45">
        <f t="shared" si="17"/>
        <v>0.09948062196</v>
      </c>
      <c r="K119" s="45">
        <f t="shared" si="17"/>
        <v>0.1826000165</v>
      </c>
    </row>
    <row r="120">
      <c r="A120" s="155" t="str">
        <f>D117</f>
        <v>Алроса</v>
      </c>
      <c r="B120" s="45">
        <f>D118</f>
        <v>0.4942952313</v>
      </c>
      <c r="C120" s="45">
        <f>D119</f>
        <v>0.3384147563</v>
      </c>
      <c r="D120" s="45">
        <f t="shared" ref="D120:K120" si="18">CORREL($D$3:$D$97,D$3:D$97)</f>
        <v>1</v>
      </c>
      <c r="E120" s="45">
        <f t="shared" si="18"/>
        <v>0.3774478864</v>
      </c>
      <c r="F120" s="45">
        <f t="shared" si="18"/>
        <v>0.1295147929</v>
      </c>
      <c r="G120" s="45">
        <f t="shared" si="18"/>
        <v>-0.008575268759</v>
      </c>
      <c r="H120" s="45">
        <f t="shared" si="18"/>
        <v>0.1212809987</v>
      </c>
      <c r="I120" s="45">
        <f t="shared" si="18"/>
        <v>0.1207560001</v>
      </c>
      <c r="J120" s="45">
        <f t="shared" si="18"/>
        <v>0.1582419628</v>
      </c>
      <c r="K120" s="45">
        <f t="shared" si="18"/>
        <v>0.1088175024</v>
      </c>
    </row>
    <row r="121">
      <c r="A121" s="155" t="str">
        <f>E117</f>
        <v>Лукойл</v>
      </c>
      <c r="B121" s="45">
        <f>E118</f>
        <v>0.5572616145</v>
      </c>
      <c r="C121" s="45">
        <f>E119</f>
        <v>0.1592758248</v>
      </c>
      <c r="D121" s="45">
        <f>E120</f>
        <v>0.3774478864</v>
      </c>
      <c r="E121" s="45">
        <f t="shared" ref="E121:K121" si="19">CORREL($E$3:$E$97,E$3:E$97)</f>
        <v>1</v>
      </c>
      <c r="F121" s="45">
        <f t="shared" si="19"/>
        <v>-0.03436051951</v>
      </c>
      <c r="G121" s="45">
        <f t="shared" si="19"/>
        <v>0.1479471339</v>
      </c>
      <c r="H121" s="45">
        <f t="shared" si="19"/>
        <v>0.07928481269</v>
      </c>
      <c r="I121" s="45">
        <f t="shared" si="19"/>
        <v>0.1736709963</v>
      </c>
      <c r="J121" s="45">
        <f t="shared" si="19"/>
        <v>0.05734355819</v>
      </c>
      <c r="K121" s="45">
        <f t="shared" si="19"/>
        <v>0.1344688034</v>
      </c>
    </row>
    <row r="122">
      <c r="A122" s="155" t="str">
        <f>F117</f>
        <v>Apple</v>
      </c>
      <c r="B122" s="45">
        <f>F118</f>
        <v>0.08168879814</v>
      </c>
      <c r="C122" s="45">
        <f>F119</f>
        <v>0.08641181611</v>
      </c>
      <c r="D122" s="45">
        <f>F120</f>
        <v>0.1295147929</v>
      </c>
      <c r="E122" s="45">
        <f>F121</f>
        <v>-0.03436051951</v>
      </c>
      <c r="F122" s="45">
        <f t="shared" ref="F122:K122" si="20">CORREL($F$3:$F$97,F$3:F$97)</f>
        <v>1</v>
      </c>
      <c r="G122" s="45">
        <f t="shared" si="20"/>
        <v>0.3028805516</v>
      </c>
      <c r="H122" s="45">
        <f t="shared" si="20"/>
        <v>-0.1176415241</v>
      </c>
      <c r="I122" s="45">
        <f t="shared" si="20"/>
        <v>-0.16889597</v>
      </c>
      <c r="J122" s="45">
        <f t="shared" si="20"/>
        <v>0.07918308036</v>
      </c>
      <c r="K122" s="45">
        <f t="shared" si="20"/>
        <v>0.301380138</v>
      </c>
    </row>
    <row r="123">
      <c r="A123" s="155" t="str">
        <f>G117</f>
        <v>Intel</v>
      </c>
      <c r="B123" s="45">
        <f>G118</f>
        <v>0.1596527999</v>
      </c>
      <c r="C123" s="45">
        <f>G119</f>
        <v>0.02128569996</v>
      </c>
      <c r="D123" s="45">
        <f>G120</f>
        <v>-0.008575268759</v>
      </c>
      <c r="E123" s="45">
        <f>G121</f>
        <v>0.1479471339</v>
      </c>
      <c r="F123" s="45">
        <f>G122</f>
        <v>0.3028805516</v>
      </c>
      <c r="G123" s="45">
        <f t="shared" ref="G123:K123" si="21">CORREL($G$3:$G$97,G$3:G$97)</f>
        <v>1</v>
      </c>
      <c r="H123" s="45">
        <f t="shared" si="21"/>
        <v>0.06445229686</v>
      </c>
      <c r="I123" s="45">
        <f t="shared" si="21"/>
        <v>0.253971083</v>
      </c>
      <c r="J123" s="45">
        <f t="shared" si="21"/>
        <v>-0.03936151262</v>
      </c>
      <c r="K123" s="45">
        <f t="shared" si="21"/>
        <v>0.3027028098</v>
      </c>
    </row>
    <row r="124">
      <c r="A124" s="155" t="str">
        <f>H117</f>
        <v>Siemens </v>
      </c>
      <c r="B124" s="45">
        <f>H118</f>
        <v>-0.05946828367</v>
      </c>
      <c r="C124" s="45">
        <f>H119</f>
        <v>0.2306042048</v>
      </c>
      <c r="D124" s="45">
        <f>H120</f>
        <v>0.1212809987</v>
      </c>
      <c r="E124" s="45">
        <f>H121</f>
        <v>0.07928481269</v>
      </c>
      <c r="F124" s="45">
        <f>H122</f>
        <v>-0.1176415241</v>
      </c>
      <c r="G124" s="45">
        <f>H123</f>
        <v>0.06445229686</v>
      </c>
      <c r="H124" s="45">
        <f t="shared" ref="H124:K124" si="22">CORREL($H$3:$H$97,H$3:H$97)</f>
        <v>1</v>
      </c>
      <c r="I124" s="45">
        <f t="shared" si="22"/>
        <v>0.1847356604</v>
      </c>
      <c r="J124" s="45">
        <f t="shared" si="22"/>
        <v>-0.04890677705</v>
      </c>
      <c r="K124" s="45">
        <f t="shared" si="22"/>
        <v>-0.04296708481</v>
      </c>
    </row>
    <row r="125">
      <c r="A125" s="155" t="str">
        <f>I117</f>
        <v>Chevron </v>
      </c>
      <c r="B125" s="45">
        <f>I118</f>
        <v>0.142382937</v>
      </c>
      <c r="C125" s="45">
        <f>I119</f>
        <v>-0.0641136997</v>
      </c>
      <c r="D125" s="45">
        <f>I120</f>
        <v>0.1207560001</v>
      </c>
      <c r="E125" s="45">
        <f>I121</f>
        <v>0.1736709963</v>
      </c>
      <c r="F125" s="45">
        <f>I122</f>
        <v>-0.16889597</v>
      </c>
      <c r="G125" s="45">
        <f>I123</f>
        <v>0.253971083</v>
      </c>
      <c r="H125" s="45">
        <f>I124</f>
        <v>0.1847356604</v>
      </c>
      <c r="I125" s="45">
        <f t="shared" ref="I125:K125" si="23">CORREL($I$3:$I$97,I$3:I$97)</f>
        <v>1</v>
      </c>
      <c r="J125" s="45">
        <f t="shared" si="23"/>
        <v>0.0505402044</v>
      </c>
      <c r="K125" s="45">
        <f t="shared" si="23"/>
        <v>-0.03508980756</v>
      </c>
    </row>
    <row r="126">
      <c r="A126" s="155" t="str">
        <f>J117</f>
        <v>Рязанская энергетическая сбытовая компания (RZSB)</v>
      </c>
      <c r="B126" s="45">
        <f>J118</f>
        <v>0.2402365741</v>
      </c>
      <c r="C126" s="45">
        <f>J119</f>
        <v>0.09948062196</v>
      </c>
      <c r="D126" s="45">
        <f>J120</f>
        <v>0.1582419628</v>
      </c>
      <c r="E126" s="45">
        <f>J121</f>
        <v>0.05734355819</v>
      </c>
      <c r="F126" s="45">
        <f>J122</f>
        <v>0.07918308036</v>
      </c>
      <c r="G126" s="45">
        <f>J123</f>
        <v>-0.03936151262</v>
      </c>
      <c r="H126" s="45">
        <f>J124</f>
        <v>-0.04890677705</v>
      </c>
      <c r="I126" s="45">
        <f>J125</f>
        <v>0.0505402044</v>
      </c>
      <c r="J126" s="45">
        <f>CORREL($J$8:$J$97,J$8:J$97)</f>
        <v>1</v>
      </c>
      <c r="K126" s="45">
        <f>CORREL($J$8:$J$97,K$3:K$92)</f>
        <v>0.09806018594</v>
      </c>
    </row>
    <row r="127">
      <c r="A127" s="155" t="str">
        <f>K117</f>
        <v>Ebay</v>
      </c>
      <c r="B127" s="45">
        <f>K118</f>
        <v>0.2567153417</v>
      </c>
      <c r="C127" s="45">
        <f>K119</f>
        <v>0.1826000165</v>
      </c>
      <c r="D127" s="45">
        <f>K120</f>
        <v>0.1088175024</v>
      </c>
      <c r="E127" s="45">
        <f>K121</f>
        <v>0.1344688034</v>
      </c>
      <c r="F127" s="45">
        <f>K122</f>
        <v>0.301380138</v>
      </c>
      <c r="G127" s="45">
        <f>K123</f>
        <v>0.3027028098</v>
      </c>
      <c r="H127" s="45">
        <f>K124</f>
        <v>-0.04296708481</v>
      </c>
      <c r="I127" s="45">
        <f>K125</f>
        <v>-0.03508980756</v>
      </c>
      <c r="J127" s="45">
        <f>K126</f>
        <v>0.09806018594</v>
      </c>
      <c r="K127" s="45">
        <f>CORREL($K$3:$K$97,K$3:K$97)</f>
        <v>1</v>
      </c>
    </row>
    <row r="129">
      <c r="A129" s="47" t="s">
        <v>40</v>
      </c>
      <c r="E129" s="84"/>
    </row>
    <row r="130">
      <c r="A130" s="48" t="s">
        <v>41</v>
      </c>
      <c r="C130" s="49">
        <v>0.003</v>
      </c>
      <c r="E130" s="48" t="s">
        <v>42</v>
      </c>
      <c r="G130" s="50">
        <f>E186</f>
        <v>0.8365278951</v>
      </c>
      <c r="J130" s="6" t="s">
        <v>93</v>
      </c>
      <c r="L130" s="60">
        <f>1-G130</f>
        <v>0.1634721049</v>
      </c>
    </row>
    <row r="132">
      <c r="B132" s="52" t="s">
        <v>44</v>
      </c>
    </row>
    <row r="133">
      <c r="A133" s="53"/>
      <c r="B133" s="54" t="s">
        <v>13</v>
      </c>
      <c r="C133" s="54" t="s">
        <v>14</v>
      </c>
      <c r="D133" s="54" t="s">
        <v>15</v>
      </c>
      <c r="E133" s="54" t="s">
        <v>16</v>
      </c>
      <c r="F133" s="54" t="s">
        <v>17</v>
      </c>
      <c r="G133" s="54" t="s">
        <v>18</v>
      </c>
      <c r="H133" s="54" t="s">
        <v>37</v>
      </c>
      <c r="I133" s="54" t="s">
        <v>20</v>
      </c>
      <c r="J133" s="55" t="s">
        <v>21</v>
      </c>
      <c r="K133" s="54" t="s">
        <v>22</v>
      </c>
    </row>
    <row r="134">
      <c r="A134" s="156" t="str">
        <f>B133</f>
        <v>Газпром</v>
      </c>
      <c r="B134" s="157">
        <f t="shared" ref="B134:K134" si="24">B118*$B$101*B101</f>
        <v>0.0002897385263</v>
      </c>
      <c r="C134" s="157">
        <f t="shared" si="24"/>
        <v>0.00007509441993</v>
      </c>
      <c r="D134" s="157">
        <f t="shared" si="24"/>
        <v>0.0001536824938</v>
      </c>
      <c r="E134" s="157">
        <f t="shared" si="24"/>
        <v>0.0001979868443</v>
      </c>
      <c r="F134" s="157">
        <f t="shared" si="24"/>
        <v>0.00002975622396</v>
      </c>
      <c r="G134" s="157">
        <f t="shared" si="24"/>
        <v>0.00005358545913</v>
      </c>
      <c r="H134" s="157">
        <f t="shared" si="24"/>
        <v>-0.00001506899104</v>
      </c>
      <c r="I134" s="157">
        <f t="shared" si="24"/>
        <v>0.00004979356215</v>
      </c>
      <c r="J134" s="157">
        <f t="shared" si="24"/>
        <v>0.00004270640014</v>
      </c>
      <c r="K134" s="157">
        <f t="shared" si="24"/>
        <v>0.0001004684065</v>
      </c>
    </row>
    <row r="135">
      <c r="A135" s="158" t="str">
        <f>C133</f>
        <v>Яндекс</v>
      </c>
      <c r="B135" s="157">
        <f>C134</f>
        <v>0.00007509441993</v>
      </c>
      <c r="C135" s="157">
        <f t="shared" ref="C135:K135" si="25">C119*$C$101*C101</f>
        <v>0.0003917372072</v>
      </c>
      <c r="D135" s="157">
        <f t="shared" si="25"/>
        <v>0.0001223436853</v>
      </c>
      <c r="E135" s="157">
        <f t="shared" si="25"/>
        <v>0.00006579931243</v>
      </c>
      <c r="F135" s="157">
        <f t="shared" si="25"/>
        <v>0.00003660013886</v>
      </c>
      <c r="G135" s="157">
        <f t="shared" si="25"/>
        <v>0.000008307161254</v>
      </c>
      <c r="H135" s="157">
        <f t="shared" si="25"/>
        <v>0.00006794543449</v>
      </c>
      <c r="I135" s="157">
        <f t="shared" si="25"/>
        <v>-0.00002607116125</v>
      </c>
      <c r="J135" s="157">
        <f t="shared" si="25"/>
        <v>0.00002056300677</v>
      </c>
      <c r="K135" s="157">
        <f t="shared" si="25"/>
        <v>0.00008309459798</v>
      </c>
    </row>
    <row r="136">
      <c r="A136" s="158" t="str">
        <f>D133</f>
        <v>Алроса</v>
      </c>
      <c r="B136" s="157">
        <f>D134</f>
        <v>0.0001536824938</v>
      </c>
      <c r="C136" s="157">
        <f>D135</f>
        <v>0.0001223436853</v>
      </c>
      <c r="D136" s="157">
        <f t="shared" ref="D136:K136" si="26">D120*$D$101*D101</f>
        <v>0.0003336335454</v>
      </c>
      <c r="E136" s="157">
        <f t="shared" si="26"/>
        <v>0.0001439017032</v>
      </c>
      <c r="F136" s="157">
        <f t="shared" si="26"/>
        <v>0.00005062516125</v>
      </c>
      <c r="G136" s="157">
        <f t="shared" si="26"/>
        <v>-0.000003088516237</v>
      </c>
      <c r="H136" s="157">
        <f t="shared" si="26"/>
        <v>0.00003297792049</v>
      </c>
      <c r="I136" s="157">
        <f t="shared" si="26"/>
        <v>0.00004531643113</v>
      </c>
      <c r="J136" s="157">
        <f t="shared" si="26"/>
        <v>0.00003018611566</v>
      </c>
      <c r="K136" s="157">
        <f t="shared" si="26"/>
        <v>0.00004569915566</v>
      </c>
    </row>
    <row r="137">
      <c r="A137" s="158" t="str">
        <f>E133</f>
        <v>Лукойл</v>
      </c>
      <c r="B137" s="157">
        <f>E134</f>
        <v>0.0001979868443</v>
      </c>
      <c r="C137" s="157">
        <f>E135</f>
        <v>0.00006579931243</v>
      </c>
      <c r="D137" s="157">
        <f>E136</f>
        <v>0.0001439017032</v>
      </c>
      <c r="E137" s="157">
        <f t="shared" ref="E137:K137" si="27">E121*$E$101*E101</f>
        <v>0.000435660477</v>
      </c>
      <c r="F137" s="157">
        <f t="shared" si="27"/>
        <v>-0.00001534779507</v>
      </c>
      <c r="G137" s="157">
        <f t="shared" si="27"/>
        <v>0.00006089027436</v>
      </c>
      <c r="H137" s="157">
        <f t="shared" si="27"/>
        <v>0.00002463540649</v>
      </c>
      <c r="I137" s="157">
        <f t="shared" si="27"/>
        <v>0.00007447551288</v>
      </c>
      <c r="J137" s="157">
        <f t="shared" si="27"/>
        <v>0.00001249998334</v>
      </c>
      <c r="K137" s="157">
        <f t="shared" si="27"/>
        <v>0.00006453126652</v>
      </c>
    </row>
    <row r="138">
      <c r="A138" s="158" t="str">
        <f>F133</f>
        <v>Apple</v>
      </c>
      <c r="B138" s="157">
        <f>F134</f>
        <v>0.00002975622396</v>
      </c>
      <c r="C138" s="157">
        <f>F135</f>
        <v>0.00003660013886</v>
      </c>
      <c r="D138" s="157">
        <f>F136</f>
        <v>0.00005062516125</v>
      </c>
      <c r="E138" s="157">
        <f>F137</f>
        <v>-0.00001534779507</v>
      </c>
      <c r="F138" s="157">
        <f t="shared" ref="F138:K138" si="28">F122*$F$101*F101</f>
        <v>0.0004579566585</v>
      </c>
      <c r="G138" s="157">
        <f t="shared" si="28"/>
        <v>0.0001278058903</v>
      </c>
      <c r="H138" s="157">
        <f t="shared" si="28"/>
        <v>-0.00003747731579</v>
      </c>
      <c r="I138" s="157">
        <f t="shared" si="28"/>
        <v>-0.00007425806047</v>
      </c>
      <c r="J138" s="157">
        <f t="shared" si="28"/>
        <v>0.00001769682258</v>
      </c>
      <c r="K138" s="157">
        <f t="shared" si="28"/>
        <v>0.0001482864211</v>
      </c>
    </row>
    <row r="139">
      <c r="A139" s="158" t="str">
        <f>G133</f>
        <v>Intel </v>
      </c>
      <c r="B139" s="157">
        <f>G134</f>
        <v>0.00005358545913</v>
      </c>
      <c r="C139" s="157">
        <f>G135</f>
        <v>0.000008307161254</v>
      </c>
      <c r="D139" s="157">
        <f>G136</f>
        <v>-0.000003088516237</v>
      </c>
      <c r="E139" s="157">
        <f>G137</f>
        <v>0.00006089027436</v>
      </c>
      <c r="F139" s="157">
        <f>G138</f>
        <v>0.0001278058903</v>
      </c>
      <c r="G139" s="157">
        <f t="shared" ref="G139:K139" si="29">G123*$G$101*G101</f>
        <v>0.000388807458</v>
      </c>
      <c r="H139" s="157">
        <f t="shared" si="29"/>
        <v>0.00001891913774</v>
      </c>
      <c r="I139" s="157">
        <f t="shared" si="29"/>
        <v>0.0001028877548</v>
      </c>
      <c r="J139" s="157">
        <f t="shared" si="29"/>
        <v>-0.000008105686231</v>
      </c>
      <c r="K139" s="157">
        <f t="shared" si="29"/>
        <v>0.0001372329227</v>
      </c>
    </row>
    <row r="140">
      <c r="A140" s="158" t="str">
        <f>H133</f>
        <v>Siemens </v>
      </c>
      <c r="B140" s="157">
        <f>H134</f>
        <v>-0.00001506899104</v>
      </c>
      <c r="C140" s="157">
        <f>H135</f>
        <v>0.00006794543449</v>
      </c>
      <c r="D140" s="157">
        <f>H136</f>
        <v>0.00003297792049</v>
      </c>
      <c r="E140" s="157">
        <f>H137</f>
        <v>0.00002463540649</v>
      </c>
      <c r="F140" s="157">
        <f>H138</f>
        <v>-0.00003747731579</v>
      </c>
      <c r="G140" s="157">
        <f>H139</f>
        <v>0.00001891913774</v>
      </c>
      <c r="H140" s="157">
        <f t="shared" ref="H140:K140" si="30">H124*$H$101*H101</f>
        <v>0.0002216109899</v>
      </c>
      <c r="I140" s="157">
        <f t="shared" si="30"/>
        <v>0.00005650130907</v>
      </c>
      <c r="J140" s="157">
        <f t="shared" si="30"/>
        <v>-0.00000760353249</v>
      </c>
      <c r="K140" s="157">
        <f t="shared" si="30"/>
        <v>-0.00001470639082</v>
      </c>
    </row>
    <row r="141">
      <c r="A141" s="158" t="str">
        <f>I133</f>
        <v>Chevron </v>
      </c>
      <c r="B141" s="157">
        <f>I134</f>
        <v>0.00004979356215</v>
      </c>
      <c r="C141" s="157">
        <f>I135</f>
        <v>-0.00002607116125</v>
      </c>
      <c r="D141" s="157">
        <f>I136</f>
        <v>0.00004531643113</v>
      </c>
      <c r="E141" s="157">
        <f>I137</f>
        <v>0.00007447551288</v>
      </c>
      <c r="F141" s="157">
        <f>I138</f>
        <v>-0.00007425806047</v>
      </c>
      <c r="G141" s="157">
        <f>I139</f>
        <v>0.0001028877548</v>
      </c>
      <c r="H141" s="157">
        <f>I140</f>
        <v>0.00005650130907</v>
      </c>
      <c r="I141" s="157">
        <f t="shared" ref="I141:K141" si="31">I125*$I$101*I101</f>
        <v>0.0004221086495</v>
      </c>
      <c r="J141" s="157">
        <f t="shared" si="31"/>
        <v>0.00001084425784</v>
      </c>
      <c r="K141" s="157">
        <f t="shared" si="31"/>
        <v>-0.00001657553975</v>
      </c>
    </row>
    <row r="142">
      <c r="A142" s="158" t="str">
        <f>J133</f>
        <v>Рязанская энергетическая сбытовая компания (RZSB)</v>
      </c>
      <c r="B142" s="157">
        <f>J134</f>
        <v>0.00004270640014</v>
      </c>
      <c r="C142" s="157">
        <f>J135</f>
        <v>0.00002056300677</v>
      </c>
      <c r="D142" s="157">
        <f>J136</f>
        <v>0.00003018611566</v>
      </c>
      <c r="E142" s="157">
        <f>J137</f>
        <v>0.00001249998334</v>
      </c>
      <c r="F142" s="157">
        <f>J138</f>
        <v>0.00001769682258</v>
      </c>
      <c r="G142" s="157">
        <f>J139</f>
        <v>-0.000008105686231</v>
      </c>
      <c r="H142" s="157">
        <f>J140</f>
        <v>-0.00000760353249</v>
      </c>
      <c r="I142" s="157">
        <f>J141</f>
        <v>0.00001084425784</v>
      </c>
      <c r="J142" s="157">
        <f t="shared" ref="J142:K142" si="32">J126*$J$101*J101</f>
        <v>0.000109069025</v>
      </c>
      <c r="K142" s="157">
        <f t="shared" si="32"/>
        <v>0.00002354604637</v>
      </c>
    </row>
    <row r="143">
      <c r="A143" s="158" t="str">
        <f>K133</f>
        <v>Ebay</v>
      </c>
      <c r="B143" s="157">
        <f>K134</f>
        <v>0.0001004684065</v>
      </c>
      <c r="C143" s="157">
        <f>K135</f>
        <v>0.00008309459798</v>
      </c>
      <c r="D143" s="157">
        <f>K136</f>
        <v>0.00004569915566</v>
      </c>
      <c r="E143" s="157">
        <f>K137</f>
        <v>0.00006453126652</v>
      </c>
      <c r="F143" s="157">
        <f>K138</f>
        <v>0.0001482864211</v>
      </c>
      <c r="G143" s="157">
        <f>K139</f>
        <v>0.0001372329227</v>
      </c>
      <c r="H143" s="157">
        <f>K140</f>
        <v>-0.00001470639082</v>
      </c>
      <c r="I143" s="157">
        <f>K141</f>
        <v>-0.00001657553975</v>
      </c>
      <c r="J143" s="157">
        <f>K142</f>
        <v>0.00002354604637</v>
      </c>
      <c r="K143" s="157">
        <f>K127*$K$101*K101</f>
        <v>0.000528626748</v>
      </c>
    </row>
    <row r="144">
      <c r="A144" s="16"/>
    </row>
    <row r="146">
      <c r="B146" s="52" t="s">
        <v>46</v>
      </c>
    </row>
    <row r="147">
      <c r="B147" s="54" t="s">
        <v>13</v>
      </c>
      <c r="C147" s="54" t="s">
        <v>14</v>
      </c>
      <c r="D147" s="54" t="s">
        <v>15</v>
      </c>
      <c r="E147" s="54" t="s">
        <v>16</v>
      </c>
      <c r="F147" s="54" t="s">
        <v>17</v>
      </c>
      <c r="G147" s="54" t="s">
        <v>18</v>
      </c>
      <c r="H147" s="54" t="s">
        <v>37</v>
      </c>
      <c r="I147" s="54" t="s">
        <v>20</v>
      </c>
      <c r="J147" s="159" t="s">
        <v>21</v>
      </c>
      <c r="K147" s="54" t="s">
        <v>22</v>
      </c>
      <c r="M147" s="52" t="s">
        <v>47</v>
      </c>
    </row>
    <row r="148">
      <c r="A148" s="79" t="str">
        <f>B147</f>
        <v>Газпром</v>
      </c>
      <c r="B148" s="60">
        <f t="array" ref="B148:K157">MINVERSE(B134:K143)</f>
        <v>6610.433412</v>
      </c>
      <c r="C148" s="60">
        <v>-311.7318776114753</v>
      </c>
      <c r="D148" s="60">
        <v>-1883.2054085025322</v>
      </c>
      <c r="E148" s="60">
        <v>-2154.8011665317867</v>
      </c>
      <c r="F148" s="60">
        <v>175.74578086689772</v>
      </c>
      <c r="G148" s="60">
        <v>-453.65776624924774</v>
      </c>
      <c r="H148" s="60">
        <v>1089.6967353729635</v>
      </c>
      <c r="I148" s="60">
        <v>-204.37402091327328</v>
      </c>
      <c r="J148" s="60">
        <v>-1593.9179782020426</v>
      </c>
      <c r="K148" s="60">
        <v>-618.1281982578882</v>
      </c>
      <c r="M148" s="61">
        <f>B160</f>
        <v>0.003596473684</v>
      </c>
    </row>
    <row r="149">
      <c r="A149" s="160" t="str">
        <f>C147</f>
        <v>Яндекс</v>
      </c>
      <c r="B149" s="60">
        <v>-311.73187761147517</v>
      </c>
      <c r="C149" s="60">
        <v>3197.403760898868</v>
      </c>
      <c r="D149" s="60">
        <v>-909.7392360112915</v>
      </c>
      <c r="E149" s="60">
        <v>-3.1566761130155565</v>
      </c>
      <c r="F149" s="60">
        <v>-25.076564861552235</v>
      </c>
      <c r="G149" s="60">
        <v>31.554046097616272</v>
      </c>
      <c r="H149" s="60">
        <v>-1020.5448367393586</v>
      </c>
      <c r="I149" s="60">
        <v>449.16365720177225</v>
      </c>
      <c r="J149" s="60">
        <v>-258.49724171153616</v>
      </c>
      <c r="K149" s="60">
        <v>-368.27177135011414</v>
      </c>
      <c r="M149" s="61">
        <f>C160</f>
        <v>0.0008564736842</v>
      </c>
    </row>
    <row r="150">
      <c r="A150" s="160" t="str">
        <f>D147</f>
        <v>Алроса</v>
      </c>
      <c r="B150" s="60">
        <v>-1883.205408502533</v>
      </c>
      <c r="C150" s="60">
        <v>-909.7392360112915</v>
      </c>
      <c r="D150" s="60">
        <v>4674.866116852383</v>
      </c>
      <c r="E150" s="60">
        <v>-587.8518232143157</v>
      </c>
      <c r="F150" s="60">
        <v>-705.406780908194</v>
      </c>
      <c r="G150" s="60">
        <v>726.6877223280509</v>
      </c>
      <c r="H150" s="60">
        <v>-541.6344900495333</v>
      </c>
      <c r="I150" s="60">
        <v>-450.26520344273723</v>
      </c>
      <c r="J150" s="60">
        <v>-175.85798673543874</v>
      </c>
      <c r="K150" s="60">
        <v>156.4111183211196</v>
      </c>
      <c r="M150" s="61">
        <f>D160</f>
        <v>0.003835421053</v>
      </c>
    </row>
    <row r="151">
      <c r="A151" s="160" t="str">
        <f>E147</f>
        <v>Лукойл</v>
      </c>
      <c r="B151" s="60">
        <v>-2154.8011665317867</v>
      </c>
      <c r="C151" s="60">
        <v>-3.1566761130155934</v>
      </c>
      <c r="D151" s="60">
        <v>-587.8518232143159</v>
      </c>
      <c r="E151" s="60">
        <v>3556.3885739157695</v>
      </c>
      <c r="F151" s="60">
        <v>348.8772762779169</v>
      </c>
      <c r="G151" s="60">
        <v>-304.0225448391935</v>
      </c>
      <c r="H151" s="60">
        <v>-315.0361675192493</v>
      </c>
      <c r="I151" s="60">
        <v>-147.18968777116302</v>
      </c>
      <c r="J151" s="60">
        <v>519.101517622324</v>
      </c>
      <c r="K151" s="60">
        <v>-28.73412468546311</v>
      </c>
      <c r="M151" s="61">
        <f>E160</f>
        <v>0.004114368421</v>
      </c>
    </row>
    <row r="152">
      <c r="A152" s="160" t="str">
        <f>F147</f>
        <v>Apple</v>
      </c>
      <c r="B152" s="60">
        <v>175.74578086689777</v>
      </c>
      <c r="C152" s="60">
        <v>-25.076564861552274</v>
      </c>
      <c r="D152" s="60">
        <v>-705.4067809081939</v>
      </c>
      <c r="E152" s="60">
        <v>348.87727627791696</v>
      </c>
      <c r="F152" s="60">
        <v>2885.495672792028</v>
      </c>
      <c r="G152" s="60">
        <v>-1072.0146026490681</v>
      </c>
      <c r="H152" s="60">
        <v>442.92082194078796</v>
      </c>
      <c r="I152" s="60">
        <v>692.2403716980496</v>
      </c>
      <c r="J152" s="60">
        <v>-388.6748546945658</v>
      </c>
      <c r="K152" s="60">
        <v>-490.8463658772321</v>
      </c>
      <c r="M152" s="61">
        <f>F160</f>
        <v>0.0006080526316</v>
      </c>
    </row>
    <row r="153">
      <c r="A153" s="160" t="str">
        <f>G147</f>
        <v>Intel </v>
      </c>
      <c r="B153" s="60">
        <v>-453.6577662492482</v>
      </c>
      <c r="C153" s="60">
        <v>31.554046097616308</v>
      </c>
      <c r="D153" s="60">
        <v>726.687722328051</v>
      </c>
      <c r="E153" s="60">
        <v>-304.02254483919353</v>
      </c>
      <c r="F153" s="60">
        <v>-1072.0146026490684</v>
      </c>
      <c r="G153" s="60">
        <v>3567.3502473628755</v>
      </c>
      <c r="H153" s="60">
        <v>-360.34672400979645</v>
      </c>
      <c r="I153" s="60">
        <v>-1020.9152515213269</v>
      </c>
      <c r="J153" s="60">
        <v>659.2734052645262</v>
      </c>
      <c r="K153" s="60">
        <v>-641.2300361286965</v>
      </c>
      <c r="M153" s="61">
        <f>G160</f>
        <v>0.003390157895</v>
      </c>
    </row>
    <row r="154">
      <c r="A154" s="160" t="str">
        <f>H147</f>
        <v>Siemens </v>
      </c>
      <c r="B154" s="60">
        <v>1089.696735372964</v>
      </c>
      <c r="C154" s="60">
        <v>-1020.5448367393589</v>
      </c>
      <c r="D154" s="60">
        <v>-541.6344900495333</v>
      </c>
      <c r="E154" s="60">
        <v>-315.0361675192495</v>
      </c>
      <c r="F154" s="60">
        <v>442.9208219407879</v>
      </c>
      <c r="G154" s="60">
        <v>-360.34672400979633</v>
      </c>
      <c r="H154" s="60">
        <v>5296.558293707672</v>
      </c>
      <c r="I154" s="60">
        <v>-622.7971661503673</v>
      </c>
      <c r="J154" s="60">
        <v>257.4305537709572</v>
      </c>
      <c r="K154" s="60">
        <v>124.25490446784009</v>
      </c>
      <c r="M154" s="61">
        <f>H160</f>
        <v>0.001483842105</v>
      </c>
    </row>
    <row r="155">
      <c r="A155" s="160" t="str">
        <f>I147</f>
        <v>Chevron </v>
      </c>
      <c r="B155" s="60">
        <v>-204.37402091327326</v>
      </c>
      <c r="C155" s="60">
        <v>449.1636572017723</v>
      </c>
      <c r="D155" s="60">
        <v>-450.2652034427373</v>
      </c>
      <c r="E155" s="60">
        <v>-147.18968777116297</v>
      </c>
      <c r="F155" s="60">
        <v>692.2403716980497</v>
      </c>
      <c r="G155" s="60">
        <v>-1020.915251521327</v>
      </c>
      <c r="H155" s="60">
        <v>-622.7971661503674</v>
      </c>
      <c r="I155" s="60">
        <v>2967.7791171749213</v>
      </c>
      <c r="J155" s="60">
        <v>-431.0682860377349</v>
      </c>
      <c r="K155" s="60">
        <v>190.91328297536023</v>
      </c>
      <c r="M155" s="61">
        <f>I160</f>
        <v>0.002083842105</v>
      </c>
    </row>
    <row r="156">
      <c r="A156" s="160" t="str">
        <f>J147</f>
        <v>Рязанская энергетическая сбытовая компания (RZSB)</v>
      </c>
      <c r="B156" s="60">
        <v>-1593.9179782020426</v>
      </c>
      <c r="C156" s="60">
        <v>-258.49724171153616</v>
      </c>
      <c r="D156" s="60">
        <v>-175.85798673543894</v>
      </c>
      <c r="E156" s="60">
        <v>519.1015176223241</v>
      </c>
      <c r="F156" s="60">
        <v>-388.6748546945658</v>
      </c>
      <c r="G156" s="60">
        <v>659.2734052645261</v>
      </c>
      <c r="H156" s="60">
        <v>257.43055377095726</v>
      </c>
      <c r="I156" s="60">
        <v>-431.0682860377348</v>
      </c>
      <c r="J156" s="60">
        <v>10051.04874617436</v>
      </c>
      <c r="K156" s="60">
        <v>-220.76858898308484</v>
      </c>
      <c r="M156" s="61">
        <f>J160</f>
        <v>0.0008614444444</v>
      </c>
    </row>
    <row r="157">
      <c r="A157" s="160" t="str">
        <f>K147</f>
        <v>Ebay</v>
      </c>
      <c r="B157" s="60">
        <v>-618.1281982578884</v>
      </c>
      <c r="C157" s="60">
        <v>-368.271771350114</v>
      </c>
      <c r="D157" s="60">
        <v>156.41111832111952</v>
      </c>
      <c r="E157" s="60">
        <v>-28.73412468546311</v>
      </c>
      <c r="F157" s="60">
        <v>-490.8463658772321</v>
      </c>
      <c r="G157" s="60">
        <v>-641.2300361286965</v>
      </c>
      <c r="H157" s="60">
        <v>124.25490446784013</v>
      </c>
      <c r="I157" s="60">
        <v>190.91328297536023</v>
      </c>
      <c r="J157" s="60">
        <v>-220.7685889830849</v>
      </c>
      <c r="K157" s="60">
        <v>2380.4772084901624</v>
      </c>
      <c r="M157" s="61">
        <f>K160</f>
        <v>0.0008512105263</v>
      </c>
    </row>
    <row r="159">
      <c r="B159" s="52" t="s">
        <v>48</v>
      </c>
    </row>
    <row r="160">
      <c r="B160" s="61">
        <f t="shared" ref="B160:K160" si="33">B99-$L$99</f>
        <v>0.003596473684</v>
      </c>
      <c r="C160" s="61">
        <f t="shared" si="33"/>
        <v>0.0008564736842</v>
      </c>
      <c r="D160" s="61">
        <f t="shared" si="33"/>
        <v>0.003835421053</v>
      </c>
      <c r="E160" s="61">
        <f t="shared" si="33"/>
        <v>0.004114368421</v>
      </c>
      <c r="F160" s="61">
        <f t="shared" si="33"/>
        <v>0.0006080526316</v>
      </c>
      <c r="G160" s="61">
        <f t="shared" si="33"/>
        <v>0.003390157895</v>
      </c>
      <c r="H160" s="61">
        <f t="shared" si="33"/>
        <v>0.001483842105</v>
      </c>
      <c r="I160" s="61">
        <f t="shared" si="33"/>
        <v>0.002083842105</v>
      </c>
      <c r="J160" s="61">
        <f t="shared" si="33"/>
        <v>0.0008614444444</v>
      </c>
      <c r="K160" s="61">
        <f t="shared" si="33"/>
        <v>0.0008512105263</v>
      </c>
    </row>
    <row r="163">
      <c r="A163" s="62" t="s">
        <v>49</v>
      </c>
      <c r="D163" s="62"/>
      <c r="E163" s="62"/>
      <c r="F163" s="62"/>
    </row>
    <row r="165">
      <c r="B165" s="63" t="s">
        <v>50</v>
      </c>
    </row>
    <row r="166">
      <c r="B166" s="53">
        <f t="array" ref="B166:K166">MMULT(B160:K160,B148:K157)</f>
        <v>5.279445032</v>
      </c>
      <c r="C166" s="53">
        <v>-2.9076378139639525</v>
      </c>
      <c r="D166" s="53">
        <v>8.233701458928872</v>
      </c>
      <c r="E166" s="53">
        <v>3.4552299283214194</v>
      </c>
      <c r="F166" s="53">
        <v>-1.1921914322217124</v>
      </c>
      <c r="G166" s="53">
        <v>8.733770754635795</v>
      </c>
      <c r="H166" s="53">
        <v>5.608085985661796</v>
      </c>
      <c r="I166" s="53">
        <v>-0.6716070583658069</v>
      </c>
      <c r="J166" s="53">
        <v>5.460319096476044</v>
      </c>
      <c r="K166" s="53">
        <v>-2.1108334726493814</v>
      </c>
    </row>
    <row r="169">
      <c r="B169" s="48" t="s">
        <v>51</v>
      </c>
      <c r="C169" s="64">
        <f t="array" ref="C169">MMULT(B166:K166,M148:M157)</f>
        <v>0.1010058063</v>
      </c>
    </row>
    <row r="172">
      <c r="A172" s="62" t="s">
        <v>52</v>
      </c>
    </row>
    <row r="173">
      <c r="D173" s="69" t="s">
        <v>54</v>
      </c>
      <c r="E173" s="64">
        <f>(C130-L99)/C169</f>
        <v>0.02798848999</v>
      </c>
    </row>
    <row r="174">
      <c r="B174" s="74" t="s">
        <v>56</v>
      </c>
      <c r="E174" s="52" t="s">
        <v>57</v>
      </c>
    </row>
    <row r="175">
      <c r="B175" s="60">
        <f t="array" ref="B175:B184">MMULT(B148:K157,M148:M157)</f>
        <v>5.279445032</v>
      </c>
      <c r="D175" s="79" t="str">
        <f t="shared" ref="D175:D179" si="34">A148</f>
        <v>Газпром</v>
      </c>
      <c r="E175" s="60">
        <f t="shared" ref="E175:E184" si="35">B175*$E$173</f>
        <v>0.1477636945</v>
      </c>
      <c r="G175" s="95">
        <f t="shared" ref="G175:G186" si="36">E175</f>
        <v>0.1477636945</v>
      </c>
    </row>
    <row r="176">
      <c r="B176" s="60">
        <v>-2.9076378139639516</v>
      </c>
      <c r="D176" s="79" t="str">
        <f t="shared" si="34"/>
        <v>Яндекс</v>
      </c>
      <c r="E176" s="60">
        <f t="shared" si="35"/>
        <v>-0.08138039186</v>
      </c>
      <c r="G176" s="161">
        <f t="shared" si="36"/>
        <v>-0.08138039186</v>
      </c>
    </row>
    <row r="177">
      <c r="B177" s="60">
        <v>8.233701458928872</v>
      </c>
      <c r="D177" s="79" t="str">
        <f t="shared" si="34"/>
        <v>Алроса</v>
      </c>
      <c r="E177" s="60">
        <f t="shared" si="35"/>
        <v>0.2304488709</v>
      </c>
      <c r="G177" s="95">
        <f t="shared" si="36"/>
        <v>0.2304488709</v>
      </c>
    </row>
    <row r="178">
      <c r="B178" s="60">
        <v>3.45522992832142</v>
      </c>
      <c r="D178" s="79" t="str">
        <f t="shared" si="34"/>
        <v>Лукойл</v>
      </c>
      <c r="E178" s="60">
        <f t="shared" si="35"/>
        <v>0.09670666827</v>
      </c>
      <c r="G178" s="95">
        <f t="shared" si="36"/>
        <v>0.09670666827</v>
      </c>
    </row>
    <row r="179">
      <c r="B179" s="60">
        <v>-1.1921914322217106</v>
      </c>
      <c r="D179" s="79" t="str">
        <f t="shared" si="34"/>
        <v>Apple</v>
      </c>
      <c r="E179" s="60">
        <f t="shared" si="35"/>
        <v>-0.03336763797</v>
      </c>
      <c r="G179" s="161">
        <f t="shared" si="36"/>
        <v>-0.03336763797</v>
      </c>
    </row>
    <row r="180">
      <c r="B180" s="60">
        <v>8.733770754635794</v>
      </c>
      <c r="D180" s="79" t="s">
        <v>60</v>
      </c>
      <c r="E180" s="60">
        <f t="shared" si="35"/>
        <v>0.2444450554</v>
      </c>
      <c r="G180" s="95">
        <f t="shared" si="36"/>
        <v>0.2444450554</v>
      </c>
    </row>
    <row r="181">
      <c r="B181" s="60">
        <v>5.608085985661796</v>
      </c>
      <c r="D181" s="79" t="s">
        <v>19</v>
      </c>
      <c r="E181" s="60">
        <f t="shared" si="35"/>
        <v>0.1569618585</v>
      </c>
      <c r="G181" s="95">
        <f t="shared" si="36"/>
        <v>0.1569618585</v>
      </c>
    </row>
    <row r="182">
      <c r="B182" s="60">
        <v>-0.6716070583658069</v>
      </c>
      <c r="D182" s="79" t="s">
        <v>61</v>
      </c>
      <c r="E182" s="60">
        <f t="shared" si="35"/>
        <v>-0.01879726743</v>
      </c>
      <c r="G182" s="161">
        <f t="shared" si="36"/>
        <v>-0.01879726743</v>
      </c>
    </row>
    <row r="183">
      <c r="B183" s="60">
        <v>5.460319096476044</v>
      </c>
      <c r="D183" s="79" t="str">
        <f t="shared" ref="D183:D184" si="37">A156</f>
        <v>Рязанская энергетическая сбытовая компания (RZSB)</v>
      </c>
      <c r="E183" s="60">
        <f t="shared" si="35"/>
        <v>0.1528260864</v>
      </c>
      <c r="G183" s="95">
        <f t="shared" si="36"/>
        <v>0.1528260864</v>
      </c>
    </row>
    <row r="184">
      <c r="B184" s="60">
        <v>-2.1108334726493823</v>
      </c>
      <c r="D184" s="79" t="str">
        <f t="shared" si="37"/>
        <v>Ebay</v>
      </c>
      <c r="E184" s="60">
        <f t="shared" si="35"/>
        <v>-0.05907904153</v>
      </c>
      <c r="G184" s="161">
        <f t="shared" si="36"/>
        <v>-0.05907904153</v>
      </c>
    </row>
    <row r="185">
      <c r="D185" s="6" t="s">
        <v>62</v>
      </c>
      <c r="E185" s="60">
        <f>1-E186</f>
        <v>0.1634721049</v>
      </c>
      <c r="G185" s="95">
        <f t="shared" si="36"/>
        <v>0.1634721049</v>
      </c>
    </row>
    <row r="186">
      <c r="D186" s="48" t="s">
        <v>63</v>
      </c>
      <c r="E186" s="94">
        <f>SUM(E175:E184)</f>
        <v>0.8365278951</v>
      </c>
      <c r="G186" s="95">
        <f t="shared" si="36"/>
        <v>0.8365278951</v>
      </c>
    </row>
    <row r="189">
      <c r="A189" s="162" t="s">
        <v>94</v>
      </c>
    </row>
    <row r="192">
      <c r="B192" s="9" t="s">
        <v>13</v>
      </c>
      <c r="C192" s="10" t="s">
        <v>95</v>
      </c>
      <c r="D192" s="9" t="s">
        <v>15</v>
      </c>
      <c r="E192" s="9" t="s">
        <v>16</v>
      </c>
      <c r="F192" s="10" t="s">
        <v>96</v>
      </c>
      <c r="G192" s="9" t="s">
        <v>60</v>
      </c>
      <c r="H192" s="9" t="s">
        <v>37</v>
      </c>
      <c r="I192" s="10" t="s">
        <v>97</v>
      </c>
      <c r="J192" s="10" t="s">
        <v>21</v>
      </c>
      <c r="K192" s="10" t="s">
        <v>98</v>
      </c>
      <c r="L192" s="10" t="s">
        <v>23</v>
      </c>
    </row>
    <row r="193">
      <c r="B193" s="11" t="s">
        <v>24</v>
      </c>
    </row>
    <row r="194">
      <c r="A194" s="131">
        <v>44266.0</v>
      </c>
      <c r="B194" s="132">
        <v>0.0034</v>
      </c>
      <c r="C194" s="132">
        <v>0.0056</v>
      </c>
      <c r="D194" s="132">
        <v>0.0086</v>
      </c>
      <c r="E194" s="132">
        <v>0.0345</v>
      </c>
      <c r="F194" s="132">
        <v>0.0084</v>
      </c>
      <c r="G194" s="132">
        <v>0.017</v>
      </c>
      <c r="H194" s="132">
        <v>0.0099</v>
      </c>
      <c r="I194" s="163">
        <v>-0.0055</v>
      </c>
      <c r="J194" s="132">
        <v>0.013</v>
      </c>
      <c r="K194" s="132">
        <v>0.0123</v>
      </c>
      <c r="L194" s="14">
        <v>1.73E-4</v>
      </c>
    </row>
    <row r="195">
      <c r="A195" s="131">
        <v>44265.0</v>
      </c>
      <c r="B195" s="132">
        <v>-0.0018</v>
      </c>
      <c r="C195" s="132">
        <v>0.0155</v>
      </c>
      <c r="D195" s="132">
        <v>-0.0144</v>
      </c>
      <c r="E195" s="132">
        <v>-0.0282</v>
      </c>
      <c r="F195" s="132">
        <v>0.0264</v>
      </c>
      <c r="G195" s="132">
        <v>-0.0067</v>
      </c>
      <c r="H195" s="132">
        <v>0.0019</v>
      </c>
      <c r="I195" s="163">
        <v>0.0014</v>
      </c>
      <c r="J195" s="132">
        <v>0.0327</v>
      </c>
      <c r="K195" s="132">
        <v>-0.011</v>
      </c>
      <c r="L195" s="14">
        <v>1.73E-4</v>
      </c>
    </row>
    <row r="196">
      <c r="A196" s="131">
        <v>44264.0</v>
      </c>
      <c r="B196" s="132">
        <v>0.0225</v>
      </c>
      <c r="C196" s="132">
        <v>-0.0116</v>
      </c>
      <c r="D196" s="132">
        <v>0.0139</v>
      </c>
      <c r="E196" s="132">
        <v>0.0111</v>
      </c>
      <c r="F196" s="132">
        <v>0.0386</v>
      </c>
      <c r="G196" s="132">
        <v>0.0471</v>
      </c>
      <c r="H196" s="132">
        <v>0.0043</v>
      </c>
      <c r="I196" s="163">
        <v>0.014</v>
      </c>
      <c r="J196" s="132">
        <v>0.0213</v>
      </c>
      <c r="K196" s="132">
        <v>0.0145</v>
      </c>
      <c r="L196" s="14">
        <v>1.73E-4</v>
      </c>
    </row>
    <row r="197">
      <c r="A197" s="131">
        <v>44263.0</v>
      </c>
      <c r="B197" s="132">
        <v>0.0038</v>
      </c>
      <c r="C197" s="132">
        <v>0.0027</v>
      </c>
      <c r="D197" s="132">
        <v>0.004</v>
      </c>
      <c r="E197" s="132">
        <v>0.0043</v>
      </c>
      <c r="F197" s="132">
        <v>0.002</v>
      </c>
      <c r="G197" s="132">
        <v>-0.0147</v>
      </c>
      <c r="H197" s="132">
        <v>0.0418</v>
      </c>
      <c r="I197" s="132">
        <v>8.0E-4</v>
      </c>
      <c r="J197" s="132">
        <v>0.001</v>
      </c>
      <c r="K197" s="132">
        <v>5.0E-4</v>
      </c>
      <c r="L197" s="14">
        <v>1.73E-4</v>
      </c>
    </row>
    <row r="198">
      <c r="A198" s="131">
        <v>44260.0</v>
      </c>
      <c r="B198" s="132">
        <v>0.0235</v>
      </c>
      <c r="C198" s="132">
        <v>-0.003</v>
      </c>
      <c r="D198" s="132">
        <v>0.0292</v>
      </c>
      <c r="E198" s="132">
        <v>0.0741</v>
      </c>
      <c r="F198" s="132">
        <v>-0.0239</v>
      </c>
      <c r="G198" s="132">
        <v>0.0413</v>
      </c>
      <c r="H198" s="132">
        <v>-0.0181</v>
      </c>
      <c r="I198" s="163">
        <v>0.0028</v>
      </c>
      <c r="J198" s="132">
        <v>-0.006</v>
      </c>
      <c r="K198" s="132">
        <v>-0.0132</v>
      </c>
      <c r="L198" s="14">
        <v>1.73E-4</v>
      </c>
    </row>
    <row r="199">
      <c r="A199" s="131">
        <v>44259.0</v>
      </c>
      <c r="B199" s="12">
        <v>-0.0045</v>
      </c>
      <c r="C199" s="13">
        <v>-0.0077</v>
      </c>
      <c r="D199" s="12">
        <v>0.0026</v>
      </c>
      <c r="E199" s="12">
        <v>0.0184</v>
      </c>
      <c r="F199" s="13">
        <v>0.0044</v>
      </c>
      <c r="G199" s="12">
        <v>-0.0262</v>
      </c>
      <c r="H199" s="12">
        <v>-0.0122</v>
      </c>
      <c r="I199" s="13">
        <v>-0.0056</v>
      </c>
      <c r="J199" s="13">
        <v>-0.0045</v>
      </c>
      <c r="K199" s="13">
        <v>-0.0289</v>
      </c>
      <c r="L199" s="14">
        <v>1.73E-4</v>
      </c>
    </row>
    <row r="200">
      <c r="B200" s="12">
        <v>-0.0026</v>
      </c>
      <c r="C200" s="13">
        <v>0.0168</v>
      </c>
      <c r="D200" s="12">
        <v>0.008</v>
      </c>
      <c r="E200" s="12">
        <v>0.0093</v>
      </c>
      <c r="F200" s="13">
        <v>0.0177</v>
      </c>
      <c r="G200" s="12">
        <v>-0.0219</v>
      </c>
      <c r="H200" s="12">
        <v>0.0249</v>
      </c>
      <c r="I200" s="13">
        <v>-0.0014</v>
      </c>
      <c r="J200" s="13">
        <v>-0.0045</v>
      </c>
      <c r="K200" s="13">
        <v>-0.0169</v>
      </c>
      <c r="L200" s="14">
        <v>1.73E-4</v>
      </c>
    </row>
    <row r="201">
      <c r="B201" s="12">
        <v>0.0057</v>
      </c>
      <c r="C201" s="13">
        <v>0.0039</v>
      </c>
      <c r="D201" s="12">
        <v>0.0141</v>
      </c>
      <c r="E201" s="12">
        <v>0.0026</v>
      </c>
      <c r="F201" s="13">
        <v>0.0152</v>
      </c>
      <c r="G201" s="12">
        <v>-0.0261</v>
      </c>
      <c r="H201" s="12">
        <v>-0.0076</v>
      </c>
      <c r="I201" s="13">
        <v>0.0056</v>
      </c>
      <c r="J201" s="13">
        <v>0.0167</v>
      </c>
      <c r="K201" s="13">
        <v>-0.0186</v>
      </c>
      <c r="L201" s="14">
        <v>1.73E-4</v>
      </c>
    </row>
    <row r="202">
      <c r="B202" s="12">
        <v>0.018</v>
      </c>
      <c r="C202" s="13">
        <v>0.0104</v>
      </c>
      <c r="D202" s="12">
        <v>0.0159</v>
      </c>
      <c r="E202" s="12">
        <v>0.0105</v>
      </c>
      <c r="F202" s="13">
        <v>0.0159</v>
      </c>
      <c r="G202" s="12">
        <v>0.0346</v>
      </c>
      <c r="H202" s="12">
        <v>0.0227</v>
      </c>
      <c r="I202" s="13">
        <v>0.0056</v>
      </c>
      <c r="J202" s="13">
        <v>0.0015</v>
      </c>
      <c r="K202" s="13">
        <v>0.0198</v>
      </c>
      <c r="L202" s="14">
        <v>1.73E-4</v>
      </c>
    </row>
    <row r="203">
      <c r="B203" s="12">
        <v>-0.0187</v>
      </c>
      <c r="C203" s="13">
        <v>-0.0133</v>
      </c>
      <c r="D203" s="12">
        <v>0.0022</v>
      </c>
      <c r="E203" s="12">
        <v>-0.0287</v>
      </c>
      <c r="F203" s="13">
        <v>-0.0055</v>
      </c>
      <c r="G203" s="12">
        <v>0.0063</v>
      </c>
      <c r="H203" s="12">
        <v>-0.0169</v>
      </c>
      <c r="I203" s="13">
        <v>-0.0125</v>
      </c>
      <c r="J203" s="13">
        <v>0.0139</v>
      </c>
      <c r="K203" s="13" t="s">
        <v>99</v>
      </c>
      <c r="L203" s="14">
        <v>1.73E-4</v>
      </c>
    </row>
    <row r="204">
      <c r="B204" s="12">
        <v>-0.0038</v>
      </c>
      <c r="C204" s="13">
        <v>0.0145</v>
      </c>
      <c r="D204" s="12">
        <v>0.0086</v>
      </c>
      <c r="E204" s="12">
        <v>-0.0083</v>
      </c>
      <c r="F204" s="13">
        <v>-0.0063</v>
      </c>
      <c r="G204" s="12">
        <v>-0.0442</v>
      </c>
      <c r="H204" s="12">
        <v>-0.0057</v>
      </c>
      <c r="I204" s="13">
        <v>0.0028</v>
      </c>
      <c r="J204" s="17">
        <v>0.001</v>
      </c>
      <c r="K204" s="13">
        <v>0.0409</v>
      </c>
      <c r="L204" s="14">
        <v>1.73E-4</v>
      </c>
    </row>
    <row r="205">
      <c r="B205" s="12">
        <v>-0.0137</v>
      </c>
      <c r="C205" s="13">
        <v>0.0065</v>
      </c>
      <c r="D205" s="12">
        <v>0.0047</v>
      </c>
      <c r="E205" s="12">
        <v>4.0E-4</v>
      </c>
      <c r="F205" s="13">
        <v>-0.0192</v>
      </c>
      <c r="G205" s="12">
        <v>0.0339</v>
      </c>
      <c r="H205" s="12">
        <v>0.01</v>
      </c>
      <c r="I205" s="13">
        <v>-0.0191</v>
      </c>
      <c r="J205" s="13">
        <v>-0.0127</v>
      </c>
      <c r="K205" s="13">
        <v>-0.0393</v>
      </c>
      <c r="L205" s="14">
        <v>1.73E-4</v>
      </c>
    </row>
    <row r="206">
      <c r="B206" s="12">
        <v>-9.0E-4</v>
      </c>
      <c r="C206" s="13">
        <v>-0.0066</v>
      </c>
      <c r="D206" s="12">
        <v>9.0E-4</v>
      </c>
      <c r="E206" s="12">
        <v>0.0272</v>
      </c>
      <c r="F206" s="13">
        <v>-0.0137</v>
      </c>
      <c r="G206" s="12">
        <v>0.0068</v>
      </c>
      <c r="H206" s="12">
        <v>-0.0143</v>
      </c>
      <c r="I206" s="13">
        <v>-0.0068</v>
      </c>
      <c r="J206" s="13">
        <v>-0.0292</v>
      </c>
      <c r="K206" s="13">
        <v>-0.0458</v>
      </c>
      <c r="L206" s="14">
        <v>1.73E-4</v>
      </c>
    </row>
    <row r="207">
      <c r="B207" s="12">
        <v>-7.0E-4</v>
      </c>
      <c r="C207" s="13">
        <v>0.0076</v>
      </c>
      <c r="D207" s="12">
        <v>0.0098</v>
      </c>
      <c r="E207" s="12">
        <v>-0.0041</v>
      </c>
      <c r="F207" s="13">
        <v>-0.0053</v>
      </c>
      <c r="G207" s="12">
        <v>-0.0365</v>
      </c>
      <c r="H207" s="12">
        <v>-0.0074</v>
      </c>
      <c r="I207" s="13">
        <v>0.0068</v>
      </c>
      <c r="J207" s="13">
        <v>0.0062</v>
      </c>
      <c r="K207" s="13">
        <v>-0.00774</v>
      </c>
      <c r="L207" s="14">
        <v>1.73E-4</v>
      </c>
    </row>
    <row r="208">
      <c r="B208" s="12">
        <v>0.0068</v>
      </c>
      <c r="C208" s="13">
        <v>0.0086</v>
      </c>
      <c r="D208" s="12">
        <v>-0.0092</v>
      </c>
      <c r="E208" s="12">
        <v>0.0073</v>
      </c>
      <c r="F208" s="13">
        <v>0.0433</v>
      </c>
      <c r="G208" s="12">
        <v>0.0227</v>
      </c>
      <c r="H208" s="12">
        <v>0.0225</v>
      </c>
      <c r="I208" s="13">
        <v>0.0195</v>
      </c>
      <c r="J208" s="13">
        <v>-0.0046</v>
      </c>
      <c r="K208" s="13">
        <v>0.0198</v>
      </c>
      <c r="L208" s="14">
        <v>1.73E-4</v>
      </c>
    </row>
    <row r="209">
      <c r="B209" s="12">
        <v>-0.0204</v>
      </c>
      <c r="C209" s="13">
        <v>-0.0123</v>
      </c>
      <c r="D209" s="12">
        <v>-0.0302</v>
      </c>
      <c r="E209" s="12">
        <v>-0.0266</v>
      </c>
      <c r="F209" s="13">
        <v>-0.0268</v>
      </c>
      <c r="G209" s="12">
        <v>-0.0039</v>
      </c>
      <c r="H209" s="12">
        <v>-0.0093</v>
      </c>
      <c r="I209" s="13">
        <v>-0.0028</v>
      </c>
      <c r="J209" s="13">
        <v>-0.0076</v>
      </c>
      <c r="K209" s="13">
        <v>0.019</v>
      </c>
      <c r="L209" s="14">
        <v>1.73E-4</v>
      </c>
    </row>
    <row r="210">
      <c r="B210" s="12">
        <v>-0.0143</v>
      </c>
      <c r="C210" s="13">
        <v>-0.0088</v>
      </c>
      <c r="D210" s="12">
        <v>-0.0055</v>
      </c>
      <c r="E210" s="12">
        <v>-0.017</v>
      </c>
      <c r="F210" s="13">
        <v>-0.053</v>
      </c>
      <c r="G210" s="12">
        <v>-0.0099</v>
      </c>
      <c r="H210" s="12">
        <v>0.0032</v>
      </c>
      <c r="I210" s="13">
        <v>0.0</v>
      </c>
      <c r="J210" s="13">
        <v>0.0046</v>
      </c>
      <c r="K210" s="13">
        <v>0.0</v>
      </c>
      <c r="L210" s="14">
        <v>1.73E-4</v>
      </c>
    </row>
    <row r="211">
      <c r="B211" s="12">
        <v>0.0141</v>
      </c>
      <c r="C211" s="13">
        <v>0.0074</v>
      </c>
      <c r="D211" s="12">
        <v>-0.0228</v>
      </c>
      <c r="E211" s="12">
        <v>-0.0069</v>
      </c>
      <c r="F211" s="13">
        <v>-0.0065</v>
      </c>
      <c r="G211" s="12">
        <v>0.0107</v>
      </c>
      <c r="H211" s="12">
        <v>-0.0118</v>
      </c>
      <c r="I211" s="13">
        <v>-0.015</v>
      </c>
      <c r="J211" s="13">
        <v>0.0031</v>
      </c>
      <c r="K211" s="13">
        <v>0.0116</v>
      </c>
      <c r="L211" s="14">
        <v>1.73E-4</v>
      </c>
    </row>
    <row r="212">
      <c r="B212" s="12">
        <v>0.0111</v>
      </c>
      <c r="C212" s="13">
        <v>0.0085</v>
      </c>
      <c r="D212" s="12">
        <v>-0.0107</v>
      </c>
      <c r="E212" s="12">
        <v>0.0267</v>
      </c>
      <c r="F212" s="13">
        <v>0.0073</v>
      </c>
      <c r="G212" s="12">
        <v>0.019</v>
      </c>
      <c r="H212" s="12">
        <v>-0.0157</v>
      </c>
      <c r="I212" s="13">
        <v>0.0027</v>
      </c>
      <c r="J212" s="13">
        <v>-0.0061</v>
      </c>
      <c r="K212" s="13">
        <v>-0.0127</v>
      </c>
      <c r="L212" s="14">
        <v>1.73E-4</v>
      </c>
    </row>
    <row r="213">
      <c r="B213" s="12">
        <v>0.0242</v>
      </c>
      <c r="C213" s="13">
        <v>0.0013</v>
      </c>
      <c r="D213" s="12">
        <v>0.0048</v>
      </c>
      <c r="E213" s="12">
        <v>0.0203</v>
      </c>
      <c r="F213" s="13">
        <v>-0.0058</v>
      </c>
      <c r="G213" s="12">
        <v>0.0306</v>
      </c>
      <c r="H213" s="12">
        <v>0.0132</v>
      </c>
      <c r="I213" s="13">
        <v>-0.0027</v>
      </c>
      <c r="J213" s="13">
        <v>-0.0061</v>
      </c>
      <c r="K213" s="13">
        <v>-0.0038</v>
      </c>
      <c r="L213" s="14">
        <v>1.73E-4</v>
      </c>
    </row>
    <row r="214">
      <c r="B214" s="12">
        <v>-0.0085</v>
      </c>
      <c r="C214" s="13">
        <v>5.0E-4</v>
      </c>
      <c r="D214" s="12">
        <v>0.0026</v>
      </c>
      <c r="E214" s="12">
        <v>0.0084</v>
      </c>
      <c r="F214" s="13">
        <v>0.0728</v>
      </c>
      <c r="G214" s="12">
        <v>0.0014</v>
      </c>
      <c r="H214" s="12">
        <v>-0.0084</v>
      </c>
      <c r="I214" s="13">
        <v>0.0041</v>
      </c>
      <c r="J214" s="13">
        <v>0.0015</v>
      </c>
      <c r="K214" s="13">
        <v>0.0064</v>
      </c>
      <c r="L214" s="14">
        <v>1.73E-4</v>
      </c>
    </row>
    <row r="215">
      <c r="B215" s="12">
        <v>-0.0197</v>
      </c>
      <c r="C215" s="13">
        <v>-0.0033</v>
      </c>
      <c r="D215" s="12">
        <v>-1.0E-4</v>
      </c>
      <c r="E215" s="12">
        <v>-0.0176</v>
      </c>
      <c r="F215" s="13">
        <v>0.0086</v>
      </c>
      <c r="G215" s="12">
        <v>-0.0064</v>
      </c>
      <c r="H215" s="12">
        <v>0.0169</v>
      </c>
      <c r="I215" s="13">
        <v>-0.0332</v>
      </c>
      <c r="J215" s="13">
        <v>0.0092</v>
      </c>
      <c r="K215" s="13">
        <v>-0.0076</v>
      </c>
      <c r="L215" s="14">
        <v>1.73E-4</v>
      </c>
    </row>
    <row r="216">
      <c r="B216" s="12">
        <v>-0.0012</v>
      </c>
      <c r="C216" s="13">
        <v>-0.0043</v>
      </c>
      <c r="D216" s="12">
        <v>0.012</v>
      </c>
      <c r="E216" s="12">
        <v>-0.0109</v>
      </c>
      <c r="F216" s="13">
        <v>-8.0E-4</v>
      </c>
      <c r="G216" s="12">
        <v>0.0168</v>
      </c>
      <c r="H216" s="12">
        <v>-0.0094</v>
      </c>
      <c r="I216" s="13">
        <v>0.0358</v>
      </c>
      <c r="J216" s="13">
        <v>0.0046</v>
      </c>
      <c r="K216" s="13">
        <v>-0.005</v>
      </c>
      <c r="L216" s="14">
        <v>1.73E-4</v>
      </c>
    </row>
    <row r="217">
      <c r="B217" s="12">
        <v>0.027</v>
      </c>
      <c r="C217" s="13">
        <v>0.0159</v>
      </c>
      <c r="D217" s="12">
        <v>0.0062</v>
      </c>
      <c r="E217" s="12">
        <v>0.0075</v>
      </c>
      <c r="F217" s="13">
        <v>0.0039</v>
      </c>
      <c r="G217" s="12">
        <v>-0.0104</v>
      </c>
      <c r="H217" s="12">
        <v>-0.0066</v>
      </c>
      <c r="I217" s="13">
        <v>0.0097</v>
      </c>
      <c r="J217" s="17">
        <v>0.001</v>
      </c>
      <c r="K217" s="13">
        <v>-0.0025</v>
      </c>
      <c r="L217" s="14">
        <v>1.73E-4</v>
      </c>
    </row>
    <row r="218">
      <c r="B218" s="12">
        <v>0.0101</v>
      </c>
      <c r="C218" s="13">
        <v>-0.0096</v>
      </c>
      <c r="D218" s="12">
        <v>-0.0028</v>
      </c>
      <c r="E218" s="12">
        <v>0.0027</v>
      </c>
      <c r="F218" s="13">
        <v>0.0111</v>
      </c>
      <c r="G218" s="12">
        <v>0.0192</v>
      </c>
      <c r="H218" s="12">
        <v>-0.021</v>
      </c>
      <c r="I218" s="13">
        <v>-0.0164</v>
      </c>
      <c r="J218" s="13">
        <v>0.0</v>
      </c>
      <c r="K218" s="13">
        <v>-0.0013</v>
      </c>
      <c r="L218" s="14">
        <v>1.73E-4</v>
      </c>
    </row>
    <row r="219">
      <c r="B219" s="12">
        <v>0.0077</v>
      </c>
      <c r="C219" s="13">
        <v>0.0147</v>
      </c>
      <c r="D219" s="12">
        <v>-0.0101</v>
      </c>
      <c r="E219" s="12">
        <v>0.026</v>
      </c>
      <c r="F219" s="13">
        <v>0.0099</v>
      </c>
      <c r="G219" s="12">
        <v>-0.0055</v>
      </c>
      <c r="H219" s="12">
        <v>0.0012</v>
      </c>
      <c r="I219" s="13">
        <v>-0.0054</v>
      </c>
      <c r="J219" s="13">
        <v>0.0226</v>
      </c>
      <c r="K219" s="13">
        <v>-0.005</v>
      </c>
      <c r="L219" s="14">
        <v>1.73E-4</v>
      </c>
    </row>
    <row r="220">
      <c r="B220" s="12">
        <v>0.0172</v>
      </c>
      <c r="C220" s="13">
        <v>-0.0017</v>
      </c>
      <c r="D220" s="12">
        <v>0.0148</v>
      </c>
      <c r="E220" s="12">
        <v>0.0071</v>
      </c>
      <c r="F220" s="13">
        <v>0.0084</v>
      </c>
      <c r="G220" s="12">
        <v>0.0231</v>
      </c>
      <c r="H220" s="12">
        <v>0.0181</v>
      </c>
      <c r="I220" s="13">
        <v>0.0124</v>
      </c>
      <c r="J220" s="13">
        <v>-0.0069</v>
      </c>
      <c r="K220" s="13">
        <v>0.0139</v>
      </c>
      <c r="L220" s="14">
        <v>1.73E-4</v>
      </c>
    </row>
    <row r="221">
      <c r="B221" s="12">
        <v>-0.0011</v>
      </c>
      <c r="C221" s="13">
        <v>0.0117</v>
      </c>
      <c r="D221" s="12">
        <v>0.0153</v>
      </c>
      <c r="E221" s="12">
        <v>0.0203</v>
      </c>
      <c r="F221" s="13">
        <v>0.0129</v>
      </c>
      <c r="G221" s="12">
        <v>0.0213</v>
      </c>
      <c r="H221" s="12">
        <v>0.0233</v>
      </c>
      <c r="I221" s="13">
        <v>-0.0332</v>
      </c>
      <c r="J221" s="17">
        <v>0.001</v>
      </c>
      <c r="K221" s="13">
        <v>-0.0173</v>
      </c>
      <c r="L221" s="14">
        <v>1.73E-4</v>
      </c>
    </row>
    <row r="222">
      <c r="B222" s="12">
        <v>0.0086</v>
      </c>
      <c r="C222" s="13">
        <v>0.0083</v>
      </c>
      <c r="D222" s="12">
        <v>0.014</v>
      </c>
      <c r="E222" s="12">
        <v>0.0054</v>
      </c>
      <c r="F222" s="13">
        <v>0.0035</v>
      </c>
      <c r="G222" s="12">
        <v>-0.0098</v>
      </c>
      <c r="H222" s="12">
        <v>0.0203</v>
      </c>
      <c r="I222" s="13">
        <v>-0.0092</v>
      </c>
      <c r="J222" s="13">
        <v>0.0</v>
      </c>
      <c r="K222" s="13">
        <v>0.0346</v>
      </c>
      <c r="L222" s="14">
        <v>1.73E-4</v>
      </c>
    </row>
    <row r="223">
      <c r="B223" s="12">
        <v>-0.0224</v>
      </c>
      <c r="C223" s="13">
        <v>-0.0249</v>
      </c>
      <c r="D223" s="12">
        <v>-0.0196</v>
      </c>
      <c r="E223" s="12">
        <v>-0.0355</v>
      </c>
      <c r="F223" s="13">
        <v>0.0079</v>
      </c>
      <c r="G223" s="12">
        <v>0.0461</v>
      </c>
      <c r="H223" s="12">
        <v>-0.0137</v>
      </c>
      <c r="I223" s="13">
        <v>-8.0E-4</v>
      </c>
      <c r="J223" s="13">
        <v>-0.0109</v>
      </c>
      <c r="K223" s="13">
        <v>0.0</v>
      </c>
      <c r="L223" s="14">
        <v>1.73E-4</v>
      </c>
    </row>
    <row r="224">
      <c r="B224" s="12">
        <v>0.0014</v>
      </c>
      <c r="C224" s="13">
        <v>-0.0208</v>
      </c>
      <c r="D224" s="12">
        <v>0.0068</v>
      </c>
      <c r="E224" s="12">
        <v>0.0137</v>
      </c>
      <c r="F224" s="13">
        <v>-0.0121</v>
      </c>
      <c r="G224" s="12">
        <v>-0.0293</v>
      </c>
      <c r="H224" s="12">
        <v>0.0029</v>
      </c>
      <c r="I224" s="13">
        <v>0.0352</v>
      </c>
      <c r="J224" s="13">
        <v>0.0</v>
      </c>
      <c r="K224" s="13">
        <v>-0.00499</v>
      </c>
      <c r="L224" s="14">
        <v>1.73E-4</v>
      </c>
    </row>
    <row r="225">
      <c r="B225" s="12">
        <v>-0.0064</v>
      </c>
      <c r="C225" s="13">
        <v>-0.0032</v>
      </c>
      <c r="D225" s="12">
        <v>-0.0345</v>
      </c>
      <c r="E225" s="12">
        <v>-0.0172</v>
      </c>
      <c r="F225" s="13">
        <v>-0.0026</v>
      </c>
      <c r="G225" s="12">
        <v>-0.0041</v>
      </c>
      <c r="H225" s="12">
        <v>-0.0101</v>
      </c>
      <c r="I225" s="13">
        <v>-0.0098</v>
      </c>
      <c r="J225" s="13">
        <v>-0.0018</v>
      </c>
      <c r="K225" s="13">
        <v>0.00746</v>
      </c>
      <c r="L225" s="14">
        <v>1.73E-4</v>
      </c>
    </row>
    <row r="226">
      <c r="B226" s="12">
        <v>5.0E-4</v>
      </c>
      <c r="C226" s="13">
        <v>-0.0027</v>
      </c>
      <c r="D226" s="12">
        <v>0.0298</v>
      </c>
      <c r="E226" s="12">
        <v>-0.0221</v>
      </c>
      <c r="F226" s="13">
        <v>0.0105</v>
      </c>
      <c r="G226" s="12">
        <v>-0.0215</v>
      </c>
      <c r="H226" s="12">
        <v>0.0179</v>
      </c>
      <c r="I226" s="13">
        <v>-0.0138</v>
      </c>
      <c r="J226" s="13">
        <v>0.0055</v>
      </c>
      <c r="K226" s="13">
        <v>-0.0104</v>
      </c>
      <c r="L226" s="14">
        <v>1.73E-4</v>
      </c>
    </row>
    <row r="227">
      <c r="B227" s="12">
        <v>0.0148</v>
      </c>
      <c r="C227" s="13">
        <v>7.0E-4</v>
      </c>
      <c r="D227" s="12">
        <v>-0.0225</v>
      </c>
      <c r="E227" s="12">
        <v>-0.0032</v>
      </c>
      <c r="F227" s="13">
        <v>0.0</v>
      </c>
      <c r="G227" s="12">
        <v>0.0028</v>
      </c>
      <c r="H227" s="12">
        <v>-0.0334</v>
      </c>
      <c r="I227" s="13">
        <v>0.0351</v>
      </c>
      <c r="J227" s="17">
        <v>0.001</v>
      </c>
      <c r="K227" s="13">
        <v>0.0092</v>
      </c>
      <c r="L227" s="14">
        <v>1.73E-4</v>
      </c>
    </row>
    <row r="228">
      <c r="B228" s="12">
        <v>-0.0082</v>
      </c>
      <c r="C228" s="13">
        <v>-0.0088</v>
      </c>
      <c r="D228" s="12">
        <v>-0.0242</v>
      </c>
      <c r="E228" s="12">
        <v>-0.0053</v>
      </c>
      <c r="F228" s="13">
        <v>-0.0155</v>
      </c>
      <c r="G228" s="12">
        <v>0.0028</v>
      </c>
      <c r="H228" s="12">
        <v>0.0013</v>
      </c>
      <c r="I228" s="13">
        <v>-0.029</v>
      </c>
      <c r="J228" s="17">
        <v>0.001</v>
      </c>
      <c r="K228" s="13">
        <v>-0.0316</v>
      </c>
      <c r="L228" s="14">
        <v>1.73E-4</v>
      </c>
    </row>
    <row r="229">
      <c r="B229" s="12">
        <v>-0.0313</v>
      </c>
      <c r="C229" s="13">
        <v>-0.0167</v>
      </c>
      <c r="D229" s="12">
        <v>0.0021</v>
      </c>
      <c r="E229" s="12">
        <v>-0.0159</v>
      </c>
      <c r="F229" s="13">
        <v>9.0E-4</v>
      </c>
      <c r="G229" s="12">
        <v>0.0117</v>
      </c>
      <c r="H229" s="12">
        <v>0.0118</v>
      </c>
      <c r="I229" s="13">
        <v>-0.0258</v>
      </c>
      <c r="J229" s="13">
        <v>-0.0165</v>
      </c>
      <c r="K229" s="13">
        <v>-0.0025</v>
      </c>
      <c r="L229" s="14">
        <v>1.73E-4</v>
      </c>
    </row>
    <row r="230">
      <c r="B230" s="12">
        <v>0.0052</v>
      </c>
      <c r="C230" s="13">
        <v>0.0382</v>
      </c>
      <c r="D230" s="12">
        <v>0.021</v>
      </c>
      <c r="E230" s="12">
        <v>-0.0048</v>
      </c>
      <c r="F230" s="13">
        <v>-0.0017</v>
      </c>
      <c r="G230" s="12">
        <v>0.0071</v>
      </c>
      <c r="H230" s="12">
        <v>0.0094</v>
      </c>
      <c r="I230" s="13">
        <v>0.00956</v>
      </c>
      <c r="J230" s="13">
        <v>0.0074</v>
      </c>
      <c r="K230" s="13">
        <v>-0.0234</v>
      </c>
      <c r="L230" s="14">
        <v>1.73E-4</v>
      </c>
    </row>
    <row r="231">
      <c r="B231" s="12">
        <v>-0.0164</v>
      </c>
      <c r="C231" s="13">
        <v>-0.0081</v>
      </c>
      <c r="D231" s="12">
        <v>0.0051</v>
      </c>
      <c r="E231" s="12">
        <v>0.0032</v>
      </c>
      <c r="F231" s="13">
        <v>-9.0E-4</v>
      </c>
      <c r="G231" s="12">
        <v>-0.0282</v>
      </c>
      <c r="H231" s="12">
        <v>0.0115</v>
      </c>
      <c r="I231" s="13">
        <v>0.0262</v>
      </c>
      <c r="J231" s="13">
        <v>-0.0128</v>
      </c>
      <c r="K231" s="13">
        <v>-0.0037</v>
      </c>
      <c r="L231" s="14">
        <v>1.73E-4</v>
      </c>
    </row>
    <row r="232">
      <c r="B232" s="12">
        <v>0.0017</v>
      </c>
      <c r="C232" s="13">
        <v>-4.0E-4</v>
      </c>
      <c r="D232" s="12">
        <v>-0.0101</v>
      </c>
      <c r="E232" s="12">
        <v>-0.0026</v>
      </c>
      <c r="F232" s="13">
        <v>0.0034</v>
      </c>
      <c r="G232" s="12">
        <v>0.0404</v>
      </c>
      <c r="H232" s="12">
        <v>5.0E-4</v>
      </c>
      <c r="I232" s="13">
        <v>-0.0308</v>
      </c>
      <c r="J232" s="13">
        <v>0.0281</v>
      </c>
      <c r="K232" s="13">
        <v>0.0912</v>
      </c>
      <c r="L232" s="14">
        <v>1.73E-4</v>
      </c>
    </row>
    <row r="233">
      <c r="B233" s="12">
        <v>-0.0103</v>
      </c>
      <c r="C233" s="13">
        <v>-0.0153</v>
      </c>
      <c r="D233" s="12">
        <v>-0.0124</v>
      </c>
      <c r="E233" s="12">
        <v>-0.0082</v>
      </c>
      <c r="F233" s="13">
        <v>-9.0E-4</v>
      </c>
      <c r="G233" s="12">
        <v>0.0028</v>
      </c>
      <c r="H233" s="12">
        <v>-0.0209</v>
      </c>
      <c r="I233" s="13">
        <v>0.0233</v>
      </c>
      <c r="J233" s="13">
        <v>0.0</v>
      </c>
      <c r="K233" s="13">
        <v>-0.0027</v>
      </c>
      <c r="L233" s="14">
        <v>1.73E-4</v>
      </c>
    </row>
    <row r="234">
      <c r="B234" s="12">
        <v>0.0091</v>
      </c>
      <c r="C234" s="13">
        <v>0.0094</v>
      </c>
      <c r="D234" s="12">
        <v>-0.0067</v>
      </c>
      <c r="E234" s="12">
        <v>0.0316</v>
      </c>
      <c r="F234" s="13">
        <v>0.0017</v>
      </c>
      <c r="G234" s="12">
        <v>0.033</v>
      </c>
      <c r="H234" s="12">
        <v>-0.0039</v>
      </c>
      <c r="I234" s="13">
        <v>0.0073</v>
      </c>
      <c r="J234" s="13">
        <v>0.011</v>
      </c>
      <c r="K234" s="13">
        <v>0.0149</v>
      </c>
      <c r="L234" s="14">
        <v>1.73E-4</v>
      </c>
    </row>
    <row r="235">
      <c r="B235" s="12">
        <v>-0.0083</v>
      </c>
      <c r="C235" s="13">
        <v>0.0126</v>
      </c>
      <c r="D235" s="12">
        <v>-0.0124</v>
      </c>
      <c r="E235" s="12">
        <v>0.0059</v>
      </c>
      <c r="F235" s="13">
        <v>-0.0043</v>
      </c>
      <c r="G235" s="12">
        <v>-0.0021</v>
      </c>
      <c r="H235" s="12">
        <v>-0.0098</v>
      </c>
      <c r="I235" s="13">
        <v>0.0183</v>
      </c>
      <c r="J235" s="13">
        <v>-0.0229</v>
      </c>
      <c r="K235" s="13">
        <v>-0.0199</v>
      </c>
      <c r="L235" s="14">
        <v>1.73E-4</v>
      </c>
    </row>
    <row r="236">
      <c r="B236" s="12">
        <v>0.0048</v>
      </c>
      <c r="C236" s="13">
        <v>0.0461</v>
      </c>
      <c r="D236" s="12">
        <v>0.0152</v>
      </c>
      <c r="E236" s="12">
        <v>0.0218</v>
      </c>
      <c r="F236" s="13">
        <v>-0.0077</v>
      </c>
      <c r="G236" s="12">
        <v>-0.0103</v>
      </c>
      <c r="H236" s="12">
        <v>5.0E-4</v>
      </c>
      <c r="I236" s="13">
        <v>-8.0E-4</v>
      </c>
      <c r="J236" s="13">
        <v>0.0096</v>
      </c>
      <c r="K236" s="13">
        <v>-0.0013</v>
      </c>
      <c r="L236" s="14">
        <v>1.73E-4</v>
      </c>
    </row>
    <row r="237">
      <c r="B237" s="12">
        <v>0.0094</v>
      </c>
      <c r="C237" s="13">
        <v>0.0061</v>
      </c>
      <c r="D237" s="12">
        <v>0.0161</v>
      </c>
      <c r="E237" s="12">
        <v>0.0076</v>
      </c>
      <c r="F237" s="13">
        <v>0.0095</v>
      </c>
      <c r="G237" s="12">
        <v>0.0213</v>
      </c>
      <c r="H237" s="12">
        <v>-2.0E-4</v>
      </c>
      <c r="I237" s="13">
        <v>0.0108</v>
      </c>
      <c r="J237" s="13">
        <v>0.0201</v>
      </c>
      <c r="K237" s="13">
        <v>-0.0079</v>
      </c>
      <c r="L237" s="14">
        <v>1.73E-4</v>
      </c>
    </row>
    <row r="238">
      <c r="B238" s="12">
        <v>0.0518</v>
      </c>
      <c r="C238" s="13">
        <v>0.0158</v>
      </c>
      <c r="D238" s="12">
        <v>0.032</v>
      </c>
      <c r="E238" s="12">
        <v>0.0335</v>
      </c>
      <c r="F238" s="13">
        <v>-0.0227</v>
      </c>
      <c r="G238" s="12">
        <v>0.0097</v>
      </c>
      <c r="H238" s="12">
        <v>-0.0024</v>
      </c>
      <c r="I238" s="13">
        <v>0.0148</v>
      </c>
      <c r="J238" s="13">
        <v>-0.0082</v>
      </c>
      <c r="K238" s="13">
        <v>-0.0143</v>
      </c>
      <c r="L238" s="14">
        <v>1.73E-4</v>
      </c>
    </row>
    <row r="239">
      <c r="B239" s="12">
        <v>-0.0044</v>
      </c>
      <c r="C239" s="13">
        <v>0.0048</v>
      </c>
      <c r="D239" s="12">
        <v>0.0137</v>
      </c>
      <c r="E239" s="12">
        <v>0.0034</v>
      </c>
      <c r="F239" s="13">
        <v>0.0206</v>
      </c>
      <c r="G239" s="12">
        <v>0.0189</v>
      </c>
      <c r="H239" s="12">
        <v>0.0199</v>
      </c>
      <c r="I239" s="13">
        <v>0.0058</v>
      </c>
      <c r="J239" s="13">
        <v>-0.002</v>
      </c>
      <c r="K239" s="13">
        <v>0.0322</v>
      </c>
      <c r="L239" s="14">
        <v>1.73E-4</v>
      </c>
    </row>
    <row r="240">
      <c r="B240" s="12">
        <v>0.0123</v>
      </c>
      <c r="C240" s="13">
        <v>0.0039</v>
      </c>
      <c r="D240" s="12">
        <v>0.0086</v>
      </c>
      <c r="E240" s="12">
        <v>0.028</v>
      </c>
      <c r="F240" s="13">
        <v>-0.0034</v>
      </c>
      <c r="G240" s="12">
        <v>-0.003</v>
      </c>
      <c r="H240" s="12">
        <v>0.0383</v>
      </c>
      <c r="I240" s="13">
        <v>0.0255</v>
      </c>
      <c r="J240" s="13">
        <v>-0.002</v>
      </c>
      <c r="K240" s="13">
        <v>0.0067</v>
      </c>
      <c r="L240" s="14">
        <v>1.73E-4</v>
      </c>
    </row>
    <row r="241">
      <c r="B241" s="12">
        <v>-0.0013</v>
      </c>
      <c r="C241" s="13">
        <v>-0.0052</v>
      </c>
      <c r="D241" s="12">
        <v>-0.0027</v>
      </c>
      <c r="E241" s="12">
        <v>0.0083</v>
      </c>
      <c r="F241" s="13">
        <v>0.0214</v>
      </c>
      <c r="G241" s="12">
        <v>0.0219</v>
      </c>
      <c r="H241" s="12">
        <v>-0.002</v>
      </c>
      <c r="I241" s="13">
        <v>-0.0234</v>
      </c>
      <c r="J241" s="13">
        <v>0.0041</v>
      </c>
      <c r="K241" s="13">
        <v>0.0</v>
      </c>
      <c r="L241" s="14">
        <v>1.73E-4</v>
      </c>
    </row>
    <row r="242">
      <c r="B242" s="12">
        <v>0.0203</v>
      </c>
      <c r="C242" s="13">
        <v>0.0027</v>
      </c>
      <c r="D242" s="12">
        <v>0.0136</v>
      </c>
      <c r="E242" s="12">
        <v>0.0052</v>
      </c>
      <c r="F242" s="13">
        <v>0.0043</v>
      </c>
      <c r="G242" s="12">
        <v>-0.013</v>
      </c>
      <c r="H242" s="12">
        <v>9.0E-4</v>
      </c>
      <c r="I242" s="13">
        <v>0.0031</v>
      </c>
      <c r="J242" s="13">
        <v>0.0082</v>
      </c>
      <c r="K242" s="13">
        <v>-0.0067</v>
      </c>
      <c r="L242" s="14">
        <v>1.73E-4</v>
      </c>
    </row>
    <row r="243">
      <c r="B243" s="12">
        <v>0.0128</v>
      </c>
      <c r="C243" s="13">
        <v>0.0123</v>
      </c>
      <c r="D243" s="12">
        <v>2.0E-4</v>
      </c>
      <c r="E243" s="12">
        <v>0.0081</v>
      </c>
      <c r="F243" s="13">
        <v>0.0177</v>
      </c>
      <c r="G243" s="12">
        <v>0.0493</v>
      </c>
      <c r="H243" s="12">
        <v>0.001</v>
      </c>
      <c r="I243" s="13">
        <v>0.0159</v>
      </c>
      <c r="J243" s="13">
        <v>0.0</v>
      </c>
      <c r="K243" s="13">
        <v>-0.0067</v>
      </c>
      <c r="L243" s="14">
        <v>1.73E-4</v>
      </c>
    </row>
    <row r="244">
      <c r="B244" s="12">
        <v>0.0053</v>
      </c>
      <c r="C244" s="13">
        <v>-0.0198</v>
      </c>
      <c r="D244" s="12">
        <v>0.0056</v>
      </c>
      <c r="E244" s="12">
        <v>-9.0E-4</v>
      </c>
      <c r="F244" s="13">
        <v>-0.0116</v>
      </c>
      <c r="G244" s="12">
        <v>0.0</v>
      </c>
      <c r="H244" s="12">
        <v>-0.0159</v>
      </c>
      <c r="I244" s="13">
        <v>0.0</v>
      </c>
      <c r="J244" s="13">
        <v>0.0297</v>
      </c>
      <c r="K244" s="13">
        <v>-0.0079</v>
      </c>
      <c r="L244" s="14">
        <v>1.73E-4</v>
      </c>
    </row>
    <row r="245">
      <c r="B245" s="12">
        <v>-0.0059</v>
      </c>
      <c r="C245" s="13">
        <v>-0.0108</v>
      </c>
      <c r="D245" s="12">
        <v>-0.0061</v>
      </c>
      <c r="E245" s="12">
        <v>1.0E-4</v>
      </c>
      <c r="F245" s="13">
        <v>-0.0058</v>
      </c>
      <c r="G245" s="12">
        <v>0.0107</v>
      </c>
      <c r="H245" s="12">
        <v>0.0197</v>
      </c>
      <c r="I245" s="13">
        <v>0.0048</v>
      </c>
      <c r="J245" s="13">
        <v>0.0021</v>
      </c>
      <c r="K245" s="13">
        <v>-0.0026</v>
      </c>
      <c r="L245" s="14">
        <v>1.73E-4</v>
      </c>
    </row>
    <row r="246">
      <c r="B246" s="12">
        <v>-0.0067</v>
      </c>
      <c r="C246" s="13">
        <v>4.0E-4</v>
      </c>
      <c r="D246" s="12">
        <v>0.0049</v>
      </c>
      <c r="E246" s="12">
        <v>-3.0E-4</v>
      </c>
      <c r="F246" s="13">
        <v>0.0068</v>
      </c>
      <c r="G246" s="12">
        <v>0.0087</v>
      </c>
      <c r="H246" s="12">
        <v>0.0233</v>
      </c>
      <c r="I246" s="13">
        <v>-0.0016</v>
      </c>
      <c r="J246" s="13">
        <v>0.0064</v>
      </c>
      <c r="K246" s="13">
        <v>-0.0026</v>
      </c>
      <c r="L246" s="14">
        <v>1.73E-4</v>
      </c>
    </row>
    <row r="247">
      <c r="B247" s="12">
        <v>-0.0037</v>
      </c>
      <c r="C247" s="13">
        <v>0.0036</v>
      </c>
      <c r="D247" s="12">
        <v>0.0113</v>
      </c>
      <c r="E247" s="12">
        <v>0.0067</v>
      </c>
      <c r="F247" s="13">
        <v>-0.0048</v>
      </c>
      <c r="G247" s="12">
        <v>-0.0041</v>
      </c>
      <c r="H247" s="12">
        <v>0.006</v>
      </c>
      <c r="I247" s="13">
        <v>-0.0095</v>
      </c>
      <c r="J247" s="13">
        <v>-0.0085</v>
      </c>
      <c r="K247" s="13">
        <v>0.0026</v>
      </c>
      <c r="L247" s="14">
        <v>1.73E-4</v>
      </c>
    </row>
    <row r="248">
      <c r="B248" s="12">
        <v>0.0243</v>
      </c>
      <c r="C248" s="13">
        <v>0.0278</v>
      </c>
      <c r="D248" s="12">
        <v>0.0136</v>
      </c>
      <c r="E248" s="12">
        <v>-0.0044</v>
      </c>
      <c r="F248" s="13">
        <v>0.0107</v>
      </c>
      <c r="G248" s="12">
        <v>-0.0232</v>
      </c>
      <c r="H248" s="12">
        <v>-0.0353</v>
      </c>
      <c r="I248" s="13">
        <v>0.0144</v>
      </c>
      <c r="J248" s="13">
        <v>0.0021</v>
      </c>
      <c r="K248" s="13">
        <v>0.0053</v>
      </c>
      <c r="L248" s="14">
        <v>1.73E-4</v>
      </c>
    </row>
    <row r="249">
      <c r="B249" s="12">
        <v>-0.0434</v>
      </c>
      <c r="C249" s="13">
        <v>-0.0361</v>
      </c>
      <c r="D249" s="12">
        <v>0.0029</v>
      </c>
      <c r="E249" s="12">
        <v>-0.0087</v>
      </c>
      <c r="F249" s="13">
        <v>0.0</v>
      </c>
      <c r="G249" s="12">
        <v>0.0028</v>
      </c>
      <c r="H249" s="12">
        <v>0.0105</v>
      </c>
      <c r="I249" s="13">
        <v>-0.0095</v>
      </c>
      <c r="J249" s="13">
        <v>-0.0084</v>
      </c>
      <c r="K249" s="13">
        <v>-0.0079</v>
      </c>
      <c r="L249" s="14">
        <v>1.73E-4</v>
      </c>
    </row>
    <row r="250">
      <c r="B250" s="12">
        <v>-0.0085</v>
      </c>
      <c r="C250" s="13">
        <v>-0.0129</v>
      </c>
      <c r="D250" s="12">
        <v>-0.0198</v>
      </c>
      <c r="E250" s="12">
        <v>-0.0093</v>
      </c>
      <c r="F250" s="13">
        <v>0.0218</v>
      </c>
      <c r="G250" s="12">
        <v>-0.0092</v>
      </c>
      <c r="H250" s="12">
        <v>0.0081</v>
      </c>
      <c r="I250" s="13">
        <v>-0.0141</v>
      </c>
      <c r="J250" s="13">
        <v>0.0042</v>
      </c>
      <c r="K250" s="13">
        <v>-0.0065</v>
      </c>
      <c r="L250" s="14">
        <v>1.73E-4</v>
      </c>
    </row>
    <row r="251">
      <c r="B251" s="12">
        <v>0.0403</v>
      </c>
      <c r="C251" s="13">
        <v>-0.0165</v>
      </c>
      <c r="D251" s="12">
        <v>0.0023</v>
      </c>
      <c r="E251" s="12">
        <v>0.0027</v>
      </c>
      <c r="F251" s="13">
        <v>-0.0127</v>
      </c>
      <c r="G251" s="12">
        <v>0.0091</v>
      </c>
      <c r="H251" s="12">
        <v>0.0085</v>
      </c>
      <c r="I251" s="13">
        <v>0.0159</v>
      </c>
      <c r="J251" s="13">
        <v>0.0021</v>
      </c>
      <c r="K251" s="13">
        <v>0.0026</v>
      </c>
      <c r="L251" s="14">
        <v>1.73E-4</v>
      </c>
    </row>
    <row r="252">
      <c r="B252" s="12">
        <v>0.0259</v>
      </c>
      <c r="C252" s="13">
        <v>0.0532</v>
      </c>
      <c r="D252" s="12">
        <v>0.047</v>
      </c>
      <c r="E252" s="12">
        <v>-0.0233</v>
      </c>
      <c r="F252" s="13">
        <v>0.0099</v>
      </c>
      <c r="G252" s="12">
        <v>0.0038</v>
      </c>
      <c r="H252" s="12">
        <v>0.0176</v>
      </c>
      <c r="I252" s="13">
        <v>0.0</v>
      </c>
      <c r="J252" s="13">
        <v>0.0021</v>
      </c>
      <c r="K252" s="13">
        <v>-0.0026</v>
      </c>
      <c r="L252" s="14">
        <v>1.73E-4</v>
      </c>
    </row>
    <row r="253">
      <c r="B253" s="12">
        <v>0.0055</v>
      </c>
      <c r="C253" s="13">
        <v>-0.0354</v>
      </c>
      <c r="D253" s="12">
        <v>0.0171</v>
      </c>
      <c r="E253" s="12">
        <v>-0.0052</v>
      </c>
      <c r="F253" s="13">
        <v>0.0</v>
      </c>
      <c r="G253" s="12">
        <v>0.0149</v>
      </c>
      <c r="H253" s="12">
        <v>2.0E-4</v>
      </c>
      <c r="I253" s="13">
        <v>-0.0187</v>
      </c>
      <c r="J253" s="13">
        <v>-0.0105</v>
      </c>
      <c r="K253" s="13">
        <v>-0.0013</v>
      </c>
      <c r="L253" s="14">
        <v>1.73E-4</v>
      </c>
    </row>
    <row r="254">
      <c r="B254" s="12">
        <v>-0.0079</v>
      </c>
      <c r="C254" s="13">
        <v>-0.0074</v>
      </c>
      <c r="D254" s="12">
        <v>-0.0185</v>
      </c>
      <c r="E254" s="12">
        <v>-0.0102</v>
      </c>
      <c r="F254" s="13">
        <v>-0.0088</v>
      </c>
      <c r="G254" s="12">
        <v>-0.0105</v>
      </c>
      <c r="H254" s="12">
        <v>-0.0074</v>
      </c>
      <c r="I254" s="13">
        <v>0.0288</v>
      </c>
      <c r="J254" s="13">
        <v>-0.0063</v>
      </c>
      <c r="K254" s="13">
        <v>-0.0039</v>
      </c>
      <c r="L254" s="14">
        <v>1.73E-4</v>
      </c>
    </row>
    <row r="255">
      <c r="B255" s="12">
        <v>0.0443</v>
      </c>
      <c r="C255" s="13">
        <v>-0.005</v>
      </c>
      <c r="D255" s="12">
        <v>-0.0012</v>
      </c>
      <c r="E255" s="12">
        <v>0.0176</v>
      </c>
      <c r="F255" s="13">
        <v>0.0</v>
      </c>
      <c r="G255" s="12">
        <v>0.0038</v>
      </c>
      <c r="H255" s="12">
        <v>-0.0033</v>
      </c>
      <c r="I255" s="13">
        <v>-0.0064</v>
      </c>
      <c r="J255" s="13">
        <v>-0.0083</v>
      </c>
      <c r="K255" s="13">
        <v>-0.0039</v>
      </c>
      <c r="L255" s="14">
        <v>1.73E-4</v>
      </c>
    </row>
    <row r="256">
      <c r="B256" s="12">
        <v>0.019</v>
      </c>
      <c r="C256" s="13">
        <v>-0.0652</v>
      </c>
      <c r="D256" s="12">
        <v>0.0061</v>
      </c>
      <c r="E256" s="12">
        <v>0.0526</v>
      </c>
      <c r="F256" s="13">
        <v>-0.0029</v>
      </c>
      <c r="G256" s="12">
        <v>-0.0122</v>
      </c>
      <c r="H256" s="12">
        <v>-0.0044</v>
      </c>
      <c r="I256" s="13">
        <v>-0.0095</v>
      </c>
      <c r="J256" s="13">
        <v>0.0084</v>
      </c>
      <c r="K256" s="13">
        <v>-0.0026</v>
      </c>
      <c r="L256" s="14">
        <v>1.73E-4</v>
      </c>
    </row>
    <row r="257">
      <c r="B257" s="12">
        <v>-0.0034</v>
      </c>
      <c r="C257" s="13">
        <v>0.0041</v>
      </c>
      <c r="D257" s="12">
        <v>-0.014</v>
      </c>
      <c r="E257" s="12">
        <v>0.0058</v>
      </c>
      <c r="F257" s="13">
        <v>0.0029</v>
      </c>
      <c r="G257" s="12">
        <v>0.0098</v>
      </c>
      <c r="H257" s="12">
        <v>0.0176</v>
      </c>
      <c r="I257" s="13">
        <v>0.0063</v>
      </c>
      <c r="J257" s="13">
        <v>-0.0042</v>
      </c>
      <c r="K257" s="13">
        <v>0.0065</v>
      </c>
      <c r="L257" s="14">
        <v>1.73E-4</v>
      </c>
    </row>
    <row r="258">
      <c r="B258" s="12">
        <v>-0.004</v>
      </c>
      <c r="C258" s="13">
        <v>-9.0E-4</v>
      </c>
      <c r="D258" s="12">
        <v>0.0111</v>
      </c>
      <c r="E258" s="12">
        <v>-0.009</v>
      </c>
      <c r="F258" s="13">
        <v>-0.002</v>
      </c>
      <c r="G258" s="12">
        <v>-0.0343</v>
      </c>
      <c r="H258" s="12">
        <v>-0.0078</v>
      </c>
      <c r="I258" s="13">
        <v>0.0112</v>
      </c>
      <c r="J258" s="13">
        <v>-0.0062</v>
      </c>
      <c r="K258" s="13">
        <v>-0.0103</v>
      </c>
      <c r="L258" s="14">
        <v>1.73E-4</v>
      </c>
    </row>
    <row r="259">
      <c r="B259" s="12">
        <v>0.0104</v>
      </c>
      <c r="C259" s="13">
        <v>0.0042</v>
      </c>
      <c r="D259" s="12">
        <v>0.0043</v>
      </c>
      <c r="E259" s="12">
        <v>-0.0161</v>
      </c>
      <c r="F259" s="13">
        <v>0.002</v>
      </c>
      <c r="G259" s="12">
        <v>0.0195</v>
      </c>
      <c r="H259" s="12">
        <v>0.0123</v>
      </c>
      <c r="I259" s="13">
        <v>-0.0032</v>
      </c>
      <c r="J259" s="13">
        <v>0.0042</v>
      </c>
      <c r="K259" s="13">
        <v>0.0157</v>
      </c>
      <c r="L259" s="14">
        <v>1.73E-4</v>
      </c>
    </row>
    <row r="260">
      <c r="B260" s="12">
        <v>0.0198</v>
      </c>
      <c r="C260" s="13">
        <v>0.001</v>
      </c>
      <c r="D260" s="12">
        <v>0.0235</v>
      </c>
      <c r="E260" s="12">
        <v>0.0137</v>
      </c>
      <c r="F260" s="13">
        <v>-0.0039</v>
      </c>
      <c r="G260" s="12">
        <v>0.0218</v>
      </c>
      <c r="H260" s="12">
        <v>-0.0089</v>
      </c>
      <c r="I260" s="13">
        <v>-0.0048</v>
      </c>
      <c r="J260" s="13">
        <v>0.0</v>
      </c>
      <c r="K260" s="13">
        <v>0.0</v>
      </c>
      <c r="L260" s="14">
        <v>1.73E-4</v>
      </c>
    </row>
    <row r="261">
      <c r="B261" s="12">
        <v>-0.0112</v>
      </c>
      <c r="C261" s="13">
        <v>-0.0038</v>
      </c>
      <c r="D261" s="12">
        <v>-0.0036</v>
      </c>
      <c r="E261" s="12">
        <v>-0.0221</v>
      </c>
      <c r="F261" s="13">
        <v>-0.001</v>
      </c>
      <c r="G261" s="12">
        <v>0.0069</v>
      </c>
      <c r="H261" s="12">
        <v>-2.0E-4</v>
      </c>
      <c r="I261" s="13">
        <v>-0.0048</v>
      </c>
      <c r="J261" s="13">
        <v>0.0021</v>
      </c>
      <c r="K261" s="13">
        <v>-0.0052</v>
      </c>
      <c r="L261" s="14">
        <v>1.73E-4</v>
      </c>
    </row>
    <row r="262">
      <c r="B262" s="12">
        <v>0.0101</v>
      </c>
      <c r="C262" s="13">
        <v>0.0108</v>
      </c>
      <c r="D262" s="12">
        <v>-0.0016</v>
      </c>
      <c r="E262" s="12">
        <v>0.0214</v>
      </c>
      <c r="F262" s="13">
        <v>0.002</v>
      </c>
      <c r="G262" s="12">
        <v>0.025</v>
      </c>
      <c r="H262" s="12">
        <v>0.0084</v>
      </c>
      <c r="I262" s="13">
        <v>0.0128</v>
      </c>
      <c r="J262" s="13">
        <v>-0.0103</v>
      </c>
      <c r="K262" s="13">
        <v>-0.0052</v>
      </c>
      <c r="L262" s="14">
        <v>1.73E-4</v>
      </c>
    </row>
    <row r="263">
      <c r="B263" s="12">
        <v>0.019</v>
      </c>
      <c r="C263" s="13">
        <v>-0.0155</v>
      </c>
      <c r="D263" s="12">
        <v>0.0156</v>
      </c>
      <c r="E263" s="12">
        <v>-9.0E-4</v>
      </c>
      <c r="F263" s="13">
        <v>-0.001</v>
      </c>
      <c r="G263" s="12">
        <v>0.019</v>
      </c>
      <c r="H263" s="12">
        <v>-0.006</v>
      </c>
      <c r="I263" s="13">
        <v>0.0</v>
      </c>
      <c r="J263" s="13">
        <v>0.0083</v>
      </c>
      <c r="K263" s="13">
        <v>0.0026</v>
      </c>
      <c r="L263" s="14">
        <v>1.73E-4</v>
      </c>
    </row>
    <row r="264">
      <c r="B264" s="12">
        <v>-0.0216</v>
      </c>
      <c r="C264" s="13">
        <v>0.0195</v>
      </c>
      <c r="D264" s="12">
        <v>-0.0222</v>
      </c>
      <c r="E264" s="12">
        <v>-0.0375</v>
      </c>
      <c r="F264" s="13">
        <v>-0.0029</v>
      </c>
      <c r="G264" s="12">
        <v>0.0085</v>
      </c>
      <c r="H264" s="12">
        <v>0.0119</v>
      </c>
      <c r="I264" s="13">
        <v>-0.0016</v>
      </c>
      <c r="J264" s="13">
        <v>-0.0021</v>
      </c>
      <c r="K264" s="13">
        <v>0.0</v>
      </c>
      <c r="L264" s="14">
        <v>1.73E-4</v>
      </c>
    </row>
    <row r="265">
      <c r="B265" s="12">
        <v>0.002</v>
      </c>
      <c r="C265" s="13">
        <v>0.0411</v>
      </c>
      <c r="D265" s="12">
        <v>0.0362</v>
      </c>
      <c r="E265" s="12">
        <v>0.0032</v>
      </c>
      <c r="F265" s="13">
        <v>0.0059</v>
      </c>
      <c r="G265" s="12">
        <v>9.0E-4</v>
      </c>
      <c r="H265" s="12">
        <v>-0.0089</v>
      </c>
      <c r="I265" s="13">
        <v>-0.0095</v>
      </c>
      <c r="J265" s="13">
        <v>0.0021</v>
      </c>
      <c r="K265" s="13">
        <v>0.0266</v>
      </c>
      <c r="L265" s="14">
        <v>1.73E-4</v>
      </c>
    </row>
    <row r="266">
      <c r="B266" s="12">
        <v>-0.0133</v>
      </c>
      <c r="C266" s="13">
        <v>0.0346</v>
      </c>
      <c r="D266" s="12">
        <v>-0.0036</v>
      </c>
      <c r="E266" s="12">
        <v>-0.0277</v>
      </c>
      <c r="F266" s="13">
        <v>-0.023</v>
      </c>
      <c r="G266" s="12">
        <v>0.0206</v>
      </c>
      <c r="H266" s="12">
        <v>-2.0E-4</v>
      </c>
      <c r="I266" s="13">
        <v>-0.0125</v>
      </c>
      <c r="J266" s="13">
        <v>-0.0143</v>
      </c>
      <c r="K266" s="13">
        <v>0.0</v>
      </c>
      <c r="L266" s="14">
        <v>1.73E-4</v>
      </c>
    </row>
    <row r="267">
      <c r="B267" s="12">
        <v>0.0068</v>
      </c>
      <c r="C267" s="13">
        <v>-0.0015</v>
      </c>
      <c r="D267" s="12">
        <v>0.0227</v>
      </c>
      <c r="E267" s="12">
        <v>0.0411</v>
      </c>
      <c r="F267" s="13">
        <v>0.0019</v>
      </c>
      <c r="G267" s="12">
        <v>0.0148</v>
      </c>
      <c r="H267" s="12">
        <v>0.0063</v>
      </c>
      <c r="I267" s="13">
        <v>0.0127</v>
      </c>
      <c r="J267" s="13">
        <v>0.0146</v>
      </c>
      <c r="K267" s="13">
        <v>0.008</v>
      </c>
      <c r="L267" s="14">
        <v>1.73E-4</v>
      </c>
    </row>
    <row r="268">
      <c r="B268" s="12">
        <v>0.0142</v>
      </c>
      <c r="C268" s="13">
        <v>0.0053</v>
      </c>
      <c r="D268" s="12">
        <v>-0.0137</v>
      </c>
      <c r="E268" s="12">
        <v>0.0304</v>
      </c>
      <c r="F268" s="13">
        <v>0.0087</v>
      </c>
      <c r="G268" s="12">
        <v>-0.005</v>
      </c>
      <c r="H268" s="12">
        <v>0.0192</v>
      </c>
      <c r="I268" s="13">
        <v>0.0129</v>
      </c>
      <c r="J268" s="13">
        <v>0.0</v>
      </c>
      <c r="K268" s="13">
        <v>-0.0261</v>
      </c>
      <c r="L268" s="14">
        <v>1.73E-4</v>
      </c>
    </row>
    <row r="269">
      <c r="B269" s="12">
        <v>0.0051</v>
      </c>
      <c r="C269" s="13">
        <v>0.0305</v>
      </c>
      <c r="D269" s="12">
        <v>-0.0164</v>
      </c>
      <c r="E269" s="12">
        <v>0.0158</v>
      </c>
      <c r="F269" s="13">
        <v>-0.0067</v>
      </c>
      <c r="G269" s="12">
        <v>0.0124</v>
      </c>
      <c r="H269" s="12">
        <v>-0.002</v>
      </c>
      <c r="I269" s="13">
        <v>0.0016</v>
      </c>
      <c r="J269" s="13">
        <v>0.0021</v>
      </c>
      <c r="K269" s="13">
        <v>-0.0065</v>
      </c>
      <c r="L269" s="14">
        <v>1.73E-4</v>
      </c>
    </row>
    <row r="270">
      <c r="B270" s="12">
        <v>-0.0052</v>
      </c>
      <c r="C270" s="13">
        <v>0.0115</v>
      </c>
      <c r="D270" s="12">
        <v>-0.013</v>
      </c>
      <c r="E270" s="12">
        <v>0.0066</v>
      </c>
      <c r="F270" s="13">
        <v>0.0</v>
      </c>
      <c r="G270" s="12">
        <v>-0.0103</v>
      </c>
      <c r="H270" s="12">
        <v>-0.0119</v>
      </c>
      <c r="I270" s="13">
        <v>0.0065</v>
      </c>
      <c r="J270" s="13">
        <v>-0.0103</v>
      </c>
      <c r="K270" s="13">
        <v>0.0321</v>
      </c>
      <c r="L270" s="14">
        <v>1.73E-4</v>
      </c>
    </row>
    <row r="271">
      <c r="B271" s="12">
        <v>-0.0045</v>
      </c>
      <c r="C271" s="13">
        <v>0.0056</v>
      </c>
      <c r="D271" s="12">
        <v>0.0072</v>
      </c>
      <c r="E271" s="12">
        <v>0.0053</v>
      </c>
      <c r="F271" s="13">
        <v>-0.0108</v>
      </c>
      <c r="G271" s="12">
        <v>-0.0143</v>
      </c>
      <c r="H271" s="12">
        <v>-0.0043</v>
      </c>
      <c r="I271" s="13">
        <v>0.0033</v>
      </c>
      <c r="J271" s="13">
        <v>0.0021</v>
      </c>
      <c r="K271" s="13">
        <v>0.004</v>
      </c>
      <c r="L271" s="14">
        <v>1.73E-4</v>
      </c>
    </row>
    <row r="272">
      <c r="B272" s="12">
        <v>0.0115</v>
      </c>
      <c r="C272" s="13">
        <v>0.0195</v>
      </c>
      <c r="D272" s="12">
        <v>0.0301</v>
      </c>
      <c r="E272" s="12">
        <v>0.0053</v>
      </c>
      <c r="F272" s="13">
        <v>0.0168</v>
      </c>
      <c r="G272" s="12">
        <v>0.0161</v>
      </c>
      <c r="H272" s="12">
        <v>-0.0062</v>
      </c>
      <c r="I272" s="13">
        <v>0.0115</v>
      </c>
      <c r="J272" s="13">
        <v>0.0021</v>
      </c>
      <c r="K272" s="13">
        <v>-0.008</v>
      </c>
      <c r="L272" s="14">
        <v>1.73E-4</v>
      </c>
    </row>
    <row r="273">
      <c r="B273" s="12">
        <v>-0.0131</v>
      </c>
      <c r="C273" s="13">
        <v>-0.0042</v>
      </c>
      <c r="D273" s="12">
        <v>-0.0012</v>
      </c>
      <c r="E273" s="12">
        <v>-0.0139</v>
      </c>
      <c r="F273" s="13">
        <v>0.0019</v>
      </c>
      <c r="G273" s="12">
        <v>0.0113</v>
      </c>
      <c r="H273" s="12">
        <v>-0.0065</v>
      </c>
      <c r="I273" s="13">
        <v>-0.013</v>
      </c>
      <c r="J273" s="13">
        <v>-0.0082</v>
      </c>
      <c r="K273" s="13">
        <v>0.026</v>
      </c>
      <c r="L273" s="14">
        <v>1.73E-4</v>
      </c>
    </row>
    <row r="274">
      <c r="B274" s="12">
        <v>0.0278</v>
      </c>
      <c r="C274" s="13">
        <v>0.0133</v>
      </c>
      <c r="D274" s="12">
        <v>0.064</v>
      </c>
      <c r="E274" s="12">
        <v>0.011</v>
      </c>
      <c r="F274" s="13">
        <v>0.0097</v>
      </c>
      <c r="G274" s="12">
        <v>-0.0302</v>
      </c>
      <c r="H274" s="12">
        <v>-0.006</v>
      </c>
      <c r="I274" s="13">
        <v>0.0016</v>
      </c>
      <c r="J274" s="13">
        <v>0.0231</v>
      </c>
      <c r="K274" s="13">
        <v>0.0041</v>
      </c>
      <c r="L274" s="14">
        <v>1.73E-4</v>
      </c>
    </row>
    <row r="275">
      <c r="B275" s="12">
        <v>0.0427</v>
      </c>
      <c r="C275" s="13">
        <v>-0.0179</v>
      </c>
      <c r="D275" s="12">
        <v>0.0211</v>
      </c>
      <c r="E275" s="12">
        <v>0.0054</v>
      </c>
      <c r="F275" s="13">
        <v>-0.0096</v>
      </c>
      <c r="G275" s="12">
        <v>0.02</v>
      </c>
      <c r="H275" s="12">
        <v>-0.0323</v>
      </c>
      <c r="I275" s="13">
        <v>-0.0032</v>
      </c>
      <c r="J275" s="13">
        <v>0.0085</v>
      </c>
      <c r="K275" s="13">
        <v>-0.0136</v>
      </c>
      <c r="L275" s="14">
        <v>1.73E-4</v>
      </c>
    </row>
    <row r="276">
      <c r="B276" s="12">
        <v>0.014</v>
      </c>
      <c r="C276" s="13">
        <v>0.0388</v>
      </c>
      <c r="D276" s="12">
        <v>-0.0019</v>
      </c>
      <c r="E276" s="12">
        <v>-0.0186</v>
      </c>
      <c r="F276" s="13">
        <v>0.0068</v>
      </c>
      <c r="G276" s="12">
        <v>-0.0035</v>
      </c>
      <c r="H276" s="12">
        <v>-0.0074</v>
      </c>
      <c r="I276" s="13">
        <v>-0.0048</v>
      </c>
      <c r="J276" s="13">
        <v>0.0129</v>
      </c>
      <c r="K276" s="13">
        <v>-0.00212</v>
      </c>
      <c r="L276" s="14">
        <v>1.73E-4</v>
      </c>
    </row>
    <row r="277">
      <c r="B277" s="12">
        <v>-0.0138</v>
      </c>
      <c r="C277" s="13">
        <v>0.0241</v>
      </c>
      <c r="D277" s="12">
        <v>0.0054</v>
      </c>
      <c r="E277" s="12">
        <v>0.0124</v>
      </c>
      <c r="F277" s="13">
        <v>-0.0038</v>
      </c>
      <c r="G277" s="12">
        <v>0.0046</v>
      </c>
      <c r="H277" s="12">
        <v>0.0165</v>
      </c>
      <c r="I277" s="13">
        <v>0.0114</v>
      </c>
      <c r="J277" s="13">
        <v>0.0043</v>
      </c>
      <c r="K277" s="13">
        <v>0.0231</v>
      </c>
      <c r="L277" s="14">
        <v>1.73E-4</v>
      </c>
    </row>
    <row r="278">
      <c r="B278" s="12">
        <v>0.0164</v>
      </c>
      <c r="C278" s="13">
        <v>0.0091</v>
      </c>
      <c r="D278" s="12">
        <v>-0.0084</v>
      </c>
      <c r="E278" s="12">
        <v>0.0272</v>
      </c>
      <c r="F278" s="13">
        <v>0.0</v>
      </c>
      <c r="G278" s="12">
        <v>-0.0063</v>
      </c>
      <c r="H278" s="12">
        <v>0.0013</v>
      </c>
      <c r="I278" s="13">
        <v>-0.0016</v>
      </c>
      <c r="J278" s="13">
        <v>0.022</v>
      </c>
      <c r="K278" s="13">
        <v>0.0041</v>
      </c>
      <c r="L278" s="14">
        <v>1.73E-4</v>
      </c>
    </row>
    <row r="279">
      <c r="B279" s="12">
        <v>0.0316</v>
      </c>
      <c r="C279" s="13">
        <v>0.0406</v>
      </c>
      <c r="D279" s="12">
        <v>0.0408</v>
      </c>
      <c r="E279" s="12">
        <v>0.0817</v>
      </c>
      <c r="F279" s="13">
        <v>-0.0086</v>
      </c>
      <c r="G279" s="12">
        <v>-4.0E-4</v>
      </c>
      <c r="H279" s="12">
        <v>-0.0131</v>
      </c>
      <c r="I279" s="13">
        <v>0.0082</v>
      </c>
      <c r="J279" s="13">
        <v>0.0089</v>
      </c>
      <c r="K279" s="13">
        <v>0.00561</v>
      </c>
      <c r="L279" s="14">
        <v>1.73E-4</v>
      </c>
    </row>
    <row r="280">
      <c r="B280" s="12">
        <v>0.0075</v>
      </c>
      <c r="C280" s="13">
        <v>0.0011</v>
      </c>
      <c r="D280" s="12">
        <v>0.0251</v>
      </c>
      <c r="E280" s="12">
        <v>0.0172</v>
      </c>
      <c r="F280" s="13">
        <v>0.0029</v>
      </c>
      <c r="G280" s="12">
        <v>0.019</v>
      </c>
      <c r="H280" s="12">
        <v>0.0244</v>
      </c>
      <c r="I280" s="13">
        <v>0.0</v>
      </c>
      <c r="J280" s="13">
        <v>-0.0153</v>
      </c>
      <c r="K280" s="13">
        <v>0.0014</v>
      </c>
      <c r="L280" s="14">
        <v>1.73E-4</v>
      </c>
    </row>
    <row r="281">
      <c r="B281" s="12">
        <v>0.0162</v>
      </c>
      <c r="C281" s="13">
        <v>0.0075</v>
      </c>
      <c r="D281" s="12">
        <v>0.0419</v>
      </c>
      <c r="E281" s="12">
        <v>0.0163</v>
      </c>
      <c r="F281" s="13">
        <v>0.0067</v>
      </c>
      <c r="G281" s="12">
        <v>0.0088</v>
      </c>
      <c r="H281" s="12">
        <v>0.0111</v>
      </c>
      <c r="I281" s="13">
        <v>-0.0016</v>
      </c>
      <c r="J281" s="13">
        <v>0.0044</v>
      </c>
      <c r="K281" s="13">
        <v>0.0117</v>
      </c>
      <c r="L281" s="14">
        <v>1.73E-4</v>
      </c>
    </row>
    <row r="282">
      <c r="B282" s="12">
        <v>0.0212</v>
      </c>
      <c r="C282" s="13">
        <v>0.0135</v>
      </c>
      <c r="D282" s="12">
        <v>0.0131</v>
      </c>
      <c r="E282" s="12">
        <v>0.0216</v>
      </c>
      <c r="F282" s="13">
        <v>0.0058</v>
      </c>
      <c r="G282" s="12">
        <v>0.0041</v>
      </c>
      <c r="H282" s="12">
        <v>0.0279</v>
      </c>
      <c r="I282" s="13">
        <v>0.0083</v>
      </c>
      <c r="J282" s="13">
        <v>0.0156</v>
      </c>
      <c r="K282" s="13">
        <v>-0.0029</v>
      </c>
      <c r="L282" s="14">
        <v>1.73E-4</v>
      </c>
    </row>
    <row r="283">
      <c r="B283" s="12">
        <v>0.0224</v>
      </c>
      <c r="C283" s="13">
        <v>0.0032</v>
      </c>
      <c r="D283" s="12">
        <v>0.003</v>
      </c>
      <c r="E283" s="12">
        <v>0.0277</v>
      </c>
      <c r="F283" s="13">
        <v>-0.0209</v>
      </c>
      <c r="G283" s="12">
        <v>0.0039</v>
      </c>
      <c r="H283" s="12">
        <v>0.0268</v>
      </c>
      <c r="I283" s="13">
        <v>-0.0049</v>
      </c>
      <c r="J283" s="13">
        <v>-0.011</v>
      </c>
      <c r="K283" s="13">
        <v>0.0178</v>
      </c>
      <c r="L283" s="14">
        <v>1.73E-4</v>
      </c>
    </row>
    <row r="284">
      <c r="B284" s="12">
        <v>-0.0157</v>
      </c>
      <c r="C284" s="18">
        <v>0.0023</v>
      </c>
      <c r="D284" s="12">
        <v>-0.0148</v>
      </c>
      <c r="E284" s="12">
        <v>-0.0018</v>
      </c>
      <c r="F284" s="18">
        <v>0.0203</v>
      </c>
      <c r="G284" s="12">
        <v>-0.0032</v>
      </c>
      <c r="H284" s="12">
        <v>6.0E-4</v>
      </c>
      <c r="I284" s="13">
        <v>-0.0098</v>
      </c>
      <c r="J284" s="18">
        <v>0.0089</v>
      </c>
      <c r="K284" s="18">
        <v>-0.00217</v>
      </c>
      <c r="L284" s="14">
        <v>1.73E-4</v>
      </c>
    </row>
    <row r="285">
      <c r="B285" s="12">
        <v>0.0158</v>
      </c>
      <c r="C285" s="18">
        <v>0.0079</v>
      </c>
      <c r="D285" s="12">
        <v>0.0224</v>
      </c>
      <c r="E285" s="12">
        <v>0.0112</v>
      </c>
      <c r="F285" s="18">
        <v>-0.0039</v>
      </c>
      <c r="G285" s="12">
        <v>-0.0305</v>
      </c>
      <c r="H285" s="12">
        <v>0.0054</v>
      </c>
      <c r="I285" s="13">
        <v>-0.0065</v>
      </c>
      <c r="J285" s="18">
        <v>0.009</v>
      </c>
      <c r="K285" s="18">
        <v>-0.0058</v>
      </c>
      <c r="L285" s="14">
        <v>1.73E-4</v>
      </c>
    </row>
    <row r="286">
      <c r="B286" s="12">
        <v>-0.0308</v>
      </c>
      <c r="C286" s="18">
        <v>-0.0247</v>
      </c>
      <c r="D286" s="12">
        <v>-0.0567</v>
      </c>
      <c r="E286" s="12">
        <v>-0.0269</v>
      </c>
      <c r="F286" s="18">
        <v>-0.0033</v>
      </c>
      <c r="G286" s="12">
        <v>-0.0231</v>
      </c>
      <c r="H286" s="12">
        <v>0.0013</v>
      </c>
      <c r="I286" s="18">
        <v>0.0049</v>
      </c>
      <c r="J286" s="18">
        <v>-0.0045</v>
      </c>
      <c r="K286" s="18">
        <v>-0.00387</v>
      </c>
      <c r="L286" s="14">
        <v>1.73E-4</v>
      </c>
    </row>
    <row r="287">
      <c r="B287" s="12">
        <v>-0.0183</v>
      </c>
      <c r="C287" s="18">
        <v>-0.0202</v>
      </c>
      <c r="D287" s="12">
        <v>0.0042</v>
      </c>
      <c r="E287" s="12">
        <v>-0.0236</v>
      </c>
      <c r="F287" s="18">
        <v>0.0083</v>
      </c>
      <c r="G287" s="12">
        <v>-0.0307</v>
      </c>
      <c r="H287" s="12">
        <v>-0.0093</v>
      </c>
      <c r="I287" s="18">
        <v>0.0033</v>
      </c>
      <c r="J287" s="18">
        <v>-0.0154</v>
      </c>
      <c r="K287" s="18">
        <v>-0.0014</v>
      </c>
      <c r="L287" s="14">
        <v>1.73E-4</v>
      </c>
    </row>
    <row r="288">
      <c r="B288" s="12">
        <v>-0.0169</v>
      </c>
      <c r="C288" s="18">
        <v>-9.0E-4</v>
      </c>
      <c r="D288" s="12">
        <v>-0.0105</v>
      </c>
      <c r="E288" s="12">
        <v>-0.0236</v>
      </c>
      <c r="F288" s="18">
        <v>0.0185</v>
      </c>
      <c r="G288" s="12">
        <v>0.0028</v>
      </c>
      <c r="H288" s="12">
        <v>-0.0195</v>
      </c>
      <c r="I288" s="18">
        <v>-0.0033</v>
      </c>
      <c r="J288" s="19">
        <v>0.001</v>
      </c>
      <c r="K288" s="18">
        <v>0.0028</v>
      </c>
      <c r="L288" s="14">
        <v>1.73E-4</v>
      </c>
    </row>
    <row r="290">
      <c r="A290" s="20" t="s">
        <v>27</v>
      </c>
      <c r="B290" s="21">
        <f t="shared" ref="B290:I290" si="38">AVERAGE(B194:B288)</f>
        <v>0.003769473684</v>
      </c>
      <c r="C290" s="21">
        <f t="shared" si="38"/>
        <v>0.002737894737</v>
      </c>
      <c r="D290" s="21">
        <f t="shared" si="38"/>
        <v>0.004008421053</v>
      </c>
      <c r="E290" s="21">
        <f t="shared" si="38"/>
        <v>0.004287368421</v>
      </c>
      <c r="F290" s="21">
        <f t="shared" si="38"/>
        <v>0.00202</v>
      </c>
      <c r="G290" s="21">
        <f t="shared" si="38"/>
        <v>0.003563157895</v>
      </c>
      <c r="H290" s="21">
        <f t="shared" si="38"/>
        <v>0.001656842105</v>
      </c>
      <c r="I290" s="21">
        <f t="shared" si="38"/>
        <v>0.0008195789474</v>
      </c>
      <c r="J290" s="21">
        <f>AVERAGE(J199:J288)</f>
        <v>0.001034444444</v>
      </c>
      <c r="K290" s="21">
        <f t="shared" ref="K290:L290" si="39">AVERAGE(K194:K288)</f>
        <v>0.0005306382979</v>
      </c>
      <c r="L290" s="22">
        <f t="shared" si="39"/>
        <v>0.000173</v>
      </c>
    </row>
    <row r="291">
      <c r="A291" s="6" t="s">
        <v>28</v>
      </c>
    </row>
    <row r="292">
      <c r="A292" s="20" t="s">
        <v>29</v>
      </c>
      <c r="B292" s="24">
        <f t="shared" ref="B292:I292" si="40">STDEV(B194:B288)</f>
        <v>0.0170217075</v>
      </c>
      <c r="C292" s="24">
        <f t="shared" si="40"/>
        <v>0.01795507502</v>
      </c>
      <c r="D292" s="24">
        <f t="shared" si="40"/>
        <v>0.01826563838</v>
      </c>
      <c r="E292" s="24">
        <f t="shared" si="40"/>
        <v>0.02087248133</v>
      </c>
      <c r="F292" s="24">
        <f t="shared" si="40"/>
        <v>0.01523049572</v>
      </c>
      <c r="G292" s="24">
        <f t="shared" si="40"/>
        <v>0.01971820119</v>
      </c>
      <c r="H292" s="24">
        <f t="shared" si="40"/>
        <v>0.01488660438</v>
      </c>
      <c r="I292" s="24">
        <f t="shared" si="40"/>
        <v>0.01399605232</v>
      </c>
      <c r="J292" s="24">
        <f>STDEV(J199:J288)</f>
        <v>0.01044361168</v>
      </c>
      <c r="K292" s="24">
        <f>STDEV(K194:K288)</f>
        <v>0.01744929778</v>
      </c>
      <c r="L292" s="24"/>
    </row>
    <row r="293">
      <c r="A293" s="6" t="s">
        <v>30</v>
      </c>
    </row>
    <row r="294">
      <c r="A294" s="25" t="s">
        <v>31</v>
      </c>
    </row>
    <row r="296">
      <c r="A296" s="26" t="s">
        <v>32</v>
      </c>
      <c r="B296" s="27">
        <f t="shared" ref="B296:K296" si="41">((-1.96*B292)/(90^(1/2)))+B290</f>
        <v>0.0002527524797</v>
      </c>
      <c r="C296" s="27">
        <f t="shared" si="41"/>
        <v>-0.0009716621942</v>
      </c>
      <c r="D296" s="27">
        <f t="shared" si="41"/>
        <v>0.0002347010668</v>
      </c>
      <c r="E296" s="27">
        <f t="shared" si="41"/>
        <v>-0.00002493089938</v>
      </c>
      <c r="F296" s="27">
        <f t="shared" si="41"/>
        <v>-0.001126653017</v>
      </c>
      <c r="G296" s="27">
        <f t="shared" si="41"/>
        <v>-0.0005106646764</v>
      </c>
      <c r="H296" s="27">
        <f t="shared" si="41"/>
        <v>-0.001418762224</v>
      </c>
      <c r="I296" s="27">
        <f t="shared" si="41"/>
        <v>-0.002072035421</v>
      </c>
      <c r="J296" s="27">
        <f t="shared" si="41"/>
        <v>-0.001123228083</v>
      </c>
      <c r="K296" s="27">
        <f t="shared" si="41"/>
        <v>-0.003074423974</v>
      </c>
      <c r="L296" s="28"/>
    </row>
    <row r="297">
      <c r="A297" s="26" t="s">
        <v>33</v>
      </c>
      <c r="B297" s="29">
        <f t="shared" ref="B297:K297" si="42">((1.96*B292)/(90^(1/2)))+B290</f>
        <v>0.007286194889</v>
      </c>
      <c r="C297" s="29">
        <f t="shared" si="42"/>
        <v>0.006447451668</v>
      </c>
      <c r="D297" s="29">
        <f t="shared" si="42"/>
        <v>0.007782141038</v>
      </c>
      <c r="E297" s="29">
        <f t="shared" si="42"/>
        <v>0.008599667741</v>
      </c>
      <c r="F297" s="29">
        <f t="shared" si="42"/>
        <v>0.005166653017</v>
      </c>
      <c r="G297" s="29">
        <f t="shared" si="42"/>
        <v>0.007636980466</v>
      </c>
      <c r="H297" s="29">
        <f t="shared" si="42"/>
        <v>0.004732446434</v>
      </c>
      <c r="I297" s="29">
        <f t="shared" si="42"/>
        <v>0.003711193316</v>
      </c>
      <c r="J297" s="29">
        <f t="shared" si="42"/>
        <v>0.003192116972</v>
      </c>
      <c r="K297" s="29">
        <f t="shared" si="42"/>
        <v>0.00413570057</v>
      </c>
      <c r="L297" s="30"/>
    </row>
    <row r="298">
      <c r="A298" s="31" t="s">
        <v>100</v>
      </c>
    </row>
    <row r="300">
      <c r="A300" s="32" t="s">
        <v>35</v>
      </c>
      <c r="B300" s="33">
        <f t="shared" ref="B300:K300" si="43">B292*(1-0.151)</f>
        <v>0.01445142967</v>
      </c>
      <c r="C300" s="33">
        <f t="shared" si="43"/>
        <v>0.01524385869</v>
      </c>
      <c r="D300" s="33">
        <f t="shared" si="43"/>
        <v>0.01550752698</v>
      </c>
      <c r="E300" s="33">
        <f t="shared" si="43"/>
        <v>0.01772073665</v>
      </c>
      <c r="F300" s="33">
        <f t="shared" si="43"/>
        <v>0.01293069087</v>
      </c>
      <c r="G300" s="33">
        <f t="shared" si="43"/>
        <v>0.01674075281</v>
      </c>
      <c r="H300" s="33">
        <f t="shared" si="43"/>
        <v>0.01263872712</v>
      </c>
      <c r="I300" s="33">
        <f t="shared" si="43"/>
        <v>0.01188264842</v>
      </c>
      <c r="J300" s="33">
        <f t="shared" si="43"/>
        <v>0.008866626318</v>
      </c>
      <c r="K300" s="33">
        <f t="shared" si="43"/>
        <v>0.01481445382</v>
      </c>
      <c r="L300" s="33"/>
    </row>
    <row r="301">
      <c r="A301" s="32" t="s">
        <v>33</v>
      </c>
      <c r="B301" s="33">
        <f t="shared" ref="B301:K301" si="44">B292*(1+0.151)</f>
        <v>0.01959198534</v>
      </c>
      <c r="C301" s="33">
        <f t="shared" si="44"/>
        <v>0.02066629135</v>
      </c>
      <c r="D301" s="33">
        <f t="shared" si="44"/>
        <v>0.02102374977</v>
      </c>
      <c r="E301" s="33">
        <f t="shared" si="44"/>
        <v>0.02402422602</v>
      </c>
      <c r="F301" s="33">
        <f t="shared" si="44"/>
        <v>0.01753030058</v>
      </c>
      <c r="G301" s="33">
        <f t="shared" si="44"/>
        <v>0.02269564956</v>
      </c>
      <c r="H301" s="33">
        <f t="shared" si="44"/>
        <v>0.01713448164</v>
      </c>
      <c r="I301" s="33">
        <f t="shared" si="44"/>
        <v>0.01610945623</v>
      </c>
      <c r="J301" s="33">
        <f t="shared" si="44"/>
        <v>0.01202059705</v>
      </c>
      <c r="K301" s="33">
        <f t="shared" si="44"/>
        <v>0.02008414175</v>
      </c>
      <c r="L301" s="33"/>
    </row>
    <row r="302">
      <c r="A302" s="34" t="s">
        <v>101</v>
      </c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>
      <c r="B304" s="36" t="s">
        <v>13</v>
      </c>
      <c r="C304" s="36" t="str">
        <f t="shared" ref="C304:L304" si="45">C192</f>
        <v>ОАО Банк Санкт-Петербург (BSPB)</v>
      </c>
      <c r="D304" s="36" t="str">
        <f t="shared" si="45"/>
        <v>Алроса</v>
      </c>
      <c r="E304" s="36" t="str">
        <f t="shared" si="45"/>
        <v>Лукойл</v>
      </c>
      <c r="F304" s="36" t="str">
        <f t="shared" si="45"/>
        <v>ОАО Нефтекамский автозавод (NFAZ)</v>
      </c>
      <c r="G304" s="36" t="str">
        <f t="shared" si="45"/>
        <v>Intel</v>
      </c>
      <c r="H304" s="36" t="str">
        <f t="shared" si="45"/>
        <v>Siemens </v>
      </c>
      <c r="I304" s="36" t="str">
        <f t="shared" si="45"/>
        <v>Gaz PAO Pref (GAZA_p)</v>
      </c>
      <c r="J304" s="36" t="str">
        <f t="shared" si="45"/>
        <v>Рязанская энергетическая сбытовая компания (RZSB)</v>
      </c>
      <c r="K304" s="36" t="str">
        <f t="shared" si="45"/>
        <v>MKF Krasnyi Oktyabr PAO (KROT)</v>
      </c>
      <c r="L304" s="36" t="str">
        <f t="shared" si="45"/>
        <v>Россельхоз банк </v>
      </c>
    </row>
    <row r="305">
      <c r="A305" s="15" t="s">
        <v>38</v>
      </c>
      <c r="B305" s="16">
        <f t="shared" ref="B305:K305" si="46">(B290-$L$94)/B292</f>
        <v>0.21128748</v>
      </c>
      <c r="C305" s="16">
        <f t="shared" si="46"/>
        <v>0.1428506834</v>
      </c>
      <c r="D305" s="16">
        <f t="shared" si="46"/>
        <v>0.2099801263</v>
      </c>
      <c r="E305" s="16">
        <f t="shared" si="46"/>
        <v>0.1971192766</v>
      </c>
      <c r="F305" s="16">
        <f t="shared" si="46"/>
        <v>0.1212698545</v>
      </c>
      <c r="G305" s="16">
        <f t="shared" si="46"/>
        <v>0.1719303836</v>
      </c>
      <c r="H305" s="16">
        <f t="shared" si="46"/>
        <v>0.09967633098</v>
      </c>
      <c r="I305" s="16">
        <f t="shared" si="46"/>
        <v>0.04619723708</v>
      </c>
      <c r="J305" s="16">
        <f t="shared" si="46"/>
        <v>0.08248530017</v>
      </c>
      <c r="K305" s="16">
        <f t="shared" si="46"/>
        <v>0.02049585618</v>
      </c>
    </row>
    <row r="307">
      <c r="A307" s="39"/>
      <c r="B307" s="40" t="s">
        <v>39</v>
      </c>
    </row>
    <row r="308">
      <c r="A308" s="41"/>
      <c r="B308" s="153" t="str">
        <f t="shared" ref="B308:K308" si="47">B304</f>
        <v>Газпром</v>
      </c>
      <c r="C308" s="153" t="str">
        <f t="shared" si="47"/>
        <v>ОАО Банк Санкт-Петербург (BSPB)</v>
      </c>
      <c r="D308" s="153" t="str">
        <f t="shared" si="47"/>
        <v>Алроса</v>
      </c>
      <c r="E308" s="153" t="str">
        <f t="shared" si="47"/>
        <v>Лукойл</v>
      </c>
      <c r="F308" s="153" t="str">
        <f t="shared" si="47"/>
        <v>ОАО Нефтекамский автозавод (NFAZ)</v>
      </c>
      <c r="G308" s="153" t="str">
        <f t="shared" si="47"/>
        <v>Intel</v>
      </c>
      <c r="H308" s="153" t="str">
        <f t="shared" si="47"/>
        <v>Siemens </v>
      </c>
      <c r="I308" s="153" t="str">
        <f t="shared" si="47"/>
        <v>Gaz PAO Pref (GAZA_p)</v>
      </c>
      <c r="J308" s="153" t="str">
        <f t="shared" si="47"/>
        <v>Рязанская энергетическая сбытовая компания (RZSB)</v>
      </c>
      <c r="K308" s="153" t="str">
        <f t="shared" si="47"/>
        <v>MKF Krasnyi Oktyabr PAO (KROT)</v>
      </c>
    </row>
    <row r="309">
      <c r="A309" s="154" t="str">
        <f>B308</f>
        <v>Газпром</v>
      </c>
      <c r="B309" s="164">
        <f t="shared" ref="B309:K309" si="48">CORREL($B$194:$B$288,B$194:B$288)</f>
        <v>1</v>
      </c>
      <c r="C309" s="164">
        <f t="shared" si="48"/>
        <v>0.246222893</v>
      </c>
      <c r="D309" s="164">
        <f t="shared" si="48"/>
        <v>0.4942952313</v>
      </c>
      <c r="E309" s="164">
        <f t="shared" si="48"/>
        <v>0.5572616145</v>
      </c>
      <c r="F309" s="164">
        <f t="shared" si="48"/>
        <v>-0.01482276341</v>
      </c>
      <c r="G309" s="164">
        <f t="shared" si="48"/>
        <v>0.1596527999</v>
      </c>
      <c r="H309" s="164">
        <f t="shared" si="48"/>
        <v>-0.05946828367</v>
      </c>
      <c r="I309" s="164">
        <f t="shared" si="48"/>
        <v>0.2295527036</v>
      </c>
      <c r="J309" s="164">
        <f t="shared" si="48"/>
        <v>0.2402365741</v>
      </c>
      <c r="K309" s="164">
        <f t="shared" si="48"/>
        <v>0.01310518124</v>
      </c>
    </row>
    <row r="310">
      <c r="A310" s="155" t="str">
        <f>C308</f>
        <v>ОАО Банк Санкт-Петербург (BSPB)</v>
      </c>
      <c r="B310" s="45">
        <f>C309</f>
        <v>0.246222893</v>
      </c>
      <c r="C310" s="45">
        <f t="shared" ref="C310:K310" si="49">CORREL($C$194:$C$288,C$194:C$288)</f>
        <v>1</v>
      </c>
      <c r="D310" s="45">
        <f t="shared" si="49"/>
        <v>0.2873736929</v>
      </c>
      <c r="E310" s="45">
        <f t="shared" si="49"/>
        <v>0.1005383763</v>
      </c>
      <c r="F310" s="45">
        <f t="shared" si="49"/>
        <v>0.07635891798</v>
      </c>
      <c r="G310" s="45">
        <f t="shared" si="49"/>
        <v>-0.01322020214</v>
      </c>
      <c r="H310" s="45">
        <f t="shared" si="49"/>
        <v>0.1060715148</v>
      </c>
      <c r="I310" s="45">
        <f t="shared" si="49"/>
        <v>0.09952747545</v>
      </c>
      <c r="J310" s="45">
        <f t="shared" si="49"/>
        <v>0.1295721312</v>
      </c>
      <c r="K310" s="45">
        <f t="shared" si="49"/>
        <v>0.07928770324</v>
      </c>
    </row>
    <row r="311">
      <c r="A311" s="155" t="str">
        <f>D308</f>
        <v>Алроса</v>
      </c>
      <c r="B311" s="45">
        <f>D309</f>
        <v>0.4942952313</v>
      </c>
      <c r="C311" s="45">
        <f>D310</f>
        <v>0.2873736929</v>
      </c>
      <c r="D311" s="45">
        <f t="shared" ref="D311:K311" si="50">CORREL($D$194:$D$288,D$194:D$288)</f>
        <v>1</v>
      </c>
      <c r="E311" s="45">
        <f t="shared" si="50"/>
        <v>0.3774478864</v>
      </c>
      <c r="F311" s="45">
        <f t="shared" si="50"/>
        <v>0.05309016603</v>
      </c>
      <c r="G311" s="45">
        <f t="shared" si="50"/>
        <v>-0.008575268759</v>
      </c>
      <c r="H311" s="45">
        <f t="shared" si="50"/>
        <v>0.1212809987</v>
      </c>
      <c r="I311" s="45">
        <f t="shared" si="50"/>
        <v>0.05183407252</v>
      </c>
      <c r="J311" s="45">
        <f t="shared" si="50"/>
        <v>0.1582419628</v>
      </c>
      <c r="K311" s="45">
        <f t="shared" si="50"/>
        <v>-0.01051502575</v>
      </c>
      <c r="N311" s="84"/>
    </row>
    <row r="312">
      <c r="A312" s="155" t="str">
        <f>E308</f>
        <v>Лукойл</v>
      </c>
      <c r="B312" s="45">
        <f>E309</f>
        <v>0.5572616145</v>
      </c>
      <c r="C312" s="45">
        <f>E310</f>
        <v>0.1005383763</v>
      </c>
      <c r="D312" s="45">
        <f>E311</f>
        <v>0.3774478864</v>
      </c>
      <c r="E312" s="45">
        <f t="shared" ref="E312:K312" si="51">CORREL($E$194:$E$288,E$194:E$288)</f>
        <v>1</v>
      </c>
      <c r="F312" s="45">
        <f t="shared" si="51"/>
        <v>-0.05090803455</v>
      </c>
      <c r="G312" s="45">
        <f t="shared" si="51"/>
        <v>0.1479471339</v>
      </c>
      <c r="H312" s="45">
        <f t="shared" si="51"/>
        <v>0.07928481269</v>
      </c>
      <c r="I312" s="45">
        <f t="shared" si="51"/>
        <v>0.1663832585</v>
      </c>
      <c r="J312" s="45">
        <f t="shared" si="51"/>
        <v>0.05734355819</v>
      </c>
      <c r="K312" s="45">
        <f t="shared" si="51"/>
        <v>-0.07039634938</v>
      </c>
    </row>
    <row r="313">
      <c r="A313" s="155" t="str">
        <f>F308</f>
        <v>ОАО Нефтекамский автозавод (NFAZ)</v>
      </c>
      <c r="B313" s="45">
        <f>F309</f>
        <v>-0.01482276341</v>
      </c>
      <c r="C313" s="45">
        <f>F310</f>
        <v>0.07635891798</v>
      </c>
      <c r="D313" s="45">
        <f>F311</f>
        <v>0.05309016603</v>
      </c>
      <c r="E313" s="45">
        <f>F312</f>
        <v>-0.05090803455</v>
      </c>
      <c r="F313" s="45">
        <f t="shared" ref="F313:K313" si="52">CORREL($F$194:$F$288,F$194:F$288)</f>
        <v>1</v>
      </c>
      <c r="G313" s="45">
        <f t="shared" si="52"/>
        <v>0.1047191469</v>
      </c>
      <c r="H313" s="45">
        <f t="shared" si="52"/>
        <v>0.1096387138</v>
      </c>
      <c r="I313" s="45">
        <f t="shared" si="52"/>
        <v>0.02037914506</v>
      </c>
      <c r="J313" s="45">
        <f t="shared" si="52"/>
        <v>0.2345098779</v>
      </c>
      <c r="K313" s="45">
        <f t="shared" si="52"/>
        <v>0.1283416522</v>
      </c>
    </row>
    <row r="314">
      <c r="A314" s="155" t="str">
        <f>G308</f>
        <v>Intel</v>
      </c>
      <c r="B314" s="45">
        <f>G309</f>
        <v>0.1596527999</v>
      </c>
      <c r="C314" s="45">
        <f>G310</f>
        <v>-0.01322020214</v>
      </c>
      <c r="D314" s="45">
        <f>G311</f>
        <v>-0.008575268759</v>
      </c>
      <c r="E314" s="45">
        <f>G312</f>
        <v>0.1479471339</v>
      </c>
      <c r="F314" s="45">
        <f>G313</f>
        <v>0.1047191469</v>
      </c>
      <c r="G314" s="45">
        <f t="shared" ref="G314:K314" si="53">CORREL($G$194:$G$288,G$194:G$288)</f>
        <v>1</v>
      </c>
      <c r="H314" s="45">
        <f t="shared" si="53"/>
        <v>0.06445229686</v>
      </c>
      <c r="I314" s="45">
        <f t="shared" si="53"/>
        <v>-0.1207725432</v>
      </c>
      <c r="J314" s="45">
        <f t="shared" si="53"/>
        <v>-0.03936151262</v>
      </c>
      <c r="K314" s="45">
        <f t="shared" si="53"/>
        <v>0.1322426048</v>
      </c>
    </row>
    <row r="315">
      <c r="A315" s="155" t="str">
        <f>H308</f>
        <v>Siemens </v>
      </c>
      <c r="B315" s="45">
        <f>H309</f>
        <v>-0.05946828367</v>
      </c>
      <c r="C315" s="45">
        <f>H310</f>
        <v>0.1060715148</v>
      </c>
      <c r="D315" s="45">
        <f>H311</f>
        <v>0.1212809987</v>
      </c>
      <c r="E315" s="45">
        <f>H312</f>
        <v>0.07928481269</v>
      </c>
      <c r="F315" s="45">
        <f>H313</f>
        <v>0.1096387138</v>
      </c>
      <c r="G315" s="45">
        <f>H314</f>
        <v>0.06445229686</v>
      </c>
      <c r="H315" s="45">
        <f t="shared" ref="H315:K315" si="54">CORREL($H$194:$H$288,H$194:H$288)</f>
        <v>1</v>
      </c>
      <c r="I315" s="45">
        <f t="shared" si="54"/>
        <v>-0.0791272997</v>
      </c>
      <c r="J315" s="45">
        <f t="shared" si="54"/>
        <v>-0.04890677705</v>
      </c>
      <c r="K315" s="45">
        <f t="shared" si="54"/>
        <v>0.08359117879</v>
      </c>
    </row>
    <row r="316">
      <c r="A316" s="155" t="str">
        <f>I308</f>
        <v>Gaz PAO Pref (GAZA_p)</v>
      </c>
      <c r="B316" s="45">
        <f>I309</f>
        <v>0.2295527036</v>
      </c>
      <c r="C316" s="45">
        <f>I310</f>
        <v>0.09952747545</v>
      </c>
      <c r="D316" s="45">
        <f>I311</f>
        <v>0.05183407252</v>
      </c>
      <c r="E316" s="45">
        <f>I312</f>
        <v>0.1663832585</v>
      </c>
      <c r="F316" s="45">
        <f>I313</f>
        <v>0.02037914506</v>
      </c>
      <c r="G316" s="45">
        <f>I314</f>
        <v>-0.1207725432</v>
      </c>
      <c r="H316" s="45">
        <f>I315</f>
        <v>-0.0791272997</v>
      </c>
      <c r="I316" s="45">
        <f t="shared" ref="I316:K316" si="55">CORREL($I$194:$I$288,I$194:I$288)</f>
        <v>1</v>
      </c>
      <c r="J316" s="45">
        <f t="shared" si="55"/>
        <v>-0.0502836855</v>
      </c>
      <c r="K316" s="45">
        <f t="shared" si="55"/>
        <v>-0.02978708265</v>
      </c>
    </row>
    <row r="317">
      <c r="A317" s="155" t="str">
        <f>J308</f>
        <v>Рязанская энергетическая сбытовая компания (RZSB)</v>
      </c>
      <c r="B317" s="45">
        <f>J309</f>
        <v>0.2402365741</v>
      </c>
      <c r="C317" s="45">
        <f>J310</f>
        <v>0.1295721312</v>
      </c>
      <c r="D317" s="45">
        <f>J311</f>
        <v>0.1582419628</v>
      </c>
      <c r="E317" s="45">
        <f>J312</f>
        <v>0.05734355819</v>
      </c>
      <c r="F317" s="45">
        <f>J313</f>
        <v>0.2345098779</v>
      </c>
      <c r="G317" s="45">
        <f>J314</f>
        <v>-0.03936151262</v>
      </c>
      <c r="H317" s="45">
        <f>J315</f>
        <v>-0.04890677705</v>
      </c>
      <c r="I317" s="45">
        <f>J316</f>
        <v>-0.0502836855</v>
      </c>
      <c r="J317" s="45">
        <f t="shared" ref="J317:K317" si="56">CORREL($J$194:$J$288,J$194:J$288)</f>
        <v>1</v>
      </c>
      <c r="K317" s="45">
        <f t="shared" si="56"/>
        <v>0.2151826134</v>
      </c>
    </row>
    <row r="318">
      <c r="A318" s="155" t="str">
        <f>K308</f>
        <v>MKF Krasnyi Oktyabr PAO (KROT)</v>
      </c>
      <c r="B318" s="45">
        <f>K309</f>
        <v>0.01310518124</v>
      </c>
      <c r="C318" s="45">
        <f>K310</f>
        <v>0.07928770324</v>
      </c>
      <c r="D318" s="45">
        <f>K311</f>
        <v>-0.01051502575</v>
      </c>
      <c r="E318" s="45">
        <f>K312</f>
        <v>-0.07039634938</v>
      </c>
      <c r="F318" s="45">
        <f>K313</f>
        <v>0.1283416522</v>
      </c>
      <c r="G318" s="45">
        <f>K314</f>
        <v>0.1322426048</v>
      </c>
      <c r="H318" s="45">
        <f>K315</f>
        <v>0.08359117879</v>
      </c>
      <c r="I318" s="45">
        <f>K316</f>
        <v>-0.02978708265</v>
      </c>
      <c r="J318" s="45">
        <f>K317</f>
        <v>0.2151826134</v>
      </c>
      <c r="K318" s="45">
        <f>CORREL($K$194:$K$288,K$194:K$288)</f>
        <v>1</v>
      </c>
    </row>
    <row r="320">
      <c r="A320" s="47" t="s">
        <v>40</v>
      </c>
    </row>
    <row r="321">
      <c r="A321" s="48" t="s">
        <v>41</v>
      </c>
      <c r="C321" s="49">
        <v>0.003</v>
      </c>
      <c r="E321" s="48" t="s">
        <v>42</v>
      </c>
      <c r="G321" s="50">
        <f>E377</f>
        <v>1</v>
      </c>
      <c r="J321" s="6" t="s">
        <v>93</v>
      </c>
      <c r="L321" s="60">
        <f>1-G321</f>
        <v>0</v>
      </c>
    </row>
    <row r="322">
      <c r="A322" s="6" t="s">
        <v>67</v>
      </c>
      <c r="C322" s="95">
        <f t="array" ref="C322">SQRT(MMULT(MMULT(B335:K335,B325:K334),E366:E375))</f>
        <v>0.008807113566</v>
      </c>
    </row>
    <row r="323">
      <c r="B323" s="52" t="s">
        <v>44</v>
      </c>
    </row>
    <row r="324">
      <c r="A324" s="53"/>
      <c r="B324" s="55" t="str">
        <f t="shared" ref="B324:K324" si="57">B308</f>
        <v>Газпром</v>
      </c>
      <c r="C324" s="55" t="str">
        <f t="shared" si="57"/>
        <v>ОАО Банк Санкт-Петербург (BSPB)</v>
      </c>
      <c r="D324" s="55" t="str">
        <f t="shared" si="57"/>
        <v>Алроса</v>
      </c>
      <c r="E324" s="55" t="str">
        <f t="shared" si="57"/>
        <v>Лукойл</v>
      </c>
      <c r="F324" s="55" t="str">
        <f t="shared" si="57"/>
        <v>ОАО Нефтекамский автозавод (NFAZ)</v>
      </c>
      <c r="G324" s="55" t="str">
        <f t="shared" si="57"/>
        <v>Intel</v>
      </c>
      <c r="H324" s="55" t="str">
        <f t="shared" si="57"/>
        <v>Siemens </v>
      </c>
      <c r="I324" s="55" t="str">
        <f t="shared" si="57"/>
        <v>Gaz PAO Pref (GAZA_p)</v>
      </c>
      <c r="J324" s="55" t="str">
        <f t="shared" si="57"/>
        <v>Рязанская энергетическая сбытовая компания (RZSB)</v>
      </c>
      <c r="K324" s="55" t="str">
        <f t="shared" si="57"/>
        <v>MKF Krasnyi Oktyabr PAO (KROT)</v>
      </c>
    </row>
    <row r="325">
      <c r="A325" s="156" t="str">
        <f>B324</f>
        <v>Газпром</v>
      </c>
      <c r="B325" s="57">
        <f t="shared" ref="B325:K325" si="58">B309*$B$101*B292</f>
        <v>0.0002897385263</v>
      </c>
      <c r="C325" s="57">
        <f t="shared" si="58"/>
        <v>0.00007525212654</v>
      </c>
      <c r="D325" s="57">
        <f t="shared" si="58"/>
        <v>0.0001536824938</v>
      </c>
      <c r="E325" s="57">
        <f t="shared" si="58"/>
        <v>0.0001979868443</v>
      </c>
      <c r="F325" s="57">
        <f t="shared" si="58"/>
        <v>-0.000003842787234</v>
      </c>
      <c r="G325" s="57">
        <f t="shared" si="58"/>
        <v>0.00005358545913</v>
      </c>
      <c r="H325" s="57">
        <f t="shared" si="58"/>
        <v>-0.00001506899104</v>
      </c>
      <c r="I325" s="57">
        <f t="shared" si="58"/>
        <v>0.00005468788063</v>
      </c>
      <c r="J325" s="57">
        <f t="shared" si="58"/>
        <v>0.00004270640014</v>
      </c>
      <c r="K325" s="57">
        <f t="shared" si="58"/>
        <v>0.000003892459558</v>
      </c>
    </row>
    <row r="326">
      <c r="A326" s="158" t="str">
        <f>C324</f>
        <v>ОАО Банк Санкт-Петербург (BSPB)</v>
      </c>
      <c r="B326" s="59">
        <f>C325</f>
        <v>0.00007525212654</v>
      </c>
      <c r="C326" s="57">
        <f t="shared" ref="C326:K326" si="59">C310*$C$101*C292</f>
        <v>0.0003553731693</v>
      </c>
      <c r="D326" s="57">
        <f t="shared" si="59"/>
        <v>0.0001038913227</v>
      </c>
      <c r="E326" s="57">
        <f t="shared" si="59"/>
        <v>0.00004153396188</v>
      </c>
      <c r="F326" s="57">
        <f t="shared" si="59"/>
        <v>0.00002301819242</v>
      </c>
      <c r="G326" s="57">
        <f t="shared" si="59"/>
        <v>-0.000005159442783</v>
      </c>
      <c r="H326" s="57">
        <f t="shared" si="59"/>
        <v>0.00003125300844</v>
      </c>
      <c r="I326" s="57">
        <f t="shared" si="59"/>
        <v>0.00002757058346</v>
      </c>
      <c r="J326" s="57">
        <f t="shared" si="59"/>
        <v>0.00002678303131</v>
      </c>
      <c r="K326" s="57">
        <f t="shared" si="59"/>
        <v>0.00002738301115</v>
      </c>
    </row>
    <row r="327">
      <c r="A327" s="158" t="str">
        <f>D324</f>
        <v>Алроса</v>
      </c>
      <c r="B327" s="59">
        <f>D325</f>
        <v>0.0001536824938</v>
      </c>
      <c r="C327" s="59">
        <f>D326</f>
        <v>0.0001038913227</v>
      </c>
      <c r="D327" s="57">
        <f t="shared" ref="D327:K327" si="60">D311*$D$101*D292</f>
        <v>0.0003336335454</v>
      </c>
      <c r="E327" s="57">
        <f t="shared" si="60"/>
        <v>0.0001439017032</v>
      </c>
      <c r="F327" s="57">
        <f t="shared" si="60"/>
        <v>0.00001476940426</v>
      </c>
      <c r="G327" s="57">
        <f t="shared" si="60"/>
        <v>-0.000003088516237</v>
      </c>
      <c r="H327" s="57">
        <f t="shared" si="60"/>
        <v>0.00003297792049</v>
      </c>
      <c r="I327" s="57">
        <f t="shared" si="60"/>
        <v>0.00001325121635</v>
      </c>
      <c r="J327" s="57">
        <f t="shared" si="60"/>
        <v>0.00003018611566</v>
      </c>
      <c r="K327" s="57">
        <f t="shared" si="60"/>
        <v>-0.000003351375961</v>
      </c>
    </row>
    <row r="328">
      <c r="A328" s="158" t="str">
        <f>E324</f>
        <v>Лукойл</v>
      </c>
      <c r="B328" s="57">
        <f>E325</f>
        <v>0.0001979868443</v>
      </c>
      <c r="C328" s="57">
        <f>E326</f>
        <v>0.00004153396188</v>
      </c>
      <c r="D328" s="57">
        <f>E327</f>
        <v>0.0001439017032</v>
      </c>
      <c r="E328" s="57">
        <f t="shared" ref="E328:K328" si="61">E312*$E$101*E292</f>
        <v>0.000435660477</v>
      </c>
      <c r="F328" s="57">
        <f t="shared" si="61"/>
        <v>-0.00001618357447</v>
      </c>
      <c r="G328" s="57">
        <f t="shared" si="61"/>
        <v>0.00006089027436</v>
      </c>
      <c r="H328" s="57">
        <f t="shared" si="61"/>
        <v>0.00002463540649</v>
      </c>
      <c r="I328" s="57">
        <f t="shared" si="61"/>
        <v>0.0000486059308</v>
      </c>
      <c r="J328" s="57">
        <f t="shared" si="61"/>
        <v>0.00001249998334</v>
      </c>
      <c r="K328" s="57">
        <f t="shared" si="61"/>
        <v>-0.00002563906442</v>
      </c>
    </row>
    <row r="329">
      <c r="A329" s="158" t="str">
        <f>F324</f>
        <v>ОАО Нефтекамский автозавод (NFAZ)</v>
      </c>
      <c r="B329" s="59">
        <f>F325</f>
        <v>-0.000003842787234</v>
      </c>
      <c r="C329" s="59">
        <f>F326</f>
        <v>0.00002301819242</v>
      </c>
      <c r="D329" s="59">
        <f>F327</f>
        <v>0.00001476940426</v>
      </c>
      <c r="E329" s="59">
        <f>F328</f>
        <v>-0.00001618357447</v>
      </c>
      <c r="F329" s="57">
        <f t="shared" ref="F329:K329" si="62">F313*$F$101*F292</f>
        <v>0.0003259314194</v>
      </c>
      <c r="G329" s="57">
        <f t="shared" si="62"/>
        <v>0.00004418812542</v>
      </c>
      <c r="H329" s="57">
        <f t="shared" si="62"/>
        <v>0.00003492784314</v>
      </c>
      <c r="I329" s="57">
        <f t="shared" si="62"/>
        <v>0.000006103847956</v>
      </c>
      <c r="J329" s="57">
        <f t="shared" si="62"/>
        <v>0.00005241119293</v>
      </c>
      <c r="K329" s="57">
        <f t="shared" si="62"/>
        <v>0.0000479245197</v>
      </c>
    </row>
    <row r="330">
      <c r="A330" s="158" t="str">
        <f>G324</f>
        <v>Intel</v>
      </c>
      <c r="B330" s="59">
        <f>G325</f>
        <v>0.00005358545913</v>
      </c>
      <c r="C330" s="59">
        <f>G326</f>
        <v>-0.000005159442783</v>
      </c>
      <c r="D330" s="59">
        <f>G327</f>
        <v>-0.000003088516237</v>
      </c>
      <c r="E330" s="59">
        <f>G328</f>
        <v>0.00006089027436</v>
      </c>
      <c r="F330" s="59">
        <f>G329</f>
        <v>0.00004418812542</v>
      </c>
      <c r="G330" s="57">
        <f t="shared" ref="G330:K330" si="63">G314*$G$101*G292</f>
        <v>0.000388807458</v>
      </c>
      <c r="H330" s="57">
        <f t="shared" si="63"/>
        <v>0.00001891913774</v>
      </c>
      <c r="I330" s="57">
        <f t="shared" si="63"/>
        <v>-0.00003333044121</v>
      </c>
      <c r="J330" s="57">
        <f t="shared" si="63"/>
        <v>-0.000008105686231</v>
      </c>
      <c r="K330" s="57">
        <f t="shared" si="63"/>
        <v>0.00004550054963</v>
      </c>
    </row>
    <row r="331">
      <c r="A331" s="158" t="str">
        <f>H324</f>
        <v>Siemens </v>
      </c>
      <c r="B331" s="57">
        <f>H325</f>
        <v>-0.00001506899104</v>
      </c>
      <c r="C331" s="57">
        <f>H326</f>
        <v>0.00003125300844</v>
      </c>
      <c r="D331" s="57">
        <f>H327</f>
        <v>0.00003297792049</v>
      </c>
      <c r="E331" s="57">
        <f>H328</f>
        <v>0.00002463540649</v>
      </c>
      <c r="F331" s="57">
        <f>H329</f>
        <v>0.00003492784314</v>
      </c>
      <c r="G331" s="57">
        <f>H330</f>
        <v>0.00001891913774</v>
      </c>
      <c r="H331" s="57">
        <f t="shared" ref="H331:K331" si="64">H315*$H$101*H292</f>
        <v>0.0002216109899</v>
      </c>
      <c r="I331" s="57">
        <f t="shared" si="64"/>
        <v>-0.00001648646517</v>
      </c>
      <c r="J331" s="57">
        <f t="shared" si="64"/>
        <v>-0.00000760353249</v>
      </c>
      <c r="K331" s="57">
        <f t="shared" si="64"/>
        <v>0.00002171371087</v>
      </c>
    </row>
    <row r="332">
      <c r="A332" s="158" t="str">
        <f>I324</f>
        <v>Gaz PAO Pref (GAZA_p)</v>
      </c>
      <c r="B332" s="59">
        <f>I325</f>
        <v>0.00005468788063</v>
      </c>
      <c r="C332" s="59">
        <f>I326</f>
        <v>0.00002757058346</v>
      </c>
      <c r="D332" s="59">
        <f>I327</f>
        <v>0.00001325121635</v>
      </c>
      <c r="E332" s="59">
        <f>I328</f>
        <v>0.0000486059308</v>
      </c>
      <c r="F332" s="59">
        <f>I329</f>
        <v>0.000006103847956</v>
      </c>
      <c r="G332" s="59">
        <f>I330</f>
        <v>-0.00003333044121</v>
      </c>
      <c r="H332" s="59">
        <f>I331</f>
        <v>-0.00001648646517</v>
      </c>
      <c r="I332" s="57">
        <f t="shared" ref="I332:K332" si="65">I316*$I$101*I292</f>
        <v>0.0002875528545</v>
      </c>
      <c r="J332" s="57">
        <f t="shared" si="65"/>
        <v>-0.00001078921736</v>
      </c>
      <c r="K332" s="57">
        <f t="shared" si="65"/>
        <v>-0.00001067869175</v>
      </c>
    </row>
    <row r="333">
      <c r="A333" s="158" t="str">
        <f>J324</f>
        <v>Рязанская энергетическая сбытовая компания (RZSB)</v>
      </c>
      <c r="B333" s="59">
        <f>J325</f>
        <v>0.00004270640014</v>
      </c>
      <c r="C333" s="59">
        <f>J326</f>
        <v>0.00002678303131</v>
      </c>
      <c r="D333" s="59">
        <f>J327</f>
        <v>0.00003018611566</v>
      </c>
      <c r="E333" s="59">
        <f>J328</f>
        <v>0.00001249998334</v>
      </c>
      <c r="F333" s="59">
        <f>J329</f>
        <v>0.00005241119293</v>
      </c>
      <c r="G333" s="59">
        <f>J330</f>
        <v>-0.000008105686231</v>
      </c>
      <c r="H333" s="59">
        <f>J331</f>
        <v>-0.00000760353249</v>
      </c>
      <c r="I333" s="59">
        <f>J332</f>
        <v>-0.00001078921736</v>
      </c>
      <c r="J333" s="57">
        <f t="shared" ref="J333:K333" si="66">J317*$J$101*J292</f>
        <v>0.000109069025</v>
      </c>
      <c r="K333" s="57">
        <f t="shared" si="66"/>
        <v>0.00003921352171</v>
      </c>
    </row>
    <row r="334">
      <c r="A334" s="158" t="str">
        <f>K324</f>
        <v>MKF Krasnyi Oktyabr PAO (KROT)</v>
      </c>
      <c r="B334" s="57">
        <f>K325</f>
        <v>0.000003892459558</v>
      </c>
      <c r="C334" s="57">
        <f>K326</f>
        <v>0.00002738301115</v>
      </c>
      <c r="D334" s="57">
        <f>K327</f>
        <v>-0.000003351375961</v>
      </c>
      <c r="E334" s="57">
        <f>K328</f>
        <v>-0.00002563906442</v>
      </c>
      <c r="F334" s="57">
        <f>K329</f>
        <v>0.0000479245197</v>
      </c>
      <c r="G334" s="57">
        <f>K330</f>
        <v>0.00004550054963</v>
      </c>
      <c r="H334" s="57">
        <f>K331</f>
        <v>0.00002171371087</v>
      </c>
      <c r="I334" s="57">
        <f>K332</f>
        <v>-0.00001067869175</v>
      </c>
      <c r="J334" s="57">
        <f>K333</f>
        <v>0.00003921352171</v>
      </c>
      <c r="K334" s="57">
        <f>K318*$K$101*K292</f>
        <v>0.0004011922374</v>
      </c>
    </row>
    <row r="335">
      <c r="A335" s="16"/>
      <c r="B335" s="60">
        <f>E366</f>
        <v>0.1042829751</v>
      </c>
      <c r="C335" s="60">
        <f>E367</f>
        <v>0.09308476655</v>
      </c>
      <c r="D335" s="60">
        <f>E368</f>
        <v>0.1687005401</v>
      </c>
      <c r="E335" s="60">
        <f>E369</f>
        <v>0.1083032737</v>
      </c>
      <c r="F335" s="60">
        <f>E370</f>
        <v>0.09764240813</v>
      </c>
      <c r="G335" s="60">
        <f>E371</f>
        <v>0.2012366731</v>
      </c>
      <c r="H335" s="60">
        <f>E372</f>
        <v>0.1157042993</v>
      </c>
      <c r="I335" s="60">
        <f>E373</f>
        <v>0.03697825975</v>
      </c>
      <c r="J335" s="60">
        <f>E374</f>
        <v>0.08169764199</v>
      </c>
      <c r="K335" s="60">
        <f>E375</f>
        <v>-0.02232606166</v>
      </c>
    </row>
    <row r="337">
      <c r="B337" s="52" t="s">
        <v>46</v>
      </c>
    </row>
    <row r="338">
      <c r="B338" s="159" t="str">
        <f t="shared" ref="B338:K338" si="67">B324</f>
        <v>Газпром</v>
      </c>
      <c r="C338" s="159" t="str">
        <f t="shared" si="67"/>
        <v>ОАО Банк Санкт-Петербург (BSPB)</v>
      </c>
      <c r="D338" s="159" t="str">
        <f t="shared" si="67"/>
        <v>Алроса</v>
      </c>
      <c r="E338" s="159" t="str">
        <f t="shared" si="67"/>
        <v>Лукойл</v>
      </c>
      <c r="F338" s="159" t="str">
        <f t="shared" si="67"/>
        <v>ОАО Нефтекамский автозавод (NFAZ)</v>
      </c>
      <c r="G338" s="159" t="str">
        <f t="shared" si="67"/>
        <v>Intel</v>
      </c>
      <c r="H338" s="159" t="str">
        <f t="shared" si="67"/>
        <v>Siemens </v>
      </c>
      <c r="I338" s="159" t="str">
        <f t="shared" si="67"/>
        <v>Gaz PAO Pref (GAZA_p)</v>
      </c>
      <c r="J338" s="159" t="str">
        <f t="shared" si="67"/>
        <v>Рязанская энергетическая сбытовая компания (RZSB)</v>
      </c>
      <c r="K338" s="159" t="str">
        <f t="shared" si="67"/>
        <v>MKF Krasnyi Oktyabr PAO (KROT)</v>
      </c>
      <c r="M338" s="52" t="s">
        <v>47</v>
      </c>
    </row>
    <row r="339">
      <c r="A339" s="79" t="str">
        <f>B338</f>
        <v>Газпром</v>
      </c>
      <c r="B339" s="60">
        <f t="array" ref="B339:K348">MINVERSE(B325:K334)</f>
        <v>6750.71645</v>
      </c>
      <c r="C339" s="60">
        <v>-513.0429717466269</v>
      </c>
      <c r="D339" s="60">
        <v>-1923.6659370710847</v>
      </c>
      <c r="E339" s="60">
        <v>-2142.4867605525174</v>
      </c>
      <c r="F339" s="60">
        <v>459.26514789256976</v>
      </c>
      <c r="G339" s="60">
        <v>-832.6549657178037</v>
      </c>
      <c r="H339" s="60">
        <v>918.2054549434006</v>
      </c>
      <c r="I339" s="60">
        <v>-914.797577686713</v>
      </c>
      <c r="J339" s="60">
        <v>-2041.7958215101335</v>
      </c>
      <c r="K339" s="60">
        <v>-18.372241299066946</v>
      </c>
      <c r="M339" s="61">
        <f>B351</f>
        <v>0.003596473684</v>
      </c>
    </row>
    <row r="340">
      <c r="A340" s="160" t="str">
        <f>C338</f>
        <v>ОАО Банк Санкт-Петербург (BSPB)</v>
      </c>
      <c r="B340" s="60">
        <v>-513.0429717466271</v>
      </c>
      <c r="C340" s="60">
        <v>3224.102166130157</v>
      </c>
      <c r="D340" s="60">
        <v>-777.0538465351069</v>
      </c>
      <c r="E340" s="60">
        <v>218.1256821572866</v>
      </c>
      <c r="F340" s="60">
        <v>-71.16984332887986</v>
      </c>
      <c r="G340" s="60">
        <v>91.53821199229823</v>
      </c>
      <c r="H340" s="60">
        <v>-409.47076155575235</v>
      </c>
      <c r="I340" s="60">
        <v>-243.2066636198356</v>
      </c>
      <c r="J340" s="60">
        <v>-355.16477060579746</v>
      </c>
      <c r="K340" s="60">
        <v>-159.10897064228794</v>
      </c>
      <c r="M340" s="61">
        <f>C351</f>
        <v>0.002564894737</v>
      </c>
    </row>
    <row r="341">
      <c r="A341" s="160" t="str">
        <f>D338</f>
        <v>Алроса</v>
      </c>
      <c r="B341" s="60">
        <v>-1923.6659370710859</v>
      </c>
      <c r="C341" s="60">
        <v>-777.053846535107</v>
      </c>
      <c r="D341" s="60">
        <v>4451.440286696728</v>
      </c>
      <c r="E341" s="60">
        <v>-586.9715625982809</v>
      </c>
      <c r="F341" s="60">
        <v>-192.81587216657812</v>
      </c>
      <c r="G341" s="60">
        <v>449.71366522177885</v>
      </c>
      <c r="H341" s="60">
        <v>-614.5620312616911</v>
      </c>
      <c r="I341" s="60">
        <v>353.9330137424012</v>
      </c>
      <c r="J341" s="60">
        <v>-138.24942793472735</v>
      </c>
      <c r="K341" s="60">
        <v>99.59941996888669</v>
      </c>
      <c r="M341" s="61">
        <f>D351</f>
        <v>0.003835421053</v>
      </c>
    </row>
    <row r="342">
      <c r="A342" s="160" t="str">
        <f>E338</f>
        <v>Лукойл</v>
      </c>
      <c r="B342" s="60">
        <v>-2142.4867605525164</v>
      </c>
      <c r="C342" s="60">
        <v>218.12568215728658</v>
      </c>
      <c r="D342" s="60">
        <v>-586.971562598281</v>
      </c>
      <c r="E342" s="60">
        <v>3551.8615579734683</v>
      </c>
      <c r="F342" s="60">
        <v>182.22762400530394</v>
      </c>
      <c r="G342" s="60">
        <v>-299.8376653682041</v>
      </c>
      <c r="H342" s="60">
        <v>-517.6474571268433</v>
      </c>
      <c r="I342" s="60">
        <v>-235.61296593709477</v>
      </c>
      <c r="J342" s="60">
        <v>287.3929672958676</v>
      </c>
      <c r="K342" s="60">
        <v>233.87734630449</v>
      </c>
      <c r="M342" s="61">
        <f>E351</f>
        <v>0.004114368421</v>
      </c>
    </row>
    <row r="343">
      <c r="A343" s="160" t="str">
        <f>F338</f>
        <v>ОАО Нефтекамский автозавод (NFAZ)</v>
      </c>
      <c r="B343" s="60">
        <v>459.2651478925697</v>
      </c>
      <c r="C343" s="60">
        <v>-71.16984332887984</v>
      </c>
      <c r="D343" s="60">
        <v>-192.8158721665781</v>
      </c>
      <c r="E343" s="60">
        <v>182.2276240053039</v>
      </c>
      <c r="F343" s="60">
        <v>3559.1970588585677</v>
      </c>
      <c r="G343" s="60">
        <v>-524.16032765518</v>
      </c>
      <c r="H343" s="60">
        <v>-542.7341618761209</v>
      </c>
      <c r="I343" s="60">
        <v>-346.61334598185493</v>
      </c>
      <c r="J343" s="60">
        <v>-1897.4458045490737</v>
      </c>
      <c r="K343" s="60">
        <v>-149.6718336144404</v>
      </c>
      <c r="M343" s="61">
        <f>F351</f>
        <v>0.001847</v>
      </c>
    </row>
    <row r="344">
      <c r="A344" s="160" t="str">
        <f>G338</f>
        <v>Intel</v>
      </c>
      <c r="B344" s="60">
        <v>-832.6549657178037</v>
      </c>
      <c r="C344" s="60">
        <v>91.53821199229826</v>
      </c>
      <c r="D344" s="60">
        <v>449.7136652217787</v>
      </c>
      <c r="E344" s="60">
        <v>-299.837665368204</v>
      </c>
      <c r="F344" s="60">
        <v>-524.1603276551801</v>
      </c>
      <c r="G344" s="60">
        <v>2909.664097490401</v>
      </c>
      <c r="H344" s="60">
        <v>-166.57485120666982</v>
      </c>
      <c r="I344" s="60">
        <v>537.4619548432166</v>
      </c>
      <c r="J344" s="60">
        <v>845.4557266761932</v>
      </c>
      <c r="K344" s="60">
        <v>-340.2709039143353</v>
      </c>
      <c r="M344" s="61">
        <f>G351</f>
        <v>0.003390157895</v>
      </c>
    </row>
    <row r="345">
      <c r="A345" s="160" t="str">
        <f>H338</f>
        <v>Siemens </v>
      </c>
      <c r="B345" s="60">
        <v>918.2054549434004</v>
      </c>
      <c r="C345" s="60">
        <v>-409.47076155575246</v>
      </c>
      <c r="D345" s="60">
        <v>-614.5620312616912</v>
      </c>
      <c r="E345" s="60">
        <v>-517.6474571268432</v>
      </c>
      <c r="F345" s="60">
        <v>-542.7341618761208</v>
      </c>
      <c r="G345" s="60">
        <v>-166.57485120666976</v>
      </c>
      <c r="H345" s="60">
        <v>4950.9287438657375</v>
      </c>
      <c r="I345" s="60">
        <v>272.4703633985763</v>
      </c>
      <c r="J345" s="60">
        <v>685.5713140133893</v>
      </c>
      <c r="K345" s="60">
        <v>-263.1673866034321</v>
      </c>
      <c r="M345" s="61">
        <f>H351</f>
        <v>0.001483842105</v>
      </c>
    </row>
    <row r="346">
      <c r="A346" s="160" t="str">
        <f>I338</f>
        <v>Gaz PAO Pref (GAZA_p)</v>
      </c>
      <c r="B346" s="60">
        <v>-914.7975776867127</v>
      </c>
      <c r="C346" s="60">
        <v>-243.20666361983555</v>
      </c>
      <c r="D346" s="60">
        <v>353.93301374240104</v>
      </c>
      <c r="E346" s="60">
        <v>-235.61296593709474</v>
      </c>
      <c r="F346" s="60">
        <v>-346.61334598185493</v>
      </c>
      <c r="G346" s="60">
        <v>537.4619548432165</v>
      </c>
      <c r="H346" s="60">
        <v>272.47036339857624</v>
      </c>
      <c r="I346" s="60">
        <v>3819.069054397718</v>
      </c>
      <c r="J346" s="60">
        <v>954.771258441848</v>
      </c>
      <c r="K346" s="60">
        <v>-12.590849907258852</v>
      </c>
      <c r="M346" s="61">
        <f>I351</f>
        <v>0.0006465789474</v>
      </c>
    </row>
    <row r="347">
      <c r="A347" s="160" t="str">
        <f>J338</f>
        <v>Рязанская энергетическая сбытовая компания (RZSB)</v>
      </c>
      <c r="B347" s="60">
        <v>-2041.7958215101337</v>
      </c>
      <c r="C347" s="60">
        <v>-355.16477060579734</v>
      </c>
      <c r="D347" s="60">
        <v>-138.2494279347275</v>
      </c>
      <c r="E347" s="60">
        <v>287.3929672958677</v>
      </c>
      <c r="F347" s="60">
        <v>-1897.4458045490742</v>
      </c>
      <c r="G347" s="60">
        <v>845.455726676193</v>
      </c>
      <c r="H347" s="60">
        <v>685.5713140133893</v>
      </c>
      <c r="I347" s="60">
        <v>954.771258441848</v>
      </c>
      <c r="J347" s="60">
        <v>11517.266720037294</v>
      </c>
      <c r="K347" s="60">
        <v>-945.3808284407278</v>
      </c>
      <c r="M347" s="61">
        <f>J351</f>
        <v>0.0008614444444</v>
      </c>
    </row>
    <row r="348">
      <c r="A348" s="160" t="str">
        <f>K338</f>
        <v>MKF Krasnyi Oktyabr PAO (KROT)</v>
      </c>
      <c r="B348" s="60">
        <v>-18.372241299066985</v>
      </c>
      <c r="C348" s="60">
        <v>-159.10897064228794</v>
      </c>
      <c r="D348" s="60">
        <v>99.59941996888672</v>
      </c>
      <c r="E348" s="60">
        <v>233.87734630448995</v>
      </c>
      <c r="F348" s="60">
        <v>-149.6718336144404</v>
      </c>
      <c r="G348" s="60">
        <v>-340.27090391433524</v>
      </c>
      <c r="H348" s="60">
        <v>-263.1673866034321</v>
      </c>
      <c r="I348" s="60">
        <v>-12.590849907258848</v>
      </c>
      <c r="J348" s="60">
        <v>-945.3808284407278</v>
      </c>
      <c r="K348" s="60">
        <v>2682.1696665316395</v>
      </c>
      <c r="M348" s="61">
        <f>K351</f>
        <v>0.0003576382979</v>
      </c>
    </row>
    <row r="350">
      <c r="B350" s="52" t="s">
        <v>48</v>
      </c>
    </row>
    <row r="351">
      <c r="B351" s="61">
        <f t="shared" ref="B351:K351" si="68">B290-$L$290</f>
        <v>0.003596473684</v>
      </c>
      <c r="C351" s="61">
        <f t="shared" si="68"/>
        <v>0.002564894737</v>
      </c>
      <c r="D351" s="61">
        <f t="shared" si="68"/>
        <v>0.003835421053</v>
      </c>
      <c r="E351" s="61">
        <f t="shared" si="68"/>
        <v>0.004114368421</v>
      </c>
      <c r="F351" s="61">
        <f t="shared" si="68"/>
        <v>0.001847</v>
      </c>
      <c r="G351" s="61">
        <f t="shared" si="68"/>
        <v>0.003390157895</v>
      </c>
      <c r="H351" s="61">
        <f t="shared" si="68"/>
        <v>0.001483842105</v>
      </c>
      <c r="I351" s="61">
        <f t="shared" si="68"/>
        <v>0.0006465789474</v>
      </c>
      <c r="J351" s="61">
        <f t="shared" si="68"/>
        <v>0.0008614444444</v>
      </c>
      <c r="K351" s="61">
        <f t="shared" si="68"/>
        <v>0.0003576382979</v>
      </c>
    </row>
    <row r="354">
      <c r="A354" s="62" t="s">
        <v>49</v>
      </c>
      <c r="D354" s="62"/>
      <c r="E354" s="62"/>
      <c r="F354" s="62"/>
    </row>
    <row r="356">
      <c r="B356" s="63" t="s">
        <v>50</v>
      </c>
    </row>
    <row r="357">
      <c r="B357" s="53">
        <f t="array" ref="B357:K357">MMULT(B351:K351,B339:K348)</f>
        <v>3.80077384</v>
      </c>
      <c r="C357" s="53">
        <v>3.392635712714939</v>
      </c>
      <c r="D357" s="53">
        <v>6.148583687007628</v>
      </c>
      <c r="E357" s="53">
        <v>3.947300590803871</v>
      </c>
      <c r="F357" s="53">
        <v>3.558746862438132</v>
      </c>
      <c r="G357" s="53">
        <v>7.334419468294879</v>
      </c>
      <c r="H357" s="53">
        <v>4.217043801227224</v>
      </c>
      <c r="I357" s="53">
        <v>1.347736791714824</v>
      </c>
      <c r="J357" s="53">
        <v>2.9776122146594224</v>
      </c>
      <c r="K357" s="53">
        <v>-0.8137120273188835</v>
      </c>
    </row>
    <row r="360">
      <c r="B360" s="48" t="s">
        <v>51</v>
      </c>
      <c r="C360" s="64">
        <f t="array" ref="C360">MMULT(B357:K357,M339:M348)</f>
        <v>0.1030349166</v>
      </c>
    </row>
    <row r="361">
      <c r="G361" s="66" t="s">
        <v>102</v>
      </c>
      <c r="H361" s="67"/>
      <c r="I361" s="67"/>
      <c r="J361" s="67"/>
      <c r="K361" s="67"/>
      <c r="L361" s="67"/>
      <c r="M361" s="68"/>
    </row>
    <row r="362">
      <c r="G362" s="70"/>
      <c r="H362" s="129" t="s">
        <v>103</v>
      </c>
      <c r="I362" s="130"/>
      <c r="J362" s="130"/>
      <c r="K362" s="165"/>
      <c r="L362" s="166"/>
      <c r="M362" s="167"/>
    </row>
    <row r="363">
      <c r="A363" s="62" t="s">
        <v>52</v>
      </c>
      <c r="G363" s="75"/>
      <c r="M363" s="78"/>
    </row>
    <row r="364">
      <c r="D364" s="69" t="s">
        <v>54</v>
      </c>
      <c r="E364" s="64">
        <f>(C321-L290)/C360</f>
        <v>0.0274373008</v>
      </c>
      <c r="G364" s="168" t="s">
        <v>104</v>
      </c>
      <c r="H364" s="84">
        <f>U28</f>
        <v>5446913.036</v>
      </c>
      <c r="I364" s="6" t="s">
        <v>105</v>
      </c>
      <c r="K364" s="6" t="s">
        <v>106</v>
      </c>
      <c r="M364" s="78"/>
    </row>
    <row r="365">
      <c r="B365" s="74" t="s">
        <v>56</v>
      </c>
      <c r="E365" s="52" t="s">
        <v>57</v>
      </c>
      <c r="G365" s="75"/>
      <c r="M365" s="78"/>
    </row>
    <row r="366">
      <c r="B366" s="60">
        <f t="array" ref="B366:B375">MMULT(B339:K348,M339:M348)</f>
        <v>3.80077384</v>
      </c>
      <c r="D366" s="79" t="str">
        <f t="shared" ref="D366:D375" si="69">A339</f>
        <v>Газпром</v>
      </c>
      <c r="E366" s="60">
        <f t="shared" ref="E366:E375" si="70">B366*$E$364</f>
        <v>0.1042829751</v>
      </c>
      <c r="G366" s="80">
        <f t="shared" ref="G366:G377" si="71">E366</f>
        <v>0.1042829751</v>
      </c>
      <c r="H366" s="84">
        <f t="shared" ref="H366:H376" si="72">$H$364*G366</f>
        <v>568020.2966</v>
      </c>
      <c r="I366" s="83">
        <v>232.47</v>
      </c>
      <c r="J366" s="84">
        <f t="shared" ref="J366:J370" si="73">I366</f>
        <v>232.47</v>
      </c>
      <c r="K366" s="60">
        <f t="shared" ref="K366:K374" si="74">INT(H366/J366)</f>
        <v>2443</v>
      </c>
      <c r="L366" s="95">
        <f t="shared" ref="L366:L374" si="75">K366*J366/$H$364</f>
        <v>0.1042653346</v>
      </c>
      <c r="M366" s="78"/>
    </row>
    <row r="367">
      <c r="B367" s="60">
        <v>3.392635712714937</v>
      </c>
      <c r="D367" s="79" t="str">
        <f t="shared" si="69"/>
        <v>ОАО Банк Санкт-Петербург (BSPB)</v>
      </c>
      <c r="E367" s="60">
        <f t="shared" si="70"/>
        <v>0.09308476655</v>
      </c>
      <c r="G367" s="80">
        <f t="shared" si="71"/>
        <v>0.09308476655</v>
      </c>
      <c r="H367" s="84">
        <f t="shared" si="72"/>
        <v>507024.6284</v>
      </c>
      <c r="I367" s="139">
        <v>57.83</v>
      </c>
      <c r="J367" s="84">
        <f t="shared" si="73"/>
        <v>57.83</v>
      </c>
      <c r="K367" s="60">
        <f t="shared" si="74"/>
        <v>8767</v>
      </c>
      <c r="L367" s="95">
        <f t="shared" si="75"/>
        <v>0.09307943906</v>
      </c>
      <c r="M367" s="78"/>
    </row>
    <row r="368">
      <c r="B368" s="60">
        <v>6.1485836870076245</v>
      </c>
      <c r="D368" s="79" t="str">
        <f t="shared" si="69"/>
        <v>Алроса</v>
      </c>
      <c r="E368" s="60">
        <f t="shared" si="70"/>
        <v>0.1687005401</v>
      </c>
      <c r="G368" s="80">
        <f t="shared" si="71"/>
        <v>0.1687005401</v>
      </c>
      <c r="H368" s="84">
        <f t="shared" si="72"/>
        <v>918897.1711</v>
      </c>
      <c r="I368" s="83">
        <v>107.49</v>
      </c>
      <c r="J368" s="84">
        <f t="shared" si="73"/>
        <v>107.49</v>
      </c>
      <c r="K368" s="60">
        <f t="shared" si="74"/>
        <v>8548</v>
      </c>
      <c r="L368" s="95">
        <f t="shared" si="75"/>
        <v>0.1686872021</v>
      </c>
      <c r="M368" s="78"/>
    </row>
    <row r="369">
      <c r="B369" s="60">
        <v>3.947300590803872</v>
      </c>
      <c r="D369" s="79" t="str">
        <f t="shared" si="69"/>
        <v>Лукойл</v>
      </c>
      <c r="E369" s="60">
        <f t="shared" si="70"/>
        <v>0.1083032737</v>
      </c>
      <c r="G369" s="80">
        <f t="shared" si="71"/>
        <v>0.1083032737</v>
      </c>
      <c r="H369" s="84">
        <f t="shared" si="72"/>
        <v>589918.5131</v>
      </c>
      <c r="I369" s="83">
        <v>6339.0</v>
      </c>
      <c r="J369" s="84">
        <f t="shared" si="73"/>
        <v>6339</v>
      </c>
      <c r="K369" s="60">
        <f t="shared" si="74"/>
        <v>93</v>
      </c>
      <c r="L369" s="95">
        <f t="shared" si="75"/>
        <v>0.1082313957</v>
      </c>
      <c r="M369" s="78"/>
    </row>
    <row r="370">
      <c r="B370" s="60">
        <v>3.5587468624381327</v>
      </c>
      <c r="D370" s="79" t="str">
        <f t="shared" si="69"/>
        <v>ОАО Нефтекамский автозавод (NFAZ)</v>
      </c>
      <c r="E370" s="60">
        <f t="shared" si="70"/>
        <v>0.09764240813</v>
      </c>
      <c r="G370" s="80">
        <f t="shared" si="71"/>
        <v>0.09764240813</v>
      </c>
      <c r="H370" s="84">
        <f t="shared" si="72"/>
        <v>531849.7057</v>
      </c>
      <c r="I370" s="83">
        <v>289.8</v>
      </c>
      <c r="J370" s="84">
        <f t="shared" si="73"/>
        <v>289.8</v>
      </c>
      <c r="K370" s="60">
        <f t="shared" si="74"/>
        <v>1835</v>
      </c>
      <c r="L370" s="95">
        <f t="shared" si="75"/>
        <v>0.09763016161</v>
      </c>
      <c r="M370" s="78"/>
    </row>
    <row r="371">
      <c r="B371" s="60">
        <v>7.334419468294879</v>
      </c>
      <c r="D371" s="79" t="str">
        <f t="shared" si="69"/>
        <v>Intel</v>
      </c>
      <c r="E371" s="60">
        <f t="shared" si="70"/>
        <v>0.2012366731</v>
      </c>
      <c r="G371" s="80">
        <f t="shared" si="71"/>
        <v>0.2012366731</v>
      </c>
      <c r="H371" s="84">
        <f t="shared" si="72"/>
        <v>1096118.658</v>
      </c>
      <c r="I371" s="86">
        <v>63.31</v>
      </c>
      <c r="J371" s="84">
        <f t="shared" ref="J371:J372" si="76">I371*H380</f>
        <v>4687.428083</v>
      </c>
      <c r="K371" s="60">
        <f t="shared" si="74"/>
        <v>233</v>
      </c>
      <c r="L371" s="95">
        <f t="shared" si="75"/>
        <v>0.2005118745</v>
      </c>
      <c r="M371" s="78"/>
    </row>
    <row r="372">
      <c r="B372" s="60">
        <v>4.217043801227224</v>
      </c>
      <c r="D372" s="79" t="str">
        <f t="shared" si="69"/>
        <v>Siemens </v>
      </c>
      <c r="E372" s="60">
        <f t="shared" si="70"/>
        <v>0.1157042993</v>
      </c>
      <c r="G372" s="80">
        <f t="shared" si="71"/>
        <v>0.1157042993</v>
      </c>
      <c r="H372" s="84">
        <f t="shared" si="72"/>
        <v>630231.2559</v>
      </c>
      <c r="I372" s="89">
        <v>136.7</v>
      </c>
      <c r="J372" s="84">
        <f t="shared" si="76"/>
        <v>12023.8586</v>
      </c>
      <c r="K372" s="60">
        <f t="shared" si="74"/>
        <v>52</v>
      </c>
      <c r="L372" s="95">
        <f t="shared" si="75"/>
        <v>0.1147880723</v>
      </c>
      <c r="M372" s="78"/>
    </row>
    <row r="373">
      <c r="B373" s="60">
        <v>1.3477367917148244</v>
      </c>
      <c r="D373" s="79" t="str">
        <f t="shared" si="69"/>
        <v>Gaz PAO Pref (GAZA_p)</v>
      </c>
      <c r="E373" s="60">
        <f t="shared" si="70"/>
        <v>0.03697825975</v>
      </c>
      <c r="G373" s="80">
        <f t="shared" si="71"/>
        <v>0.03697825975</v>
      </c>
      <c r="H373" s="84">
        <f t="shared" si="72"/>
        <v>201417.3651</v>
      </c>
      <c r="I373" s="83">
        <v>361.5</v>
      </c>
      <c r="J373" s="84">
        <f t="shared" ref="J373:J376" si="77">I373</f>
        <v>361.5</v>
      </c>
      <c r="K373" s="60">
        <f t="shared" si="74"/>
        <v>557</v>
      </c>
      <c r="L373" s="95">
        <f t="shared" si="75"/>
        <v>0.03696690193</v>
      </c>
      <c r="M373" s="78"/>
    </row>
    <row r="374">
      <c r="B374" s="60">
        <v>2.977612214659417</v>
      </c>
      <c r="D374" s="79" t="str">
        <f t="shared" si="69"/>
        <v>Рязанская энергетическая сбытовая компания (RZSB)</v>
      </c>
      <c r="E374" s="60">
        <f t="shared" si="70"/>
        <v>0.08169764199</v>
      </c>
      <c r="G374" s="80">
        <f t="shared" si="71"/>
        <v>0.08169764199</v>
      </c>
      <c r="H374" s="84">
        <f t="shared" si="72"/>
        <v>444999.9512</v>
      </c>
      <c r="I374" s="83">
        <v>14.06</v>
      </c>
      <c r="J374" s="84">
        <f t="shared" si="77"/>
        <v>14.06</v>
      </c>
      <c r="K374" s="60">
        <f t="shared" si="74"/>
        <v>31650</v>
      </c>
      <c r="L374" s="95">
        <f t="shared" si="75"/>
        <v>0.08169746736</v>
      </c>
      <c r="M374" s="78"/>
    </row>
    <row r="375">
      <c r="B375" s="60">
        <v>-0.8137120273188835</v>
      </c>
      <c r="D375" s="79" t="str">
        <f t="shared" si="69"/>
        <v>MKF Krasnyi Oktyabr PAO (KROT)</v>
      </c>
      <c r="E375" s="60">
        <f t="shared" si="70"/>
        <v>-0.02232606166</v>
      </c>
      <c r="G375" s="80">
        <f t="shared" si="71"/>
        <v>-0.02232606166</v>
      </c>
      <c r="H375" s="84">
        <f t="shared" si="72"/>
        <v>-121608.1163</v>
      </c>
      <c r="I375" s="83">
        <v>454.0</v>
      </c>
      <c r="J375" s="84">
        <f t="shared" si="77"/>
        <v>454</v>
      </c>
      <c r="K375" s="60">
        <f>INT(H375/J375)*(-1)</f>
        <v>268</v>
      </c>
      <c r="L375" s="95">
        <f>-K375*J375/$H$364</f>
        <v>-0.02233779008</v>
      </c>
      <c r="M375" s="78"/>
    </row>
    <row r="376">
      <c r="D376" s="6" t="s">
        <v>62</v>
      </c>
      <c r="E376" s="60">
        <f>1-SUM(E366:E375)</f>
        <v>0.01469522396</v>
      </c>
      <c r="G376" s="80">
        <f t="shared" si="71"/>
        <v>0.01469522396</v>
      </c>
      <c r="H376" s="84">
        <f t="shared" si="72"/>
        <v>80043.60698</v>
      </c>
      <c r="J376" s="60" t="str">
        <f t="shared" si="77"/>
        <v/>
      </c>
      <c r="L376" s="95">
        <f>1-SUM(L366:L375)</f>
        <v>0.016479941</v>
      </c>
      <c r="M376" s="78"/>
    </row>
    <row r="377">
      <c r="D377" s="48" t="s">
        <v>63</v>
      </c>
      <c r="E377" s="94">
        <f>SUM(E366:E376)</f>
        <v>1</v>
      </c>
      <c r="G377" s="80">
        <f t="shared" si="71"/>
        <v>1</v>
      </c>
      <c r="M377" s="78"/>
    </row>
    <row r="378">
      <c r="G378" s="75"/>
      <c r="M378" s="78"/>
    </row>
    <row r="379">
      <c r="G379" s="168" t="s">
        <v>107</v>
      </c>
      <c r="K379" s="6" t="s">
        <v>108</v>
      </c>
      <c r="L379" s="84">
        <f>L376*H364</f>
        <v>89764.80549</v>
      </c>
      <c r="M379" s="78"/>
    </row>
    <row r="380">
      <c r="G380" s="169">
        <v>1.0</v>
      </c>
      <c r="H380" s="113">
        <v>74.0393</v>
      </c>
      <c r="M380" s="78"/>
    </row>
    <row r="381">
      <c r="G381" s="170">
        <v>1.0</v>
      </c>
      <c r="H381" s="171">
        <v>87.958</v>
      </c>
      <c r="I381" s="105"/>
      <c r="J381" s="105"/>
      <c r="K381" s="105"/>
      <c r="L381" s="105"/>
      <c r="M381" s="107"/>
    </row>
    <row r="383">
      <c r="J383" s="172"/>
    </row>
    <row r="384">
      <c r="J384" s="53"/>
    </row>
    <row r="385">
      <c r="D385" s="66" t="s">
        <v>72</v>
      </c>
      <c r="E385" s="67"/>
      <c r="F385" s="67"/>
      <c r="G385" s="67"/>
      <c r="H385" s="67"/>
      <c r="I385" s="68"/>
      <c r="J385" s="53"/>
    </row>
    <row r="386">
      <c r="D386" s="173"/>
      <c r="E386" s="108" t="s">
        <v>109</v>
      </c>
      <c r="F386" s="109"/>
      <c r="G386" s="174" t="s">
        <v>73</v>
      </c>
      <c r="H386" s="110" t="s">
        <v>74</v>
      </c>
      <c r="I386" s="175" t="s">
        <v>75</v>
      </c>
      <c r="J386" s="53"/>
    </row>
    <row r="387">
      <c r="D387" s="176" t="str">
        <f>D366</f>
        <v>Газпром</v>
      </c>
      <c r="E387" s="177">
        <f t="shared" ref="E387:F387" si="78">I366</f>
        <v>232.47</v>
      </c>
      <c r="F387" s="114">
        <f t="shared" si="78"/>
        <v>232.47</v>
      </c>
      <c r="G387" s="61">
        <f t="shared" ref="G387:G397" si="80">G366</f>
        <v>0.1042829751</v>
      </c>
      <c r="H387" s="53">
        <f t="shared" ref="H387:H397" si="81">K366</f>
        <v>2443</v>
      </c>
      <c r="I387" s="116">
        <f t="shared" ref="I387:I395" si="82">H366</f>
        <v>568020.2966</v>
      </c>
      <c r="J387" s="53"/>
    </row>
    <row r="388">
      <c r="D388" s="178" t="s">
        <v>110</v>
      </c>
      <c r="E388" s="177">
        <f t="shared" ref="E388:F388" si="79">I367</f>
        <v>57.83</v>
      </c>
      <c r="F388" s="114">
        <f t="shared" si="79"/>
        <v>57.83</v>
      </c>
      <c r="G388" s="61">
        <f t="shared" si="80"/>
        <v>0.09308476655</v>
      </c>
      <c r="H388" s="53">
        <f t="shared" si="81"/>
        <v>8767</v>
      </c>
      <c r="I388" s="116">
        <f t="shared" si="82"/>
        <v>507024.6284</v>
      </c>
      <c r="J388" s="53"/>
    </row>
    <row r="389">
      <c r="D389" s="176" t="str">
        <f t="shared" ref="D389:D390" si="84">D368</f>
        <v>Алроса</v>
      </c>
      <c r="E389" s="177">
        <f t="shared" ref="E389:F389" si="83">I368</f>
        <v>107.49</v>
      </c>
      <c r="F389" s="114">
        <f t="shared" si="83"/>
        <v>107.49</v>
      </c>
      <c r="G389" s="61">
        <f t="shared" si="80"/>
        <v>0.1687005401</v>
      </c>
      <c r="H389" s="53">
        <f t="shared" si="81"/>
        <v>8548</v>
      </c>
      <c r="I389" s="116">
        <f t="shared" si="82"/>
        <v>918897.1711</v>
      </c>
      <c r="J389" s="53"/>
    </row>
    <row r="390">
      <c r="D390" s="176" t="str">
        <f t="shared" si="84"/>
        <v>Лукойл</v>
      </c>
      <c r="E390" s="177">
        <f t="shared" ref="E390:F390" si="85">I369</f>
        <v>6339</v>
      </c>
      <c r="F390" s="114">
        <f t="shared" si="85"/>
        <v>6339</v>
      </c>
      <c r="G390" s="61">
        <f t="shared" si="80"/>
        <v>0.1083032737</v>
      </c>
      <c r="H390" s="53">
        <f t="shared" si="81"/>
        <v>93</v>
      </c>
      <c r="I390" s="116">
        <f t="shared" si="82"/>
        <v>589918.5131</v>
      </c>
      <c r="J390" s="53"/>
      <c r="L390" s="6"/>
    </row>
    <row r="391">
      <c r="D391" s="178" t="s">
        <v>111</v>
      </c>
      <c r="E391" s="177">
        <f t="shared" ref="E391:F391" si="86">I370</f>
        <v>289.8</v>
      </c>
      <c r="F391" s="114">
        <f t="shared" si="86"/>
        <v>289.8</v>
      </c>
      <c r="G391" s="61">
        <f t="shared" si="80"/>
        <v>0.09764240813</v>
      </c>
      <c r="H391" s="53">
        <f t="shared" si="81"/>
        <v>1835</v>
      </c>
      <c r="I391" s="116">
        <f t="shared" si="82"/>
        <v>531849.7057</v>
      </c>
      <c r="J391" s="53"/>
    </row>
    <row r="392">
      <c r="D392" s="178" t="s">
        <v>60</v>
      </c>
      <c r="E392" s="179">
        <f t="shared" ref="E392:F392" si="87">I371</f>
        <v>63.31</v>
      </c>
      <c r="F392" s="114">
        <f t="shared" si="87"/>
        <v>4687.428083</v>
      </c>
      <c r="G392" s="61">
        <f t="shared" si="80"/>
        <v>0.2012366731</v>
      </c>
      <c r="H392" s="53">
        <f t="shared" si="81"/>
        <v>233</v>
      </c>
      <c r="I392" s="116">
        <f t="shared" si="82"/>
        <v>1096118.658</v>
      </c>
      <c r="J392" s="53"/>
    </row>
    <row r="393">
      <c r="D393" s="178" t="s">
        <v>19</v>
      </c>
      <c r="E393" s="180">
        <f t="shared" ref="E393:F393" si="88">I372</f>
        <v>136.7</v>
      </c>
      <c r="F393" s="114">
        <f t="shared" si="88"/>
        <v>12023.8586</v>
      </c>
      <c r="G393" s="61">
        <f t="shared" si="80"/>
        <v>0.1157042993</v>
      </c>
      <c r="H393" s="53">
        <f t="shared" si="81"/>
        <v>52</v>
      </c>
      <c r="I393" s="116">
        <f t="shared" si="82"/>
        <v>630231.2559</v>
      </c>
      <c r="J393" s="53"/>
    </row>
    <row r="394">
      <c r="D394" s="178" t="s">
        <v>112</v>
      </c>
      <c r="E394" s="177">
        <f t="shared" ref="E394:F394" si="89">I373</f>
        <v>361.5</v>
      </c>
      <c r="F394" s="114">
        <f t="shared" si="89"/>
        <v>361.5</v>
      </c>
      <c r="G394" s="61">
        <f t="shared" si="80"/>
        <v>0.03697825975</v>
      </c>
      <c r="H394" s="53">
        <f t="shared" si="81"/>
        <v>557</v>
      </c>
      <c r="I394" s="116">
        <f t="shared" si="82"/>
        <v>201417.3651</v>
      </c>
      <c r="J394" s="53"/>
    </row>
    <row r="395">
      <c r="D395" s="178" t="s">
        <v>113</v>
      </c>
      <c r="E395" s="177">
        <f t="shared" ref="E395:F395" si="90">I374</f>
        <v>14.06</v>
      </c>
      <c r="F395" s="114">
        <f t="shared" si="90"/>
        <v>14.06</v>
      </c>
      <c r="G395" s="61">
        <f t="shared" si="80"/>
        <v>0.08169764199</v>
      </c>
      <c r="H395" s="53">
        <f t="shared" si="81"/>
        <v>31650</v>
      </c>
      <c r="I395" s="116">
        <f t="shared" si="82"/>
        <v>444999.9512</v>
      </c>
    </row>
    <row r="396">
      <c r="D396" s="178" t="s">
        <v>114</v>
      </c>
      <c r="E396" s="177">
        <f t="shared" ref="E396:F396" si="91">I375</f>
        <v>454</v>
      </c>
      <c r="F396" s="114">
        <f t="shared" si="91"/>
        <v>454</v>
      </c>
      <c r="G396" s="61">
        <f t="shared" si="80"/>
        <v>-0.02232606166</v>
      </c>
      <c r="H396" s="53">
        <f t="shared" si="81"/>
        <v>268</v>
      </c>
      <c r="I396" s="116">
        <f>-H375</f>
        <v>121608.1163</v>
      </c>
    </row>
    <row r="397">
      <c r="D397" s="178" t="str">
        <f>D376</f>
        <v>Безрисковый</v>
      </c>
      <c r="E397" s="53"/>
      <c r="F397" s="53"/>
      <c r="G397" s="61">
        <f t="shared" si="80"/>
        <v>0.01469522396</v>
      </c>
      <c r="H397" s="53" t="str">
        <f t="shared" si="81"/>
        <v/>
      </c>
      <c r="I397" s="116">
        <f>L379</f>
        <v>89764.80549</v>
      </c>
    </row>
    <row r="398">
      <c r="D398" s="122" t="s">
        <v>115</v>
      </c>
      <c r="E398" s="179">
        <f t="shared" ref="E398:F398" si="92">G380</f>
        <v>1</v>
      </c>
      <c r="F398" s="177">
        <f t="shared" si="92"/>
        <v>74.0393</v>
      </c>
      <c r="I398" s="78"/>
    </row>
    <row r="399">
      <c r="D399" s="125"/>
      <c r="E399" s="180">
        <f t="shared" ref="E399:F399" si="93">G381</f>
        <v>1</v>
      </c>
      <c r="F399" s="177">
        <f t="shared" si="93"/>
        <v>87.958</v>
      </c>
      <c r="H399" s="47" t="s">
        <v>77</v>
      </c>
      <c r="I399" s="181">
        <f>C322</f>
        <v>0.008807113566</v>
      </c>
    </row>
    <row r="400">
      <c r="D400" s="182" t="s">
        <v>78</v>
      </c>
      <c r="E400" s="183">
        <f>H364</f>
        <v>5446913.036</v>
      </c>
      <c r="F400" s="105"/>
      <c r="G400" s="105"/>
      <c r="H400" s="105"/>
      <c r="I400" s="107"/>
    </row>
  </sheetData>
  <mergeCells count="40">
    <mergeCell ref="N1:V1"/>
    <mergeCell ref="B2:L2"/>
    <mergeCell ref="O9:P9"/>
    <mergeCell ref="Q9:R9"/>
    <mergeCell ref="A103:L103"/>
    <mergeCell ref="A107:L107"/>
    <mergeCell ref="A111:L111"/>
    <mergeCell ref="B116:K116"/>
    <mergeCell ref="A129:C129"/>
    <mergeCell ref="A130:B130"/>
    <mergeCell ref="E130:F130"/>
    <mergeCell ref="J130:K130"/>
    <mergeCell ref="B132:K132"/>
    <mergeCell ref="B146:K146"/>
    <mergeCell ref="B159:K159"/>
    <mergeCell ref="A163:C163"/>
    <mergeCell ref="B165:K165"/>
    <mergeCell ref="A172:C172"/>
    <mergeCell ref="A189:L189"/>
    <mergeCell ref="B193:L193"/>
    <mergeCell ref="A294:L294"/>
    <mergeCell ref="A298:L298"/>
    <mergeCell ref="A302:L302"/>
    <mergeCell ref="B307:K307"/>
    <mergeCell ref="A320:C320"/>
    <mergeCell ref="A321:B321"/>
    <mergeCell ref="E321:F321"/>
    <mergeCell ref="J321:K321"/>
    <mergeCell ref="A363:C363"/>
    <mergeCell ref="I364:J364"/>
    <mergeCell ref="D385:I385"/>
    <mergeCell ref="E386:F386"/>
    <mergeCell ref="D398:D399"/>
    <mergeCell ref="A322:B322"/>
    <mergeCell ref="B323:K323"/>
    <mergeCell ref="B337:K337"/>
    <mergeCell ref="B350:K350"/>
    <mergeCell ref="A354:C354"/>
    <mergeCell ref="B356:K356"/>
    <mergeCell ref="G361:M36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17.43"/>
    <col customWidth="1" min="4" max="4" width="17.86"/>
    <col customWidth="1" min="5" max="5" width="18.14"/>
    <col customWidth="1" min="6" max="6" width="18.43"/>
    <col customWidth="1" min="7" max="7" width="19.14"/>
    <col customWidth="1" min="8" max="8" width="18.0"/>
    <col customWidth="1" min="11" max="11" width="19.0"/>
    <col customWidth="1" min="12" max="12" width="21.57"/>
  </cols>
  <sheetData>
    <row r="1">
      <c r="B1" s="9" t="s">
        <v>13</v>
      </c>
      <c r="C1" s="10" t="s">
        <v>95</v>
      </c>
      <c r="D1" s="9" t="s">
        <v>15</v>
      </c>
      <c r="E1" s="9" t="s">
        <v>16</v>
      </c>
      <c r="F1" s="10" t="s">
        <v>96</v>
      </c>
      <c r="G1" s="9" t="s">
        <v>18</v>
      </c>
      <c r="H1" s="9" t="s">
        <v>37</v>
      </c>
      <c r="I1" s="9" t="s">
        <v>97</v>
      </c>
      <c r="J1" s="10" t="s">
        <v>21</v>
      </c>
      <c r="K1" s="10" t="s">
        <v>98</v>
      </c>
      <c r="L1" s="9" t="s">
        <v>23</v>
      </c>
      <c r="N1" s="66" t="s">
        <v>79</v>
      </c>
      <c r="O1" s="67"/>
      <c r="P1" s="67"/>
      <c r="Q1" s="67"/>
      <c r="R1" s="67"/>
      <c r="S1" s="67"/>
      <c r="T1" s="67"/>
      <c r="U1" s="67"/>
      <c r="V1" s="67"/>
      <c r="W1" s="67"/>
      <c r="X1" s="68"/>
    </row>
    <row r="2">
      <c r="B2" s="11" t="s">
        <v>24</v>
      </c>
      <c r="N2" s="70"/>
      <c r="O2" s="71"/>
      <c r="P2" s="71"/>
      <c r="Q2" s="71"/>
      <c r="R2" s="71"/>
      <c r="S2" s="71"/>
      <c r="T2" s="71"/>
      <c r="U2" s="71"/>
      <c r="V2" s="71"/>
      <c r="W2" s="72" t="s">
        <v>107</v>
      </c>
      <c r="X2" s="184">
        <v>44273.0</v>
      </c>
    </row>
    <row r="3">
      <c r="A3" s="131">
        <v>44273.0</v>
      </c>
      <c r="B3" s="185">
        <v>-0.0241</v>
      </c>
      <c r="C3" s="185">
        <v>0.005</v>
      </c>
      <c r="D3" s="186">
        <v>0.0118</v>
      </c>
      <c r="E3" s="186">
        <v>-0.004</v>
      </c>
      <c r="F3" s="186">
        <v>-0.0013</v>
      </c>
      <c r="G3" s="186">
        <v>-0.0012</v>
      </c>
      <c r="H3" s="187">
        <v>0.0168</v>
      </c>
      <c r="I3" s="186">
        <v>0.0163</v>
      </c>
      <c r="J3" s="186">
        <v>0.0055</v>
      </c>
      <c r="K3" s="186">
        <v>-0.0081</v>
      </c>
      <c r="L3" s="188">
        <v>1.73E-4</v>
      </c>
      <c r="N3" s="75"/>
      <c r="P3" s="98" t="s">
        <v>116</v>
      </c>
      <c r="Q3" s="189"/>
      <c r="R3" s="189"/>
      <c r="V3" s="86">
        <v>1.0</v>
      </c>
      <c r="W3" s="113">
        <v>74.0393</v>
      </c>
      <c r="X3" s="190">
        <v>73.1019</v>
      </c>
    </row>
    <row r="4">
      <c r="A4" s="131">
        <v>44272.0</v>
      </c>
      <c r="B4" s="185">
        <v>-0.0176</v>
      </c>
      <c r="C4" s="185">
        <v>-0.011</v>
      </c>
      <c r="D4" s="186">
        <v>-0.0212</v>
      </c>
      <c r="E4" s="186">
        <v>-0.0127</v>
      </c>
      <c r="F4" s="186">
        <v>0.0107</v>
      </c>
      <c r="G4" s="186">
        <v>0.0154</v>
      </c>
      <c r="H4" s="186">
        <v>0.0041</v>
      </c>
      <c r="I4" s="186">
        <v>-0.0119</v>
      </c>
      <c r="J4" s="186">
        <v>-0.0188</v>
      </c>
      <c r="K4" s="186">
        <v>0.0092</v>
      </c>
      <c r="L4" s="188">
        <v>1.73E-4</v>
      </c>
      <c r="N4" s="75"/>
      <c r="V4" s="89">
        <v>1.0</v>
      </c>
      <c r="W4" s="113">
        <v>87.958</v>
      </c>
      <c r="X4" s="191">
        <v>86.96</v>
      </c>
    </row>
    <row r="5">
      <c r="A5" s="131">
        <v>44271.0</v>
      </c>
      <c r="B5" s="185">
        <v>-0.0159</v>
      </c>
      <c r="C5" s="185">
        <v>0.0061</v>
      </c>
      <c r="D5" s="186">
        <v>-0.0028</v>
      </c>
      <c r="E5" s="186">
        <v>-0.0042</v>
      </c>
      <c r="F5" s="186">
        <v>0.0129</v>
      </c>
      <c r="G5" s="186">
        <v>0.0155</v>
      </c>
      <c r="H5" s="186">
        <v>0.0046</v>
      </c>
      <c r="I5" s="186">
        <v>0.0055</v>
      </c>
      <c r="J5" s="186">
        <v>0.0013</v>
      </c>
      <c r="K5" s="186">
        <v>-0.0071</v>
      </c>
      <c r="L5" s="188">
        <v>1.73E-4</v>
      </c>
      <c r="N5" s="75"/>
      <c r="O5" s="135" t="s">
        <v>82</v>
      </c>
      <c r="Q5" s="135" t="s">
        <v>117</v>
      </c>
      <c r="S5" s="135" t="s">
        <v>83</v>
      </c>
      <c r="T5" s="135" t="s">
        <v>84</v>
      </c>
      <c r="U5" s="135" t="s">
        <v>85</v>
      </c>
      <c r="X5" s="78"/>
    </row>
    <row r="6">
      <c r="A6" s="131">
        <v>44270.0</v>
      </c>
      <c r="B6" s="192">
        <v>0.0171</v>
      </c>
      <c r="C6" s="185">
        <v>0.0172</v>
      </c>
      <c r="D6" s="186">
        <v>0.0194</v>
      </c>
      <c r="E6" s="186">
        <v>0.0183</v>
      </c>
      <c r="F6" s="186">
        <v>0.0192</v>
      </c>
      <c r="G6" s="186">
        <v>0.0141</v>
      </c>
      <c r="H6" s="186">
        <v>-0.0043</v>
      </c>
      <c r="I6" s="186">
        <v>0.0041</v>
      </c>
      <c r="J6" s="186">
        <v>0.0164</v>
      </c>
      <c r="K6" s="187">
        <v>-0.002</v>
      </c>
      <c r="L6" s="188">
        <v>1.73E-4</v>
      </c>
      <c r="N6" s="193" t="str">
        <f>B1</f>
        <v>Газпром</v>
      </c>
      <c r="O6" s="83">
        <v>232.47</v>
      </c>
      <c r="P6" s="137">
        <f t="shared" ref="P6:P10" si="1">O6</f>
        <v>232.47</v>
      </c>
      <c r="Q6" s="83">
        <v>224.35</v>
      </c>
      <c r="R6" s="137">
        <f t="shared" ref="R6:R10" si="2">Q6</f>
        <v>224.35</v>
      </c>
      <c r="T6" s="84">
        <f t="shared" ref="T6:T15" si="3">R6-P6</f>
        <v>-8.12</v>
      </c>
      <c r="U6" s="140">
        <f t="shared" ref="U6:U15" si="4">T6*S6</f>
        <v>0</v>
      </c>
      <c r="X6" s="78"/>
    </row>
    <row r="7">
      <c r="A7" s="131">
        <v>44267.0</v>
      </c>
      <c r="B7" s="192">
        <v>0.0057</v>
      </c>
      <c r="C7" s="185">
        <v>-0.0099</v>
      </c>
      <c r="D7" s="186">
        <v>-0.0099</v>
      </c>
      <c r="E7" s="186">
        <v>0.0027</v>
      </c>
      <c r="F7" s="186">
        <v>-0.0131</v>
      </c>
      <c r="G7" s="186">
        <v>-0.0065</v>
      </c>
      <c r="H7" s="186">
        <v>-0.0097</v>
      </c>
      <c r="I7" s="186">
        <v>0.0028</v>
      </c>
      <c r="J7" s="186">
        <v>0.0098</v>
      </c>
      <c r="K7" s="186">
        <v>0.0061</v>
      </c>
      <c r="L7" s="188">
        <v>1.73E-4</v>
      </c>
      <c r="N7" s="194" t="str">
        <f>C1</f>
        <v>ОАО Банк Санкт-Петербург (BSPB)</v>
      </c>
      <c r="O7" s="139">
        <v>57.83</v>
      </c>
      <c r="P7" s="137">
        <f t="shared" si="1"/>
        <v>57.83</v>
      </c>
      <c r="Q7" s="83">
        <v>57.83</v>
      </c>
      <c r="R7" s="137">
        <f t="shared" si="2"/>
        <v>57.83</v>
      </c>
      <c r="S7" s="60">
        <f>'Пересмотр 1 (90+неделя)'!K367</f>
        <v>8767</v>
      </c>
      <c r="T7" s="84">
        <f t="shared" si="3"/>
        <v>0</v>
      </c>
      <c r="U7" s="84">
        <f t="shared" si="4"/>
        <v>0</v>
      </c>
      <c r="X7" s="78"/>
    </row>
    <row r="8">
      <c r="A8" s="131">
        <v>44266.0</v>
      </c>
      <c r="B8" s="132">
        <v>0.0034</v>
      </c>
      <c r="C8" s="132">
        <v>0.0056</v>
      </c>
      <c r="D8" s="132">
        <v>0.0086</v>
      </c>
      <c r="E8" s="132">
        <v>0.0345</v>
      </c>
      <c r="F8" s="132">
        <v>0.0084</v>
      </c>
      <c r="G8" s="132">
        <v>0.017</v>
      </c>
      <c r="H8" s="132">
        <v>0.0099</v>
      </c>
      <c r="I8" s="163">
        <v>-0.0055</v>
      </c>
      <c r="J8" s="132">
        <v>0.013</v>
      </c>
      <c r="K8" s="132">
        <v>0.0123</v>
      </c>
      <c r="L8" s="188">
        <v>1.73E-4</v>
      </c>
      <c r="N8" s="194" t="str">
        <f>D1</f>
        <v>Алроса</v>
      </c>
      <c r="O8" s="83">
        <v>107.49</v>
      </c>
      <c r="P8" s="137">
        <f t="shared" si="1"/>
        <v>107.49</v>
      </c>
      <c r="Q8" s="83">
        <v>107.16</v>
      </c>
      <c r="R8" s="137">
        <f t="shared" si="2"/>
        <v>107.16</v>
      </c>
      <c r="S8" s="60">
        <f>'Пересмотр 1 (90+неделя)'!K368</f>
        <v>8548</v>
      </c>
      <c r="T8" s="84">
        <f t="shared" si="3"/>
        <v>-0.33</v>
      </c>
      <c r="U8" s="140">
        <f t="shared" si="4"/>
        <v>-2820.84</v>
      </c>
      <c r="X8" s="78"/>
    </row>
    <row r="9">
      <c r="A9" s="131">
        <v>44265.0</v>
      </c>
      <c r="B9" s="132">
        <v>-0.0018</v>
      </c>
      <c r="C9" s="132">
        <v>0.0155</v>
      </c>
      <c r="D9" s="132">
        <v>-0.0144</v>
      </c>
      <c r="E9" s="132">
        <v>-0.0282</v>
      </c>
      <c r="F9" s="132">
        <v>0.0264</v>
      </c>
      <c r="G9" s="132">
        <v>-0.0067</v>
      </c>
      <c r="H9" s="132">
        <v>0.0019</v>
      </c>
      <c r="I9" s="163">
        <v>0.0014</v>
      </c>
      <c r="J9" s="132">
        <v>0.0327</v>
      </c>
      <c r="K9" s="132">
        <v>-0.011</v>
      </c>
      <c r="L9" s="188">
        <v>1.73E-4</v>
      </c>
      <c r="N9" s="194" t="str">
        <f>E1</f>
        <v>Лукойл</v>
      </c>
      <c r="O9" s="83">
        <v>6339.0</v>
      </c>
      <c r="P9" s="137">
        <f t="shared" si="1"/>
        <v>6339</v>
      </c>
      <c r="Q9" s="83">
        <v>6083.0</v>
      </c>
      <c r="R9" s="137">
        <f t="shared" si="2"/>
        <v>6083</v>
      </c>
      <c r="S9" s="60">
        <f>'Пересмотр 1 (90+неделя)'!K369</f>
        <v>93</v>
      </c>
      <c r="T9" s="84">
        <f t="shared" si="3"/>
        <v>-256</v>
      </c>
      <c r="U9" s="140">
        <f t="shared" si="4"/>
        <v>-23808</v>
      </c>
      <c r="X9" s="78"/>
    </row>
    <row r="10">
      <c r="A10" s="131">
        <v>44264.0</v>
      </c>
      <c r="B10" s="132">
        <v>0.0225</v>
      </c>
      <c r="C10" s="132">
        <v>-0.0116</v>
      </c>
      <c r="D10" s="132">
        <v>0.0139</v>
      </c>
      <c r="E10" s="132">
        <v>0.0111</v>
      </c>
      <c r="F10" s="132">
        <v>0.0386</v>
      </c>
      <c r="G10" s="132">
        <v>0.0471</v>
      </c>
      <c r="H10" s="132">
        <v>0.0043</v>
      </c>
      <c r="I10" s="163">
        <v>0.014</v>
      </c>
      <c r="J10" s="132">
        <v>0.0213</v>
      </c>
      <c r="K10" s="132">
        <v>0.0145</v>
      </c>
      <c r="L10" s="188">
        <v>1.73E-4</v>
      </c>
      <c r="N10" s="194" t="str">
        <f>F1</f>
        <v>ОАО Нефтекамский автозавод (NFAZ)</v>
      </c>
      <c r="O10" s="83">
        <v>289.8</v>
      </c>
      <c r="P10" s="137">
        <f t="shared" si="1"/>
        <v>289.8</v>
      </c>
      <c r="Q10" s="83">
        <v>309.4</v>
      </c>
      <c r="R10" s="137">
        <f t="shared" si="2"/>
        <v>309.4</v>
      </c>
      <c r="S10" s="60">
        <f>'Пересмотр 1 (90+неделя)'!K370</f>
        <v>1835</v>
      </c>
      <c r="T10" s="84">
        <f t="shared" si="3"/>
        <v>19.6</v>
      </c>
      <c r="U10" s="84">
        <f t="shared" si="4"/>
        <v>35966</v>
      </c>
      <c r="X10" s="78"/>
    </row>
    <row r="11">
      <c r="A11" s="131">
        <v>44263.0</v>
      </c>
      <c r="B11" s="132">
        <v>0.0038</v>
      </c>
      <c r="C11" s="132">
        <v>0.0027</v>
      </c>
      <c r="D11" s="132">
        <v>0.004</v>
      </c>
      <c r="E11" s="132">
        <v>0.0043</v>
      </c>
      <c r="F11" s="132">
        <v>0.002</v>
      </c>
      <c r="G11" s="132">
        <v>-0.0147</v>
      </c>
      <c r="H11" s="132">
        <v>0.0418</v>
      </c>
      <c r="I11" s="132">
        <v>8.0E-4</v>
      </c>
      <c r="J11" s="132">
        <v>0.001</v>
      </c>
      <c r="K11" s="132">
        <v>5.0E-4</v>
      </c>
      <c r="L11" s="188">
        <v>1.73E-4</v>
      </c>
      <c r="N11" s="194" t="str">
        <f>G1</f>
        <v>Intel </v>
      </c>
      <c r="O11" s="86">
        <v>63.31</v>
      </c>
      <c r="P11" s="137">
        <f>O11*W3</f>
        <v>4687.428083</v>
      </c>
      <c r="Q11" s="86">
        <v>63.73</v>
      </c>
      <c r="R11" s="137">
        <f t="shared" ref="R11:R12" si="5">Q11*X3</f>
        <v>4658.784087</v>
      </c>
      <c r="S11" s="60">
        <f>'Пересмотр 1 (90+неделя)'!K371</f>
        <v>233</v>
      </c>
      <c r="T11" s="84">
        <f t="shared" si="3"/>
        <v>-28.643996</v>
      </c>
      <c r="U11" s="140">
        <f t="shared" si="4"/>
        <v>-6674.051068</v>
      </c>
      <c r="X11" s="78"/>
    </row>
    <row r="12">
      <c r="A12" s="131">
        <v>44260.0</v>
      </c>
      <c r="B12" s="132">
        <v>0.0235</v>
      </c>
      <c r="C12" s="132">
        <v>-0.003</v>
      </c>
      <c r="D12" s="132">
        <v>0.0292</v>
      </c>
      <c r="E12" s="132">
        <v>0.0741</v>
      </c>
      <c r="F12" s="132">
        <v>-0.0239</v>
      </c>
      <c r="G12" s="132">
        <v>0.0413</v>
      </c>
      <c r="H12" s="132">
        <v>-0.0181</v>
      </c>
      <c r="I12" s="163">
        <v>0.0028</v>
      </c>
      <c r="J12" s="132">
        <v>-0.006</v>
      </c>
      <c r="K12" s="132">
        <v>-0.0132</v>
      </c>
      <c r="L12" s="14">
        <v>1.73E-4</v>
      </c>
      <c r="N12" s="194" t="str">
        <f>H1</f>
        <v>Siemens </v>
      </c>
      <c r="O12" s="89">
        <v>136.7</v>
      </c>
      <c r="P12" s="137">
        <f>W4*O12</f>
        <v>12023.8586</v>
      </c>
      <c r="Q12" s="89">
        <v>140.98</v>
      </c>
      <c r="R12" s="137">
        <f t="shared" si="5"/>
        <v>12259.6208</v>
      </c>
      <c r="S12" s="60">
        <f>'Пересмотр 1 (90+неделя)'!K372</f>
        <v>52</v>
      </c>
      <c r="T12" s="84">
        <f t="shared" si="3"/>
        <v>235.7622</v>
      </c>
      <c r="U12" s="84">
        <f t="shared" si="4"/>
        <v>12259.6344</v>
      </c>
      <c r="X12" s="78"/>
    </row>
    <row r="13">
      <c r="A13" s="131">
        <v>44259.0</v>
      </c>
      <c r="B13" s="12">
        <v>-0.0045</v>
      </c>
      <c r="C13" s="13">
        <v>-0.0077</v>
      </c>
      <c r="D13" s="12">
        <v>0.0026</v>
      </c>
      <c r="E13" s="12">
        <v>0.0184</v>
      </c>
      <c r="F13" s="13">
        <v>0.0044</v>
      </c>
      <c r="G13" s="12">
        <v>-0.0262</v>
      </c>
      <c r="H13" s="12">
        <v>-0.0122</v>
      </c>
      <c r="I13" s="13">
        <v>-0.0056</v>
      </c>
      <c r="J13" s="13">
        <v>-0.0045</v>
      </c>
      <c r="K13" s="13">
        <v>-0.0289</v>
      </c>
      <c r="L13" s="14">
        <v>1.73E-4</v>
      </c>
      <c r="N13" s="194" t="str">
        <f>I1</f>
        <v>Gaz PAO Pref (GAZA_p)</v>
      </c>
      <c r="O13" s="83">
        <v>361.5</v>
      </c>
      <c r="P13" s="137">
        <f t="shared" ref="P13:P15" si="6">O13</f>
        <v>361.5</v>
      </c>
      <c r="Q13" s="83">
        <v>371.0</v>
      </c>
      <c r="R13" s="137">
        <f t="shared" ref="R13:R15" si="7">Q13</f>
        <v>371</v>
      </c>
      <c r="S13" s="60">
        <f>'Пересмотр 1 (90+неделя)'!K373</f>
        <v>557</v>
      </c>
      <c r="T13" s="84">
        <f t="shared" si="3"/>
        <v>9.5</v>
      </c>
      <c r="U13" s="84">
        <f t="shared" si="4"/>
        <v>5291.5</v>
      </c>
      <c r="X13" s="78"/>
    </row>
    <row r="14">
      <c r="B14" s="12">
        <v>-0.0026</v>
      </c>
      <c r="C14" s="13">
        <v>0.0168</v>
      </c>
      <c r="D14" s="12">
        <v>0.008</v>
      </c>
      <c r="E14" s="12">
        <v>0.0093</v>
      </c>
      <c r="F14" s="13">
        <v>0.0177</v>
      </c>
      <c r="G14" s="12">
        <v>-0.0219</v>
      </c>
      <c r="H14" s="12">
        <v>0.0249</v>
      </c>
      <c r="I14" s="13">
        <v>-0.0014</v>
      </c>
      <c r="J14" s="13">
        <v>-0.0045</v>
      </c>
      <c r="K14" s="13">
        <v>-0.0169</v>
      </c>
      <c r="L14" s="14">
        <v>1.73E-4</v>
      </c>
      <c r="N14" s="194" t="str">
        <f>J1</f>
        <v>Рязанская энергетическая сбытовая компания (RZSB)</v>
      </c>
      <c r="O14" s="83">
        <v>14.06</v>
      </c>
      <c r="P14" s="137">
        <f t="shared" si="6"/>
        <v>14.06</v>
      </c>
      <c r="Q14" s="83">
        <v>14.68</v>
      </c>
      <c r="R14" s="137">
        <f t="shared" si="7"/>
        <v>14.68</v>
      </c>
      <c r="S14" s="60">
        <f>'Пересмотр 1 (90+неделя)'!K374</f>
        <v>31650</v>
      </c>
      <c r="T14" s="84">
        <f t="shared" si="3"/>
        <v>0.62</v>
      </c>
      <c r="U14" s="84">
        <f t="shared" si="4"/>
        <v>19623</v>
      </c>
      <c r="X14" s="78"/>
    </row>
    <row r="15">
      <c r="B15" s="12">
        <v>0.0057</v>
      </c>
      <c r="C15" s="13">
        <v>0.0039</v>
      </c>
      <c r="D15" s="12">
        <v>0.0141</v>
      </c>
      <c r="E15" s="12">
        <v>0.0026</v>
      </c>
      <c r="F15" s="13">
        <v>0.0152</v>
      </c>
      <c r="G15" s="12">
        <v>-0.0261</v>
      </c>
      <c r="H15" s="12">
        <v>-0.0076</v>
      </c>
      <c r="I15" s="13">
        <v>0.0056</v>
      </c>
      <c r="J15" s="13">
        <v>0.0167</v>
      </c>
      <c r="K15" s="13">
        <v>-0.0186</v>
      </c>
      <c r="L15" s="14">
        <v>1.73E-4</v>
      </c>
      <c r="N15" s="194" t="str">
        <f>K1</f>
        <v>MKF Krasnyi Oktyabr PAO (KROT)</v>
      </c>
      <c r="O15" s="83">
        <v>454.0</v>
      </c>
      <c r="P15" s="137">
        <f t="shared" si="6"/>
        <v>454</v>
      </c>
      <c r="Q15" s="83">
        <v>480.5</v>
      </c>
      <c r="R15" s="137">
        <f t="shared" si="7"/>
        <v>480.5</v>
      </c>
      <c r="S15" s="60">
        <f>'Пересмотр 1 (90+неделя)'!K375</f>
        <v>268</v>
      </c>
      <c r="T15" s="84">
        <f t="shared" si="3"/>
        <v>26.5</v>
      </c>
      <c r="U15" s="84">
        <f t="shared" si="4"/>
        <v>7102</v>
      </c>
      <c r="X15" s="78"/>
    </row>
    <row r="16">
      <c r="B16" s="12">
        <v>0.018</v>
      </c>
      <c r="C16" s="13">
        <v>0.0104</v>
      </c>
      <c r="D16" s="12">
        <v>0.0159</v>
      </c>
      <c r="E16" s="12">
        <v>0.0105</v>
      </c>
      <c r="F16" s="13">
        <v>0.0159</v>
      </c>
      <c r="G16" s="12">
        <v>0.0346</v>
      </c>
      <c r="H16" s="12">
        <v>0.0227</v>
      </c>
      <c r="I16" s="13">
        <v>0.0056</v>
      </c>
      <c r="J16" s="13">
        <v>0.0015</v>
      </c>
      <c r="K16" s="13">
        <v>0.0198</v>
      </c>
      <c r="L16" s="14">
        <v>1.73E-4</v>
      </c>
      <c r="N16" s="75"/>
      <c r="X16" s="78"/>
    </row>
    <row r="17">
      <c r="B17" s="12">
        <v>-0.0187</v>
      </c>
      <c r="C17" s="13">
        <v>-0.0133</v>
      </c>
      <c r="D17" s="12">
        <v>0.0022</v>
      </c>
      <c r="E17" s="12">
        <v>-0.0287</v>
      </c>
      <c r="F17" s="13">
        <v>-0.0055</v>
      </c>
      <c r="G17" s="12">
        <v>0.0063</v>
      </c>
      <c r="H17" s="12">
        <v>-0.0169</v>
      </c>
      <c r="I17" s="13">
        <v>-0.0125</v>
      </c>
      <c r="J17" s="13">
        <v>0.0139</v>
      </c>
      <c r="K17" s="13" t="s">
        <v>99</v>
      </c>
      <c r="L17" s="14">
        <v>1.73E-4</v>
      </c>
      <c r="N17" s="75"/>
      <c r="X17" s="78"/>
    </row>
    <row r="18">
      <c r="B18" s="12">
        <v>-0.0038</v>
      </c>
      <c r="C18" s="13">
        <v>0.0145</v>
      </c>
      <c r="D18" s="12">
        <v>0.0086</v>
      </c>
      <c r="E18" s="12">
        <v>-0.0083</v>
      </c>
      <c r="F18" s="13">
        <v>-0.0063</v>
      </c>
      <c r="G18" s="12">
        <v>-0.0442</v>
      </c>
      <c r="H18" s="12">
        <v>-0.0057</v>
      </c>
      <c r="I18" s="13">
        <v>0.0028</v>
      </c>
      <c r="J18" s="17">
        <v>0.001</v>
      </c>
      <c r="K18" s="13">
        <v>0.0409</v>
      </c>
      <c r="L18" s="14">
        <v>1.73E-4</v>
      </c>
      <c r="N18" s="75"/>
      <c r="X18" s="78"/>
    </row>
    <row r="19">
      <c r="B19" s="12">
        <v>-0.0137</v>
      </c>
      <c r="C19" s="13">
        <v>0.0065</v>
      </c>
      <c r="D19" s="12">
        <v>0.0047</v>
      </c>
      <c r="E19" s="12">
        <v>4.0E-4</v>
      </c>
      <c r="F19" s="13">
        <v>-0.0192</v>
      </c>
      <c r="G19" s="12">
        <v>0.0339</v>
      </c>
      <c r="H19" s="12">
        <v>0.01</v>
      </c>
      <c r="I19" s="13">
        <v>-0.0191</v>
      </c>
      <c r="J19" s="13">
        <v>-0.0127</v>
      </c>
      <c r="K19" s="13">
        <v>-0.0393</v>
      </c>
      <c r="L19" s="14">
        <v>1.73E-4</v>
      </c>
      <c r="N19" s="75"/>
      <c r="U19" s="195">
        <f>SUM(U6:U15)</f>
        <v>46939.24333</v>
      </c>
      <c r="X19" s="78"/>
    </row>
    <row r="20">
      <c r="B20" s="12">
        <v>-9.0E-4</v>
      </c>
      <c r="C20" s="13">
        <v>-0.0066</v>
      </c>
      <c r="D20" s="12">
        <v>9.0E-4</v>
      </c>
      <c r="E20" s="12">
        <v>0.0272</v>
      </c>
      <c r="F20" s="13">
        <v>-0.0137</v>
      </c>
      <c r="G20" s="12">
        <v>0.0068</v>
      </c>
      <c r="H20" s="12">
        <v>-0.0143</v>
      </c>
      <c r="I20" s="13">
        <v>-0.0068</v>
      </c>
      <c r="J20" s="13">
        <v>-0.0292</v>
      </c>
      <c r="K20" s="13">
        <v>-0.0458</v>
      </c>
      <c r="L20" s="14">
        <v>1.73E-4</v>
      </c>
      <c r="N20" s="103"/>
      <c r="O20" s="105"/>
      <c r="P20" s="196">
        <f>'Пересмотр 1 (90+неделя)'!L379</f>
        <v>89764.80549</v>
      </c>
      <c r="Q20" s="197">
        <f>(1+0.0173/100)^7-1</f>
        <v>0.00121162869</v>
      </c>
      <c r="R20" s="196">
        <f>P20*Q20</f>
        <v>108.7616137</v>
      </c>
      <c r="S20" s="105"/>
      <c r="T20" s="198" t="s">
        <v>87</v>
      </c>
      <c r="U20" s="199">
        <f>U19+R20</f>
        <v>47048.00495</v>
      </c>
      <c r="V20" s="105"/>
      <c r="W20" s="105"/>
      <c r="X20" s="107"/>
    </row>
    <row r="21">
      <c r="B21" s="12">
        <v>-7.0E-4</v>
      </c>
      <c r="C21" s="13">
        <v>0.0076</v>
      </c>
      <c r="D21" s="12">
        <v>0.0098</v>
      </c>
      <c r="E21" s="12">
        <v>-0.0041</v>
      </c>
      <c r="F21" s="13">
        <v>-0.0053</v>
      </c>
      <c r="G21" s="12">
        <v>-0.0365</v>
      </c>
      <c r="H21" s="12">
        <v>-0.0074</v>
      </c>
      <c r="I21" s="13">
        <v>0.0068</v>
      </c>
      <c r="J21" s="13">
        <v>0.0062</v>
      </c>
      <c r="K21" s="13">
        <v>-0.00774</v>
      </c>
      <c r="L21" s="14">
        <v>1.73E-4</v>
      </c>
    </row>
    <row r="22">
      <c r="B22" s="12">
        <v>0.0068</v>
      </c>
      <c r="C22" s="13">
        <v>0.0086</v>
      </c>
      <c r="D22" s="12">
        <v>-0.0092</v>
      </c>
      <c r="E22" s="12">
        <v>0.0073</v>
      </c>
      <c r="F22" s="13">
        <v>0.0433</v>
      </c>
      <c r="G22" s="12">
        <v>0.0227</v>
      </c>
      <c r="H22" s="12">
        <v>0.0225</v>
      </c>
      <c r="I22" s="13">
        <v>0.0195</v>
      </c>
      <c r="J22" s="13">
        <v>-0.0046</v>
      </c>
      <c r="K22" s="13">
        <v>0.0198</v>
      </c>
      <c r="L22" s="14">
        <v>1.73E-4</v>
      </c>
    </row>
    <row r="23">
      <c r="B23" s="12">
        <v>-0.0204</v>
      </c>
      <c r="C23" s="13">
        <v>-0.0123</v>
      </c>
      <c r="D23" s="12">
        <v>-0.0302</v>
      </c>
      <c r="E23" s="12">
        <v>-0.0266</v>
      </c>
      <c r="F23" s="13">
        <v>-0.0268</v>
      </c>
      <c r="G23" s="12">
        <v>-0.0039</v>
      </c>
      <c r="H23" s="12">
        <v>-0.0093</v>
      </c>
      <c r="I23" s="13">
        <v>-0.0028</v>
      </c>
      <c r="J23" s="13">
        <v>-0.0076</v>
      </c>
      <c r="K23" s="13">
        <v>0.019</v>
      </c>
      <c r="L23" s="14">
        <v>1.73E-4</v>
      </c>
    </row>
    <row r="24">
      <c r="B24" s="12">
        <v>-0.0143</v>
      </c>
      <c r="C24" s="13">
        <v>-0.0088</v>
      </c>
      <c r="D24" s="12">
        <v>-0.0055</v>
      </c>
      <c r="E24" s="12">
        <v>-0.017</v>
      </c>
      <c r="F24" s="13">
        <v>-0.053</v>
      </c>
      <c r="G24" s="12">
        <v>-0.0099</v>
      </c>
      <c r="H24" s="12">
        <v>0.0032</v>
      </c>
      <c r="I24" s="13">
        <v>0.0</v>
      </c>
      <c r="J24" s="13">
        <v>0.0046</v>
      </c>
      <c r="K24" s="13">
        <v>0.0</v>
      </c>
      <c r="L24" s="14">
        <v>1.73E-4</v>
      </c>
    </row>
    <row r="25">
      <c r="B25" s="12">
        <v>0.0141</v>
      </c>
      <c r="C25" s="13">
        <v>0.0074</v>
      </c>
      <c r="D25" s="12">
        <v>-0.0228</v>
      </c>
      <c r="E25" s="12">
        <v>-0.0069</v>
      </c>
      <c r="F25" s="13">
        <v>-0.0065</v>
      </c>
      <c r="G25" s="12">
        <v>0.0107</v>
      </c>
      <c r="H25" s="12">
        <v>-0.0118</v>
      </c>
      <c r="I25" s="13">
        <v>-0.015</v>
      </c>
      <c r="J25" s="13">
        <v>0.0031</v>
      </c>
      <c r="K25" s="13">
        <v>0.0116</v>
      </c>
      <c r="L25" s="14">
        <v>1.73E-4</v>
      </c>
    </row>
    <row r="26">
      <c r="B26" s="12">
        <v>0.0111</v>
      </c>
      <c r="C26" s="13">
        <v>0.0085</v>
      </c>
      <c r="D26" s="12">
        <v>-0.0107</v>
      </c>
      <c r="E26" s="12">
        <v>0.0267</v>
      </c>
      <c r="F26" s="13">
        <v>0.0073</v>
      </c>
      <c r="G26" s="12">
        <v>0.019</v>
      </c>
      <c r="H26" s="12">
        <v>-0.0157</v>
      </c>
      <c r="I26" s="13">
        <v>0.0027</v>
      </c>
      <c r="J26" s="13">
        <v>-0.0061</v>
      </c>
      <c r="K26" s="13">
        <v>-0.0127</v>
      </c>
      <c r="L26" s="14">
        <v>1.73E-4</v>
      </c>
    </row>
    <row r="27">
      <c r="B27" s="12">
        <v>0.0242</v>
      </c>
      <c r="C27" s="13">
        <v>0.0013</v>
      </c>
      <c r="D27" s="12">
        <v>0.0048</v>
      </c>
      <c r="E27" s="12">
        <v>0.0203</v>
      </c>
      <c r="F27" s="13">
        <v>-0.0058</v>
      </c>
      <c r="G27" s="12">
        <v>0.0306</v>
      </c>
      <c r="H27" s="12">
        <v>0.0132</v>
      </c>
      <c r="I27" s="13">
        <v>-0.0027</v>
      </c>
      <c r="J27" s="13">
        <v>-0.0061</v>
      </c>
      <c r="K27" s="13">
        <v>-0.0038</v>
      </c>
      <c r="L27" s="14">
        <v>1.73E-4</v>
      </c>
    </row>
    <row r="28">
      <c r="B28" s="12">
        <v>-0.0085</v>
      </c>
      <c r="C28" s="13">
        <v>5.0E-4</v>
      </c>
      <c r="D28" s="12">
        <v>0.0026</v>
      </c>
      <c r="E28" s="12">
        <v>0.0084</v>
      </c>
      <c r="F28" s="13">
        <v>0.0728</v>
      </c>
      <c r="G28" s="12">
        <v>0.0014</v>
      </c>
      <c r="H28" s="12">
        <v>-0.0084</v>
      </c>
      <c r="I28" s="13">
        <v>0.0041</v>
      </c>
      <c r="J28" s="13">
        <v>0.0015</v>
      </c>
      <c r="K28" s="13">
        <v>0.0064</v>
      </c>
      <c r="L28" s="14">
        <v>1.73E-4</v>
      </c>
    </row>
    <row r="29">
      <c r="B29" s="12">
        <v>-0.0197</v>
      </c>
      <c r="C29" s="13">
        <v>-0.0033</v>
      </c>
      <c r="D29" s="12">
        <v>-1.0E-4</v>
      </c>
      <c r="E29" s="12">
        <v>-0.0176</v>
      </c>
      <c r="F29" s="13">
        <v>0.0086</v>
      </c>
      <c r="G29" s="12">
        <v>-0.0064</v>
      </c>
      <c r="H29" s="12">
        <v>0.0169</v>
      </c>
      <c r="I29" s="13">
        <v>-0.0332</v>
      </c>
      <c r="J29" s="13">
        <v>0.0092</v>
      </c>
      <c r="K29" s="13">
        <v>-0.0076</v>
      </c>
      <c r="L29" s="14">
        <v>1.73E-4</v>
      </c>
    </row>
    <row r="30">
      <c r="B30" s="12">
        <v>-0.0012</v>
      </c>
      <c r="C30" s="13">
        <v>-0.0043</v>
      </c>
      <c r="D30" s="12">
        <v>0.012</v>
      </c>
      <c r="E30" s="12">
        <v>-0.0109</v>
      </c>
      <c r="F30" s="13">
        <v>-8.0E-4</v>
      </c>
      <c r="G30" s="12">
        <v>0.0168</v>
      </c>
      <c r="H30" s="12">
        <v>-0.0094</v>
      </c>
      <c r="I30" s="13">
        <v>0.0358</v>
      </c>
      <c r="J30" s="13">
        <v>0.0046</v>
      </c>
      <c r="K30" s="13">
        <v>-0.005</v>
      </c>
      <c r="L30" s="14">
        <v>1.73E-4</v>
      </c>
    </row>
    <row r="31">
      <c r="B31" s="12">
        <v>0.027</v>
      </c>
      <c r="C31" s="13">
        <v>0.0159</v>
      </c>
      <c r="D31" s="12">
        <v>0.0062</v>
      </c>
      <c r="E31" s="12">
        <v>0.0075</v>
      </c>
      <c r="F31" s="13">
        <v>0.0039</v>
      </c>
      <c r="G31" s="12">
        <v>-0.0104</v>
      </c>
      <c r="H31" s="12">
        <v>-0.0066</v>
      </c>
      <c r="I31" s="13">
        <v>0.0097</v>
      </c>
      <c r="J31" s="17">
        <v>0.001</v>
      </c>
      <c r="K31" s="13">
        <v>-0.0025</v>
      </c>
      <c r="L31" s="14">
        <v>1.73E-4</v>
      </c>
    </row>
    <row r="32">
      <c r="B32" s="12">
        <v>0.0101</v>
      </c>
      <c r="C32" s="13">
        <v>-0.0096</v>
      </c>
      <c r="D32" s="12">
        <v>-0.0028</v>
      </c>
      <c r="E32" s="12">
        <v>0.0027</v>
      </c>
      <c r="F32" s="13">
        <v>0.0111</v>
      </c>
      <c r="G32" s="12">
        <v>0.0192</v>
      </c>
      <c r="H32" s="12">
        <v>-0.021</v>
      </c>
      <c r="I32" s="13">
        <v>-0.0164</v>
      </c>
      <c r="J32" s="13">
        <v>0.0</v>
      </c>
      <c r="K32" s="13">
        <v>-0.0013</v>
      </c>
      <c r="L32" s="14">
        <v>1.73E-4</v>
      </c>
    </row>
    <row r="33">
      <c r="B33" s="12">
        <v>0.0077</v>
      </c>
      <c r="C33" s="13">
        <v>0.0147</v>
      </c>
      <c r="D33" s="12">
        <v>-0.0101</v>
      </c>
      <c r="E33" s="12">
        <v>0.026</v>
      </c>
      <c r="F33" s="13">
        <v>0.0099</v>
      </c>
      <c r="G33" s="12">
        <v>-0.0055</v>
      </c>
      <c r="H33" s="12">
        <v>0.0012</v>
      </c>
      <c r="I33" s="13">
        <v>-0.0054</v>
      </c>
      <c r="J33" s="13">
        <v>0.0226</v>
      </c>
      <c r="K33" s="13">
        <v>-0.005</v>
      </c>
      <c r="L33" s="14">
        <v>1.73E-4</v>
      </c>
    </row>
    <row r="34">
      <c r="B34" s="12">
        <v>0.0172</v>
      </c>
      <c r="C34" s="13">
        <v>-0.0017</v>
      </c>
      <c r="D34" s="12">
        <v>0.0148</v>
      </c>
      <c r="E34" s="12">
        <v>0.0071</v>
      </c>
      <c r="F34" s="13">
        <v>0.0084</v>
      </c>
      <c r="G34" s="12">
        <v>0.0231</v>
      </c>
      <c r="H34" s="12">
        <v>0.0181</v>
      </c>
      <c r="I34" s="13">
        <v>0.0124</v>
      </c>
      <c r="J34" s="13">
        <v>-0.0069</v>
      </c>
      <c r="K34" s="13">
        <v>0.0139</v>
      </c>
      <c r="L34" s="14">
        <v>1.73E-4</v>
      </c>
    </row>
    <row r="35">
      <c r="B35" s="12">
        <v>-0.0011</v>
      </c>
      <c r="C35" s="13">
        <v>0.0117</v>
      </c>
      <c r="D35" s="12">
        <v>0.0153</v>
      </c>
      <c r="E35" s="12">
        <v>0.0203</v>
      </c>
      <c r="F35" s="13">
        <v>0.0129</v>
      </c>
      <c r="G35" s="12">
        <v>0.0213</v>
      </c>
      <c r="H35" s="12">
        <v>0.0233</v>
      </c>
      <c r="I35" s="13">
        <v>-0.0332</v>
      </c>
      <c r="J35" s="17">
        <v>0.001</v>
      </c>
      <c r="K35" s="13">
        <v>-0.0173</v>
      </c>
      <c r="L35" s="14">
        <v>1.73E-4</v>
      </c>
    </row>
    <row r="36">
      <c r="B36" s="12">
        <v>0.0086</v>
      </c>
      <c r="C36" s="13">
        <v>0.0083</v>
      </c>
      <c r="D36" s="12">
        <v>0.014</v>
      </c>
      <c r="E36" s="12">
        <v>0.0054</v>
      </c>
      <c r="F36" s="13">
        <v>0.0035</v>
      </c>
      <c r="G36" s="12">
        <v>-0.0098</v>
      </c>
      <c r="H36" s="12">
        <v>0.0203</v>
      </c>
      <c r="I36" s="13">
        <v>-0.0092</v>
      </c>
      <c r="J36" s="13">
        <v>0.0</v>
      </c>
      <c r="K36" s="13">
        <v>0.0346</v>
      </c>
      <c r="L36" s="14">
        <v>1.73E-4</v>
      </c>
    </row>
    <row r="37">
      <c r="B37" s="12">
        <v>-0.0224</v>
      </c>
      <c r="C37" s="13">
        <v>-0.0249</v>
      </c>
      <c r="D37" s="12">
        <v>-0.0196</v>
      </c>
      <c r="E37" s="12">
        <v>-0.0355</v>
      </c>
      <c r="F37" s="13">
        <v>0.0079</v>
      </c>
      <c r="G37" s="12">
        <v>0.0461</v>
      </c>
      <c r="H37" s="12">
        <v>-0.0137</v>
      </c>
      <c r="I37" s="13">
        <v>-8.0E-4</v>
      </c>
      <c r="J37" s="13">
        <v>-0.0109</v>
      </c>
      <c r="K37" s="13">
        <v>0.0</v>
      </c>
      <c r="L37" s="14">
        <v>1.73E-4</v>
      </c>
    </row>
    <row r="38">
      <c r="B38" s="12">
        <v>0.0014</v>
      </c>
      <c r="C38" s="13">
        <v>-0.0208</v>
      </c>
      <c r="D38" s="12">
        <v>0.0068</v>
      </c>
      <c r="E38" s="12">
        <v>0.0137</v>
      </c>
      <c r="F38" s="13">
        <v>-0.0121</v>
      </c>
      <c r="G38" s="12">
        <v>-0.0293</v>
      </c>
      <c r="H38" s="12">
        <v>0.0029</v>
      </c>
      <c r="I38" s="13">
        <v>0.0352</v>
      </c>
      <c r="J38" s="13">
        <v>0.0</v>
      </c>
      <c r="K38" s="13">
        <v>-0.00499</v>
      </c>
      <c r="L38" s="14">
        <v>1.73E-4</v>
      </c>
    </row>
    <row r="39">
      <c r="B39" s="12">
        <v>-0.0064</v>
      </c>
      <c r="C39" s="13">
        <v>-0.0032</v>
      </c>
      <c r="D39" s="12">
        <v>-0.0345</v>
      </c>
      <c r="E39" s="12">
        <v>-0.0172</v>
      </c>
      <c r="F39" s="13">
        <v>-0.0026</v>
      </c>
      <c r="G39" s="12">
        <v>-0.0041</v>
      </c>
      <c r="H39" s="12">
        <v>-0.0101</v>
      </c>
      <c r="I39" s="13">
        <v>-0.0098</v>
      </c>
      <c r="J39" s="13">
        <v>-0.0018</v>
      </c>
      <c r="K39" s="13">
        <v>0.00746</v>
      </c>
      <c r="L39" s="14">
        <v>1.73E-4</v>
      </c>
    </row>
    <row r="40">
      <c r="B40" s="12">
        <v>5.0E-4</v>
      </c>
      <c r="C40" s="13">
        <v>-0.0027</v>
      </c>
      <c r="D40" s="12">
        <v>0.0298</v>
      </c>
      <c r="E40" s="12">
        <v>-0.0221</v>
      </c>
      <c r="F40" s="13">
        <v>0.0105</v>
      </c>
      <c r="G40" s="12">
        <v>-0.0215</v>
      </c>
      <c r="H40" s="12">
        <v>0.0179</v>
      </c>
      <c r="I40" s="13">
        <v>-0.0138</v>
      </c>
      <c r="J40" s="13">
        <v>0.0055</v>
      </c>
      <c r="K40" s="13">
        <v>-0.0104</v>
      </c>
      <c r="L40" s="14">
        <v>1.73E-4</v>
      </c>
    </row>
    <row r="41">
      <c r="B41" s="12">
        <v>0.0148</v>
      </c>
      <c r="C41" s="13">
        <v>7.0E-4</v>
      </c>
      <c r="D41" s="12">
        <v>-0.0225</v>
      </c>
      <c r="E41" s="12">
        <v>-0.0032</v>
      </c>
      <c r="F41" s="13">
        <v>0.0</v>
      </c>
      <c r="G41" s="12">
        <v>0.0028</v>
      </c>
      <c r="H41" s="12">
        <v>-0.0334</v>
      </c>
      <c r="I41" s="13">
        <v>0.0351</v>
      </c>
      <c r="J41" s="17">
        <v>0.001</v>
      </c>
      <c r="K41" s="13">
        <v>0.0092</v>
      </c>
      <c r="L41" s="14">
        <v>1.73E-4</v>
      </c>
    </row>
    <row r="42">
      <c r="B42" s="12">
        <v>-0.0082</v>
      </c>
      <c r="C42" s="13">
        <v>-0.0088</v>
      </c>
      <c r="D42" s="12">
        <v>-0.0242</v>
      </c>
      <c r="E42" s="12">
        <v>-0.0053</v>
      </c>
      <c r="F42" s="13">
        <v>-0.0155</v>
      </c>
      <c r="G42" s="12">
        <v>0.0028</v>
      </c>
      <c r="H42" s="12">
        <v>0.0013</v>
      </c>
      <c r="I42" s="13">
        <v>-0.029</v>
      </c>
      <c r="J42" s="17">
        <v>0.001</v>
      </c>
      <c r="K42" s="13">
        <v>-0.0316</v>
      </c>
      <c r="L42" s="14">
        <v>1.73E-4</v>
      </c>
    </row>
    <row r="43">
      <c r="B43" s="12">
        <v>-0.0313</v>
      </c>
      <c r="C43" s="13">
        <v>-0.0167</v>
      </c>
      <c r="D43" s="12">
        <v>0.0021</v>
      </c>
      <c r="E43" s="12">
        <v>-0.0159</v>
      </c>
      <c r="F43" s="13">
        <v>9.0E-4</v>
      </c>
      <c r="G43" s="12">
        <v>0.0117</v>
      </c>
      <c r="H43" s="12">
        <v>0.0118</v>
      </c>
      <c r="I43" s="13">
        <v>-0.0258</v>
      </c>
      <c r="J43" s="13">
        <v>-0.0165</v>
      </c>
      <c r="K43" s="13">
        <v>-0.0025</v>
      </c>
      <c r="L43" s="14">
        <v>1.73E-4</v>
      </c>
    </row>
    <row r="44">
      <c r="B44" s="12">
        <v>0.0052</v>
      </c>
      <c r="C44" s="13">
        <v>0.0382</v>
      </c>
      <c r="D44" s="12">
        <v>0.021</v>
      </c>
      <c r="E44" s="12">
        <v>-0.0048</v>
      </c>
      <c r="F44" s="13">
        <v>-0.0017</v>
      </c>
      <c r="G44" s="12">
        <v>0.0071</v>
      </c>
      <c r="H44" s="12">
        <v>0.0094</v>
      </c>
      <c r="I44" s="13">
        <v>0.00956</v>
      </c>
      <c r="J44" s="13">
        <v>0.0074</v>
      </c>
      <c r="K44" s="13">
        <v>-0.0234</v>
      </c>
      <c r="L44" s="14">
        <v>1.73E-4</v>
      </c>
    </row>
    <row r="45">
      <c r="B45" s="12">
        <v>-0.0164</v>
      </c>
      <c r="C45" s="13">
        <v>-0.0081</v>
      </c>
      <c r="D45" s="12">
        <v>0.0051</v>
      </c>
      <c r="E45" s="12">
        <v>0.0032</v>
      </c>
      <c r="F45" s="13">
        <v>-9.0E-4</v>
      </c>
      <c r="G45" s="12">
        <v>-0.0282</v>
      </c>
      <c r="H45" s="12">
        <v>0.0115</v>
      </c>
      <c r="I45" s="13">
        <v>0.0262</v>
      </c>
      <c r="J45" s="13">
        <v>-0.0128</v>
      </c>
      <c r="K45" s="13">
        <v>-0.0037</v>
      </c>
      <c r="L45" s="14">
        <v>1.73E-4</v>
      </c>
    </row>
    <row r="46">
      <c r="B46" s="12">
        <v>0.0017</v>
      </c>
      <c r="C46" s="13">
        <v>-4.0E-4</v>
      </c>
      <c r="D46" s="12">
        <v>-0.0101</v>
      </c>
      <c r="E46" s="12">
        <v>-0.0026</v>
      </c>
      <c r="F46" s="13">
        <v>0.0034</v>
      </c>
      <c r="G46" s="12">
        <v>0.0404</v>
      </c>
      <c r="H46" s="12">
        <v>5.0E-4</v>
      </c>
      <c r="I46" s="13">
        <v>-0.0308</v>
      </c>
      <c r="J46" s="13">
        <v>0.0281</v>
      </c>
      <c r="K46" s="13">
        <v>0.0912</v>
      </c>
      <c r="L46" s="14">
        <v>1.73E-4</v>
      </c>
    </row>
    <row r="47">
      <c r="B47" s="12">
        <v>-0.0103</v>
      </c>
      <c r="C47" s="13">
        <v>-0.0153</v>
      </c>
      <c r="D47" s="12">
        <v>-0.0124</v>
      </c>
      <c r="E47" s="12">
        <v>-0.0082</v>
      </c>
      <c r="F47" s="13">
        <v>-9.0E-4</v>
      </c>
      <c r="G47" s="12">
        <v>0.0028</v>
      </c>
      <c r="H47" s="12">
        <v>-0.0209</v>
      </c>
      <c r="I47" s="13">
        <v>0.0233</v>
      </c>
      <c r="J47" s="13">
        <v>0.0</v>
      </c>
      <c r="K47" s="13">
        <v>-0.0027</v>
      </c>
      <c r="L47" s="14">
        <v>1.73E-4</v>
      </c>
    </row>
    <row r="48">
      <c r="B48" s="12">
        <v>0.0091</v>
      </c>
      <c r="C48" s="13">
        <v>0.0094</v>
      </c>
      <c r="D48" s="12">
        <v>-0.0067</v>
      </c>
      <c r="E48" s="12">
        <v>0.0316</v>
      </c>
      <c r="F48" s="13">
        <v>0.0017</v>
      </c>
      <c r="G48" s="12">
        <v>0.033</v>
      </c>
      <c r="H48" s="12">
        <v>-0.0039</v>
      </c>
      <c r="I48" s="13">
        <v>0.0073</v>
      </c>
      <c r="J48" s="13">
        <v>0.011</v>
      </c>
      <c r="K48" s="13">
        <v>0.0149</v>
      </c>
      <c r="L48" s="14">
        <v>1.73E-4</v>
      </c>
    </row>
    <row r="49">
      <c r="B49" s="12">
        <v>-0.0083</v>
      </c>
      <c r="C49" s="13">
        <v>0.0126</v>
      </c>
      <c r="D49" s="12">
        <v>-0.0124</v>
      </c>
      <c r="E49" s="12">
        <v>0.0059</v>
      </c>
      <c r="F49" s="13">
        <v>-0.0043</v>
      </c>
      <c r="G49" s="12">
        <v>-0.0021</v>
      </c>
      <c r="H49" s="12">
        <v>-0.0098</v>
      </c>
      <c r="I49" s="13">
        <v>0.0183</v>
      </c>
      <c r="J49" s="13">
        <v>-0.0229</v>
      </c>
      <c r="K49" s="13">
        <v>-0.0199</v>
      </c>
      <c r="L49" s="14">
        <v>1.73E-4</v>
      </c>
    </row>
    <row r="50">
      <c r="B50" s="12">
        <v>0.0048</v>
      </c>
      <c r="C50" s="13">
        <v>0.0461</v>
      </c>
      <c r="D50" s="12">
        <v>0.0152</v>
      </c>
      <c r="E50" s="12">
        <v>0.0218</v>
      </c>
      <c r="F50" s="13">
        <v>-0.0077</v>
      </c>
      <c r="G50" s="12">
        <v>-0.0103</v>
      </c>
      <c r="H50" s="12">
        <v>5.0E-4</v>
      </c>
      <c r="I50" s="13">
        <v>-8.0E-4</v>
      </c>
      <c r="J50" s="13">
        <v>0.0096</v>
      </c>
      <c r="K50" s="13">
        <v>-0.0013</v>
      </c>
      <c r="L50" s="14">
        <v>1.73E-4</v>
      </c>
    </row>
    <row r="51">
      <c r="B51" s="12">
        <v>0.0094</v>
      </c>
      <c r="C51" s="13">
        <v>0.0061</v>
      </c>
      <c r="D51" s="12">
        <v>0.0161</v>
      </c>
      <c r="E51" s="12">
        <v>0.0076</v>
      </c>
      <c r="F51" s="13">
        <v>0.0095</v>
      </c>
      <c r="G51" s="12">
        <v>0.0213</v>
      </c>
      <c r="H51" s="12">
        <v>-2.0E-4</v>
      </c>
      <c r="I51" s="13">
        <v>0.0108</v>
      </c>
      <c r="J51" s="13">
        <v>0.0201</v>
      </c>
      <c r="K51" s="13">
        <v>-0.0079</v>
      </c>
      <c r="L51" s="14">
        <v>1.73E-4</v>
      </c>
    </row>
    <row r="52">
      <c r="B52" s="12">
        <v>0.0518</v>
      </c>
      <c r="C52" s="13">
        <v>0.0158</v>
      </c>
      <c r="D52" s="12">
        <v>0.032</v>
      </c>
      <c r="E52" s="12">
        <v>0.0335</v>
      </c>
      <c r="F52" s="13">
        <v>-0.0227</v>
      </c>
      <c r="G52" s="12">
        <v>0.0097</v>
      </c>
      <c r="H52" s="12">
        <v>-0.0024</v>
      </c>
      <c r="I52" s="13">
        <v>0.0148</v>
      </c>
      <c r="J52" s="13">
        <v>-0.0082</v>
      </c>
      <c r="K52" s="13">
        <v>-0.0143</v>
      </c>
      <c r="L52" s="14">
        <v>1.73E-4</v>
      </c>
    </row>
    <row r="53">
      <c r="B53" s="12">
        <v>-0.0044</v>
      </c>
      <c r="C53" s="13">
        <v>0.0048</v>
      </c>
      <c r="D53" s="12">
        <v>0.0137</v>
      </c>
      <c r="E53" s="12">
        <v>0.0034</v>
      </c>
      <c r="F53" s="13">
        <v>0.0206</v>
      </c>
      <c r="G53" s="12">
        <v>0.0189</v>
      </c>
      <c r="H53" s="12">
        <v>0.0199</v>
      </c>
      <c r="I53" s="13">
        <v>0.0058</v>
      </c>
      <c r="J53" s="13">
        <v>-0.002</v>
      </c>
      <c r="K53" s="13">
        <v>0.0322</v>
      </c>
      <c r="L53" s="14">
        <v>1.73E-4</v>
      </c>
    </row>
    <row r="54">
      <c r="B54" s="12">
        <v>0.0123</v>
      </c>
      <c r="C54" s="13">
        <v>0.0039</v>
      </c>
      <c r="D54" s="12">
        <v>0.0086</v>
      </c>
      <c r="E54" s="12">
        <v>0.028</v>
      </c>
      <c r="F54" s="13">
        <v>-0.0034</v>
      </c>
      <c r="G54" s="12">
        <v>-0.003</v>
      </c>
      <c r="H54" s="12">
        <v>0.0383</v>
      </c>
      <c r="I54" s="13">
        <v>0.0255</v>
      </c>
      <c r="J54" s="13">
        <v>-0.002</v>
      </c>
      <c r="K54" s="13">
        <v>0.0067</v>
      </c>
      <c r="L54" s="14">
        <v>1.73E-4</v>
      </c>
    </row>
    <row r="55">
      <c r="B55" s="12">
        <v>-0.0013</v>
      </c>
      <c r="C55" s="13">
        <v>-0.0052</v>
      </c>
      <c r="D55" s="12">
        <v>-0.0027</v>
      </c>
      <c r="E55" s="12">
        <v>0.0083</v>
      </c>
      <c r="F55" s="13">
        <v>0.0214</v>
      </c>
      <c r="G55" s="12">
        <v>0.0219</v>
      </c>
      <c r="H55" s="12">
        <v>-0.002</v>
      </c>
      <c r="I55" s="13">
        <v>-0.0234</v>
      </c>
      <c r="J55" s="13">
        <v>0.0041</v>
      </c>
      <c r="K55" s="13">
        <v>0.0</v>
      </c>
      <c r="L55" s="14">
        <v>1.73E-4</v>
      </c>
    </row>
    <row r="56">
      <c r="B56" s="12">
        <v>0.0203</v>
      </c>
      <c r="C56" s="13">
        <v>0.0027</v>
      </c>
      <c r="D56" s="12">
        <v>0.0136</v>
      </c>
      <c r="E56" s="12">
        <v>0.0052</v>
      </c>
      <c r="F56" s="13">
        <v>0.0043</v>
      </c>
      <c r="G56" s="12">
        <v>-0.013</v>
      </c>
      <c r="H56" s="12">
        <v>9.0E-4</v>
      </c>
      <c r="I56" s="13">
        <v>0.0031</v>
      </c>
      <c r="J56" s="13">
        <v>0.0082</v>
      </c>
      <c r="K56" s="13">
        <v>-0.0067</v>
      </c>
      <c r="L56" s="14">
        <v>1.73E-4</v>
      </c>
    </row>
    <row r="57">
      <c r="B57" s="12">
        <v>0.0128</v>
      </c>
      <c r="C57" s="13">
        <v>0.0123</v>
      </c>
      <c r="D57" s="12">
        <v>2.0E-4</v>
      </c>
      <c r="E57" s="12">
        <v>0.0081</v>
      </c>
      <c r="F57" s="13">
        <v>0.0177</v>
      </c>
      <c r="G57" s="12">
        <v>0.0493</v>
      </c>
      <c r="H57" s="12">
        <v>0.001</v>
      </c>
      <c r="I57" s="13">
        <v>0.0159</v>
      </c>
      <c r="J57" s="13">
        <v>0.0</v>
      </c>
      <c r="K57" s="13">
        <v>-0.0067</v>
      </c>
      <c r="L57" s="14">
        <v>1.73E-4</v>
      </c>
    </row>
    <row r="58">
      <c r="B58" s="12">
        <v>0.0053</v>
      </c>
      <c r="C58" s="13">
        <v>-0.0198</v>
      </c>
      <c r="D58" s="12">
        <v>0.0056</v>
      </c>
      <c r="E58" s="12">
        <v>-9.0E-4</v>
      </c>
      <c r="F58" s="13">
        <v>-0.0116</v>
      </c>
      <c r="G58" s="12">
        <v>0.0</v>
      </c>
      <c r="H58" s="12">
        <v>-0.0159</v>
      </c>
      <c r="I58" s="13">
        <v>0.0</v>
      </c>
      <c r="J58" s="13">
        <v>0.0297</v>
      </c>
      <c r="K58" s="13">
        <v>-0.0079</v>
      </c>
      <c r="L58" s="14">
        <v>1.73E-4</v>
      </c>
    </row>
    <row r="59">
      <c r="B59" s="12">
        <v>-0.0059</v>
      </c>
      <c r="C59" s="13">
        <v>-0.0108</v>
      </c>
      <c r="D59" s="12">
        <v>-0.0061</v>
      </c>
      <c r="E59" s="12">
        <v>1.0E-4</v>
      </c>
      <c r="F59" s="13">
        <v>-0.0058</v>
      </c>
      <c r="G59" s="12">
        <v>0.0107</v>
      </c>
      <c r="H59" s="12">
        <v>0.0197</v>
      </c>
      <c r="I59" s="13">
        <v>0.0048</v>
      </c>
      <c r="J59" s="13">
        <v>0.0021</v>
      </c>
      <c r="K59" s="13">
        <v>-0.0026</v>
      </c>
      <c r="L59" s="14">
        <v>1.73E-4</v>
      </c>
    </row>
    <row r="60">
      <c r="B60" s="12">
        <v>-0.0067</v>
      </c>
      <c r="C60" s="13">
        <v>4.0E-4</v>
      </c>
      <c r="D60" s="12">
        <v>0.0049</v>
      </c>
      <c r="E60" s="12">
        <v>-3.0E-4</v>
      </c>
      <c r="F60" s="13">
        <v>0.0068</v>
      </c>
      <c r="G60" s="12">
        <v>0.0087</v>
      </c>
      <c r="H60" s="12">
        <v>0.0233</v>
      </c>
      <c r="I60" s="13">
        <v>-0.0016</v>
      </c>
      <c r="J60" s="13">
        <v>0.0064</v>
      </c>
      <c r="K60" s="13">
        <v>-0.0026</v>
      </c>
      <c r="L60" s="14">
        <v>1.73E-4</v>
      </c>
    </row>
    <row r="61">
      <c r="B61" s="12">
        <v>-0.0037</v>
      </c>
      <c r="C61" s="13">
        <v>0.0036</v>
      </c>
      <c r="D61" s="12">
        <v>0.0113</v>
      </c>
      <c r="E61" s="12">
        <v>0.0067</v>
      </c>
      <c r="F61" s="13">
        <v>-0.0048</v>
      </c>
      <c r="G61" s="12">
        <v>-0.0041</v>
      </c>
      <c r="H61" s="12">
        <v>0.006</v>
      </c>
      <c r="I61" s="13">
        <v>-0.0095</v>
      </c>
      <c r="J61" s="13">
        <v>-0.0085</v>
      </c>
      <c r="K61" s="13">
        <v>0.0026</v>
      </c>
      <c r="L61" s="14">
        <v>1.73E-4</v>
      </c>
    </row>
    <row r="62">
      <c r="B62" s="12">
        <v>0.0243</v>
      </c>
      <c r="C62" s="13">
        <v>0.0278</v>
      </c>
      <c r="D62" s="12">
        <v>0.0136</v>
      </c>
      <c r="E62" s="12">
        <v>-0.0044</v>
      </c>
      <c r="F62" s="13">
        <v>0.0107</v>
      </c>
      <c r="G62" s="12">
        <v>-0.0232</v>
      </c>
      <c r="H62" s="12">
        <v>-0.0353</v>
      </c>
      <c r="I62" s="13">
        <v>0.0144</v>
      </c>
      <c r="J62" s="13">
        <v>0.0021</v>
      </c>
      <c r="K62" s="13">
        <v>0.0053</v>
      </c>
      <c r="L62" s="14">
        <v>1.73E-4</v>
      </c>
    </row>
    <row r="63">
      <c r="B63" s="12">
        <v>-0.0434</v>
      </c>
      <c r="C63" s="13">
        <v>-0.0361</v>
      </c>
      <c r="D63" s="12">
        <v>0.0029</v>
      </c>
      <c r="E63" s="12">
        <v>-0.0087</v>
      </c>
      <c r="F63" s="13">
        <v>0.0</v>
      </c>
      <c r="G63" s="12">
        <v>0.0028</v>
      </c>
      <c r="H63" s="12">
        <v>0.0105</v>
      </c>
      <c r="I63" s="13">
        <v>-0.0095</v>
      </c>
      <c r="J63" s="13">
        <v>-0.0084</v>
      </c>
      <c r="K63" s="13">
        <v>-0.0079</v>
      </c>
      <c r="L63" s="14">
        <v>1.73E-4</v>
      </c>
    </row>
    <row r="64">
      <c r="B64" s="12">
        <v>-0.0085</v>
      </c>
      <c r="C64" s="13">
        <v>-0.0129</v>
      </c>
      <c r="D64" s="12">
        <v>-0.0198</v>
      </c>
      <c r="E64" s="12">
        <v>-0.0093</v>
      </c>
      <c r="F64" s="13">
        <v>0.0218</v>
      </c>
      <c r="G64" s="12">
        <v>-0.0092</v>
      </c>
      <c r="H64" s="12">
        <v>0.0081</v>
      </c>
      <c r="I64" s="13">
        <v>-0.0141</v>
      </c>
      <c r="J64" s="13">
        <v>0.0042</v>
      </c>
      <c r="K64" s="13">
        <v>-0.0065</v>
      </c>
      <c r="L64" s="14">
        <v>1.73E-4</v>
      </c>
    </row>
    <row r="65">
      <c r="B65" s="12">
        <v>0.0403</v>
      </c>
      <c r="C65" s="13">
        <v>-0.0165</v>
      </c>
      <c r="D65" s="12">
        <v>0.0023</v>
      </c>
      <c r="E65" s="12">
        <v>0.0027</v>
      </c>
      <c r="F65" s="13">
        <v>-0.0127</v>
      </c>
      <c r="G65" s="12">
        <v>0.0091</v>
      </c>
      <c r="H65" s="12">
        <v>0.0085</v>
      </c>
      <c r="I65" s="13">
        <v>0.0159</v>
      </c>
      <c r="J65" s="13">
        <v>0.0021</v>
      </c>
      <c r="K65" s="13">
        <v>0.0026</v>
      </c>
      <c r="L65" s="14">
        <v>1.73E-4</v>
      </c>
    </row>
    <row r="66">
      <c r="B66" s="12">
        <v>0.0259</v>
      </c>
      <c r="C66" s="13">
        <v>0.0532</v>
      </c>
      <c r="D66" s="12">
        <v>0.047</v>
      </c>
      <c r="E66" s="12">
        <v>-0.0233</v>
      </c>
      <c r="F66" s="13">
        <v>0.0099</v>
      </c>
      <c r="G66" s="12">
        <v>0.0038</v>
      </c>
      <c r="H66" s="12">
        <v>0.0176</v>
      </c>
      <c r="I66" s="13">
        <v>0.0</v>
      </c>
      <c r="J66" s="13">
        <v>0.0021</v>
      </c>
      <c r="K66" s="13">
        <v>-0.0026</v>
      </c>
      <c r="L66" s="14">
        <v>1.73E-4</v>
      </c>
    </row>
    <row r="67">
      <c r="B67" s="12">
        <v>0.0055</v>
      </c>
      <c r="C67" s="13">
        <v>-0.0354</v>
      </c>
      <c r="D67" s="12">
        <v>0.0171</v>
      </c>
      <c r="E67" s="12">
        <v>-0.0052</v>
      </c>
      <c r="F67" s="13">
        <v>0.0</v>
      </c>
      <c r="G67" s="12">
        <v>0.0149</v>
      </c>
      <c r="H67" s="12">
        <v>2.0E-4</v>
      </c>
      <c r="I67" s="13">
        <v>-0.0187</v>
      </c>
      <c r="J67" s="13">
        <v>-0.0105</v>
      </c>
      <c r="K67" s="13">
        <v>-0.0013</v>
      </c>
      <c r="L67" s="14">
        <v>1.73E-4</v>
      </c>
    </row>
    <row r="68">
      <c r="B68" s="12">
        <v>-0.0079</v>
      </c>
      <c r="C68" s="13">
        <v>-0.0074</v>
      </c>
      <c r="D68" s="12">
        <v>-0.0185</v>
      </c>
      <c r="E68" s="12">
        <v>-0.0102</v>
      </c>
      <c r="F68" s="13">
        <v>-0.0088</v>
      </c>
      <c r="G68" s="12">
        <v>-0.0105</v>
      </c>
      <c r="H68" s="12">
        <v>-0.0074</v>
      </c>
      <c r="I68" s="13">
        <v>0.0288</v>
      </c>
      <c r="J68" s="13">
        <v>-0.0063</v>
      </c>
      <c r="K68" s="13">
        <v>-0.0039</v>
      </c>
      <c r="L68" s="14">
        <v>1.73E-4</v>
      </c>
    </row>
    <row r="69">
      <c r="B69" s="12">
        <v>0.0443</v>
      </c>
      <c r="C69" s="13">
        <v>-0.005</v>
      </c>
      <c r="D69" s="12">
        <v>-0.0012</v>
      </c>
      <c r="E69" s="12">
        <v>0.0176</v>
      </c>
      <c r="F69" s="13">
        <v>0.0</v>
      </c>
      <c r="G69" s="12">
        <v>0.0038</v>
      </c>
      <c r="H69" s="12">
        <v>-0.0033</v>
      </c>
      <c r="I69" s="13">
        <v>-0.0064</v>
      </c>
      <c r="J69" s="13">
        <v>-0.0083</v>
      </c>
      <c r="K69" s="13">
        <v>-0.0039</v>
      </c>
      <c r="L69" s="14">
        <v>1.73E-4</v>
      </c>
    </row>
    <row r="70">
      <c r="B70" s="12">
        <v>0.019</v>
      </c>
      <c r="C70" s="13">
        <v>-0.0652</v>
      </c>
      <c r="D70" s="12">
        <v>0.0061</v>
      </c>
      <c r="E70" s="12">
        <v>0.0526</v>
      </c>
      <c r="F70" s="13">
        <v>-0.0029</v>
      </c>
      <c r="G70" s="12">
        <v>-0.0122</v>
      </c>
      <c r="H70" s="12">
        <v>-0.0044</v>
      </c>
      <c r="I70" s="13">
        <v>-0.0095</v>
      </c>
      <c r="J70" s="13">
        <v>0.0084</v>
      </c>
      <c r="K70" s="13">
        <v>-0.0026</v>
      </c>
      <c r="L70" s="14">
        <v>1.73E-4</v>
      </c>
    </row>
    <row r="71">
      <c r="B71" s="12">
        <v>-0.0034</v>
      </c>
      <c r="C71" s="13">
        <v>0.0041</v>
      </c>
      <c r="D71" s="12">
        <v>-0.014</v>
      </c>
      <c r="E71" s="12">
        <v>0.0058</v>
      </c>
      <c r="F71" s="13">
        <v>0.0029</v>
      </c>
      <c r="G71" s="12">
        <v>0.0098</v>
      </c>
      <c r="H71" s="12">
        <v>0.0176</v>
      </c>
      <c r="I71" s="13">
        <v>0.0063</v>
      </c>
      <c r="J71" s="13">
        <v>-0.0042</v>
      </c>
      <c r="K71" s="13">
        <v>0.0065</v>
      </c>
      <c r="L71" s="14">
        <v>1.73E-4</v>
      </c>
    </row>
    <row r="72">
      <c r="B72" s="12">
        <v>-0.004</v>
      </c>
      <c r="C72" s="13">
        <v>-9.0E-4</v>
      </c>
      <c r="D72" s="12">
        <v>0.0111</v>
      </c>
      <c r="E72" s="12">
        <v>-0.009</v>
      </c>
      <c r="F72" s="13">
        <v>-0.002</v>
      </c>
      <c r="G72" s="12">
        <v>-0.0343</v>
      </c>
      <c r="H72" s="12">
        <v>-0.0078</v>
      </c>
      <c r="I72" s="13">
        <v>0.0112</v>
      </c>
      <c r="J72" s="13">
        <v>-0.0062</v>
      </c>
      <c r="K72" s="13">
        <v>-0.0103</v>
      </c>
      <c r="L72" s="14">
        <v>1.73E-4</v>
      </c>
    </row>
    <row r="73">
      <c r="B73" s="12">
        <v>0.0104</v>
      </c>
      <c r="C73" s="13">
        <v>0.0042</v>
      </c>
      <c r="D73" s="12">
        <v>0.0043</v>
      </c>
      <c r="E73" s="12">
        <v>-0.0161</v>
      </c>
      <c r="F73" s="13">
        <v>0.002</v>
      </c>
      <c r="G73" s="12">
        <v>0.0195</v>
      </c>
      <c r="H73" s="12">
        <v>0.0123</v>
      </c>
      <c r="I73" s="13">
        <v>-0.0032</v>
      </c>
      <c r="J73" s="13">
        <v>0.0042</v>
      </c>
      <c r="K73" s="13">
        <v>0.0157</v>
      </c>
      <c r="L73" s="14">
        <v>1.73E-4</v>
      </c>
    </row>
    <row r="74">
      <c r="B74" s="12">
        <v>0.0198</v>
      </c>
      <c r="C74" s="13">
        <v>0.001</v>
      </c>
      <c r="D74" s="12">
        <v>0.0235</v>
      </c>
      <c r="E74" s="12">
        <v>0.0137</v>
      </c>
      <c r="F74" s="13">
        <v>-0.0039</v>
      </c>
      <c r="G74" s="12">
        <v>0.0218</v>
      </c>
      <c r="H74" s="12">
        <v>-0.0089</v>
      </c>
      <c r="I74" s="13">
        <v>-0.0048</v>
      </c>
      <c r="J74" s="13">
        <v>0.0</v>
      </c>
      <c r="K74" s="13">
        <v>0.0</v>
      </c>
      <c r="L74" s="14">
        <v>1.73E-4</v>
      </c>
    </row>
    <row r="75">
      <c r="B75" s="12">
        <v>-0.0112</v>
      </c>
      <c r="C75" s="13">
        <v>-0.0038</v>
      </c>
      <c r="D75" s="12">
        <v>-0.0036</v>
      </c>
      <c r="E75" s="12">
        <v>-0.0221</v>
      </c>
      <c r="F75" s="13">
        <v>-0.001</v>
      </c>
      <c r="G75" s="12">
        <v>0.0069</v>
      </c>
      <c r="H75" s="12">
        <v>-2.0E-4</v>
      </c>
      <c r="I75" s="13">
        <v>-0.0048</v>
      </c>
      <c r="J75" s="13">
        <v>0.0021</v>
      </c>
      <c r="K75" s="13">
        <v>-0.0052</v>
      </c>
      <c r="L75" s="14">
        <v>1.73E-4</v>
      </c>
    </row>
    <row r="76">
      <c r="B76" s="12">
        <v>0.0101</v>
      </c>
      <c r="C76" s="13">
        <v>0.0108</v>
      </c>
      <c r="D76" s="12">
        <v>-0.0016</v>
      </c>
      <c r="E76" s="12">
        <v>0.0214</v>
      </c>
      <c r="F76" s="13">
        <v>0.002</v>
      </c>
      <c r="G76" s="12">
        <v>0.025</v>
      </c>
      <c r="H76" s="12">
        <v>0.0084</v>
      </c>
      <c r="I76" s="13">
        <v>0.0128</v>
      </c>
      <c r="J76" s="13">
        <v>-0.0103</v>
      </c>
      <c r="K76" s="13">
        <v>-0.0052</v>
      </c>
      <c r="L76" s="14">
        <v>1.73E-4</v>
      </c>
    </row>
    <row r="77">
      <c r="B77" s="12">
        <v>0.019</v>
      </c>
      <c r="C77" s="13">
        <v>-0.0155</v>
      </c>
      <c r="D77" s="12">
        <v>0.0156</v>
      </c>
      <c r="E77" s="12">
        <v>-9.0E-4</v>
      </c>
      <c r="F77" s="13">
        <v>-0.001</v>
      </c>
      <c r="G77" s="12">
        <v>0.019</v>
      </c>
      <c r="H77" s="12">
        <v>-0.006</v>
      </c>
      <c r="I77" s="13">
        <v>0.0</v>
      </c>
      <c r="J77" s="13">
        <v>0.0083</v>
      </c>
      <c r="K77" s="13">
        <v>0.0026</v>
      </c>
      <c r="L77" s="14">
        <v>1.73E-4</v>
      </c>
    </row>
    <row r="78">
      <c r="B78" s="12">
        <v>-0.0216</v>
      </c>
      <c r="C78" s="13">
        <v>0.0195</v>
      </c>
      <c r="D78" s="12">
        <v>-0.0222</v>
      </c>
      <c r="E78" s="12">
        <v>-0.0375</v>
      </c>
      <c r="F78" s="13">
        <v>-0.0029</v>
      </c>
      <c r="G78" s="12">
        <v>0.0085</v>
      </c>
      <c r="H78" s="12">
        <v>0.0119</v>
      </c>
      <c r="I78" s="13">
        <v>-0.0016</v>
      </c>
      <c r="J78" s="13">
        <v>-0.0021</v>
      </c>
      <c r="K78" s="13">
        <v>0.0</v>
      </c>
      <c r="L78" s="14">
        <v>1.73E-4</v>
      </c>
    </row>
    <row r="79">
      <c r="B79" s="12">
        <v>0.002</v>
      </c>
      <c r="C79" s="13">
        <v>0.0411</v>
      </c>
      <c r="D79" s="12">
        <v>0.0362</v>
      </c>
      <c r="E79" s="12">
        <v>0.0032</v>
      </c>
      <c r="F79" s="13">
        <v>0.0059</v>
      </c>
      <c r="G79" s="12">
        <v>9.0E-4</v>
      </c>
      <c r="H79" s="12">
        <v>-0.0089</v>
      </c>
      <c r="I79" s="13">
        <v>-0.0095</v>
      </c>
      <c r="J79" s="13">
        <v>0.0021</v>
      </c>
      <c r="K79" s="13">
        <v>0.0266</v>
      </c>
      <c r="L79" s="14">
        <v>1.73E-4</v>
      </c>
    </row>
    <row r="80">
      <c r="B80" s="12">
        <v>-0.0133</v>
      </c>
      <c r="C80" s="13">
        <v>0.0346</v>
      </c>
      <c r="D80" s="12">
        <v>-0.0036</v>
      </c>
      <c r="E80" s="12">
        <v>-0.0277</v>
      </c>
      <c r="F80" s="13">
        <v>-0.023</v>
      </c>
      <c r="G80" s="12">
        <v>0.0206</v>
      </c>
      <c r="H80" s="12">
        <v>-2.0E-4</v>
      </c>
      <c r="I80" s="13">
        <v>-0.0125</v>
      </c>
      <c r="J80" s="13">
        <v>-0.0143</v>
      </c>
      <c r="K80" s="13">
        <v>0.0</v>
      </c>
      <c r="L80" s="14">
        <v>1.73E-4</v>
      </c>
    </row>
    <row r="81">
      <c r="B81" s="12">
        <v>0.0068</v>
      </c>
      <c r="C81" s="13">
        <v>-0.0015</v>
      </c>
      <c r="D81" s="12">
        <v>0.0227</v>
      </c>
      <c r="E81" s="12">
        <v>0.0411</v>
      </c>
      <c r="F81" s="13">
        <v>0.0019</v>
      </c>
      <c r="G81" s="12">
        <v>0.0148</v>
      </c>
      <c r="H81" s="12">
        <v>0.0063</v>
      </c>
      <c r="I81" s="13">
        <v>0.0127</v>
      </c>
      <c r="J81" s="13">
        <v>0.0146</v>
      </c>
      <c r="K81" s="13">
        <v>0.008</v>
      </c>
      <c r="L81" s="14">
        <v>1.73E-4</v>
      </c>
    </row>
    <row r="82">
      <c r="B82" s="12">
        <v>0.0142</v>
      </c>
      <c r="C82" s="13">
        <v>0.0053</v>
      </c>
      <c r="D82" s="12">
        <v>-0.0137</v>
      </c>
      <c r="E82" s="12">
        <v>0.0304</v>
      </c>
      <c r="F82" s="13">
        <v>0.0087</v>
      </c>
      <c r="G82" s="12">
        <v>-0.005</v>
      </c>
      <c r="H82" s="12">
        <v>0.0192</v>
      </c>
      <c r="I82" s="13">
        <v>0.0129</v>
      </c>
      <c r="J82" s="13">
        <v>0.0</v>
      </c>
      <c r="K82" s="13">
        <v>-0.0261</v>
      </c>
      <c r="L82" s="14">
        <v>1.73E-4</v>
      </c>
    </row>
    <row r="83">
      <c r="B83" s="12">
        <v>0.0051</v>
      </c>
      <c r="C83" s="13">
        <v>0.0305</v>
      </c>
      <c r="D83" s="12">
        <v>-0.0164</v>
      </c>
      <c r="E83" s="12">
        <v>0.0158</v>
      </c>
      <c r="F83" s="13">
        <v>-0.0067</v>
      </c>
      <c r="G83" s="12">
        <v>0.0124</v>
      </c>
      <c r="H83" s="12">
        <v>-0.002</v>
      </c>
      <c r="I83" s="13">
        <v>0.0016</v>
      </c>
      <c r="J83" s="13">
        <v>0.0021</v>
      </c>
      <c r="K83" s="13">
        <v>-0.0065</v>
      </c>
      <c r="L83" s="14">
        <v>1.73E-4</v>
      </c>
    </row>
    <row r="84">
      <c r="B84" s="12">
        <v>-0.0052</v>
      </c>
      <c r="C84" s="13">
        <v>0.0115</v>
      </c>
      <c r="D84" s="12">
        <v>-0.013</v>
      </c>
      <c r="E84" s="12">
        <v>0.0066</v>
      </c>
      <c r="F84" s="13">
        <v>0.0</v>
      </c>
      <c r="G84" s="12">
        <v>-0.0103</v>
      </c>
      <c r="H84" s="12">
        <v>-0.0119</v>
      </c>
      <c r="I84" s="13">
        <v>0.0065</v>
      </c>
      <c r="J84" s="13">
        <v>-0.0103</v>
      </c>
      <c r="K84" s="13">
        <v>0.0321</v>
      </c>
      <c r="L84" s="14">
        <v>1.73E-4</v>
      </c>
    </row>
    <row r="85">
      <c r="B85" s="12">
        <v>-0.0045</v>
      </c>
      <c r="C85" s="13">
        <v>0.0056</v>
      </c>
      <c r="D85" s="12">
        <v>0.0072</v>
      </c>
      <c r="E85" s="12">
        <v>0.0053</v>
      </c>
      <c r="F85" s="13">
        <v>-0.0108</v>
      </c>
      <c r="G85" s="12">
        <v>-0.0143</v>
      </c>
      <c r="H85" s="12">
        <v>-0.0043</v>
      </c>
      <c r="I85" s="13">
        <v>0.0033</v>
      </c>
      <c r="J85" s="13">
        <v>0.0021</v>
      </c>
      <c r="K85" s="13">
        <v>0.004</v>
      </c>
      <c r="L85" s="14">
        <v>1.73E-4</v>
      </c>
    </row>
    <row r="86">
      <c r="B86" s="12">
        <v>0.0115</v>
      </c>
      <c r="C86" s="13">
        <v>0.0195</v>
      </c>
      <c r="D86" s="12">
        <v>0.0301</v>
      </c>
      <c r="E86" s="12">
        <v>0.0053</v>
      </c>
      <c r="F86" s="13">
        <v>0.0168</v>
      </c>
      <c r="G86" s="12">
        <v>0.0161</v>
      </c>
      <c r="H86" s="12">
        <v>-0.0062</v>
      </c>
      <c r="I86" s="13">
        <v>0.0115</v>
      </c>
      <c r="J86" s="13">
        <v>0.0021</v>
      </c>
      <c r="K86" s="13">
        <v>-0.008</v>
      </c>
      <c r="L86" s="14">
        <v>1.73E-4</v>
      </c>
    </row>
    <row r="87">
      <c r="B87" s="12">
        <v>-0.0131</v>
      </c>
      <c r="C87" s="13">
        <v>-0.0042</v>
      </c>
      <c r="D87" s="12">
        <v>-0.0012</v>
      </c>
      <c r="E87" s="12">
        <v>-0.0139</v>
      </c>
      <c r="F87" s="13">
        <v>0.0019</v>
      </c>
      <c r="G87" s="12">
        <v>0.0113</v>
      </c>
      <c r="H87" s="12">
        <v>-0.0065</v>
      </c>
      <c r="I87" s="13">
        <v>-0.013</v>
      </c>
      <c r="J87" s="13">
        <v>-0.0082</v>
      </c>
      <c r="K87" s="13">
        <v>0.026</v>
      </c>
      <c r="L87" s="14">
        <v>1.73E-4</v>
      </c>
    </row>
    <row r="88">
      <c r="B88" s="12">
        <v>0.0278</v>
      </c>
      <c r="C88" s="13">
        <v>0.0133</v>
      </c>
      <c r="D88" s="12">
        <v>0.064</v>
      </c>
      <c r="E88" s="12">
        <v>0.011</v>
      </c>
      <c r="F88" s="13">
        <v>0.0097</v>
      </c>
      <c r="G88" s="12">
        <v>-0.0302</v>
      </c>
      <c r="H88" s="12">
        <v>-0.006</v>
      </c>
      <c r="I88" s="13">
        <v>0.0016</v>
      </c>
      <c r="J88" s="13">
        <v>0.0231</v>
      </c>
      <c r="K88" s="13">
        <v>0.0041</v>
      </c>
      <c r="L88" s="14">
        <v>1.73E-4</v>
      </c>
    </row>
    <row r="89">
      <c r="B89" s="12">
        <v>0.0427</v>
      </c>
      <c r="C89" s="13">
        <v>-0.0179</v>
      </c>
      <c r="D89" s="12">
        <v>0.0211</v>
      </c>
      <c r="E89" s="12">
        <v>0.0054</v>
      </c>
      <c r="F89" s="13">
        <v>-0.0096</v>
      </c>
      <c r="G89" s="12">
        <v>0.02</v>
      </c>
      <c r="H89" s="12">
        <v>-0.0323</v>
      </c>
      <c r="I89" s="13">
        <v>-0.0032</v>
      </c>
      <c r="J89" s="13">
        <v>0.0085</v>
      </c>
      <c r="K89" s="13">
        <v>-0.0136</v>
      </c>
      <c r="L89" s="14">
        <v>1.73E-4</v>
      </c>
    </row>
    <row r="90">
      <c r="B90" s="12">
        <v>0.014</v>
      </c>
      <c r="C90" s="13">
        <v>0.0388</v>
      </c>
      <c r="D90" s="12">
        <v>-0.0019</v>
      </c>
      <c r="E90" s="12">
        <v>-0.0186</v>
      </c>
      <c r="F90" s="13">
        <v>0.0068</v>
      </c>
      <c r="G90" s="12">
        <v>-0.0035</v>
      </c>
      <c r="H90" s="12">
        <v>-0.0074</v>
      </c>
      <c r="I90" s="13">
        <v>-0.0048</v>
      </c>
      <c r="J90" s="13">
        <v>0.0129</v>
      </c>
      <c r="K90" s="13">
        <v>-0.00212</v>
      </c>
      <c r="L90" s="14">
        <v>1.73E-4</v>
      </c>
    </row>
    <row r="91">
      <c r="B91" s="12">
        <v>-0.0138</v>
      </c>
      <c r="C91" s="13">
        <v>0.0241</v>
      </c>
      <c r="D91" s="12">
        <v>0.0054</v>
      </c>
      <c r="E91" s="12">
        <v>0.0124</v>
      </c>
      <c r="F91" s="13">
        <v>-0.0038</v>
      </c>
      <c r="G91" s="12">
        <v>0.0046</v>
      </c>
      <c r="H91" s="12">
        <v>0.0165</v>
      </c>
      <c r="I91" s="13">
        <v>0.0114</v>
      </c>
      <c r="J91" s="13">
        <v>0.0043</v>
      </c>
      <c r="K91" s="13">
        <v>0.0231</v>
      </c>
      <c r="L91" s="14">
        <v>1.73E-4</v>
      </c>
    </row>
    <row r="92">
      <c r="B92" s="12">
        <v>0.0164</v>
      </c>
      <c r="C92" s="13">
        <v>0.0091</v>
      </c>
      <c r="D92" s="12">
        <v>-0.0084</v>
      </c>
      <c r="E92" s="12">
        <v>0.0272</v>
      </c>
      <c r="F92" s="13">
        <v>0.0</v>
      </c>
      <c r="G92" s="12">
        <v>-0.0063</v>
      </c>
      <c r="H92" s="12">
        <v>0.0013</v>
      </c>
      <c r="I92" s="13">
        <v>-0.0016</v>
      </c>
      <c r="J92" s="13">
        <v>0.022</v>
      </c>
      <c r="K92" s="13">
        <v>0.0041</v>
      </c>
      <c r="L92" s="14">
        <v>1.73E-4</v>
      </c>
    </row>
    <row r="93">
      <c r="B93" s="12">
        <v>0.0316</v>
      </c>
      <c r="C93" s="13">
        <v>0.0406</v>
      </c>
      <c r="D93" s="12">
        <v>0.0408</v>
      </c>
      <c r="E93" s="12">
        <v>0.0817</v>
      </c>
      <c r="F93" s="13">
        <v>-0.0086</v>
      </c>
      <c r="G93" s="12">
        <v>-4.0E-4</v>
      </c>
      <c r="H93" s="12">
        <v>-0.0131</v>
      </c>
      <c r="I93" s="13">
        <v>0.0082</v>
      </c>
      <c r="J93" s="13">
        <v>0.0089</v>
      </c>
      <c r="K93" s="13">
        <v>0.00561</v>
      </c>
      <c r="L93" s="14">
        <v>1.73E-4</v>
      </c>
    </row>
    <row r="94">
      <c r="B94" s="12">
        <v>0.0075</v>
      </c>
      <c r="C94" s="13">
        <v>0.0011</v>
      </c>
      <c r="D94" s="12">
        <v>0.0251</v>
      </c>
      <c r="E94" s="12">
        <v>0.0172</v>
      </c>
      <c r="F94" s="13">
        <v>0.0029</v>
      </c>
      <c r="G94" s="12">
        <v>0.019</v>
      </c>
      <c r="H94" s="12">
        <v>0.0244</v>
      </c>
      <c r="I94" s="13">
        <v>0.0</v>
      </c>
      <c r="J94" s="13">
        <v>-0.0153</v>
      </c>
      <c r="K94" s="13">
        <v>0.0014</v>
      </c>
      <c r="L94" s="14">
        <v>1.73E-4</v>
      </c>
    </row>
    <row r="95">
      <c r="B95" s="12">
        <v>0.0162</v>
      </c>
      <c r="C95" s="13">
        <v>0.0075</v>
      </c>
      <c r="D95" s="12">
        <v>0.0419</v>
      </c>
      <c r="E95" s="12">
        <v>0.0163</v>
      </c>
      <c r="F95" s="13">
        <v>0.0067</v>
      </c>
      <c r="G95" s="12">
        <v>0.0088</v>
      </c>
      <c r="H95" s="12">
        <v>0.0111</v>
      </c>
      <c r="I95" s="13">
        <v>-0.0016</v>
      </c>
      <c r="J95" s="13">
        <v>0.0044</v>
      </c>
      <c r="K95" s="13">
        <v>0.0117</v>
      </c>
      <c r="L95" s="14">
        <v>1.73E-4</v>
      </c>
    </row>
    <row r="96">
      <c r="B96" s="12">
        <v>0.0212</v>
      </c>
      <c r="C96" s="13">
        <v>0.0135</v>
      </c>
      <c r="D96" s="12">
        <v>0.0131</v>
      </c>
      <c r="E96" s="12">
        <v>0.0216</v>
      </c>
      <c r="F96" s="13">
        <v>0.0058</v>
      </c>
      <c r="G96" s="12">
        <v>0.0041</v>
      </c>
      <c r="H96" s="12">
        <v>0.0279</v>
      </c>
      <c r="I96" s="13">
        <v>0.0083</v>
      </c>
      <c r="J96" s="13">
        <v>0.0156</v>
      </c>
      <c r="K96" s="13">
        <v>-0.0029</v>
      </c>
      <c r="L96" s="14">
        <v>1.73E-4</v>
      </c>
    </row>
    <row r="97">
      <c r="B97" s="12">
        <v>0.0224</v>
      </c>
      <c r="C97" s="13">
        <v>0.0032</v>
      </c>
      <c r="D97" s="12">
        <v>0.003</v>
      </c>
      <c r="E97" s="12">
        <v>0.0277</v>
      </c>
      <c r="F97" s="13">
        <v>-0.0209</v>
      </c>
      <c r="G97" s="12">
        <v>0.0039</v>
      </c>
      <c r="H97" s="12">
        <v>0.0268</v>
      </c>
      <c r="I97" s="13">
        <v>-0.0049</v>
      </c>
      <c r="J97" s="13">
        <v>-0.011</v>
      </c>
      <c r="K97" s="13">
        <v>0.0178</v>
      </c>
      <c r="L97" s="14">
        <v>1.73E-4</v>
      </c>
    </row>
    <row r="98">
      <c r="B98" s="12">
        <v>-0.0157</v>
      </c>
      <c r="C98" s="18">
        <v>0.0023</v>
      </c>
      <c r="D98" s="12">
        <v>-0.0148</v>
      </c>
      <c r="E98" s="12">
        <v>-0.0018</v>
      </c>
      <c r="F98" s="18">
        <v>0.0203</v>
      </c>
      <c r="G98" s="12">
        <v>-0.0032</v>
      </c>
      <c r="H98" s="12">
        <v>6.0E-4</v>
      </c>
      <c r="I98" s="13">
        <v>-0.0098</v>
      </c>
      <c r="J98" s="18">
        <v>0.0089</v>
      </c>
      <c r="K98" s="18">
        <v>-0.00217</v>
      </c>
      <c r="L98" s="14">
        <v>1.73E-4</v>
      </c>
    </row>
    <row r="99">
      <c r="B99" s="12">
        <v>0.0158</v>
      </c>
      <c r="C99" s="18">
        <v>0.0079</v>
      </c>
      <c r="D99" s="12">
        <v>0.0224</v>
      </c>
      <c r="E99" s="12">
        <v>0.0112</v>
      </c>
      <c r="F99" s="18">
        <v>-0.0039</v>
      </c>
      <c r="G99" s="12">
        <v>-0.0305</v>
      </c>
      <c r="H99" s="12">
        <v>0.0054</v>
      </c>
      <c r="I99" s="13">
        <v>-0.0065</v>
      </c>
      <c r="J99" s="18">
        <v>0.009</v>
      </c>
      <c r="K99" s="18">
        <v>-0.0058</v>
      </c>
      <c r="L99" s="14">
        <v>1.73E-4</v>
      </c>
    </row>
    <row r="100">
      <c r="B100" s="12">
        <v>-0.0308</v>
      </c>
      <c r="C100" s="18">
        <v>-0.0247</v>
      </c>
      <c r="D100" s="12">
        <v>-0.0567</v>
      </c>
      <c r="E100" s="12">
        <v>-0.0269</v>
      </c>
      <c r="F100" s="18">
        <v>-0.0033</v>
      </c>
      <c r="G100" s="12">
        <v>-0.0231</v>
      </c>
      <c r="H100" s="12">
        <v>0.0013</v>
      </c>
      <c r="I100" s="18">
        <v>0.0049</v>
      </c>
      <c r="J100" s="18">
        <v>-0.0045</v>
      </c>
      <c r="K100" s="18">
        <v>-0.00387</v>
      </c>
      <c r="L100" s="14">
        <v>1.73E-4</v>
      </c>
    </row>
    <row r="101">
      <c r="B101" s="12">
        <v>-0.0183</v>
      </c>
      <c r="C101" s="18">
        <v>-0.0202</v>
      </c>
      <c r="D101" s="12">
        <v>0.0042</v>
      </c>
      <c r="E101" s="12">
        <v>-0.0236</v>
      </c>
      <c r="F101" s="18">
        <v>0.0083</v>
      </c>
      <c r="G101" s="12">
        <v>-0.0307</v>
      </c>
      <c r="H101" s="12">
        <v>-0.0093</v>
      </c>
      <c r="I101" s="18">
        <v>0.0033</v>
      </c>
      <c r="J101" s="18">
        <v>-0.0154</v>
      </c>
      <c r="K101" s="18">
        <v>-0.0014</v>
      </c>
      <c r="L101" s="14">
        <v>1.73E-4</v>
      </c>
    </row>
    <row r="102">
      <c r="B102" s="12">
        <v>-0.0169</v>
      </c>
      <c r="C102" s="18">
        <v>-9.0E-4</v>
      </c>
      <c r="D102" s="12">
        <v>-0.0105</v>
      </c>
      <c r="E102" s="12">
        <v>-0.0236</v>
      </c>
      <c r="F102" s="18">
        <v>0.0185</v>
      </c>
      <c r="G102" s="12">
        <v>0.0028</v>
      </c>
      <c r="H102" s="12">
        <v>-0.0195</v>
      </c>
      <c r="I102" s="18">
        <v>-0.0033</v>
      </c>
      <c r="J102" s="19">
        <v>0.001</v>
      </c>
      <c r="K102" s="18">
        <v>0.0028</v>
      </c>
      <c r="L102" s="14">
        <v>1.73E-4</v>
      </c>
    </row>
    <row r="104">
      <c r="A104" s="20" t="s">
        <v>27</v>
      </c>
      <c r="B104" s="21">
        <f t="shared" ref="B104:L104" si="8">AVERAGE(B3:B102)</f>
        <v>0.003233</v>
      </c>
      <c r="C104" s="21">
        <f t="shared" si="8"/>
        <v>0.002675</v>
      </c>
      <c r="D104" s="21">
        <f t="shared" si="8"/>
        <v>0.003781</v>
      </c>
      <c r="E104" s="21">
        <f t="shared" si="8"/>
        <v>0.004074</v>
      </c>
      <c r="F104" s="21">
        <f t="shared" si="8"/>
        <v>0.002203</v>
      </c>
      <c r="G104" s="21">
        <f t="shared" si="8"/>
        <v>0.003758</v>
      </c>
      <c r="H104" s="21">
        <f t="shared" si="8"/>
        <v>0.001689</v>
      </c>
      <c r="I104" s="21">
        <f t="shared" si="8"/>
        <v>0.0009466</v>
      </c>
      <c r="J104" s="21">
        <f t="shared" si="8"/>
        <v>0.001693</v>
      </c>
      <c r="K104" s="21">
        <f t="shared" si="8"/>
        <v>0.0004846464646</v>
      </c>
      <c r="L104" s="21">
        <f t="shared" si="8"/>
        <v>0.000173</v>
      </c>
    </row>
    <row r="105">
      <c r="A105" s="6" t="s">
        <v>28</v>
      </c>
    </row>
    <row r="106">
      <c r="A106" s="20" t="s">
        <v>29</v>
      </c>
      <c r="B106" s="24">
        <f t="shared" ref="B106:L106" si="9">STDEV(B3:B102)</f>
        <v>0.01711763256</v>
      </c>
      <c r="C106" s="24">
        <f t="shared" si="9"/>
        <v>0.01766060145</v>
      </c>
      <c r="D106" s="24">
        <f t="shared" si="9"/>
        <v>0.0181267295</v>
      </c>
      <c r="E106" s="24">
        <f t="shared" si="9"/>
        <v>0.02049283994</v>
      </c>
      <c r="F106" s="24">
        <f t="shared" si="9"/>
        <v>0.01508566418</v>
      </c>
      <c r="G106" s="24">
        <f t="shared" si="9"/>
        <v>0.01934839633</v>
      </c>
      <c r="H106" s="24">
        <f t="shared" si="9"/>
        <v>0.01464727985</v>
      </c>
      <c r="I106" s="24">
        <f t="shared" si="9"/>
        <v>0.01379870381</v>
      </c>
      <c r="J106" s="24">
        <f t="shared" si="9"/>
        <v>0.01100788748</v>
      </c>
      <c r="K106" s="24">
        <f t="shared" si="9"/>
        <v>0.01707173887</v>
      </c>
      <c r="L106" s="24">
        <f t="shared" si="9"/>
        <v>0</v>
      </c>
    </row>
    <row r="107">
      <c r="A107" s="6" t="s">
        <v>30</v>
      </c>
    </row>
    <row r="108">
      <c r="A108" s="25" t="s">
        <v>31</v>
      </c>
    </row>
    <row r="110">
      <c r="A110" s="26" t="s">
        <v>32</v>
      </c>
      <c r="B110" s="27">
        <f t="shared" ref="B110:K110" si="10">((-1.96*B106)/(90^(1/2)))+B104</f>
        <v>-0.0003035395265</v>
      </c>
      <c r="C110" s="27">
        <f t="shared" si="10"/>
        <v>-0.0009737180606</v>
      </c>
      <c r="D110" s="27">
        <f t="shared" si="10"/>
        <v>0.0000359788865</v>
      </c>
      <c r="E110" s="27">
        <f t="shared" si="10"/>
        <v>-0.0001598645962</v>
      </c>
      <c r="F110" s="27">
        <f t="shared" si="10"/>
        <v>-0.0009137305091</v>
      </c>
      <c r="G110" s="27">
        <f t="shared" si="10"/>
        <v>-0.0002394200956</v>
      </c>
      <c r="H110" s="27">
        <f t="shared" si="10"/>
        <v>-0.001337159369</v>
      </c>
      <c r="I110" s="27">
        <f t="shared" si="10"/>
        <v>-0.001904241742</v>
      </c>
      <c r="J110" s="27">
        <f t="shared" si="10"/>
        <v>-0.0005812531163</v>
      </c>
      <c r="K110" s="27">
        <f t="shared" si="10"/>
        <v>-0.003042411327</v>
      </c>
      <c r="L110" s="28"/>
    </row>
    <row r="111">
      <c r="A111" s="26" t="s">
        <v>33</v>
      </c>
      <c r="B111" s="29">
        <f t="shared" ref="B111:K111" si="11">((1.96*B106)/(90^(1/2)))+B104</f>
        <v>0.006769539526</v>
      </c>
      <c r="C111" s="29">
        <f t="shared" si="11"/>
        <v>0.006323718061</v>
      </c>
      <c r="D111" s="29">
        <f t="shared" si="11"/>
        <v>0.007526021113</v>
      </c>
      <c r="E111" s="29">
        <f t="shared" si="11"/>
        <v>0.008307864596</v>
      </c>
      <c r="F111" s="29">
        <f t="shared" si="11"/>
        <v>0.005319730509</v>
      </c>
      <c r="G111" s="29">
        <f t="shared" si="11"/>
        <v>0.007755420096</v>
      </c>
      <c r="H111" s="29">
        <f t="shared" si="11"/>
        <v>0.004715159369</v>
      </c>
      <c r="I111" s="29">
        <f t="shared" si="11"/>
        <v>0.003797441742</v>
      </c>
      <c r="J111" s="29">
        <f t="shared" si="11"/>
        <v>0.003967253116</v>
      </c>
      <c r="K111" s="29">
        <f t="shared" si="11"/>
        <v>0.004011704256</v>
      </c>
      <c r="L111" s="30"/>
    </row>
    <row r="112">
      <c r="A112" s="31" t="s">
        <v>118</v>
      </c>
    </row>
    <row r="114">
      <c r="A114" s="32" t="s">
        <v>35</v>
      </c>
      <c r="B114" s="33">
        <f t="shared" ref="B114:K114" si="12">B106*(1-0.151)</f>
        <v>0.01453287004</v>
      </c>
      <c r="C114" s="33">
        <f t="shared" si="12"/>
        <v>0.01499385063</v>
      </c>
      <c r="D114" s="33">
        <f t="shared" si="12"/>
        <v>0.01538959334</v>
      </c>
      <c r="E114" s="33">
        <f t="shared" si="12"/>
        <v>0.01739842111</v>
      </c>
      <c r="F114" s="33">
        <f t="shared" si="12"/>
        <v>0.01280772889</v>
      </c>
      <c r="G114" s="33">
        <f t="shared" si="12"/>
        <v>0.01642678848</v>
      </c>
      <c r="H114" s="33">
        <f t="shared" si="12"/>
        <v>0.01243554059</v>
      </c>
      <c r="I114" s="33">
        <f t="shared" si="12"/>
        <v>0.01171509953</v>
      </c>
      <c r="J114" s="33">
        <f t="shared" si="12"/>
        <v>0.009345696474</v>
      </c>
      <c r="K114" s="33">
        <f t="shared" si="12"/>
        <v>0.0144939063</v>
      </c>
      <c r="L114" s="33"/>
    </row>
    <row r="115">
      <c r="A115" s="32" t="s">
        <v>33</v>
      </c>
      <c r="B115" s="33">
        <f t="shared" ref="B115:K115" si="13">B106*(1+0.151)</f>
        <v>0.01970239508</v>
      </c>
      <c r="C115" s="33">
        <f t="shared" si="13"/>
        <v>0.02032735226</v>
      </c>
      <c r="D115" s="33">
        <f t="shared" si="13"/>
        <v>0.02086386565</v>
      </c>
      <c r="E115" s="33">
        <f t="shared" si="13"/>
        <v>0.02358725877</v>
      </c>
      <c r="F115" s="33">
        <f t="shared" si="13"/>
        <v>0.01736359947</v>
      </c>
      <c r="G115" s="33">
        <f t="shared" si="13"/>
        <v>0.02227000417</v>
      </c>
      <c r="H115" s="33">
        <f t="shared" si="13"/>
        <v>0.01685901911</v>
      </c>
      <c r="I115" s="33">
        <f t="shared" si="13"/>
        <v>0.01588230808</v>
      </c>
      <c r="J115" s="33">
        <f t="shared" si="13"/>
        <v>0.01267007849</v>
      </c>
      <c r="K115" s="33">
        <f t="shared" si="13"/>
        <v>0.01964957144</v>
      </c>
      <c r="L115" s="33"/>
    </row>
    <row r="116">
      <c r="A116" s="34" t="s">
        <v>119</v>
      </c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>
      <c r="B118" s="152" t="s">
        <v>13</v>
      </c>
      <c r="C118" s="36" t="str">
        <f t="shared" ref="C118:L118" si="14">C1</f>
        <v>ОАО Банк Санкт-Петербург (BSPB)</v>
      </c>
      <c r="D118" s="152" t="str">
        <f t="shared" si="14"/>
        <v>Алроса</v>
      </c>
      <c r="E118" s="152" t="str">
        <f t="shared" si="14"/>
        <v>Лукойл</v>
      </c>
      <c r="F118" s="36" t="str">
        <f t="shared" si="14"/>
        <v>ОАО Нефтекамский автозавод (NFAZ)</v>
      </c>
      <c r="G118" s="152" t="str">
        <f t="shared" si="14"/>
        <v>Intel </v>
      </c>
      <c r="H118" s="152" t="str">
        <f t="shared" si="14"/>
        <v>Siemens </v>
      </c>
      <c r="I118" s="36" t="str">
        <f t="shared" si="14"/>
        <v>Gaz PAO Pref (GAZA_p)</v>
      </c>
      <c r="J118" s="36" t="str">
        <f t="shared" si="14"/>
        <v>Рязанская энергетическая сбытовая компания (RZSB)</v>
      </c>
      <c r="K118" s="36" t="str">
        <f t="shared" si="14"/>
        <v>MKF Krasnyi Oktyabr PAO (KROT)</v>
      </c>
      <c r="L118" s="36" t="str">
        <f t="shared" si="14"/>
        <v>Россельхоз банк </v>
      </c>
    </row>
    <row r="119">
      <c r="A119" s="15" t="s">
        <v>38</v>
      </c>
      <c r="B119" s="16">
        <f t="shared" ref="B119:K119" si="15">(B104-$L$99)/B106</f>
        <v>0.178763038</v>
      </c>
      <c r="C119" s="16">
        <f t="shared" si="15"/>
        <v>0.1416712793</v>
      </c>
      <c r="D119" s="16">
        <f t="shared" si="15"/>
        <v>0.1990430762</v>
      </c>
      <c r="E119" s="16">
        <f t="shared" si="15"/>
        <v>0.1903591699</v>
      </c>
      <c r="F119" s="16">
        <f t="shared" si="15"/>
        <v>0.1345648409</v>
      </c>
      <c r="G119" s="16">
        <f t="shared" si="15"/>
        <v>0.1852866739</v>
      </c>
      <c r="H119" s="16">
        <f t="shared" si="15"/>
        <v>0.1035004462</v>
      </c>
      <c r="I119" s="16">
        <f t="shared" si="15"/>
        <v>0.05606323687</v>
      </c>
      <c r="J119" s="16">
        <f t="shared" si="15"/>
        <v>0.1380828067</v>
      </c>
      <c r="K119" s="16">
        <f t="shared" si="15"/>
        <v>0.01825510963</v>
      </c>
    </row>
    <row r="121">
      <c r="A121" s="39"/>
      <c r="B121" s="40" t="s">
        <v>39</v>
      </c>
    </row>
    <row r="122">
      <c r="A122" s="41"/>
      <c r="B122" s="42" t="str">
        <f t="shared" ref="B122:K122" si="16">B118</f>
        <v>Газпром</v>
      </c>
      <c r="C122" s="153" t="str">
        <f t="shared" si="16"/>
        <v>ОАО Банк Санкт-Петербург (BSPB)</v>
      </c>
      <c r="D122" s="42" t="str">
        <f t="shared" si="16"/>
        <v>Алроса</v>
      </c>
      <c r="E122" s="42" t="str">
        <f t="shared" si="16"/>
        <v>Лукойл</v>
      </c>
      <c r="F122" s="153" t="str">
        <f t="shared" si="16"/>
        <v>ОАО Нефтекамский автозавод (NFAZ)</v>
      </c>
      <c r="G122" s="42" t="str">
        <f t="shared" si="16"/>
        <v>Intel </v>
      </c>
      <c r="H122" s="42" t="str">
        <f t="shared" si="16"/>
        <v>Siemens </v>
      </c>
      <c r="I122" s="153" t="str">
        <f t="shared" si="16"/>
        <v>Gaz PAO Pref (GAZA_p)</v>
      </c>
      <c r="J122" s="153" t="str">
        <f t="shared" si="16"/>
        <v>Рязанская энергетическая сбытовая компания (RZSB)</v>
      </c>
      <c r="K122" s="153" t="str">
        <f t="shared" si="16"/>
        <v>MKF Krasnyi Oktyabr PAO (KROT)</v>
      </c>
    </row>
    <row r="123">
      <c r="A123" s="154" t="str">
        <f>B122</f>
        <v>Газпром</v>
      </c>
      <c r="B123" s="164">
        <f t="shared" ref="B123:K123" si="17">CORREL($B$3:$B$102,B$3:B$102)</f>
        <v>1</v>
      </c>
      <c r="C123" s="164">
        <f t="shared" si="17"/>
        <v>0.2473602807</v>
      </c>
      <c r="D123" s="164">
        <f t="shared" si="17"/>
        <v>0.4905122381</v>
      </c>
      <c r="E123" s="164">
        <f t="shared" si="17"/>
        <v>0.5627709246</v>
      </c>
      <c r="F123" s="164">
        <f t="shared" si="17"/>
        <v>-0.01793633893</v>
      </c>
      <c r="G123" s="164">
        <f t="shared" si="17"/>
        <v>0.1468046079</v>
      </c>
      <c r="H123" s="164">
        <f t="shared" si="17"/>
        <v>-0.08251663578</v>
      </c>
      <c r="I123" s="164">
        <f t="shared" si="17"/>
        <v>0.2113994445</v>
      </c>
      <c r="J123" s="164">
        <f t="shared" si="17"/>
        <v>0.255267157</v>
      </c>
      <c r="K123" s="164">
        <f t="shared" si="17"/>
        <v>0.01897065974</v>
      </c>
    </row>
    <row r="124">
      <c r="A124" s="155" t="str">
        <f>C122</f>
        <v>ОАО Банк Санкт-Петербург (BSPB)</v>
      </c>
      <c r="B124" s="45">
        <f>C123</f>
        <v>0.2473602807</v>
      </c>
      <c r="C124" s="45">
        <f t="shared" ref="C124:K124" si="18">CORREL($C$3:$C$102,C$3:C$102)</f>
        <v>1</v>
      </c>
      <c r="D124" s="45">
        <f t="shared" si="18"/>
        <v>0.3028209223</v>
      </c>
      <c r="E124" s="45">
        <f t="shared" si="18"/>
        <v>0.1102224715</v>
      </c>
      <c r="F124" s="45">
        <f t="shared" si="18"/>
        <v>0.08770844015</v>
      </c>
      <c r="G124" s="45">
        <f t="shared" si="18"/>
        <v>-0.008644575879</v>
      </c>
      <c r="H124" s="45">
        <f t="shared" si="18"/>
        <v>0.1067285235</v>
      </c>
      <c r="I124" s="45">
        <f t="shared" si="18"/>
        <v>0.1077594501</v>
      </c>
      <c r="J124" s="45">
        <f t="shared" si="18"/>
        <v>0.1452024095</v>
      </c>
      <c r="K124" s="45">
        <f t="shared" si="18"/>
        <v>0.06904353094</v>
      </c>
    </row>
    <row r="125">
      <c r="A125" s="155" t="str">
        <f>D122</f>
        <v>Алроса</v>
      </c>
      <c r="B125" s="45">
        <f>D123</f>
        <v>0.4905122381</v>
      </c>
      <c r="C125" s="45">
        <f>D124</f>
        <v>0.3028209223</v>
      </c>
      <c r="D125" s="45">
        <f t="shared" ref="D125:K125" si="19">CORREL($D$3:$D$102,D$3:D$102)</f>
        <v>1</v>
      </c>
      <c r="E125" s="45">
        <f t="shared" si="19"/>
        <v>0.3856143094</v>
      </c>
      <c r="F125" s="45">
        <f t="shared" si="19"/>
        <v>0.05719784954</v>
      </c>
      <c r="G125" s="45">
        <f t="shared" si="19"/>
        <v>-0.01153517978</v>
      </c>
      <c r="H125" s="45">
        <f t="shared" si="19"/>
        <v>0.1218665476</v>
      </c>
      <c r="I125" s="45">
        <f t="shared" si="19"/>
        <v>0.06787870893</v>
      </c>
      <c r="J125" s="45">
        <f t="shared" si="19"/>
        <v>0.1842005011</v>
      </c>
      <c r="K125" s="45">
        <f t="shared" si="19"/>
        <v>-0.02180274541</v>
      </c>
    </row>
    <row r="126">
      <c r="A126" s="155" t="str">
        <f>E122</f>
        <v>Лукойл</v>
      </c>
      <c r="B126" s="45">
        <f>E123</f>
        <v>0.5627709246</v>
      </c>
      <c r="C126" s="45">
        <f>E124</f>
        <v>0.1102224715</v>
      </c>
      <c r="D126" s="45">
        <f>E125</f>
        <v>0.3856143094</v>
      </c>
      <c r="E126" s="45">
        <f t="shared" ref="E126:K126" si="20">CORREL($E$3:$E$102,E$3:E$102)</f>
        <v>1</v>
      </c>
      <c r="F126" s="45">
        <f t="shared" si="20"/>
        <v>-0.04786343776</v>
      </c>
      <c r="G126" s="45">
        <f t="shared" si="20"/>
        <v>0.1433884839</v>
      </c>
      <c r="H126" s="45">
        <f t="shared" si="20"/>
        <v>0.06928834862</v>
      </c>
      <c r="I126" s="45">
        <f t="shared" si="20"/>
        <v>0.1665511372</v>
      </c>
      <c r="J126" s="45">
        <f t="shared" si="20"/>
        <v>0.07816123569</v>
      </c>
      <c r="K126" s="45">
        <f t="shared" si="20"/>
        <v>-0.07114877651</v>
      </c>
    </row>
    <row r="127">
      <c r="A127" s="155" t="str">
        <f>F122</f>
        <v>ОАО Нефтекамский автозавод (NFAZ)</v>
      </c>
      <c r="B127" s="45">
        <f>F123</f>
        <v>-0.01793633893</v>
      </c>
      <c r="C127" s="45">
        <f>F124</f>
        <v>0.08770844015</v>
      </c>
      <c r="D127" s="45">
        <f>F125</f>
        <v>0.05719784954</v>
      </c>
      <c r="E127" s="45">
        <f>F126</f>
        <v>-0.04786343776</v>
      </c>
      <c r="F127" s="45">
        <f t="shared" ref="F127:K127" si="21">CORREL($F$3:$F$102,F$3:F$102)</f>
        <v>1</v>
      </c>
      <c r="G127" s="45">
        <f t="shared" si="21"/>
        <v>0.1223074696</v>
      </c>
      <c r="H127" s="45">
        <f t="shared" si="21"/>
        <v>0.110097641</v>
      </c>
      <c r="I127" s="45">
        <f t="shared" si="21"/>
        <v>0.01560367247</v>
      </c>
      <c r="J127" s="45">
        <f t="shared" si="21"/>
        <v>0.2197686822</v>
      </c>
      <c r="K127" s="45">
        <f t="shared" si="21"/>
        <v>0.1215499432</v>
      </c>
    </row>
    <row r="128">
      <c r="A128" s="155" t="str">
        <f>G122</f>
        <v>Intel </v>
      </c>
      <c r="B128" s="45">
        <f>G123</f>
        <v>0.1468046079</v>
      </c>
      <c r="C128" s="45">
        <f>G124</f>
        <v>-0.008644575879</v>
      </c>
      <c r="D128" s="45">
        <f>G125</f>
        <v>-0.01153517978</v>
      </c>
      <c r="E128" s="45">
        <f>G126</f>
        <v>0.1433884839</v>
      </c>
      <c r="F128" s="45">
        <f>G127</f>
        <v>0.1223074696</v>
      </c>
      <c r="G128" s="45">
        <f t="shared" ref="G128:K128" si="22">CORREL($G$3:$G$102,G$3:G$102)</f>
        <v>1</v>
      </c>
      <c r="H128" s="45">
        <f t="shared" si="22"/>
        <v>0.06491181966</v>
      </c>
      <c r="I128" s="45">
        <f t="shared" si="22"/>
        <v>-0.1244481638</v>
      </c>
      <c r="J128" s="45">
        <f t="shared" si="22"/>
        <v>-0.04700807833</v>
      </c>
      <c r="K128" s="45">
        <f t="shared" si="22"/>
        <v>0.1298554877</v>
      </c>
    </row>
    <row r="129">
      <c r="A129" s="155" t="str">
        <f>H122</f>
        <v>Siemens </v>
      </c>
      <c r="B129" s="45">
        <f>H123</f>
        <v>-0.08251663578</v>
      </c>
      <c r="C129" s="45">
        <f>H124</f>
        <v>0.1067285235</v>
      </c>
      <c r="D129" s="45">
        <f>H125</f>
        <v>0.1218665476</v>
      </c>
      <c r="E129" s="45">
        <f>H126</f>
        <v>0.06928834862</v>
      </c>
      <c r="F129" s="45">
        <f>H127</f>
        <v>0.110097641</v>
      </c>
      <c r="G129" s="45">
        <f>H128</f>
        <v>0.06491181966</v>
      </c>
      <c r="H129" s="45">
        <f t="shared" ref="H129:K129" si="23">CORREL($H$3:$H$102,H$3:H$102)</f>
        <v>1</v>
      </c>
      <c r="I129" s="45">
        <f t="shared" si="23"/>
        <v>-0.06872060819</v>
      </c>
      <c r="J129" s="45">
        <f t="shared" si="23"/>
        <v>-0.05781849985</v>
      </c>
      <c r="K129" s="45">
        <f t="shared" si="23"/>
        <v>0.07508240176</v>
      </c>
    </row>
    <row r="130">
      <c r="A130" s="155" t="str">
        <f>I122</f>
        <v>Gaz PAO Pref (GAZA_p)</v>
      </c>
      <c r="B130" s="45">
        <f>I123</f>
        <v>0.2113994445</v>
      </c>
      <c r="C130" s="45">
        <f>I124</f>
        <v>0.1077594501</v>
      </c>
      <c r="D130" s="45">
        <f>I125</f>
        <v>0.06787870893</v>
      </c>
      <c r="E130" s="45">
        <f>I126</f>
        <v>0.1665511372</v>
      </c>
      <c r="F130" s="45">
        <f>I127</f>
        <v>0.01560367247</v>
      </c>
      <c r="G130" s="45">
        <f>I128</f>
        <v>-0.1244481638</v>
      </c>
      <c r="H130" s="45">
        <f>I129</f>
        <v>-0.06872060819</v>
      </c>
      <c r="I130" s="45">
        <f t="shared" ref="I130:K130" si="24">CORREL($I$3:$I$102,I$3:I$102)</f>
        <v>1</v>
      </c>
      <c r="J130" s="45">
        <f t="shared" si="24"/>
        <v>-0.02278330424</v>
      </c>
      <c r="K130" s="45">
        <f t="shared" si="24"/>
        <v>-0.04125149161</v>
      </c>
    </row>
    <row r="131">
      <c r="A131" s="155" t="str">
        <f>J122</f>
        <v>Рязанская энергетическая сбытовая компания (RZSB)</v>
      </c>
      <c r="B131" s="45">
        <f>J123</f>
        <v>0.255267157</v>
      </c>
      <c r="C131" s="45">
        <f>J124</f>
        <v>0.1452024095</v>
      </c>
      <c r="D131" s="45">
        <f>J125</f>
        <v>0.1842005011</v>
      </c>
      <c r="E131" s="45">
        <f>J126</f>
        <v>0.07816123569</v>
      </c>
      <c r="F131" s="45">
        <f>J127</f>
        <v>0.2197686822</v>
      </c>
      <c r="G131" s="45">
        <f>J128</f>
        <v>-0.04700807833</v>
      </c>
      <c r="H131" s="45">
        <f>J129</f>
        <v>-0.05781849985</v>
      </c>
      <c r="I131" s="45">
        <f>J130</f>
        <v>-0.02278330424</v>
      </c>
      <c r="J131" s="45">
        <f t="shared" ref="J131:K131" si="25">CORREL($J$3:$J$102,J$3:J$102)</f>
        <v>1</v>
      </c>
      <c r="K131" s="45">
        <f t="shared" si="25"/>
        <v>0.1967760956</v>
      </c>
    </row>
    <row r="132">
      <c r="A132" s="155" t="str">
        <f>K122</f>
        <v>MKF Krasnyi Oktyabr PAO (KROT)</v>
      </c>
      <c r="B132" s="45">
        <f>K123</f>
        <v>0.01897065974</v>
      </c>
      <c r="C132" s="45">
        <f>K124</f>
        <v>0.06904353094</v>
      </c>
      <c r="D132" s="45">
        <f>K125</f>
        <v>-0.02180274541</v>
      </c>
      <c r="E132" s="45">
        <f>K126</f>
        <v>-0.07114877651</v>
      </c>
      <c r="F132" s="45">
        <f>K127</f>
        <v>0.1215499432</v>
      </c>
      <c r="G132" s="45">
        <f>K128</f>
        <v>0.1298554877</v>
      </c>
      <c r="H132" s="45">
        <f>K129</f>
        <v>0.07508240176</v>
      </c>
      <c r="I132" s="45">
        <f>K130</f>
        <v>-0.04125149161</v>
      </c>
      <c r="J132" s="45">
        <f>K131</f>
        <v>0.1967760956</v>
      </c>
      <c r="K132" s="45">
        <f>CORREL($K$3:$K$102,K$3:K$102)</f>
        <v>1</v>
      </c>
    </row>
    <row r="134">
      <c r="A134" s="47" t="s">
        <v>40</v>
      </c>
    </row>
    <row r="135">
      <c r="A135" s="48" t="s">
        <v>41</v>
      </c>
      <c r="C135" s="49">
        <v>0.003</v>
      </c>
      <c r="E135" s="48" t="s">
        <v>42</v>
      </c>
      <c r="G135" s="50">
        <f>E191</f>
        <v>1.087546577</v>
      </c>
      <c r="J135" s="6" t="s">
        <v>93</v>
      </c>
      <c r="L135" s="60">
        <f>1-G135</f>
        <v>-0.08754657673</v>
      </c>
    </row>
    <row r="137">
      <c r="B137" s="52" t="s">
        <v>44</v>
      </c>
    </row>
    <row r="138">
      <c r="A138" s="53"/>
      <c r="B138" s="54" t="str">
        <f t="shared" ref="B138:K138" si="26">B122</f>
        <v>Газпром</v>
      </c>
      <c r="C138" s="55" t="str">
        <f t="shared" si="26"/>
        <v>ОАО Банк Санкт-Петербург (BSPB)</v>
      </c>
      <c r="D138" s="54" t="str">
        <f t="shared" si="26"/>
        <v>Алроса</v>
      </c>
      <c r="E138" s="54" t="str">
        <f t="shared" si="26"/>
        <v>Лукойл</v>
      </c>
      <c r="F138" s="55" t="str">
        <f t="shared" si="26"/>
        <v>ОАО Нефтекамский автозавод (NFAZ)</v>
      </c>
      <c r="G138" s="54" t="str">
        <f t="shared" si="26"/>
        <v>Intel </v>
      </c>
      <c r="H138" s="54" t="str">
        <f t="shared" si="26"/>
        <v>Siemens </v>
      </c>
      <c r="I138" s="55" t="str">
        <f t="shared" si="26"/>
        <v>Gaz PAO Pref (GAZA_p)</v>
      </c>
      <c r="J138" s="55" t="str">
        <f t="shared" si="26"/>
        <v>Рязанская энергетическая сбытовая компания (RZSB)</v>
      </c>
      <c r="K138" s="55" t="str">
        <f t="shared" si="26"/>
        <v>MKF Krasnyi Oktyabr PAO (KROT)</v>
      </c>
    </row>
    <row r="139">
      <c r="A139" s="156" t="str">
        <f>B138</f>
        <v>Газпром</v>
      </c>
      <c r="B139" s="57">
        <f t="shared" ref="B139:K139" si="27">B123*$B$106*B106</f>
        <v>0.0002930133444</v>
      </c>
      <c r="C139" s="57">
        <f t="shared" si="27"/>
        <v>0.00007477891414</v>
      </c>
      <c r="D139" s="57">
        <f t="shared" si="27"/>
        <v>0.0001521994212</v>
      </c>
      <c r="E139" s="57">
        <f t="shared" si="27"/>
        <v>0.000197413796</v>
      </c>
      <c r="F139" s="57">
        <f t="shared" si="27"/>
        <v>-0.000004631716162</v>
      </c>
      <c r="G139" s="57">
        <f t="shared" si="27"/>
        <v>0.00004862150101</v>
      </c>
      <c r="H139" s="57">
        <f t="shared" si="27"/>
        <v>-0.00002068912828</v>
      </c>
      <c r="I139" s="57">
        <f t="shared" si="27"/>
        <v>0.0000499327901</v>
      </c>
      <c r="J139" s="57">
        <f t="shared" si="27"/>
        <v>0.00004809972828</v>
      </c>
      <c r="K139" s="57">
        <f t="shared" si="27"/>
        <v>0.000005543753269</v>
      </c>
    </row>
    <row r="140">
      <c r="A140" s="158" t="str">
        <f>C138</f>
        <v>ОАО Банк Санкт-Петербург (BSPB)</v>
      </c>
      <c r="B140" s="59">
        <f>C139</f>
        <v>0.00007477891414</v>
      </c>
      <c r="C140" s="57">
        <f t="shared" ref="C140:K140" si="28">C124*$C$106*C106</f>
        <v>0.0003118968434</v>
      </c>
      <c r="D140" s="57">
        <f t="shared" si="28"/>
        <v>0.00009694174242</v>
      </c>
      <c r="E140" s="57">
        <f t="shared" si="28"/>
        <v>0.00003989126263</v>
      </c>
      <c r="F140" s="57">
        <f t="shared" si="28"/>
        <v>0.00002336744949</v>
      </c>
      <c r="G140" s="57">
        <f t="shared" si="28"/>
        <v>-0.000002953888889</v>
      </c>
      <c r="H140" s="57">
        <f t="shared" si="28"/>
        <v>0.0000276085101</v>
      </c>
      <c r="I140" s="57">
        <f t="shared" si="28"/>
        <v>0.00002626026768</v>
      </c>
      <c r="J140" s="57">
        <f t="shared" si="28"/>
        <v>0.00002822820707</v>
      </c>
      <c r="K140" s="57">
        <f t="shared" si="28"/>
        <v>0.00002081642961</v>
      </c>
    </row>
    <row r="141">
      <c r="A141" s="158" t="str">
        <f>D138</f>
        <v>Алроса</v>
      </c>
      <c r="B141" s="59">
        <f>D139</f>
        <v>0.0001521994212</v>
      </c>
      <c r="C141" s="59">
        <f>D140</f>
        <v>0.00009694174242</v>
      </c>
      <c r="D141" s="57">
        <f t="shared" ref="D141:K141" si="29">D125*$D$106*D106</f>
        <v>0.0003285783222</v>
      </c>
      <c r="E141" s="57">
        <f t="shared" si="29"/>
        <v>0.0001432434404</v>
      </c>
      <c r="F141" s="57">
        <f t="shared" si="29"/>
        <v>0.00001564096667</v>
      </c>
      <c r="G141" s="57">
        <f t="shared" si="29"/>
        <v>-0.000004045654545</v>
      </c>
      <c r="H141" s="57">
        <f t="shared" si="29"/>
        <v>0.00003235645556</v>
      </c>
      <c r="I141" s="57">
        <f t="shared" si="29"/>
        <v>0.00001697818727</v>
      </c>
      <c r="J141" s="57">
        <f t="shared" si="29"/>
        <v>0.00003675481515</v>
      </c>
      <c r="K141" s="57">
        <f t="shared" si="29"/>
        <v>-0.000006746964056</v>
      </c>
    </row>
    <row r="142">
      <c r="A142" s="158" t="str">
        <f>E138</f>
        <v>Лукойл</v>
      </c>
      <c r="B142" s="57">
        <f>E139</f>
        <v>0.000197413796</v>
      </c>
      <c r="C142" s="57">
        <f>E140</f>
        <v>0.00003989126263</v>
      </c>
      <c r="D142" s="57">
        <f>E141</f>
        <v>0.0001432434404</v>
      </c>
      <c r="E142" s="57">
        <f t="shared" ref="E142:K142" si="30">E126*$E$106*E106</f>
        <v>0.0004199564889</v>
      </c>
      <c r="F142" s="57">
        <f t="shared" si="30"/>
        <v>-0.00001479689091</v>
      </c>
      <c r="G142" s="57">
        <f t="shared" si="30"/>
        <v>0.00005685404848</v>
      </c>
      <c r="H142" s="57">
        <f t="shared" si="30"/>
        <v>0.00002079789293</v>
      </c>
      <c r="I142" s="57">
        <f t="shared" si="30"/>
        <v>0.00004709643596</v>
      </c>
      <c r="J142" s="57">
        <f t="shared" si="30"/>
        <v>0.00001763183636</v>
      </c>
      <c r="K142" s="57">
        <f t="shared" si="30"/>
        <v>-0.00002489128649</v>
      </c>
    </row>
    <row r="143">
      <c r="A143" s="158" t="str">
        <f>F138</f>
        <v>ОАО Нефтекамский автозавод (NFAZ)</v>
      </c>
      <c r="B143" s="59">
        <f>F139</f>
        <v>-0.000004631716162</v>
      </c>
      <c r="C143" s="59">
        <f>F140</f>
        <v>0.00002336744949</v>
      </c>
      <c r="D143" s="59">
        <f>F141</f>
        <v>0.00001564096667</v>
      </c>
      <c r="E143" s="59">
        <f>F142</f>
        <v>-0.00001479689091</v>
      </c>
      <c r="F143" s="57">
        <f t="shared" ref="F143:K143" si="31">F127*$F$106*F106</f>
        <v>0.0002275772636</v>
      </c>
      <c r="G143" s="57">
        <f t="shared" si="31"/>
        <v>0.00003569952121</v>
      </c>
      <c r="H143" s="57">
        <f t="shared" si="31"/>
        <v>0.00002432760909</v>
      </c>
      <c r="I143" s="57">
        <f t="shared" si="31"/>
        <v>0.000003248101212</v>
      </c>
      <c r="J143" s="57">
        <f t="shared" si="31"/>
        <v>0.00003649507172</v>
      </c>
      <c r="K143" s="57">
        <f t="shared" si="31"/>
        <v>0.00003130379242</v>
      </c>
    </row>
    <row r="144">
      <c r="A144" s="158" t="str">
        <f>G138</f>
        <v>Intel </v>
      </c>
      <c r="B144" s="59">
        <f>G139</f>
        <v>0.00004862150101</v>
      </c>
      <c r="C144" s="59">
        <f>G140</f>
        <v>-0.000002953888889</v>
      </c>
      <c r="D144" s="59">
        <f>G141</f>
        <v>-0.000004045654545</v>
      </c>
      <c r="E144" s="59">
        <f>G142</f>
        <v>0.00005685404848</v>
      </c>
      <c r="F144" s="59">
        <f>G143</f>
        <v>0.00003569952121</v>
      </c>
      <c r="G144" s="57">
        <f t="shared" ref="G144:K144" si="32">G128*$G$106*G106</f>
        <v>0.0003743604404</v>
      </c>
      <c r="H144" s="57">
        <f t="shared" si="32"/>
        <v>0.00001839609899</v>
      </c>
      <c r="I144" s="57">
        <f t="shared" si="32"/>
        <v>-0.00003322551798</v>
      </c>
      <c r="J144" s="57">
        <f t="shared" si="32"/>
        <v>-0.00001001201414</v>
      </c>
      <c r="K144" s="57">
        <f t="shared" si="32"/>
        <v>0.00004289266606</v>
      </c>
    </row>
    <row r="145">
      <c r="A145" s="158" t="str">
        <f>H138</f>
        <v>Siemens </v>
      </c>
      <c r="B145" s="57">
        <f>H139</f>
        <v>-0.00002068912828</v>
      </c>
      <c r="C145" s="57">
        <f>H140</f>
        <v>0.0000276085101</v>
      </c>
      <c r="D145" s="57">
        <f>H141</f>
        <v>0.00003235645556</v>
      </c>
      <c r="E145" s="57">
        <f>H142</f>
        <v>0.00002079789293</v>
      </c>
      <c r="F145" s="57">
        <f>H143</f>
        <v>0.00002432760909</v>
      </c>
      <c r="G145" s="57">
        <f>H144</f>
        <v>0.00001839609899</v>
      </c>
      <c r="H145" s="57">
        <f t="shared" ref="H145:K145" si="33">H129*$H$106*H106</f>
        <v>0.0002145428071</v>
      </c>
      <c r="I145" s="57">
        <f t="shared" si="33"/>
        <v>-0.00001388936101</v>
      </c>
      <c r="J145" s="57">
        <f t="shared" si="33"/>
        <v>-0.00000932240101</v>
      </c>
      <c r="K145" s="57">
        <f t="shared" si="33"/>
        <v>0.00001877469519</v>
      </c>
    </row>
    <row r="146">
      <c r="A146" s="158" t="str">
        <f>I138</f>
        <v>Gaz PAO Pref (GAZA_p)</v>
      </c>
      <c r="B146" s="59">
        <f>I139</f>
        <v>0.0000499327901</v>
      </c>
      <c r="C146" s="59">
        <f>I140</f>
        <v>0.00002626026768</v>
      </c>
      <c r="D146" s="59">
        <f>I141</f>
        <v>0.00001697818727</v>
      </c>
      <c r="E146" s="59">
        <f>I142</f>
        <v>0.00004709643596</v>
      </c>
      <c r="F146" s="59">
        <f>I143</f>
        <v>0.000003248101212</v>
      </c>
      <c r="G146" s="59">
        <f>I144</f>
        <v>-0.00003322551798</v>
      </c>
      <c r="H146" s="59">
        <f>I145</f>
        <v>-0.00001388936101</v>
      </c>
      <c r="I146" s="57">
        <f t="shared" ref="I146:K146" si="34">I130*$I$106*I106</f>
        <v>0.0001904042267</v>
      </c>
      <c r="J146" s="57">
        <f t="shared" si="34"/>
        <v>-0.000003460660404</v>
      </c>
      <c r="K146" s="57">
        <f t="shared" si="34"/>
        <v>-0.000009717525933</v>
      </c>
    </row>
    <row r="147">
      <c r="A147" s="158" t="str">
        <f>J138</f>
        <v>Рязанская энергетическая сбытовая компания (RZSB)</v>
      </c>
      <c r="B147" s="59">
        <f>J139</f>
        <v>0.00004809972828</v>
      </c>
      <c r="C147" s="59">
        <f>J140</f>
        <v>0.00002822820707</v>
      </c>
      <c r="D147" s="59">
        <f>J141</f>
        <v>0.00003675481515</v>
      </c>
      <c r="E147" s="59">
        <f>J142</f>
        <v>0.00001763183636</v>
      </c>
      <c r="F147" s="59">
        <f>J143</f>
        <v>0.00003649507172</v>
      </c>
      <c r="G147" s="59">
        <f>J144</f>
        <v>-0.00001001201414</v>
      </c>
      <c r="H147" s="59">
        <f>J145</f>
        <v>-0.00000932240101</v>
      </c>
      <c r="I147" s="59">
        <f>J146</f>
        <v>-0.000003460660404</v>
      </c>
      <c r="J147" s="57">
        <f t="shared" ref="J147:K147" si="35">J131*$J$106*J106</f>
        <v>0.0001211735869</v>
      </c>
      <c r="K147" s="57">
        <f t="shared" si="35"/>
        <v>0.00003697890782</v>
      </c>
    </row>
    <row r="148">
      <c r="A148" s="158" t="str">
        <f>K138</f>
        <v>MKF Krasnyi Oktyabr PAO (KROT)</v>
      </c>
      <c r="B148" s="57">
        <f>K139</f>
        <v>0.000005543753269</v>
      </c>
      <c r="C148" s="57">
        <f>K140</f>
        <v>0.00002081642961</v>
      </c>
      <c r="D148" s="57">
        <f>K141</f>
        <v>-0.000006746964056</v>
      </c>
      <c r="E148" s="57">
        <f>K142</f>
        <v>-0.00002489128649</v>
      </c>
      <c r="F148" s="57">
        <f>K143</f>
        <v>0.00003130379242</v>
      </c>
      <c r="G148" s="57">
        <f>K144</f>
        <v>0.00004289266606</v>
      </c>
      <c r="H148" s="57">
        <f>K145</f>
        <v>0.00001877469519</v>
      </c>
      <c r="I148" s="57">
        <f>K146</f>
        <v>-0.000009717525933</v>
      </c>
      <c r="J148" s="57">
        <f>K147</f>
        <v>0.00003697890782</v>
      </c>
      <c r="K148" s="57">
        <f>K132*$K$106*K106</f>
        <v>0.000291444268</v>
      </c>
    </row>
    <row r="149">
      <c r="A149" s="16"/>
    </row>
    <row r="151">
      <c r="B151" s="52" t="s">
        <v>46</v>
      </c>
    </row>
    <row r="152">
      <c r="B152" s="54" t="str">
        <f t="shared" ref="B152:K152" si="36">B138</f>
        <v>Газпром</v>
      </c>
      <c r="C152" s="159" t="str">
        <f t="shared" si="36"/>
        <v>ОАО Банк Санкт-Петербург (BSPB)</v>
      </c>
      <c r="D152" s="54" t="str">
        <f t="shared" si="36"/>
        <v>Алроса</v>
      </c>
      <c r="E152" s="54" t="str">
        <f t="shared" si="36"/>
        <v>Лукойл</v>
      </c>
      <c r="F152" s="159" t="str">
        <f t="shared" si="36"/>
        <v>ОАО Нефтекамский автозавод (NFAZ)</v>
      </c>
      <c r="G152" s="54" t="str">
        <f t="shared" si="36"/>
        <v>Intel </v>
      </c>
      <c r="H152" s="54" t="str">
        <f t="shared" si="36"/>
        <v>Siemens </v>
      </c>
      <c r="I152" s="159" t="str">
        <f t="shared" si="36"/>
        <v>Gaz PAO Pref (GAZA_p)</v>
      </c>
      <c r="J152" s="159" t="str">
        <f t="shared" si="36"/>
        <v>Рязанская энергетическая сбытовая компания (RZSB)</v>
      </c>
      <c r="K152" s="159" t="str">
        <f t="shared" si="36"/>
        <v>MKF Krasnyi Oktyabr PAO (KROT)</v>
      </c>
      <c r="M152" s="52" t="s">
        <v>47</v>
      </c>
    </row>
    <row r="153">
      <c r="A153" s="44" t="str">
        <f>B152</f>
        <v>Газпром</v>
      </c>
      <c r="B153" s="60">
        <f t="array" ref="B153:K162">MINVERSE(B139:K148)</f>
        <v>6715.443616</v>
      </c>
      <c r="C153" s="60">
        <v>-636.5522871370051</v>
      </c>
      <c r="D153" s="60">
        <v>-1853.474706877928</v>
      </c>
      <c r="E153" s="60">
        <v>-2208.3060543309166</v>
      </c>
      <c r="F153" s="60">
        <v>507.85306802603236</v>
      </c>
      <c r="G153" s="60">
        <v>-790.4978536846601</v>
      </c>
      <c r="H153" s="60">
        <v>1099.7625104949766</v>
      </c>
      <c r="I153" s="60">
        <v>-1067.0364868091322</v>
      </c>
      <c r="J153" s="60">
        <v>-1756.6425635542214</v>
      </c>
      <c r="K153" s="60">
        <v>-135.53200600665764</v>
      </c>
      <c r="M153" s="61">
        <f>B165</f>
        <v>0.00306</v>
      </c>
    </row>
    <row r="154">
      <c r="A154" s="46" t="str">
        <f>C152</f>
        <v>ОАО Банк Санкт-Петербург (BSPB)</v>
      </c>
      <c r="B154" s="60">
        <v>-636.5522871370051</v>
      </c>
      <c r="C154" s="60">
        <v>3704.0311298274805</v>
      </c>
      <c r="D154" s="60">
        <v>-809.8019412504434</v>
      </c>
      <c r="E154" s="60">
        <v>271.930941477924</v>
      </c>
      <c r="F154" s="60">
        <v>-202.49973725780978</v>
      </c>
      <c r="G154" s="60">
        <v>82.39405215724962</v>
      </c>
      <c r="H154" s="60">
        <v>-448.6610185953085</v>
      </c>
      <c r="I154" s="60">
        <v>-369.0055789736592</v>
      </c>
      <c r="J154" s="60">
        <v>-326.3602718804146</v>
      </c>
      <c r="K154" s="60">
        <v>-180.3425412032523</v>
      </c>
      <c r="M154" s="61">
        <f>C165</f>
        <v>0.002502</v>
      </c>
    </row>
    <row r="155">
      <c r="A155" s="46" t="str">
        <f>D152</f>
        <v>Алроса</v>
      </c>
      <c r="B155" s="60">
        <v>-1853.4747068779277</v>
      </c>
      <c r="C155" s="60">
        <v>-809.8019412504432</v>
      </c>
      <c r="D155" s="60">
        <v>4535.923569571988</v>
      </c>
      <c r="E155" s="60">
        <v>-650.9495952685842</v>
      </c>
      <c r="F155" s="60">
        <v>-282.1095130538487</v>
      </c>
      <c r="G155" s="60">
        <v>445.41659457458525</v>
      </c>
      <c r="H155" s="60">
        <v>-709.6997345535551</v>
      </c>
      <c r="I155" s="60">
        <v>389.53305086568383</v>
      </c>
      <c r="J155" s="60">
        <v>-342.3608981290406</v>
      </c>
      <c r="K155" s="60">
        <v>209.40178582665527</v>
      </c>
      <c r="M155" s="61">
        <f>D165</f>
        <v>0.003608</v>
      </c>
    </row>
    <row r="156">
      <c r="A156" s="46" t="str">
        <f>E152</f>
        <v>Лукойл</v>
      </c>
      <c r="B156" s="60">
        <v>-2208.3060543309175</v>
      </c>
      <c r="C156" s="60">
        <v>271.9309414779242</v>
      </c>
      <c r="D156" s="60">
        <v>-650.9495952685844</v>
      </c>
      <c r="E156" s="60">
        <v>3760.459990836082</v>
      </c>
      <c r="F156" s="60">
        <v>259.3121455707454</v>
      </c>
      <c r="G156" s="60">
        <v>-358.3684806127553</v>
      </c>
      <c r="H156" s="60">
        <v>-562.3324649599614</v>
      </c>
      <c r="I156" s="60">
        <v>-417.0208561462898</v>
      </c>
      <c r="J156" s="60">
        <v>193.39852613731995</v>
      </c>
      <c r="K156" s="60">
        <v>351.35326596634246</v>
      </c>
      <c r="M156" s="61">
        <f>E165</f>
        <v>0.003901</v>
      </c>
    </row>
    <row r="157">
      <c r="A157" s="46" t="str">
        <f>F152</f>
        <v>ОАО Нефтекамский автозавод (NFAZ)</v>
      </c>
      <c r="B157" s="60">
        <v>507.85306802603236</v>
      </c>
      <c r="C157" s="60">
        <v>-202.49973725780993</v>
      </c>
      <c r="D157" s="60">
        <v>-282.10951305384873</v>
      </c>
      <c r="E157" s="60">
        <v>259.31214557074543</v>
      </c>
      <c r="F157" s="60">
        <v>4902.680072616424</v>
      </c>
      <c r="G157" s="60">
        <v>-611.1655545903966</v>
      </c>
      <c r="H157" s="60">
        <v>-491.3850222009849</v>
      </c>
      <c r="I157" s="60">
        <v>-409.69846636267664</v>
      </c>
      <c r="J157" s="60">
        <v>-1624.546443081961</v>
      </c>
      <c r="K157" s="60">
        <v>-192.10711654261152</v>
      </c>
      <c r="M157" s="61">
        <f>F165</f>
        <v>0.00203</v>
      </c>
    </row>
    <row r="158">
      <c r="A158" s="46" t="str">
        <f>G152</f>
        <v>Intel </v>
      </c>
      <c r="B158" s="60">
        <v>-790.49785368466</v>
      </c>
      <c r="C158" s="60">
        <v>82.39405215724962</v>
      </c>
      <c r="D158" s="60">
        <v>445.41659457458513</v>
      </c>
      <c r="E158" s="60">
        <v>-358.3684806127552</v>
      </c>
      <c r="F158" s="60">
        <v>-611.1655545903966</v>
      </c>
      <c r="G158" s="60">
        <v>3042.5651453020555</v>
      </c>
      <c r="H158" s="60">
        <v>-186.96935052032046</v>
      </c>
      <c r="I158" s="60">
        <v>763.7110278404525</v>
      </c>
      <c r="J158" s="60">
        <v>793.834731713791</v>
      </c>
      <c r="K158" s="60">
        <v>-456.496423127721</v>
      </c>
      <c r="M158" s="61">
        <f>G165</f>
        <v>0.003585</v>
      </c>
    </row>
    <row r="159">
      <c r="A159" s="46" t="str">
        <f>H152</f>
        <v>Siemens </v>
      </c>
      <c r="B159" s="60">
        <v>1099.7625104949766</v>
      </c>
      <c r="C159" s="60">
        <v>-448.6610185953085</v>
      </c>
      <c r="D159" s="60">
        <v>-709.6997345535551</v>
      </c>
      <c r="E159" s="60">
        <v>-562.3324649599615</v>
      </c>
      <c r="F159" s="60">
        <v>-491.38502220098496</v>
      </c>
      <c r="G159" s="60">
        <v>-186.9693505203204</v>
      </c>
      <c r="H159" s="60">
        <v>5138.037931622053</v>
      </c>
      <c r="I159" s="60">
        <v>318.6311345788817</v>
      </c>
      <c r="J159" s="60">
        <v>615.3654735130766</v>
      </c>
      <c r="K159" s="60">
        <v>-371.4785455906763</v>
      </c>
      <c r="M159" s="61">
        <f>H165</f>
        <v>0.001516</v>
      </c>
    </row>
    <row r="160">
      <c r="A160" s="46" t="str">
        <f>I152</f>
        <v>Gaz PAO Pref (GAZA_p)</v>
      </c>
      <c r="B160" s="60">
        <v>-1067.0364868091322</v>
      </c>
      <c r="C160" s="60">
        <v>-369.0055789736591</v>
      </c>
      <c r="D160" s="60">
        <v>389.53305086568383</v>
      </c>
      <c r="E160" s="60">
        <v>-417.0208561462897</v>
      </c>
      <c r="F160" s="60">
        <v>-409.6984663626766</v>
      </c>
      <c r="G160" s="60">
        <v>763.7110278404524</v>
      </c>
      <c r="H160" s="60">
        <v>318.63113457888164</v>
      </c>
      <c r="I160" s="60">
        <v>5830.656419918984</v>
      </c>
      <c r="J160" s="60">
        <v>823.135707955852</v>
      </c>
      <c r="K160" s="60">
        <v>21.105072104597024</v>
      </c>
      <c r="M160" s="61">
        <f>I165</f>
        <v>0.0007736</v>
      </c>
    </row>
    <row r="161">
      <c r="A161" s="46" t="str">
        <f>J152</f>
        <v>Рязанская энергетическая сбытовая компания (RZSB)</v>
      </c>
      <c r="B161" s="60">
        <v>-1756.6425635542216</v>
      </c>
      <c r="C161" s="60">
        <v>-326.3602718804144</v>
      </c>
      <c r="D161" s="60">
        <v>-342.3608981290408</v>
      </c>
      <c r="E161" s="60">
        <v>193.39852613731983</v>
      </c>
      <c r="F161" s="60">
        <v>-1624.5464430819611</v>
      </c>
      <c r="G161" s="60">
        <v>793.8347317137909</v>
      </c>
      <c r="H161" s="60">
        <v>615.3654735130766</v>
      </c>
      <c r="I161" s="60">
        <v>823.1357079558521</v>
      </c>
      <c r="J161" s="60">
        <v>10084.031587833018</v>
      </c>
      <c r="K161" s="60">
        <v>-1168.6970784680373</v>
      </c>
      <c r="M161" s="61">
        <f>J165</f>
        <v>0.00152</v>
      </c>
    </row>
    <row r="162">
      <c r="A162" s="46" t="str">
        <f>K152</f>
        <v>MKF Krasnyi Oktyabr PAO (KROT)</v>
      </c>
      <c r="B162" s="60">
        <v>-135.5320060066577</v>
      </c>
      <c r="C162" s="60">
        <v>-180.34254120325235</v>
      </c>
      <c r="D162" s="60">
        <v>209.40178582665527</v>
      </c>
      <c r="E162" s="60">
        <v>351.3532659663425</v>
      </c>
      <c r="F162" s="60">
        <v>-192.1071165426115</v>
      </c>
      <c r="G162" s="60">
        <v>-456.49642312772113</v>
      </c>
      <c r="H162" s="60">
        <v>-371.4785455906762</v>
      </c>
      <c r="I162" s="60">
        <v>21.105072104597017</v>
      </c>
      <c r="J162" s="60">
        <v>-1168.6970784680373</v>
      </c>
      <c r="K162" s="60">
        <v>3742.240564524951</v>
      </c>
      <c r="M162" s="61">
        <f>K165</f>
        <v>0.0003116464646</v>
      </c>
    </row>
    <row r="164">
      <c r="B164" s="52" t="s">
        <v>48</v>
      </c>
    </row>
    <row r="165">
      <c r="B165" s="61">
        <f t="shared" ref="B165:K165" si="37">B104-$L$104</f>
        <v>0.00306</v>
      </c>
      <c r="C165" s="61">
        <f t="shared" si="37"/>
        <v>0.002502</v>
      </c>
      <c r="D165" s="61">
        <f t="shared" si="37"/>
        <v>0.003608</v>
      </c>
      <c r="E165" s="61">
        <f t="shared" si="37"/>
        <v>0.003901</v>
      </c>
      <c r="F165" s="61">
        <f t="shared" si="37"/>
        <v>0.00203</v>
      </c>
      <c r="G165" s="61">
        <f t="shared" si="37"/>
        <v>0.003585</v>
      </c>
      <c r="H165" s="61">
        <f t="shared" si="37"/>
        <v>0.001516</v>
      </c>
      <c r="I165" s="61">
        <f t="shared" si="37"/>
        <v>0.0007736</v>
      </c>
      <c r="J165" s="61">
        <f t="shared" si="37"/>
        <v>0.00152</v>
      </c>
      <c r="K165" s="61">
        <f t="shared" si="37"/>
        <v>0.0003116464646</v>
      </c>
    </row>
    <row r="168">
      <c r="A168" s="62" t="s">
        <v>49</v>
      </c>
      <c r="D168" s="62"/>
      <c r="E168" s="62"/>
      <c r="F168" s="62"/>
    </row>
    <row r="170">
      <c r="B170" s="63" t="s">
        <v>50</v>
      </c>
    </row>
    <row r="171">
      <c r="B171" s="53">
        <f t="array" ref="B171:K171">MMULT(B165:K165,B153:K162)</f>
        <v>-0.01888232304</v>
      </c>
      <c r="C171" s="53">
        <v>3.825077748479197</v>
      </c>
      <c r="D171" s="53">
        <v>5.922945719522383</v>
      </c>
      <c r="E171" s="53">
        <v>4.713896038074605</v>
      </c>
      <c r="F171" s="53">
        <v>5.211451112095214</v>
      </c>
      <c r="G171" s="53">
        <v>9.034948698228511</v>
      </c>
      <c r="H171" s="53">
        <v>4.676015203191566</v>
      </c>
      <c r="I171" s="53">
        <v>3.7478536312317723</v>
      </c>
      <c r="J171" s="53">
        <v>9.408577661308378</v>
      </c>
      <c r="K171" s="53">
        <v>-1.9233094749839905</v>
      </c>
    </row>
    <row r="174">
      <c r="B174" s="48" t="s">
        <v>51</v>
      </c>
      <c r="C174" s="64">
        <f t="array" ref="C174">MMULT(B171:K171,M153:M162)</f>
        <v>0.1159308221</v>
      </c>
    </row>
    <row r="177">
      <c r="A177" s="62" t="s">
        <v>52</v>
      </c>
    </row>
    <row r="178">
      <c r="D178" s="69" t="s">
        <v>54</v>
      </c>
      <c r="E178" s="64">
        <f>(C135-L104)/C174</f>
        <v>0.02438523206</v>
      </c>
    </row>
    <row r="179">
      <c r="B179" s="74" t="s">
        <v>56</v>
      </c>
      <c r="E179" s="52" t="s">
        <v>57</v>
      </c>
    </row>
    <row r="180">
      <c r="B180" s="60">
        <f t="array" ref="B180:B189">MMULT(B153:K162,M153:M162)</f>
        <v>-0.01888232304</v>
      </c>
      <c r="D180" s="44" t="str">
        <f t="shared" ref="D180:D189" si="38">A153</f>
        <v>Газпром</v>
      </c>
      <c r="E180" s="60">
        <f t="shared" ref="E180:E189" si="39">B180*$E$178</f>
        <v>-0.000460449829</v>
      </c>
      <c r="F180" s="95">
        <f t="shared" ref="F180:F189" si="40">E180</f>
        <v>-0.000460449829</v>
      </c>
    </row>
    <row r="181">
      <c r="B181" s="60">
        <v>3.8250777484791962</v>
      </c>
      <c r="D181" s="44" t="str">
        <f t="shared" si="38"/>
        <v>ОАО Банк Санкт-Петербург (BSPB)</v>
      </c>
      <c r="E181" s="60">
        <f t="shared" si="39"/>
        <v>0.09327540853</v>
      </c>
      <c r="F181" s="95">
        <f t="shared" si="40"/>
        <v>0.09327540853</v>
      </c>
    </row>
    <row r="182">
      <c r="B182" s="60">
        <v>5.922945719522387</v>
      </c>
      <c r="D182" s="44" t="str">
        <f t="shared" si="38"/>
        <v>Алроса</v>
      </c>
      <c r="E182" s="60">
        <f t="shared" si="39"/>
        <v>0.1444324058</v>
      </c>
      <c r="F182" s="95">
        <f t="shared" si="40"/>
        <v>0.1444324058</v>
      </c>
    </row>
    <row r="183">
      <c r="B183" s="60">
        <v>4.7138960380746004</v>
      </c>
      <c r="D183" s="44" t="str">
        <f t="shared" si="38"/>
        <v>Лукойл</v>
      </c>
      <c r="E183" s="60">
        <f t="shared" si="39"/>
        <v>0.1149494488</v>
      </c>
      <c r="F183" s="95">
        <f t="shared" si="40"/>
        <v>0.1149494488</v>
      </c>
    </row>
    <row r="184">
      <c r="B184" s="60">
        <v>5.211451112095213</v>
      </c>
      <c r="D184" s="44" t="str">
        <f t="shared" si="38"/>
        <v>ОАО Нефтекамский автозавод (NFAZ)</v>
      </c>
      <c r="E184" s="60">
        <f t="shared" si="39"/>
        <v>0.1270824447</v>
      </c>
      <c r="F184" s="95">
        <f t="shared" si="40"/>
        <v>0.1270824447</v>
      </c>
    </row>
    <row r="185">
      <c r="B185" s="60">
        <v>9.034948698228511</v>
      </c>
      <c r="D185" s="44" t="str">
        <f t="shared" si="38"/>
        <v>Intel </v>
      </c>
      <c r="E185" s="60">
        <f t="shared" si="39"/>
        <v>0.2203193206</v>
      </c>
      <c r="F185" s="95">
        <f t="shared" si="40"/>
        <v>0.2203193206</v>
      </c>
    </row>
    <row r="186">
      <c r="B186" s="60">
        <v>4.676015203191565</v>
      </c>
      <c r="D186" s="44" t="str">
        <f t="shared" si="38"/>
        <v>Siemens </v>
      </c>
      <c r="E186" s="60">
        <f t="shared" si="39"/>
        <v>0.1140257158</v>
      </c>
      <c r="F186" s="95">
        <f t="shared" si="40"/>
        <v>0.1140257158</v>
      </c>
    </row>
    <row r="187">
      <c r="B187" s="60">
        <v>3.747853631231774</v>
      </c>
      <c r="D187" s="44" t="str">
        <f t="shared" si="38"/>
        <v>Gaz PAO Pref (GAZA_p)</v>
      </c>
      <c r="E187" s="60">
        <f t="shared" si="39"/>
        <v>0.09139228051</v>
      </c>
      <c r="F187" s="95">
        <f t="shared" si="40"/>
        <v>0.09139228051</v>
      </c>
    </row>
    <row r="188">
      <c r="B188" s="60">
        <v>9.408577661308376</v>
      </c>
      <c r="D188" s="44" t="str">
        <f t="shared" si="38"/>
        <v>Рязанская энергетическая сбытовая компания (RZSB)</v>
      </c>
      <c r="E188" s="60">
        <f t="shared" si="39"/>
        <v>0.2294303496</v>
      </c>
      <c r="F188" s="95">
        <f t="shared" si="40"/>
        <v>0.2294303496</v>
      </c>
    </row>
    <row r="189">
      <c r="B189" s="60">
        <v>-1.9233094749839905</v>
      </c>
      <c r="D189" s="44" t="str">
        <f t="shared" si="38"/>
        <v>MKF Krasnyi Oktyabr PAO (KROT)</v>
      </c>
      <c r="E189" s="60">
        <f t="shared" si="39"/>
        <v>-0.04690034786</v>
      </c>
      <c r="F189" s="161">
        <f t="shared" si="40"/>
        <v>-0.04690034786</v>
      </c>
    </row>
    <row r="190">
      <c r="D190" s="6" t="s">
        <v>62</v>
      </c>
      <c r="E190" s="60">
        <f>1-E191</f>
        <v>-0.08754657673</v>
      </c>
    </row>
    <row r="191">
      <c r="D191" s="48" t="s">
        <v>63</v>
      </c>
      <c r="E191" s="94">
        <f>SUM(E180:E189)</f>
        <v>1.087546577</v>
      </c>
      <c r="H191" s="84"/>
    </row>
    <row r="195">
      <c r="B195" s="10" t="s">
        <v>95</v>
      </c>
      <c r="C195" s="10" t="s">
        <v>96</v>
      </c>
      <c r="D195" s="9" t="s">
        <v>18</v>
      </c>
      <c r="E195" s="9" t="s">
        <v>37</v>
      </c>
      <c r="F195" s="10" t="s">
        <v>97</v>
      </c>
      <c r="G195" s="10" t="s">
        <v>21</v>
      </c>
      <c r="H195" s="10" t="s">
        <v>23</v>
      </c>
      <c r="K195" s="200"/>
    </row>
    <row r="196">
      <c r="B196" s="11" t="s">
        <v>120</v>
      </c>
      <c r="K196" s="11"/>
    </row>
    <row r="197">
      <c r="A197" s="131">
        <v>44273.0</v>
      </c>
      <c r="B197" s="185">
        <v>0.005</v>
      </c>
      <c r="C197" s="186">
        <v>-0.0013</v>
      </c>
      <c r="D197" s="186">
        <v>-0.0012</v>
      </c>
      <c r="E197" s="187">
        <v>0.0168</v>
      </c>
      <c r="F197" s="186">
        <v>0.0163</v>
      </c>
      <c r="G197" s="186">
        <v>0.0055</v>
      </c>
      <c r="H197" s="188">
        <v>1.73E-4</v>
      </c>
      <c r="K197" s="186"/>
    </row>
    <row r="198">
      <c r="A198" s="131">
        <v>44272.0</v>
      </c>
      <c r="B198" s="185">
        <v>-0.011</v>
      </c>
      <c r="C198" s="186">
        <v>0.0107</v>
      </c>
      <c r="D198" s="186">
        <v>0.0154</v>
      </c>
      <c r="E198" s="186">
        <v>0.0041</v>
      </c>
      <c r="F198" s="186">
        <v>-0.0119</v>
      </c>
      <c r="G198" s="186">
        <v>-0.0188</v>
      </c>
      <c r="H198" s="188">
        <v>1.73E-4</v>
      </c>
      <c r="K198" s="186"/>
    </row>
    <row r="199">
      <c r="A199" s="131">
        <v>44271.0</v>
      </c>
      <c r="B199" s="185">
        <v>0.0061</v>
      </c>
      <c r="C199" s="186">
        <v>0.0129</v>
      </c>
      <c r="D199" s="186">
        <v>0.0155</v>
      </c>
      <c r="E199" s="186">
        <v>0.0046</v>
      </c>
      <c r="F199" s="186">
        <v>0.0055</v>
      </c>
      <c r="G199" s="186">
        <v>0.0013</v>
      </c>
      <c r="H199" s="188">
        <v>1.73E-4</v>
      </c>
      <c r="K199" s="186"/>
    </row>
    <row r="200">
      <c r="A200" s="131">
        <v>44270.0</v>
      </c>
      <c r="B200" s="185">
        <v>0.0172</v>
      </c>
      <c r="C200" s="186">
        <v>0.0192</v>
      </c>
      <c r="D200" s="186">
        <v>0.0141</v>
      </c>
      <c r="E200" s="186">
        <v>-0.0043</v>
      </c>
      <c r="F200" s="186">
        <v>0.0041</v>
      </c>
      <c r="G200" s="186">
        <v>0.0164</v>
      </c>
      <c r="H200" s="188">
        <v>1.73E-4</v>
      </c>
      <c r="K200" s="187"/>
    </row>
    <row r="201">
      <c r="A201" s="131">
        <v>44267.0</v>
      </c>
      <c r="B201" s="185">
        <v>-0.0099</v>
      </c>
      <c r="C201" s="186">
        <v>-0.0131</v>
      </c>
      <c r="D201" s="186">
        <v>-0.0065</v>
      </c>
      <c r="E201" s="186">
        <v>-0.0097</v>
      </c>
      <c r="F201" s="186">
        <v>0.0028</v>
      </c>
      <c r="G201" s="186">
        <v>0.0098</v>
      </c>
      <c r="H201" s="188">
        <v>1.73E-4</v>
      </c>
      <c r="K201" s="186"/>
    </row>
    <row r="202">
      <c r="A202" s="131">
        <v>44266.0</v>
      </c>
      <c r="B202" s="132">
        <v>0.0056</v>
      </c>
      <c r="C202" s="132">
        <v>0.0084</v>
      </c>
      <c r="D202" s="132">
        <v>0.017</v>
      </c>
      <c r="E202" s="132">
        <v>0.0099</v>
      </c>
      <c r="F202" s="163">
        <v>-0.0055</v>
      </c>
      <c r="G202" s="132">
        <v>0.013</v>
      </c>
      <c r="H202" s="188">
        <v>1.73E-4</v>
      </c>
      <c r="K202" s="132"/>
    </row>
    <row r="203">
      <c r="A203" s="131">
        <v>44265.0</v>
      </c>
      <c r="B203" s="132">
        <v>0.0155</v>
      </c>
      <c r="C203" s="132">
        <v>0.0264</v>
      </c>
      <c r="D203" s="132">
        <v>-0.0067</v>
      </c>
      <c r="E203" s="132">
        <v>0.0019</v>
      </c>
      <c r="F203" s="163">
        <v>0.0014</v>
      </c>
      <c r="G203" s="132">
        <v>0.0327</v>
      </c>
      <c r="H203" s="188">
        <v>1.73E-4</v>
      </c>
      <c r="K203" s="132"/>
    </row>
    <row r="204">
      <c r="A204" s="131">
        <v>44264.0</v>
      </c>
      <c r="B204" s="132">
        <v>-0.0116</v>
      </c>
      <c r="C204" s="132">
        <v>0.0386</v>
      </c>
      <c r="D204" s="132">
        <v>0.0471</v>
      </c>
      <c r="E204" s="132">
        <v>0.0043</v>
      </c>
      <c r="F204" s="163">
        <v>0.014</v>
      </c>
      <c r="G204" s="132">
        <v>0.0213</v>
      </c>
      <c r="H204" s="188">
        <v>1.73E-4</v>
      </c>
      <c r="K204" s="132"/>
    </row>
    <row r="205">
      <c r="A205" s="131">
        <v>44263.0</v>
      </c>
      <c r="B205" s="132">
        <v>0.0027</v>
      </c>
      <c r="C205" s="132">
        <v>0.002</v>
      </c>
      <c r="D205" s="132">
        <v>-0.0147</v>
      </c>
      <c r="E205" s="132">
        <v>0.0418</v>
      </c>
      <c r="F205" s="132">
        <v>8.0E-4</v>
      </c>
      <c r="G205" s="132">
        <v>0.001</v>
      </c>
      <c r="H205" s="188">
        <v>1.73E-4</v>
      </c>
      <c r="K205" s="132"/>
    </row>
    <row r="206">
      <c r="A206" s="131">
        <v>44260.0</v>
      </c>
      <c r="B206" s="132">
        <v>-0.003</v>
      </c>
      <c r="C206" s="132">
        <v>-0.0239</v>
      </c>
      <c r="D206" s="132">
        <v>0.0413</v>
      </c>
      <c r="E206" s="132">
        <v>-0.0181</v>
      </c>
      <c r="F206" s="163">
        <v>0.0028</v>
      </c>
      <c r="G206" s="132">
        <v>-0.006</v>
      </c>
      <c r="H206" s="14">
        <v>1.73E-4</v>
      </c>
      <c r="K206" s="132"/>
    </row>
    <row r="207">
      <c r="A207" s="131">
        <v>44259.0</v>
      </c>
      <c r="B207" s="13">
        <v>-0.0077</v>
      </c>
      <c r="C207" s="13">
        <v>0.0044</v>
      </c>
      <c r="D207" s="12">
        <v>-0.0262</v>
      </c>
      <c r="E207" s="12">
        <v>-0.0122</v>
      </c>
      <c r="F207" s="13">
        <v>-0.0056</v>
      </c>
      <c r="G207" s="13">
        <v>-0.0045</v>
      </c>
      <c r="H207" s="14">
        <v>1.73E-4</v>
      </c>
      <c r="K207" s="13"/>
    </row>
    <row r="208">
      <c r="B208" s="13">
        <v>0.0168</v>
      </c>
      <c r="C208" s="13">
        <v>0.0177</v>
      </c>
      <c r="D208" s="12">
        <v>-0.0219</v>
      </c>
      <c r="E208" s="12">
        <v>0.0249</v>
      </c>
      <c r="F208" s="13">
        <v>-0.0014</v>
      </c>
      <c r="G208" s="13">
        <v>-0.0045</v>
      </c>
      <c r="H208" s="14">
        <v>1.73E-4</v>
      </c>
      <c r="K208" s="13"/>
    </row>
    <row r="209">
      <c r="B209" s="13">
        <v>0.0039</v>
      </c>
      <c r="C209" s="13">
        <v>0.0152</v>
      </c>
      <c r="D209" s="12">
        <v>-0.0261</v>
      </c>
      <c r="E209" s="12">
        <v>-0.0076</v>
      </c>
      <c r="F209" s="13">
        <v>0.0056</v>
      </c>
      <c r="G209" s="13">
        <v>0.0167</v>
      </c>
      <c r="H209" s="14">
        <v>1.73E-4</v>
      </c>
      <c r="K209" s="13"/>
    </row>
    <row r="210">
      <c r="B210" s="13">
        <v>0.0104</v>
      </c>
      <c r="C210" s="13">
        <v>0.0159</v>
      </c>
      <c r="D210" s="12">
        <v>0.0346</v>
      </c>
      <c r="E210" s="12">
        <v>0.0227</v>
      </c>
      <c r="F210" s="13">
        <v>0.0056</v>
      </c>
      <c r="G210" s="13">
        <v>0.0015</v>
      </c>
      <c r="H210" s="14">
        <v>1.73E-4</v>
      </c>
      <c r="K210" s="13"/>
    </row>
    <row r="211">
      <c r="B211" s="13">
        <v>-0.0133</v>
      </c>
      <c r="C211" s="13">
        <v>-0.0055</v>
      </c>
      <c r="D211" s="12">
        <v>0.0063</v>
      </c>
      <c r="E211" s="12">
        <v>-0.0169</v>
      </c>
      <c r="F211" s="13">
        <v>-0.0125</v>
      </c>
      <c r="G211" s="13">
        <v>0.0139</v>
      </c>
      <c r="H211" s="14">
        <v>1.73E-4</v>
      </c>
      <c r="K211" s="13"/>
    </row>
    <row r="212">
      <c r="B212" s="13">
        <v>0.0145</v>
      </c>
      <c r="C212" s="13">
        <v>-0.0063</v>
      </c>
      <c r="D212" s="12">
        <v>-0.0442</v>
      </c>
      <c r="E212" s="12">
        <v>-0.0057</v>
      </c>
      <c r="F212" s="13">
        <v>0.0028</v>
      </c>
      <c r="G212" s="17">
        <v>0.001</v>
      </c>
      <c r="H212" s="14">
        <v>1.73E-4</v>
      </c>
      <c r="K212" s="13"/>
    </row>
    <row r="213">
      <c r="B213" s="13">
        <v>0.0065</v>
      </c>
      <c r="C213" s="13">
        <v>-0.0192</v>
      </c>
      <c r="D213" s="12">
        <v>0.0339</v>
      </c>
      <c r="E213" s="12">
        <v>0.01</v>
      </c>
      <c r="F213" s="13">
        <v>-0.0191</v>
      </c>
      <c r="G213" s="13">
        <v>-0.0127</v>
      </c>
      <c r="H213" s="14">
        <v>1.73E-4</v>
      </c>
      <c r="K213" s="13"/>
    </row>
    <row r="214">
      <c r="B214" s="13">
        <v>-0.0066</v>
      </c>
      <c r="C214" s="13">
        <v>-0.0137</v>
      </c>
      <c r="D214" s="12">
        <v>0.0068</v>
      </c>
      <c r="E214" s="12">
        <v>-0.0143</v>
      </c>
      <c r="F214" s="13">
        <v>-0.0068</v>
      </c>
      <c r="G214" s="13">
        <v>-0.0292</v>
      </c>
      <c r="H214" s="14">
        <v>1.73E-4</v>
      </c>
      <c r="K214" s="13"/>
    </row>
    <row r="215">
      <c r="B215" s="13">
        <v>0.0076</v>
      </c>
      <c r="C215" s="13">
        <v>-0.0053</v>
      </c>
      <c r="D215" s="12">
        <v>-0.0365</v>
      </c>
      <c r="E215" s="12">
        <v>-0.0074</v>
      </c>
      <c r="F215" s="13">
        <v>0.0068</v>
      </c>
      <c r="G215" s="13">
        <v>0.0062</v>
      </c>
      <c r="H215" s="14">
        <v>1.73E-4</v>
      </c>
      <c r="K215" s="13"/>
    </row>
    <row r="216">
      <c r="B216" s="13">
        <v>0.0086</v>
      </c>
      <c r="C216" s="13">
        <v>0.0433</v>
      </c>
      <c r="D216" s="12">
        <v>0.0227</v>
      </c>
      <c r="E216" s="12">
        <v>0.0225</v>
      </c>
      <c r="F216" s="13">
        <v>0.0195</v>
      </c>
      <c r="G216" s="13">
        <v>-0.0046</v>
      </c>
      <c r="H216" s="14">
        <v>1.73E-4</v>
      </c>
      <c r="K216" s="13"/>
    </row>
    <row r="217">
      <c r="B217" s="13">
        <v>-0.0123</v>
      </c>
      <c r="C217" s="13">
        <v>-0.0268</v>
      </c>
      <c r="D217" s="12">
        <v>-0.0039</v>
      </c>
      <c r="E217" s="12">
        <v>-0.0093</v>
      </c>
      <c r="F217" s="13">
        <v>-0.0028</v>
      </c>
      <c r="G217" s="13">
        <v>-0.0076</v>
      </c>
      <c r="H217" s="14">
        <v>1.73E-4</v>
      </c>
      <c r="K217" s="13"/>
    </row>
    <row r="218">
      <c r="B218" s="13">
        <v>-0.0088</v>
      </c>
      <c r="C218" s="13">
        <v>-0.053</v>
      </c>
      <c r="D218" s="12">
        <v>-0.0099</v>
      </c>
      <c r="E218" s="12">
        <v>0.0032</v>
      </c>
      <c r="F218" s="13">
        <v>0.0</v>
      </c>
      <c r="G218" s="13">
        <v>0.0046</v>
      </c>
      <c r="H218" s="14">
        <v>1.73E-4</v>
      </c>
      <c r="K218" s="13"/>
    </row>
    <row r="219">
      <c r="B219" s="13">
        <v>0.0074</v>
      </c>
      <c r="C219" s="13">
        <v>-0.0065</v>
      </c>
      <c r="D219" s="12">
        <v>0.0107</v>
      </c>
      <c r="E219" s="12">
        <v>-0.0118</v>
      </c>
      <c r="F219" s="13">
        <v>-0.015</v>
      </c>
      <c r="G219" s="13">
        <v>0.0031</v>
      </c>
      <c r="H219" s="14">
        <v>1.73E-4</v>
      </c>
      <c r="K219" s="13"/>
    </row>
    <row r="220">
      <c r="B220" s="13">
        <v>0.0085</v>
      </c>
      <c r="C220" s="13">
        <v>0.0073</v>
      </c>
      <c r="D220" s="12">
        <v>0.019</v>
      </c>
      <c r="E220" s="12">
        <v>-0.0157</v>
      </c>
      <c r="F220" s="13">
        <v>0.0027</v>
      </c>
      <c r="G220" s="13">
        <v>-0.0061</v>
      </c>
      <c r="H220" s="14">
        <v>1.73E-4</v>
      </c>
      <c r="K220" s="13"/>
    </row>
    <row r="221">
      <c r="B221" s="13">
        <v>0.0013</v>
      </c>
      <c r="C221" s="13">
        <v>-0.0058</v>
      </c>
      <c r="D221" s="12">
        <v>0.0306</v>
      </c>
      <c r="E221" s="12">
        <v>0.0132</v>
      </c>
      <c r="F221" s="13">
        <v>-0.0027</v>
      </c>
      <c r="G221" s="13">
        <v>-0.0061</v>
      </c>
      <c r="H221" s="14">
        <v>1.73E-4</v>
      </c>
      <c r="K221" s="13"/>
    </row>
    <row r="222">
      <c r="B222" s="13">
        <v>5.0E-4</v>
      </c>
      <c r="C222" s="13">
        <v>0.0728</v>
      </c>
      <c r="D222" s="12">
        <v>0.0014</v>
      </c>
      <c r="E222" s="12">
        <v>-0.0084</v>
      </c>
      <c r="F222" s="13">
        <v>0.0041</v>
      </c>
      <c r="G222" s="13">
        <v>0.0015</v>
      </c>
      <c r="H222" s="14">
        <v>1.73E-4</v>
      </c>
      <c r="K222" s="13"/>
    </row>
    <row r="223">
      <c r="B223" s="13">
        <v>-0.0033</v>
      </c>
      <c r="C223" s="13">
        <v>0.0086</v>
      </c>
      <c r="D223" s="12">
        <v>-0.0064</v>
      </c>
      <c r="E223" s="12">
        <v>0.0169</v>
      </c>
      <c r="F223" s="13">
        <v>-0.0332</v>
      </c>
      <c r="G223" s="13">
        <v>0.0092</v>
      </c>
      <c r="H223" s="14">
        <v>1.73E-4</v>
      </c>
      <c r="K223" s="13"/>
    </row>
    <row r="224">
      <c r="B224" s="13">
        <v>-0.0043</v>
      </c>
      <c r="C224" s="13">
        <v>-8.0E-4</v>
      </c>
      <c r="D224" s="12">
        <v>0.0168</v>
      </c>
      <c r="E224" s="12">
        <v>-0.0094</v>
      </c>
      <c r="F224" s="13">
        <v>0.0358</v>
      </c>
      <c r="G224" s="13">
        <v>0.0046</v>
      </c>
      <c r="H224" s="14">
        <v>1.73E-4</v>
      </c>
      <c r="K224" s="13"/>
    </row>
    <row r="225">
      <c r="B225" s="13">
        <v>0.0159</v>
      </c>
      <c r="C225" s="13">
        <v>0.0039</v>
      </c>
      <c r="D225" s="12">
        <v>-0.0104</v>
      </c>
      <c r="E225" s="12">
        <v>-0.0066</v>
      </c>
      <c r="F225" s="13">
        <v>0.0097</v>
      </c>
      <c r="G225" s="17">
        <v>0.001</v>
      </c>
      <c r="H225" s="14">
        <v>1.73E-4</v>
      </c>
      <c r="K225" s="13"/>
    </row>
    <row r="226">
      <c r="B226" s="13">
        <v>-0.0096</v>
      </c>
      <c r="C226" s="13">
        <v>0.0111</v>
      </c>
      <c r="D226" s="12">
        <v>0.0192</v>
      </c>
      <c r="E226" s="12">
        <v>-0.021</v>
      </c>
      <c r="F226" s="13">
        <v>-0.0164</v>
      </c>
      <c r="G226" s="13">
        <v>0.0</v>
      </c>
      <c r="H226" s="14">
        <v>1.73E-4</v>
      </c>
      <c r="K226" s="13"/>
    </row>
    <row r="227">
      <c r="B227" s="13">
        <v>0.0147</v>
      </c>
      <c r="C227" s="13">
        <v>0.0099</v>
      </c>
      <c r="D227" s="12">
        <v>-0.0055</v>
      </c>
      <c r="E227" s="12">
        <v>0.0012</v>
      </c>
      <c r="F227" s="13">
        <v>-0.0054</v>
      </c>
      <c r="G227" s="13">
        <v>0.0226</v>
      </c>
      <c r="H227" s="14">
        <v>1.73E-4</v>
      </c>
      <c r="K227" s="13"/>
    </row>
    <row r="228">
      <c r="B228" s="13">
        <v>-0.0017</v>
      </c>
      <c r="C228" s="13">
        <v>0.0084</v>
      </c>
      <c r="D228" s="12">
        <v>0.0231</v>
      </c>
      <c r="E228" s="12">
        <v>0.0181</v>
      </c>
      <c r="F228" s="13">
        <v>0.0124</v>
      </c>
      <c r="G228" s="13">
        <v>-0.0069</v>
      </c>
      <c r="H228" s="14">
        <v>1.73E-4</v>
      </c>
      <c r="K228" s="13"/>
    </row>
    <row r="229">
      <c r="B229" s="13">
        <v>0.0117</v>
      </c>
      <c r="C229" s="13">
        <v>0.0129</v>
      </c>
      <c r="D229" s="12">
        <v>0.0213</v>
      </c>
      <c r="E229" s="12">
        <v>0.0233</v>
      </c>
      <c r="F229" s="13">
        <v>-0.0332</v>
      </c>
      <c r="G229" s="17">
        <v>0.001</v>
      </c>
      <c r="H229" s="14">
        <v>1.73E-4</v>
      </c>
      <c r="K229" s="13"/>
    </row>
    <row r="230">
      <c r="B230" s="13">
        <v>0.0083</v>
      </c>
      <c r="C230" s="13">
        <v>0.0035</v>
      </c>
      <c r="D230" s="12">
        <v>-0.0098</v>
      </c>
      <c r="E230" s="12">
        <v>0.0203</v>
      </c>
      <c r="F230" s="13">
        <v>-0.0092</v>
      </c>
      <c r="G230" s="13">
        <v>0.0</v>
      </c>
      <c r="H230" s="14">
        <v>1.73E-4</v>
      </c>
      <c r="K230" s="13"/>
    </row>
    <row r="231">
      <c r="B231" s="13">
        <v>-0.0249</v>
      </c>
      <c r="C231" s="13">
        <v>0.0079</v>
      </c>
      <c r="D231" s="12">
        <v>0.0461</v>
      </c>
      <c r="E231" s="12">
        <v>-0.0137</v>
      </c>
      <c r="F231" s="13">
        <v>-8.0E-4</v>
      </c>
      <c r="G231" s="13">
        <v>-0.0109</v>
      </c>
      <c r="H231" s="14">
        <v>1.73E-4</v>
      </c>
      <c r="K231" s="13"/>
    </row>
    <row r="232">
      <c r="B232" s="13">
        <v>-0.0208</v>
      </c>
      <c r="C232" s="13">
        <v>-0.0121</v>
      </c>
      <c r="D232" s="12">
        <v>-0.0293</v>
      </c>
      <c r="E232" s="12">
        <v>0.0029</v>
      </c>
      <c r="F232" s="13">
        <v>0.0352</v>
      </c>
      <c r="G232" s="13">
        <v>0.0</v>
      </c>
      <c r="H232" s="14">
        <v>1.73E-4</v>
      </c>
      <c r="K232" s="13"/>
    </row>
    <row r="233">
      <c r="B233" s="13">
        <v>-0.0032</v>
      </c>
      <c r="C233" s="13">
        <v>-0.0026</v>
      </c>
      <c r="D233" s="12">
        <v>-0.0041</v>
      </c>
      <c r="E233" s="12">
        <v>-0.0101</v>
      </c>
      <c r="F233" s="13">
        <v>-0.0098</v>
      </c>
      <c r="G233" s="13">
        <v>-0.0018</v>
      </c>
      <c r="H233" s="14">
        <v>1.73E-4</v>
      </c>
      <c r="K233" s="13"/>
    </row>
    <row r="234">
      <c r="B234" s="13">
        <v>-0.0027</v>
      </c>
      <c r="C234" s="13">
        <v>0.0105</v>
      </c>
      <c r="D234" s="12">
        <v>-0.0215</v>
      </c>
      <c r="E234" s="12">
        <v>0.0179</v>
      </c>
      <c r="F234" s="13">
        <v>-0.0138</v>
      </c>
      <c r="G234" s="13">
        <v>0.0055</v>
      </c>
      <c r="H234" s="14">
        <v>1.73E-4</v>
      </c>
      <c r="K234" s="13"/>
    </row>
    <row r="235">
      <c r="B235" s="13">
        <v>7.0E-4</v>
      </c>
      <c r="C235" s="13">
        <v>0.0</v>
      </c>
      <c r="D235" s="12">
        <v>0.0028</v>
      </c>
      <c r="E235" s="12">
        <v>-0.0334</v>
      </c>
      <c r="F235" s="13">
        <v>0.0351</v>
      </c>
      <c r="G235" s="17">
        <v>0.001</v>
      </c>
      <c r="H235" s="14">
        <v>1.73E-4</v>
      </c>
      <c r="K235" s="13"/>
    </row>
    <row r="236">
      <c r="B236" s="13">
        <v>-0.0088</v>
      </c>
      <c r="C236" s="13">
        <v>-0.0155</v>
      </c>
      <c r="D236" s="12">
        <v>0.0028</v>
      </c>
      <c r="E236" s="12">
        <v>0.0013</v>
      </c>
      <c r="F236" s="13">
        <v>-0.029</v>
      </c>
      <c r="G236" s="17">
        <v>0.001</v>
      </c>
      <c r="H236" s="14">
        <v>1.73E-4</v>
      </c>
      <c r="K236" s="13"/>
    </row>
    <row r="237">
      <c r="B237" s="13">
        <v>-0.0167</v>
      </c>
      <c r="C237" s="13">
        <v>9.0E-4</v>
      </c>
      <c r="D237" s="12">
        <v>0.0117</v>
      </c>
      <c r="E237" s="12">
        <v>0.0118</v>
      </c>
      <c r="F237" s="13">
        <v>-0.0258</v>
      </c>
      <c r="G237" s="13">
        <v>-0.0165</v>
      </c>
      <c r="H237" s="14">
        <v>1.73E-4</v>
      </c>
      <c r="K237" s="13"/>
    </row>
    <row r="238">
      <c r="B238" s="13">
        <v>0.0382</v>
      </c>
      <c r="C238" s="13">
        <v>-0.0017</v>
      </c>
      <c r="D238" s="12">
        <v>0.0071</v>
      </c>
      <c r="E238" s="12">
        <v>0.0094</v>
      </c>
      <c r="F238" s="13">
        <v>0.00956</v>
      </c>
      <c r="G238" s="13">
        <v>0.0074</v>
      </c>
      <c r="H238" s="14">
        <v>1.73E-4</v>
      </c>
      <c r="K238" s="13"/>
    </row>
    <row r="239">
      <c r="B239" s="13">
        <v>-0.0081</v>
      </c>
      <c r="C239" s="13">
        <v>-9.0E-4</v>
      </c>
      <c r="D239" s="12">
        <v>-0.0282</v>
      </c>
      <c r="E239" s="12">
        <v>0.0115</v>
      </c>
      <c r="F239" s="13">
        <v>0.0262</v>
      </c>
      <c r="G239" s="13">
        <v>-0.0128</v>
      </c>
      <c r="H239" s="14">
        <v>1.73E-4</v>
      </c>
      <c r="K239" s="13"/>
    </row>
    <row r="240">
      <c r="B240" s="13">
        <v>-4.0E-4</v>
      </c>
      <c r="C240" s="13">
        <v>0.0034</v>
      </c>
      <c r="D240" s="12">
        <v>0.0404</v>
      </c>
      <c r="E240" s="12">
        <v>5.0E-4</v>
      </c>
      <c r="F240" s="13">
        <v>-0.0308</v>
      </c>
      <c r="G240" s="13">
        <v>0.0281</v>
      </c>
      <c r="H240" s="14">
        <v>1.73E-4</v>
      </c>
      <c r="K240" s="13"/>
    </row>
    <row r="241">
      <c r="B241" s="13">
        <v>-0.0153</v>
      </c>
      <c r="C241" s="13">
        <v>-9.0E-4</v>
      </c>
      <c r="D241" s="12">
        <v>0.0028</v>
      </c>
      <c r="E241" s="12">
        <v>-0.0209</v>
      </c>
      <c r="F241" s="13">
        <v>0.0233</v>
      </c>
      <c r="G241" s="13">
        <v>0.0</v>
      </c>
      <c r="H241" s="14">
        <v>1.73E-4</v>
      </c>
      <c r="K241" s="13"/>
    </row>
    <row r="242">
      <c r="B242" s="13">
        <v>0.0094</v>
      </c>
      <c r="C242" s="13">
        <v>0.0017</v>
      </c>
      <c r="D242" s="12">
        <v>0.033</v>
      </c>
      <c r="E242" s="12">
        <v>-0.0039</v>
      </c>
      <c r="F242" s="13">
        <v>0.0073</v>
      </c>
      <c r="G242" s="13">
        <v>0.011</v>
      </c>
      <c r="H242" s="14">
        <v>1.73E-4</v>
      </c>
      <c r="K242" s="13"/>
    </row>
    <row r="243">
      <c r="B243" s="13">
        <v>0.0126</v>
      </c>
      <c r="C243" s="13">
        <v>-0.0043</v>
      </c>
      <c r="D243" s="12">
        <v>-0.0021</v>
      </c>
      <c r="E243" s="12">
        <v>-0.0098</v>
      </c>
      <c r="F243" s="13">
        <v>0.0183</v>
      </c>
      <c r="G243" s="13">
        <v>-0.0229</v>
      </c>
      <c r="H243" s="14">
        <v>1.73E-4</v>
      </c>
      <c r="K243" s="13"/>
    </row>
    <row r="244">
      <c r="B244" s="13">
        <v>0.0461</v>
      </c>
      <c r="C244" s="13">
        <v>-0.0077</v>
      </c>
      <c r="D244" s="12">
        <v>-0.0103</v>
      </c>
      <c r="E244" s="12">
        <v>5.0E-4</v>
      </c>
      <c r="F244" s="13">
        <v>-8.0E-4</v>
      </c>
      <c r="G244" s="13">
        <v>0.0096</v>
      </c>
      <c r="H244" s="14">
        <v>1.73E-4</v>
      </c>
      <c r="K244" s="13"/>
    </row>
    <row r="245">
      <c r="B245" s="13">
        <v>0.0061</v>
      </c>
      <c r="C245" s="13">
        <v>0.0095</v>
      </c>
      <c r="D245" s="12">
        <v>0.0213</v>
      </c>
      <c r="E245" s="12">
        <v>-2.0E-4</v>
      </c>
      <c r="F245" s="13">
        <v>0.0108</v>
      </c>
      <c r="G245" s="13">
        <v>0.0201</v>
      </c>
      <c r="H245" s="14">
        <v>1.73E-4</v>
      </c>
      <c r="K245" s="13"/>
    </row>
    <row r="246">
      <c r="B246" s="13">
        <v>0.0158</v>
      </c>
      <c r="C246" s="13">
        <v>-0.0227</v>
      </c>
      <c r="D246" s="12">
        <v>0.0097</v>
      </c>
      <c r="E246" s="12">
        <v>-0.0024</v>
      </c>
      <c r="F246" s="13">
        <v>0.0148</v>
      </c>
      <c r="G246" s="13">
        <v>-0.0082</v>
      </c>
      <c r="H246" s="14">
        <v>1.73E-4</v>
      </c>
      <c r="K246" s="13"/>
    </row>
    <row r="247">
      <c r="B247" s="13">
        <v>0.0048</v>
      </c>
      <c r="C247" s="13">
        <v>0.0206</v>
      </c>
      <c r="D247" s="12">
        <v>0.0189</v>
      </c>
      <c r="E247" s="12">
        <v>0.0199</v>
      </c>
      <c r="F247" s="13">
        <v>0.0058</v>
      </c>
      <c r="G247" s="13">
        <v>-0.002</v>
      </c>
      <c r="H247" s="14">
        <v>1.73E-4</v>
      </c>
      <c r="K247" s="13"/>
    </row>
    <row r="248">
      <c r="B248" s="13">
        <v>0.0039</v>
      </c>
      <c r="C248" s="13">
        <v>-0.0034</v>
      </c>
      <c r="D248" s="12">
        <v>-0.003</v>
      </c>
      <c r="E248" s="12">
        <v>0.0383</v>
      </c>
      <c r="F248" s="13">
        <v>0.0255</v>
      </c>
      <c r="G248" s="13">
        <v>-0.002</v>
      </c>
      <c r="H248" s="14">
        <v>1.73E-4</v>
      </c>
      <c r="K248" s="13"/>
    </row>
    <row r="249">
      <c r="B249" s="13">
        <v>-0.0052</v>
      </c>
      <c r="C249" s="13">
        <v>0.0214</v>
      </c>
      <c r="D249" s="12">
        <v>0.0219</v>
      </c>
      <c r="E249" s="12">
        <v>-0.002</v>
      </c>
      <c r="F249" s="13">
        <v>-0.0234</v>
      </c>
      <c r="G249" s="13">
        <v>0.0041</v>
      </c>
      <c r="H249" s="14">
        <v>1.73E-4</v>
      </c>
      <c r="K249" s="13"/>
    </row>
    <row r="250">
      <c r="B250" s="13">
        <v>0.0027</v>
      </c>
      <c r="C250" s="13">
        <v>0.0043</v>
      </c>
      <c r="D250" s="12">
        <v>-0.013</v>
      </c>
      <c r="E250" s="12">
        <v>9.0E-4</v>
      </c>
      <c r="F250" s="13">
        <v>0.0031</v>
      </c>
      <c r="G250" s="13">
        <v>0.0082</v>
      </c>
      <c r="H250" s="14">
        <v>1.73E-4</v>
      </c>
      <c r="K250" s="13"/>
    </row>
    <row r="251">
      <c r="B251" s="13">
        <v>0.0123</v>
      </c>
      <c r="C251" s="13">
        <v>0.0177</v>
      </c>
      <c r="D251" s="12">
        <v>0.0493</v>
      </c>
      <c r="E251" s="12">
        <v>0.001</v>
      </c>
      <c r="F251" s="13">
        <v>0.0159</v>
      </c>
      <c r="G251" s="13">
        <v>0.0</v>
      </c>
      <c r="H251" s="14">
        <v>1.73E-4</v>
      </c>
      <c r="K251" s="13"/>
    </row>
    <row r="252">
      <c r="B252" s="13">
        <v>-0.0198</v>
      </c>
      <c r="C252" s="13">
        <v>-0.0116</v>
      </c>
      <c r="D252" s="12">
        <v>0.0</v>
      </c>
      <c r="E252" s="12">
        <v>-0.0159</v>
      </c>
      <c r="F252" s="13">
        <v>0.0</v>
      </c>
      <c r="G252" s="13">
        <v>0.0297</v>
      </c>
      <c r="H252" s="14">
        <v>1.73E-4</v>
      </c>
      <c r="K252" s="13"/>
    </row>
    <row r="253">
      <c r="B253" s="13">
        <v>-0.0108</v>
      </c>
      <c r="C253" s="13">
        <v>-0.0058</v>
      </c>
      <c r="D253" s="12">
        <v>0.0107</v>
      </c>
      <c r="E253" s="12">
        <v>0.0197</v>
      </c>
      <c r="F253" s="13">
        <v>0.0048</v>
      </c>
      <c r="G253" s="13">
        <v>0.0021</v>
      </c>
      <c r="H253" s="14">
        <v>1.73E-4</v>
      </c>
      <c r="K253" s="13"/>
    </row>
    <row r="254">
      <c r="B254" s="13">
        <v>4.0E-4</v>
      </c>
      <c r="C254" s="13">
        <v>0.0068</v>
      </c>
      <c r="D254" s="12">
        <v>0.0087</v>
      </c>
      <c r="E254" s="12">
        <v>0.0233</v>
      </c>
      <c r="F254" s="13">
        <v>-0.0016</v>
      </c>
      <c r="G254" s="13">
        <v>0.0064</v>
      </c>
      <c r="H254" s="14">
        <v>1.73E-4</v>
      </c>
      <c r="K254" s="13"/>
    </row>
    <row r="255">
      <c r="B255" s="13">
        <v>0.0036</v>
      </c>
      <c r="C255" s="13">
        <v>-0.0048</v>
      </c>
      <c r="D255" s="12">
        <v>-0.0041</v>
      </c>
      <c r="E255" s="12">
        <v>0.006</v>
      </c>
      <c r="F255" s="13">
        <v>-0.0095</v>
      </c>
      <c r="G255" s="13">
        <v>-0.0085</v>
      </c>
      <c r="H255" s="14">
        <v>1.73E-4</v>
      </c>
      <c r="K255" s="13"/>
    </row>
    <row r="256">
      <c r="B256" s="13">
        <v>0.0278</v>
      </c>
      <c r="C256" s="13">
        <v>0.0107</v>
      </c>
      <c r="D256" s="12">
        <v>-0.0232</v>
      </c>
      <c r="E256" s="12">
        <v>-0.0353</v>
      </c>
      <c r="F256" s="13">
        <v>0.0144</v>
      </c>
      <c r="G256" s="13">
        <v>0.0021</v>
      </c>
      <c r="H256" s="14">
        <v>1.73E-4</v>
      </c>
      <c r="K256" s="13"/>
    </row>
    <row r="257">
      <c r="B257" s="13">
        <v>-0.0361</v>
      </c>
      <c r="C257" s="13">
        <v>0.0</v>
      </c>
      <c r="D257" s="12">
        <v>0.0028</v>
      </c>
      <c r="E257" s="12">
        <v>0.0105</v>
      </c>
      <c r="F257" s="13">
        <v>-0.0095</v>
      </c>
      <c r="G257" s="13">
        <v>-0.0084</v>
      </c>
      <c r="H257" s="14">
        <v>1.73E-4</v>
      </c>
      <c r="K257" s="13"/>
    </row>
    <row r="258">
      <c r="B258" s="13">
        <v>-0.0129</v>
      </c>
      <c r="C258" s="13">
        <v>0.0218</v>
      </c>
      <c r="D258" s="12">
        <v>-0.0092</v>
      </c>
      <c r="E258" s="12">
        <v>0.0081</v>
      </c>
      <c r="F258" s="13">
        <v>-0.0141</v>
      </c>
      <c r="G258" s="13">
        <v>0.0042</v>
      </c>
      <c r="H258" s="14">
        <v>1.73E-4</v>
      </c>
      <c r="K258" s="13"/>
    </row>
    <row r="259">
      <c r="B259" s="13">
        <v>-0.0165</v>
      </c>
      <c r="C259" s="13">
        <v>-0.0127</v>
      </c>
      <c r="D259" s="12">
        <v>0.0091</v>
      </c>
      <c r="E259" s="12">
        <v>0.0085</v>
      </c>
      <c r="F259" s="13">
        <v>0.0159</v>
      </c>
      <c r="G259" s="13">
        <v>0.0021</v>
      </c>
      <c r="H259" s="14">
        <v>1.73E-4</v>
      </c>
      <c r="K259" s="13"/>
    </row>
    <row r="260">
      <c r="B260" s="13">
        <v>0.0532</v>
      </c>
      <c r="C260" s="13">
        <v>0.0099</v>
      </c>
      <c r="D260" s="12">
        <v>0.0038</v>
      </c>
      <c r="E260" s="12">
        <v>0.0176</v>
      </c>
      <c r="F260" s="13">
        <v>0.0</v>
      </c>
      <c r="G260" s="13">
        <v>0.0021</v>
      </c>
      <c r="H260" s="14">
        <v>1.73E-4</v>
      </c>
      <c r="K260" s="13"/>
    </row>
    <row r="261">
      <c r="B261" s="13">
        <v>-0.0354</v>
      </c>
      <c r="C261" s="13">
        <v>0.0</v>
      </c>
      <c r="D261" s="12">
        <v>0.0149</v>
      </c>
      <c r="E261" s="12">
        <v>2.0E-4</v>
      </c>
      <c r="F261" s="13">
        <v>-0.0187</v>
      </c>
      <c r="G261" s="13">
        <v>-0.0105</v>
      </c>
      <c r="H261" s="14">
        <v>1.73E-4</v>
      </c>
      <c r="K261" s="13"/>
    </row>
    <row r="262">
      <c r="B262" s="13">
        <v>-0.0074</v>
      </c>
      <c r="C262" s="13">
        <v>-0.0088</v>
      </c>
      <c r="D262" s="12">
        <v>-0.0105</v>
      </c>
      <c r="E262" s="12">
        <v>-0.0074</v>
      </c>
      <c r="F262" s="13">
        <v>0.0288</v>
      </c>
      <c r="G262" s="13">
        <v>-0.0063</v>
      </c>
      <c r="H262" s="14">
        <v>1.73E-4</v>
      </c>
      <c r="K262" s="13"/>
    </row>
    <row r="263">
      <c r="B263" s="13">
        <v>-0.005</v>
      </c>
      <c r="C263" s="13">
        <v>0.0</v>
      </c>
      <c r="D263" s="12">
        <v>0.0038</v>
      </c>
      <c r="E263" s="12">
        <v>-0.0033</v>
      </c>
      <c r="F263" s="13">
        <v>-0.0064</v>
      </c>
      <c r="G263" s="13">
        <v>-0.0083</v>
      </c>
      <c r="H263" s="14">
        <v>1.73E-4</v>
      </c>
      <c r="K263" s="13"/>
    </row>
    <row r="264">
      <c r="B264" s="13">
        <v>-0.0652</v>
      </c>
      <c r="C264" s="13">
        <v>-0.0029</v>
      </c>
      <c r="D264" s="12">
        <v>-0.0122</v>
      </c>
      <c r="E264" s="12">
        <v>-0.0044</v>
      </c>
      <c r="F264" s="13">
        <v>-0.0095</v>
      </c>
      <c r="G264" s="13">
        <v>0.0084</v>
      </c>
      <c r="H264" s="14">
        <v>1.73E-4</v>
      </c>
      <c r="K264" s="13"/>
    </row>
    <row r="265">
      <c r="B265" s="13">
        <v>0.0041</v>
      </c>
      <c r="C265" s="13">
        <v>0.0029</v>
      </c>
      <c r="D265" s="12">
        <v>0.0098</v>
      </c>
      <c r="E265" s="12">
        <v>0.0176</v>
      </c>
      <c r="F265" s="13">
        <v>0.0063</v>
      </c>
      <c r="G265" s="13">
        <v>-0.0042</v>
      </c>
      <c r="H265" s="14">
        <v>1.73E-4</v>
      </c>
      <c r="K265" s="13"/>
    </row>
    <row r="266">
      <c r="B266" s="13">
        <v>-9.0E-4</v>
      </c>
      <c r="C266" s="13">
        <v>-0.002</v>
      </c>
      <c r="D266" s="12">
        <v>-0.0343</v>
      </c>
      <c r="E266" s="12">
        <v>-0.0078</v>
      </c>
      <c r="F266" s="13">
        <v>0.0112</v>
      </c>
      <c r="G266" s="13">
        <v>-0.0062</v>
      </c>
      <c r="H266" s="14">
        <v>1.73E-4</v>
      </c>
      <c r="K266" s="13"/>
    </row>
    <row r="267">
      <c r="B267" s="13">
        <v>0.0042</v>
      </c>
      <c r="C267" s="13">
        <v>0.002</v>
      </c>
      <c r="D267" s="12">
        <v>0.0195</v>
      </c>
      <c r="E267" s="12">
        <v>0.0123</v>
      </c>
      <c r="F267" s="13">
        <v>-0.0032</v>
      </c>
      <c r="G267" s="13">
        <v>0.0042</v>
      </c>
      <c r="H267" s="14">
        <v>1.73E-4</v>
      </c>
      <c r="K267" s="13"/>
    </row>
    <row r="268">
      <c r="B268" s="13">
        <v>0.001</v>
      </c>
      <c r="C268" s="13">
        <v>-0.0039</v>
      </c>
      <c r="D268" s="12">
        <v>0.0218</v>
      </c>
      <c r="E268" s="12">
        <v>-0.0089</v>
      </c>
      <c r="F268" s="13">
        <v>-0.0048</v>
      </c>
      <c r="G268" s="13">
        <v>0.0</v>
      </c>
      <c r="H268" s="14">
        <v>1.73E-4</v>
      </c>
      <c r="K268" s="13"/>
    </row>
    <row r="269">
      <c r="B269" s="13">
        <v>-0.0038</v>
      </c>
      <c r="C269" s="13">
        <v>-0.001</v>
      </c>
      <c r="D269" s="12">
        <v>0.0069</v>
      </c>
      <c r="E269" s="12">
        <v>-2.0E-4</v>
      </c>
      <c r="F269" s="13">
        <v>-0.0048</v>
      </c>
      <c r="G269" s="13">
        <v>0.0021</v>
      </c>
      <c r="H269" s="14">
        <v>1.73E-4</v>
      </c>
      <c r="K269" s="13"/>
    </row>
    <row r="270">
      <c r="B270" s="13">
        <v>0.0108</v>
      </c>
      <c r="C270" s="13">
        <v>0.002</v>
      </c>
      <c r="D270" s="12">
        <v>0.025</v>
      </c>
      <c r="E270" s="12">
        <v>0.0084</v>
      </c>
      <c r="F270" s="13">
        <v>0.0128</v>
      </c>
      <c r="G270" s="13">
        <v>-0.0103</v>
      </c>
      <c r="H270" s="14">
        <v>1.73E-4</v>
      </c>
      <c r="K270" s="13"/>
    </row>
    <row r="271">
      <c r="B271" s="13">
        <v>-0.0155</v>
      </c>
      <c r="C271" s="13">
        <v>-0.001</v>
      </c>
      <c r="D271" s="12">
        <v>0.019</v>
      </c>
      <c r="E271" s="12">
        <v>-0.006</v>
      </c>
      <c r="F271" s="13">
        <v>0.0</v>
      </c>
      <c r="G271" s="13">
        <v>0.0083</v>
      </c>
      <c r="H271" s="14">
        <v>1.73E-4</v>
      </c>
      <c r="K271" s="13"/>
    </row>
    <row r="272">
      <c r="B272" s="13">
        <v>0.0195</v>
      </c>
      <c r="C272" s="13">
        <v>-0.0029</v>
      </c>
      <c r="D272" s="12">
        <v>0.0085</v>
      </c>
      <c r="E272" s="12">
        <v>0.0119</v>
      </c>
      <c r="F272" s="13">
        <v>-0.0016</v>
      </c>
      <c r="G272" s="13">
        <v>-0.0021</v>
      </c>
      <c r="H272" s="14">
        <v>1.73E-4</v>
      </c>
      <c r="K272" s="13"/>
    </row>
    <row r="273">
      <c r="B273" s="13">
        <v>0.0411</v>
      </c>
      <c r="C273" s="13">
        <v>0.0059</v>
      </c>
      <c r="D273" s="12">
        <v>9.0E-4</v>
      </c>
      <c r="E273" s="12">
        <v>-0.0089</v>
      </c>
      <c r="F273" s="13">
        <v>-0.0095</v>
      </c>
      <c r="G273" s="13">
        <v>0.0021</v>
      </c>
      <c r="H273" s="14">
        <v>1.73E-4</v>
      </c>
      <c r="K273" s="13"/>
    </row>
    <row r="274">
      <c r="B274" s="13">
        <v>0.0346</v>
      </c>
      <c r="C274" s="13">
        <v>-0.023</v>
      </c>
      <c r="D274" s="12">
        <v>0.0206</v>
      </c>
      <c r="E274" s="12">
        <v>-2.0E-4</v>
      </c>
      <c r="F274" s="13">
        <v>-0.0125</v>
      </c>
      <c r="G274" s="13">
        <v>-0.0143</v>
      </c>
      <c r="H274" s="14">
        <v>1.73E-4</v>
      </c>
      <c r="K274" s="13"/>
    </row>
    <row r="275">
      <c r="B275" s="13">
        <v>-0.0015</v>
      </c>
      <c r="C275" s="13">
        <v>0.0019</v>
      </c>
      <c r="D275" s="12">
        <v>0.0148</v>
      </c>
      <c r="E275" s="12">
        <v>0.0063</v>
      </c>
      <c r="F275" s="13">
        <v>0.0127</v>
      </c>
      <c r="G275" s="13">
        <v>0.0146</v>
      </c>
      <c r="H275" s="14">
        <v>1.73E-4</v>
      </c>
      <c r="K275" s="13"/>
    </row>
    <row r="276">
      <c r="B276" s="13">
        <v>0.0053</v>
      </c>
      <c r="C276" s="13">
        <v>0.0087</v>
      </c>
      <c r="D276" s="12">
        <v>-0.005</v>
      </c>
      <c r="E276" s="12">
        <v>0.0192</v>
      </c>
      <c r="F276" s="13">
        <v>0.0129</v>
      </c>
      <c r="G276" s="13">
        <v>0.0</v>
      </c>
      <c r="H276" s="14">
        <v>1.73E-4</v>
      </c>
      <c r="K276" s="13"/>
    </row>
    <row r="277">
      <c r="B277" s="13">
        <v>0.0305</v>
      </c>
      <c r="C277" s="13">
        <v>-0.0067</v>
      </c>
      <c r="D277" s="12">
        <v>0.0124</v>
      </c>
      <c r="E277" s="12">
        <v>-0.002</v>
      </c>
      <c r="F277" s="13">
        <v>0.0016</v>
      </c>
      <c r="G277" s="13">
        <v>0.0021</v>
      </c>
      <c r="H277" s="14">
        <v>1.73E-4</v>
      </c>
      <c r="K277" s="13"/>
    </row>
    <row r="278">
      <c r="B278" s="13">
        <v>0.0115</v>
      </c>
      <c r="C278" s="13">
        <v>0.0</v>
      </c>
      <c r="D278" s="12">
        <v>-0.0103</v>
      </c>
      <c r="E278" s="12">
        <v>-0.0119</v>
      </c>
      <c r="F278" s="13">
        <v>0.0065</v>
      </c>
      <c r="G278" s="13">
        <v>-0.0103</v>
      </c>
      <c r="H278" s="14">
        <v>1.73E-4</v>
      </c>
      <c r="K278" s="13"/>
    </row>
    <row r="279">
      <c r="B279" s="13">
        <v>0.0056</v>
      </c>
      <c r="C279" s="13">
        <v>-0.0108</v>
      </c>
      <c r="D279" s="12">
        <v>-0.0143</v>
      </c>
      <c r="E279" s="12">
        <v>-0.0043</v>
      </c>
      <c r="F279" s="13">
        <v>0.0033</v>
      </c>
      <c r="G279" s="13">
        <v>0.0021</v>
      </c>
      <c r="H279" s="14">
        <v>1.73E-4</v>
      </c>
      <c r="K279" s="13"/>
    </row>
    <row r="280">
      <c r="B280" s="13">
        <v>0.0195</v>
      </c>
      <c r="C280" s="13">
        <v>0.0168</v>
      </c>
      <c r="D280" s="12">
        <v>0.0161</v>
      </c>
      <c r="E280" s="12">
        <v>-0.0062</v>
      </c>
      <c r="F280" s="13">
        <v>0.0115</v>
      </c>
      <c r="G280" s="13">
        <v>0.0021</v>
      </c>
      <c r="H280" s="14">
        <v>1.73E-4</v>
      </c>
      <c r="K280" s="13"/>
    </row>
    <row r="281">
      <c r="B281" s="13">
        <v>-0.0042</v>
      </c>
      <c r="C281" s="13">
        <v>0.0019</v>
      </c>
      <c r="D281" s="12">
        <v>0.0113</v>
      </c>
      <c r="E281" s="12">
        <v>-0.0065</v>
      </c>
      <c r="F281" s="13">
        <v>-0.013</v>
      </c>
      <c r="G281" s="13">
        <v>-0.0082</v>
      </c>
      <c r="H281" s="14">
        <v>1.73E-4</v>
      </c>
      <c r="K281" s="13"/>
    </row>
    <row r="282">
      <c r="B282" s="13">
        <v>0.0133</v>
      </c>
      <c r="C282" s="13">
        <v>0.0097</v>
      </c>
      <c r="D282" s="12">
        <v>-0.0302</v>
      </c>
      <c r="E282" s="12">
        <v>-0.006</v>
      </c>
      <c r="F282" s="13">
        <v>0.0016</v>
      </c>
      <c r="G282" s="13">
        <v>0.0231</v>
      </c>
      <c r="H282" s="14">
        <v>1.73E-4</v>
      </c>
      <c r="K282" s="13"/>
    </row>
    <row r="283">
      <c r="B283" s="13">
        <v>-0.0179</v>
      </c>
      <c r="C283" s="13">
        <v>-0.0096</v>
      </c>
      <c r="D283" s="12">
        <v>0.02</v>
      </c>
      <c r="E283" s="12">
        <v>-0.0323</v>
      </c>
      <c r="F283" s="13">
        <v>-0.0032</v>
      </c>
      <c r="G283" s="13">
        <v>0.0085</v>
      </c>
      <c r="H283" s="14">
        <v>1.73E-4</v>
      </c>
      <c r="K283" s="13"/>
    </row>
    <row r="284">
      <c r="B284" s="13">
        <v>0.0388</v>
      </c>
      <c r="C284" s="13">
        <v>0.0068</v>
      </c>
      <c r="D284" s="12">
        <v>-0.0035</v>
      </c>
      <c r="E284" s="12">
        <v>-0.0074</v>
      </c>
      <c r="F284" s="13">
        <v>-0.0048</v>
      </c>
      <c r="G284" s="13">
        <v>0.0129</v>
      </c>
      <c r="H284" s="14">
        <v>1.73E-4</v>
      </c>
      <c r="K284" s="13"/>
    </row>
    <row r="285">
      <c r="B285" s="13">
        <v>0.0241</v>
      </c>
      <c r="C285" s="13">
        <v>-0.0038</v>
      </c>
      <c r="D285" s="12">
        <v>0.0046</v>
      </c>
      <c r="E285" s="12">
        <v>0.0165</v>
      </c>
      <c r="F285" s="13">
        <v>0.0114</v>
      </c>
      <c r="G285" s="13">
        <v>0.0043</v>
      </c>
      <c r="H285" s="14">
        <v>1.73E-4</v>
      </c>
      <c r="K285" s="13"/>
    </row>
    <row r="286">
      <c r="B286" s="13">
        <v>0.0091</v>
      </c>
      <c r="C286" s="13">
        <v>0.0</v>
      </c>
      <c r="D286" s="12">
        <v>-0.0063</v>
      </c>
      <c r="E286" s="12">
        <v>0.0013</v>
      </c>
      <c r="F286" s="13">
        <v>-0.0016</v>
      </c>
      <c r="G286" s="13">
        <v>0.022</v>
      </c>
      <c r="H286" s="14">
        <v>1.73E-4</v>
      </c>
      <c r="K286" s="13"/>
    </row>
    <row r="287">
      <c r="B287" s="13">
        <v>0.0406</v>
      </c>
      <c r="C287" s="13">
        <v>-0.0086</v>
      </c>
      <c r="D287" s="12">
        <v>-4.0E-4</v>
      </c>
      <c r="E287" s="12">
        <v>-0.0131</v>
      </c>
      <c r="F287" s="13">
        <v>0.0082</v>
      </c>
      <c r="G287" s="13">
        <v>0.0089</v>
      </c>
      <c r="H287" s="14">
        <v>1.73E-4</v>
      </c>
      <c r="K287" s="13"/>
    </row>
    <row r="288">
      <c r="B288" s="13">
        <v>0.0011</v>
      </c>
      <c r="C288" s="13">
        <v>0.0029</v>
      </c>
      <c r="D288" s="12">
        <v>0.019</v>
      </c>
      <c r="E288" s="12">
        <v>0.0244</v>
      </c>
      <c r="F288" s="13">
        <v>0.0</v>
      </c>
      <c r="G288" s="13">
        <v>-0.0153</v>
      </c>
      <c r="H288" s="14">
        <v>1.73E-4</v>
      </c>
      <c r="K288" s="13"/>
    </row>
    <row r="289">
      <c r="B289" s="13">
        <v>0.0075</v>
      </c>
      <c r="C289" s="13">
        <v>0.0067</v>
      </c>
      <c r="D289" s="12">
        <v>0.0088</v>
      </c>
      <c r="E289" s="12">
        <v>0.0111</v>
      </c>
      <c r="F289" s="13">
        <v>-0.0016</v>
      </c>
      <c r="G289" s="13">
        <v>0.0044</v>
      </c>
      <c r="H289" s="14">
        <v>1.73E-4</v>
      </c>
      <c r="K289" s="13"/>
    </row>
    <row r="290">
      <c r="B290" s="13">
        <v>0.0135</v>
      </c>
      <c r="C290" s="13">
        <v>0.0058</v>
      </c>
      <c r="D290" s="12">
        <v>0.0041</v>
      </c>
      <c r="E290" s="12">
        <v>0.0279</v>
      </c>
      <c r="F290" s="13">
        <v>0.0083</v>
      </c>
      <c r="G290" s="13">
        <v>0.0156</v>
      </c>
      <c r="H290" s="14">
        <v>1.73E-4</v>
      </c>
      <c r="K290" s="13"/>
    </row>
    <row r="291">
      <c r="B291" s="13">
        <v>0.0032</v>
      </c>
      <c r="C291" s="13">
        <v>-0.0209</v>
      </c>
      <c r="D291" s="12">
        <v>0.0039</v>
      </c>
      <c r="E291" s="12">
        <v>0.0268</v>
      </c>
      <c r="F291" s="13">
        <v>-0.0049</v>
      </c>
      <c r="G291" s="13">
        <v>-0.011</v>
      </c>
      <c r="H291" s="14">
        <v>1.73E-4</v>
      </c>
      <c r="K291" s="13"/>
    </row>
    <row r="292">
      <c r="B292" s="18">
        <v>0.0023</v>
      </c>
      <c r="C292" s="18">
        <v>0.0203</v>
      </c>
      <c r="D292" s="12">
        <v>-0.0032</v>
      </c>
      <c r="E292" s="12">
        <v>6.0E-4</v>
      </c>
      <c r="F292" s="13">
        <v>-0.0098</v>
      </c>
      <c r="G292" s="18">
        <v>0.0089</v>
      </c>
      <c r="H292" s="14">
        <v>1.73E-4</v>
      </c>
      <c r="K292" s="18"/>
    </row>
    <row r="293">
      <c r="B293" s="18">
        <v>0.0079</v>
      </c>
      <c r="C293" s="18">
        <v>-0.0039</v>
      </c>
      <c r="D293" s="12">
        <v>-0.0305</v>
      </c>
      <c r="E293" s="12">
        <v>0.0054</v>
      </c>
      <c r="F293" s="13">
        <v>-0.0065</v>
      </c>
      <c r="G293" s="18">
        <v>0.009</v>
      </c>
      <c r="H293" s="14">
        <v>1.73E-4</v>
      </c>
      <c r="K293" s="18"/>
    </row>
    <row r="294">
      <c r="B294" s="18">
        <v>-0.0247</v>
      </c>
      <c r="C294" s="18">
        <v>-0.0033</v>
      </c>
      <c r="D294" s="12">
        <v>-0.0231</v>
      </c>
      <c r="E294" s="12">
        <v>0.0013</v>
      </c>
      <c r="F294" s="18">
        <v>0.0049</v>
      </c>
      <c r="G294" s="18">
        <v>-0.0045</v>
      </c>
      <c r="H294" s="14">
        <v>1.73E-4</v>
      </c>
      <c r="K294" s="18"/>
    </row>
    <row r="295">
      <c r="B295" s="18">
        <v>-0.0202</v>
      </c>
      <c r="C295" s="18">
        <v>0.0083</v>
      </c>
      <c r="D295" s="12">
        <v>-0.0307</v>
      </c>
      <c r="E295" s="12">
        <v>-0.0093</v>
      </c>
      <c r="F295" s="18">
        <v>0.0033</v>
      </c>
      <c r="G295" s="18">
        <v>-0.0154</v>
      </c>
      <c r="H295" s="14">
        <v>1.73E-4</v>
      </c>
      <c r="K295" s="18"/>
    </row>
    <row r="296">
      <c r="B296" s="18">
        <v>-9.0E-4</v>
      </c>
      <c r="C296" s="18">
        <v>0.0185</v>
      </c>
      <c r="D296" s="12">
        <v>0.0028</v>
      </c>
      <c r="E296" s="12">
        <v>-0.0195</v>
      </c>
      <c r="F296" s="18">
        <v>-0.0033</v>
      </c>
      <c r="G296" s="19">
        <v>0.001</v>
      </c>
      <c r="H296" s="14">
        <v>1.73E-4</v>
      </c>
      <c r="K296" s="18"/>
    </row>
    <row r="298">
      <c r="A298" s="20" t="s">
        <v>27</v>
      </c>
      <c r="B298" s="21">
        <f t="shared" ref="B298:H298" si="41">AVERAGE(B197:B296)</f>
        <v>0.002675</v>
      </c>
      <c r="C298" s="21">
        <f t="shared" si="41"/>
        <v>0.002203</v>
      </c>
      <c r="D298" s="21">
        <f t="shared" si="41"/>
        <v>0.003758</v>
      </c>
      <c r="E298" s="21">
        <f t="shared" si="41"/>
        <v>0.001689</v>
      </c>
      <c r="F298" s="21">
        <f t="shared" si="41"/>
        <v>0.0009466</v>
      </c>
      <c r="G298" s="21">
        <f t="shared" si="41"/>
        <v>0.001693</v>
      </c>
      <c r="H298" s="21">
        <f t="shared" si="41"/>
        <v>0.000173</v>
      </c>
      <c r="I298" s="61"/>
      <c r="J298" s="61"/>
      <c r="K298" s="61"/>
      <c r="L298" s="61"/>
    </row>
    <row r="299">
      <c r="A299" s="6" t="s">
        <v>28</v>
      </c>
      <c r="M299" s="84"/>
    </row>
    <row r="300">
      <c r="A300" s="20" t="s">
        <v>29</v>
      </c>
      <c r="B300" s="24">
        <f t="shared" ref="B300:H300" si="42">STDEV(B197:B296)</f>
        <v>0.01766060145</v>
      </c>
      <c r="C300" s="24">
        <f t="shared" si="42"/>
        <v>0.01508566418</v>
      </c>
      <c r="D300" s="24">
        <f t="shared" si="42"/>
        <v>0.01934839633</v>
      </c>
      <c r="E300" s="24">
        <f t="shared" si="42"/>
        <v>0.01464727985</v>
      </c>
      <c r="F300" s="24">
        <f t="shared" si="42"/>
        <v>0.01379870381</v>
      </c>
      <c r="G300" s="24">
        <f t="shared" si="42"/>
        <v>0.01100788748</v>
      </c>
      <c r="H300" s="24">
        <f t="shared" si="42"/>
        <v>0</v>
      </c>
      <c r="I300" s="201"/>
      <c r="J300" s="201"/>
      <c r="K300" s="201"/>
      <c r="L300" s="201"/>
    </row>
    <row r="301">
      <c r="A301" s="6" t="s">
        <v>30</v>
      </c>
    </row>
    <row r="302">
      <c r="A302" s="25" t="s">
        <v>31</v>
      </c>
      <c r="I302" s="25"/>
      <c r="J302" s="25"/>
      <c r="K302" s="25"/>
      <c r="L302" s="25"/>
    </row>
    <row r="304">
      <c r="A304" s="26" t="s">
        <v>32</v>
      </c>
      <c r="B304" s="27">
        <f t="shared" ref="B304:H304" si="43">((-1.96*B300)/(90^(1/2)))+B298</f>
        <v>-0.0009737180606</v>
      </c>
      <c r="C304" s="27">
        <f t="shared" si="43"/>
        <v>-0.0009137305091</v>
      </c>
      <c r="D304" s="27">
        <f t="shared" si="43"/>
        <v>-0.0002394200956</v>
      </c>
      <c r="E304" s="27">
        <f t="shared" si="43"/>
        <v>-0.001337159369</v>
      </c>
      <c r="F304" s="27">
        <f t="shared" si="43"/>
        <v>-0.001904241742</v>
      </c>
      <c r="G304" s="27">
        <f t="shared" si="43"/>
        <v>-0.0005812531163</v>
      </c>
      <c r="H304" s="27">
        <f t="shared" si="43"/>
        <v>0.000173</v>
      </c>
      <c r="I304" s="53"/>
      <c r="J304" s="53"/>
      <c r="K304" s="53"/>
      <c r="L304" s="53"/>
    </row>
    <row r="305">
      <c r="A305" s="26" t="s">
        <v>33</v>
      </c>
      <c r="B305" s="29">
        <f t="shared" ref="B305:H305" si="44">((1.96*B300)/(90^(1/2)))+B298</f>
        <v>0.006323718061</v>
      </c>
      <c r="C305" s="29">
        <f t="shared" si="44"/>
        <v>0.005319730509</v>
      </c>
      <c r="D305" s="29">
        <f t="shared" si="44"/>
        <v>0.007755420096</v>
      </c>
      <c r="E305" s="29">
        <f t="shared" si="44"/>
        <v>0.004715159369</v>
      </c>
      <c r="F305" s="29">
        <f t="shared" si="44"/>
        <v>0.003797441742</v>
      </c>
      <c r="G305" s="29">
        <f t="shared" si="44"/>
        <v>0.003967253116</v>
      </c>
      <c r="H305" s="29">
        <f t="shared" si="44"/>
        <v>0.000173</v>
      </c>
      <c r="I305" s="35"/>
      <c r="J305" s="35"/>
      <c r="K305" s="35"/>
      <c r="L305" s="35"/>
    </row>
    <row r="306">
      <c r="A306" s="31" t="s">
        <v>121</v>
      </c>
      <c r="I306" s="31"/>
      <c r="J306" s="31"/>
      <c r="K306" s="31"/>
      <c r="L306" s="31"/>
    </row>
    <row r="308">
      <c r="A308" s="32" t="s">
        <v>35</v>
      </c>
      <c r="B308" s="33">
        <f t="shared" ref="B308:H308" si="45">B300*(1-0.151)</f>
        <v>0.01499385063</v>
      </c>
      <c r="C308" s="33">
        <f t="shared" si="45"/>
        <v>0.01280772889</v>
      </c>
      <c r="D308" s="33">
        <f t="shared" si="45"/>
        <v>0.01642678848</v>
      </c>
      <c r="E308" s="33">
        <f t="shared" si="45"/>
        <v>0.01243554059</v>
      </c>
      <c r="F308" s="33">
        <f t="shared" si="45"/>
        <v>0.01171509953</v>
      </c>
      <c r="G308" s="33">
        <f t="shared" si="45"/>
        <v>0.009345696474</v>
      </c>
      <c r="H308" s="33">
        <f t="shared" si="45"/>
        <v>0</v>
      </c>
      <c r="I308" s="202"/>
      <c r="J308" s="202"/>
      <c r="K308" s="202"/>
      <c r="L308" s="202"/>
    </row>
    <row r="309">
      <c r="A309" s="32" t="s">
        <v>33</v>
      </c>
      <c r="B309" s="33">
        <f t="shared" ref="B309:H309" si="46">B300*(1+0.151)</f>
        <v>0.02032735226</v>
      </c>
      <c r="C309" s="33">
        <f t="shared" si="46"/>
        <v>0.01736359947</v>
      </c>
      <c r="D309" s="33">
        <f t="shared" si="46"/>
        <v>0.02227000417</v>
      </c>
      <c r="E309" s="33">
        <f t="shared" si="46"/>
        <v>0.01685901911</v>
      </c>
      <c r="F309" s="33">
        <f t="shared" si="46"/>
        <v>0.01588230808</v>
      </c>
      <c r="G309" s="33">
        <f t="shared" si="46"/>
        <v>0.01267007849</v>
      </c>
      <c r="H309" s="33">
        <f t="shared" si="46"/>
        <v>0</v>
      </c>
      <c r="I309" s="202"/>
      <c r="J309" s="202"/>
      <c r="K309" s="202"/>
      <c r="L309" s="202"/>
    </row>
    <row r="310">
      <c r="A310" s="34" t="s">
        <v>122</v>
      </c>
      <c r="I310" s="34"/>
      <c r="J310" s="34"/>
      <c r="K310" s="34"/>
      <c r="L310" s="34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>
      <c r="B312" s="36" t="str">
        <f t="shared" ref="B312:G312" si="47">B195</f>
        <v>ОАО Банк Санкт-Петербург (BSPB)</v>
      </c>
      <c r="C312" s="36" t="str">
        <f t="shared" si="47"/>
        <v>ОАО Нефтекамский автозавод (NFAZ)</v>
      </c>
      <c r="D312" s="36" t="str">
        <f t="shared" si="47"/>
        <v>Intel </v>
      </c>
      <c r="E312" s="36" t="str">
        <f t="shared" si="47"/>
        <v>Siemens </v>
      </c>
      <c r="F312" s="36" t="str">
        <f t="shared" si="47"/>
        <v>Gaz PAO Pref (GAZA_p)</v>
      </c>
      <c r="G312" s="36" t="str">
        <f t="shared" si="47"/>
        <v>Рязанская энергетическая сбытовая компания (RZSB)</v>
      </c>
      <c r="H312" s="36"/>
      <c r="I312" s="36"/>
      <c r="J312" s="36"/>
      <c r="K312" s="36"/>
      <c r="L312" s="36"/>
    </row>
    <row r="313">
      <c r="A313" s="15" t="s">
        <v>38</v>
      </c>
      <c r="B313" s="16">
        <f t="shared" ref="B313:G313" si="48">(B298-$L$99)/B300</f>
        <v>0.1416712793</v>
      </c>
      <c r="C313" s="16">
        <f t="shared" si="48"/>
        <v>0.1345648409</v>
      </c>
      <c r="D313" s="16">
        <f t="shared" si="48"/>
        <v>0.1852866739</v>
      </c>
      <c r="E313" s="16">
        <f t="shared" si="48"/>
        <v>0.1035004462</v>
      </c>
      <c r="F313" s="16">
        <f t="shared" si="48"/>
        <v>0.05606323687</v>
      </c>
      <c r="G313" s="16">
        <f t="shared" si="48"/>
        <v>0.1380828067</v>
      </c>
      <c r="H313" s="16"/>
      <c r="I313" s="16"/>
      <c r="J313" s="16"/>
      <c r="K313" s="16"/>
    </row>
    <row r="315">
      <c r="A315" s="39"/>
      <c r="B315" s="40" t="s">
        <v>39</v>
      </c>
      <c r="H315" s="40"/>
      <c r="I315" s="40"/>
      <c r="J315" s="40"/>
      <c r="K315" s="40"/>
    </row>
    <row r="316">
      <c r="A316" s="41"/>
      <c r="B316" s="153" t="str">
        <f t="shared" ref="B316:G316" si="49">B312</f>
        <v>ОАО Банк Санкт-Петербург (BSPB)</v>
      </c>
      <c r="C316" s="153" t="str">
        <f t="shared" si="49"/>
        <v>ОАО Нефтекамский автозавод (NFAZ)</v>
      </c>
      <c r="D316" s="42" t="str">
        <f t="shared" si="49"/>
        <v>Intel </v>
      </c>
      <c r="E316" s="42" t="str">
        <f t="shared" si="49"/>
        <v>Siemens </v>
      </c>
      <c r="F316" s="153" t="str">
        <f t="shared" si="49"/>
        <v>Gaz PAO Pref (GAZA_p)</v>
      </c>
      <c r="G316" s="153" t="str">
        <f t="shared" si="49"/>
        <v>Рязанская энергетическая сбытовая компания (RZSB)</v>
      </c>
      <c r="H316" s="153"/>
      <c r="I316" s="42"/>
      <c r="J316" s="42"/>
      <c r="K316" s="42"/>
    </row>
    <row r="317">
      <c r="A317" s="79" t="str">
        <f>B316</f>
        <v>ОАО Банк Санкт-Петербург (BSPB)</v>
      </c>
      <c r="B317" s="45">
        <f t="shared" ref="B317:G317" si="50">CORREL($B$197:$B$296,B$197:B$296)</f>
        <v>1</v>
      </c>
      <c r="C317" s="45">
        <f t="shared" si="50"/>
        <v>0.08770844015</v>
      </c>
      <c r="D317" s="45">
        <f t="shared" si="50"/>
        <v>-0.008644575879</v>
      </c>
      <c r="E317" s="45">
        <f t="shared" si="50"/>
        <v>0.1067285235</v>
      </c>
      <c r="F317" s="45">
        <f t="shared" si="50"/>
        <v>0.1077594501</v>
      </c>
      <c r="G317" s="45">
        <f t="shared" si="50"/>
        <v>0.1452024095</v>
      </c>
      <c r="H317" s="164"/>
      <c r="I317" s="164"/>
      <c r="J317" s="164"/>
      <c r="K317" s="164"/>
    </row>
    <row r="318">
      <c r="A318" s="160" t="str">
        <f>C316</f>
        <v>ОАО Нефтекамский автозавод (NFAZ)</v>
      </c>
      <c r="B318" s="45">
        <f>C317</f>
        <v>0.08770844015</v>
      </c>
      <c r="C318" s="45">
        <f t="shared" ref="C318:G318" si="51">CORREL($C$197:$C$296,C$197:C$296)</f>
        <v>1</v>
      </c>
      <c r="D318" s="45">
        <f t="shared" si="51"/>
        <v>0.1223074696</v>
      </c>
      <c r="E318" s="45">
        <f t="shared" si="51"/>
        <v>0.110097641</v>
      </c>
      <c r="F318" s="45">
        <f t="shared" si="51"/>
        <v>0.01560367247</v>
      </c>
      <c r="G318" s="45">
        <f t="shared" si="51"/>
        <v>0.2197686822</v>
      </c>
      <c r="H318" s="164"/>
      <c r="I318" s="164"/>
      <c r="J318" s="164"/>
      <c r="K318" s="164"/>
    </row>
    <row r="319">
      <c r="A319" s="160" t="str">
        <f>D316</f>
        <v>Intel </v>
      </c>
      <c r="B319" s="45">
        <f>D317</f>
        <v>-0.008644575879</v>
      </c>
      <c r="C319" s="45">
        <f>D318</f>
        <v>0.1223074696</v>
      </c>
      <c r="D319" s="45">
        <f t="shared" ref="D319:G319" si="52">CORREL($D$197:$D$296,D$197:D$296)</f>
        <v>1</v>
      </c>
      <c r="E319" s="45">
        <f t="shared" si="52"/>
        <v>0.06491181966</v>
      </c>
      <c r="F319" s="45">
        <f t="shared" si="52"/>
        <v>-0.1244481638</v>
      </c>
      <c r="G319" s="45">
        <f t="shared" si="52"/>
        <v>-0.04700807833</v>
      </c>
      <c r="H319" s="164"/>
      <c r="I319" s="164"/>
      <c r="J319" s="164"/>
      <c r="K319" s="164"/>
    </row>
    <row r="320">
      <c r="A320" s="160" t="str">
        <f>E316</f>
        <v>Siemens </v>
      </c>
      <c r="B320" s="45">
        <f>E317</f>
        <v>0.1067285235</v>
      </c>
      <c r="C320" s="45">
        <f>E318</f>
        <v>0.110097641</v>
      </c>
      <c r="D320" s="45">
        <f>E319</f>
        <v>0.06491181966</v>
      </c>
      <c r="E320" s="45">
        <f t="shared" ref="E320:G320" si="53">CORREL($E$197:$E$296,E$197:E$296)</f>
        <v>1</v>
      </c>
      <c r="F320" s="45">
        <f t="shared" si="53"/>
        <v>-0.06872060819</v>
      </c>
      <c r="G320" s="45">
        <f t="shared" si="53"/>
        <v>-0.05781849985</v>
      </c>
      <c r="H320" s="164"/>
      <c r="I320" s="164"/>
      <c r="J320" s="164"/>
      <c r="K320" s="164"/>
    </row>
    <row r="321">
      <c r="A321" s="160" t="str">
        <f>F316</f>
        <v>Gaz PAO Pref (GAZA_p)</v>
      </c>
      <c r="B321" s="45">
        <f>F317</f>
        <v>0.1077594501</v>
      </c>
      <c r="C321" s="45">
        <f>F318</f>
        <v>0.01560367247</v>
      </c>
      <c r="D321" s="45">
        <f>F319</f>
        <v>-0.1244481638</v>
      </c>
      <c r="E321" s="45">
        <f>F320</f>
        <v>-0.06872060819</v>
      </c>
      <c r="F321" s="45">
        <f t="shared" ref="F321:G321" si="54">CORREL($F$197:$F$296,F$197:F$296)</f>
        <v>1</v>
      </c>
      <c r="G321" s="45">
        <f t="shared" si="54"/>
        <v>-0.02278330424</v>
      </c>
      <c r="H321" s="164"/>
      <c r="I321" s="164"/>
      <c r="J321" s="203"/>
      <c r="K321" s="164"/>
    </row>
    <row r="322">
      <c r="A322" s="160" t="str">
        <f>G316</f>
        <v>Рязанская энергетическая сбытовая компания (RZSB)</v>
      </c>
      <c r="B322" s="45">
        <f>G317</f>
        <v>0.1452024095</v>
      </c>
      <c r="C322" s="45">
        <f>G318</f>
        <v>0.2197686822</v>
      </c>
      <c r="D322" s="45">
        <f>G319</f>
        <v>-0.04700807833</v>
      </c>
      <c r="E322" s="45">
        <f>G320</f>
        <v>-0.05781849985</v>
      </c>
      <c r="F322" s="45">
        <f>G321</f>
        <v>-0.02278330424</v>
      </c>
      <c r="G322" s="45">
        <f>CORREL($G$197:$G$296,G$197:G$296)</f>
        <v>1</v>
      </c>
      <c r="H322" s="203"/>
      <c r="I322" s="164"/>
      <c r="J322" s="164"/>
      <c r="K322" s="164"/>
    </row>
    <row r="324">
      <c r="A324" s="47" t="s">
        <v>40</v>
      </c>
    </row>
    <row r="325">
      <c r="A325" s="48" t="s">
        <v>41</v>
      </c>
      <c r="C325" s="49">
        <v>0.002</v>
      </c>
      <c r="E325" s="48" t="s">
        <v>42</v>
      </c>
      <c r="G325" s="50">
        <f>E381</f>
        <v>0.8783223675</v>
      </c>
      <c r="J325" s="6" t="s">
        <v>93</v>
      </c>
      <c r="L325" s="60">
        <f>1-G325</f>
        <v>0.1216776325</v>
      </c>
    </row>
    <row r="326">
      <c r="A326" s="6" t="s">
        <v>43</v>
      </c>
      <c r="C326" s="95">
        <f t="array" ref="C326">SQRT(MMULT(MMULT(B335:G335,B329:G334),E370:E375))</f>
        <v>0.006146422813</v>
      </c>
    </row>
    <row r="327">
      <c r="B327" s="52" t="s">
        <v>44</v>
      </c>
      <c r="H327" s="52"/>
      <c r="I327" s="52"/>
      <c r="J327" s="52"/>
      <c r="K327" s="52"/>
    </row>
    <row r="328">
      <c r="A328" s="53"/>
      <c r="B328" s="55" t="str">
        <f t="shared" ref="B328:G328" si="55">B312</f>
        <v>ОАО Банк Санкт-Петербург (BSPB)</v>
      </c>
      <c r="C328" s="55" t="str">
        <f t="shared" si="55"/>
        <v>ОАО Нефтекамский автозавод (NFAZ)</v>
      </c>
      <c r="D328" s="54" t="str">
        <f t="shared" si="55"/>
        <v>Intel </v>
      </c>
      <c r="E328" s="54" t="str">
        <f t="shared" si="55"/>
        <v>Siemens </v>
      </c>
      <c r="F328" s="55" t="str">
        <f t="shared" si="55"/>
        <v>Gaz PAO Pref (GAZA_p)</v>
      </c>
      <c r="G328" s="55" t="str">
        <f t="shared" si="55"/>
        <v>Рязанская энергетическая сбытовая компания (RZSB)</v>
      </c>
      <c r="H328" s="55"/>
      <c r="I328" s="55"/>
      <c r="J328" s="55"/>
      <c r="K328" s="55"/>
    </row>
    <row r="329">
      <c r="A329" s="156" t="str">
        <f>B328</f>
        <v>ОАО Банк Санкт-Петербург (BSPB)</v>
      </c>
      <c r="B329" s="204">
        <f t="shared" ref="B329:G329" si="56">B317*$B$300*B300</f>
        <v>0.0003118968434</v>
      </c>
      <c r="C329" s="204">
        <f t="shared" si="56"/>
        <v>0.00002336744949</v>
      </c>
      <c r="D329" s="204">
        <f t="shared" si="56"/>
        <v>-0.000002953888889</v>
      </c>
      <c r="E329" s="204">
        <f t="shared" si="56"/>
        <v>0.0000276085101</v>
      </c>
      <c r="F329" s="204">
        <f t="shared" si="56"/>
        <v>0.00002626026768</v>
      </c>
      <c r="G329" s="204">
        <f t="shared" si="56"/>
        <v>0.00002822820707</v>
      </c>
      <c r="H329" s="205"/>
      <c r="I329" s="205"/>
      <c r="J329" s="205"/>
      <c r="K329" s="205"/>
    </row>
    <row r="330">
      <c r="A330" s="158" t="str">
        <f>C328</f>
        <v>ОАО Нефтекамский автозавод (NFAZ)</v>
      </c>
      <c r="B330" s="204">
        <f>C329</f>
        <v>0.00002336744949</v>
      </c>
      <c r="C330" s="204">
        <f t="shared" ref="C330:G330" si="57">C318*$C$300*C300</f>
        <v>0.0002275772636</v>
      </c>
      <c r="D330" s="204">
        <f t="shared" si="57"/>
        <v>0.00003569952121</v>
      </c>
      <c r="E330" s="204">
        <f t="shared" si="57"/>
        <v>0.00002432760909</v>
      </c>
      <c r="F330" s="204">
        <f t="shared" si="57"/>
        <v>0.000003248101212</v>
      </c>
      <c r="G330" s="204">
        <f t="shared" si="57"/>
        <v>0.00003649507172</v>
      </c>
      <c r="H330" s="205"/>
      <c r="I330" s="205"/>
      <c r="J330" s="205"/>
      <c r="K330" s="205"/>
    </row>
    <row r="331">
      <c r="A331" s="158" t="str">
        <f>D328</f>
        <v>Intel </v>
      </c>
      <c r="B331" s="204">
        <f>D329</f>
        <v>-0.000002953888889</v>
      </c>
      <c r="C331" s="204">
        <f>D330</f>
        <v>0.00003569952121</v>
      </c>
      <c r="D331" s="204">
        <f t="shared" ref="D331:G331" si="58">D319*$D$300*D300</f>
        <v>0.0003743604404</v>
      </c>
      <c r="E331" s="204">
        <f t="shared" si="58"/>
        <v>0.00001839609899</v>
      </c>
      <c r="F331" s="204">
        <f t="shared" si="58"/>
        <v>-0.00003322551798</v>
      </c>
      <c r="G331" s="204">
        <f t="shared" si="58"/>
        <v>-0.00001001201414</v>
      </c>
      <c r="H331" s="205"/>
      <c r="I331" s="205"/>
      <c r="J331" s="205"/>
      <c r="K331" s="205"/>
    </row>
    <row r="332">
      <c r="A332" s="158" t="str">
        <f>E328</f>
        <v>Siemens </v>
      </c>
      <c r="B332" s="204">
        <f>E329</f>
        <v>0.0000276085101</v>
      </c>
      <c r="C332" s="204">
        <f>E330</f>
        <v>0.00002432760909</v>
      </c>
      <c r="D332" s="204">
        <f>E331</f>
        <v>0.00001839609899</v>
      </c>
      <c r="E332" s="204">
        <f t="shared" ref="E332:G332" si="59">E320*$E$300*E300</f>
        <v>0.0002145428071</v>
      </c>
      <c r="F332" s="204">
        <f t="shared" si="59"/>
        <v>-0.00001388936101</v>
      </c>
      <c r="G332" s="204">
        <f t="shared" si="59"/>
        <v>-0.00000932240101</v>
      </c>
      <c r="H332" s="205"/>
      <c r="I332" s="205"/>
      <c r="J332" s="205"/>
      <c r="K332" s="205"/>
    </row>
    <row r="333">
      <c r="A333" s="158" t="str">
        <f>F328</f>
        <v>Gaz PAO Pref (GAZA_p)</v>
      </c>
      <c r="B333" s="204">
        <f>F329</f>
        <v>0.00002626026768</v>
      </c>
      <c r="C333" s="204">
        <f>F330</f>
        <v>0.000003248101212</v>
      </c>
      <c r="D333" s="204">
        <f>F331</f>
        <v>-0.00003322551798</v>
      </c>
      <c r="E333" s="204">
        <f>F332</f>
        <v>-0.00001388936101</v>
      </c>
      <c r="F333" s="204">
        <f t="shared" ref="F333:G333" si="60">F321*$F$300*F300</f>
        <v>0.0001904042267</v>
      </c>
      <c r="G333" s="204">
        <f t="shared" si="60"/>
        <v>-0.000003460660404</v>
      </c>
      <c r="H333" s="205"/>
      <c r="I333" s="205"/>
      <c r="J333" s="205"/>
      <c r="K333" s="205"/>
    </row>
    <row r="334">
      <c r="A334" s="158" t="str">
        <f>G328</f>
        <v>Рязанская энергетическая сбытовая компания (RZSB)</v>
      </c>
      <c r="B334" s="204">
        <f>G329</f>
        <v>0.00002822820707</v>
      </c>
      <c r="C334" s="204">
        <f>G330</f>
        <v>0.00003649507172</v>
      </c>
      <c r="D334" s="204">
        <f>G331</f>
        <v>-0.00001001201414</v>
      </c>
      <c r="E334" s="204">
        <f>G332</f>
        <v>-0.00000932240101</v>
      </c>
      <c r="F334" s="204">
        <f>G333</f>
        <v>-0.000003460660404</v>
      </c>
      <c r="G334" s="204">
        <f>G322*$G$300*G300</f>
        <v>0.0001211735869</v>
      </c>
      <c r="H334" s="205"/>
      <c r="I334" s="205"/>
      <c r="J334" s="205"/>
      <c r="K334" s="205"/>
    </row>
    <row r="335">
      <c r="A335" s="206" t="s">
        <v>123</v>
      </c>
      <c r="B335" s="207">
        <f>E370</f>
        <v>0.1196433758</v>
      </c>
      <c r="C335" s="207">
        <f>E371</f>
        <v>0.08854635443</v>
      </c>
      <c r="D335" s="207">
        <f>E372</f>
        <v>0.2009620946</v>
      </c>
      <c r="E335" s="207">
        <f>E373</f>
        <v>0.1210039973</v>
      </c>
      <c r="F335" s="207">
        <f>E374</f>
        <v>0.1141494422</v>
      </c>
      <c r="G335" s="207">
        <f>E375</f>
        <v>0.2340171033</v>
      </c>
      <c r="H335" s="205"/>
      <c r="I335" s="205"/>
      <c r="J335" s="205"/>
      <c r="K335" s="205"/>
    </row>
    <row r="336">
      <c r="A336" s="206" t="str">
        <f>I328</f>
        <v/>
      </c>
      <c r="B336" s="208" t="str">
        <f>I329</f>
        <v/>
      </c>
      <c r="C336" s="208" t="str">
        <f>I330</f>
        <v/>
      </c>
      <c r="D336" s="208" t="str">
        <f>I331</f>
        <v/>
      </c>
      <c r="E336" s="208" t="str">
        <f>I332</f>
        <v/>
      </c>
      <c r="F336" s="208" t="str">
        <f>I333</f>
        <v/>
      </c>
      <c r="G336" s="208" t="str">
        <f>I334</f>
        <v/>
      </c>
      <c r="H336" s="205"/>
      <c r="I336" s="205"/>
      <c r="J336" s="205"/>
      <c r="K336" s="205"/>
    </row>
    <row r="337">
      <c r="A337" s="206" t="str">
        <f>J328</f>
        <v/>
      </c>
      <c r="B337" s="208" t="str">
        <f>J329</f>
        <v/>
      </c>
      <c r="C337" s="208" t="str">
        <f>J330</f>
        <v/>
      </c>
      <c r="D337" s="208" t="str">
        <f>J331</f>
        <v/>
      </c>
      <c r="E337" s="208" t="str">
        <f>J332</f>
        <v/>
      </c>
      <c r="F337" s="208" t="str">
        <f>J333</f>
        <v/>
      </c>
      <c r="G337" s="208" t="str">
        <f>J334</f>
        <v/>
      </c>
      <c r="H337" s="205"/>
      <c r="I337" s="205"/>
      <c r="J337" s="205"/>
      <c r="K337" s="205"/>
    </row>
    <row r="338">
      <c r="A338" s="206" t="str">
        <f>K328</f>
        <v/>
      </c>
      <c r="B338" s="208" t="str">
        <f>K329</f>
        <v/>
      </c>
      <c r="C338" s="208" t="str">
        <f>K330</f>
        <v/>
      </c>
      <c r="D338" s="208" t="str">
        <f>K331</f>
        <v/>
      </c>
      <c r="E338" s="208" t="str">
        <f>K332</f>
        <v/>
      </c>
      <c r="F338" s="208" t="str">
        <f>K333</f>
        <v/>
      </c>
      <c r="G338" s="208" t="str">
        <f>K334</f>
        <v/>
      </c>
      <c r="H338" s="205"/>
      <c r="I338" s="205"/>
      <c r="J338" s="205"/>
      <c r="K338" s="205"/>
    </row>
    <row r="339">
      <c r="A339" s="16"/>
    </row>
    <row r="341">
      <c r="B341" s="52" t="s">
        <v>46</v>
      </c>
      <c r="H341" s="35"/>
      <c r="I341" s="35"/>
      <c r="J341" s="35"/>
      <c r="K341" s="35"/>
    </row>
    <row r="342">
      <c r="B342" s="159" t="str">
        <f t="shared" ref="B342:K342" si="61">B328</f>
        <v>ОАО Банк Санкт-Петербург (BSPB)</v>
      </c>
      <c r="C342" s="159" t="str">
        <f t="shared" si="61"/>
        <v>ОАО Нефтекамский автозавод (NFAZ)</v>
      </c>
      <c r="D342" s="54" t="str">
        <f t="shared" si="61"/>
        <v>Intel </v>
      </c>
      <c r="E342" s="54" t="str">
        <f t="shared" si="61"/>
        <v>Siemens </v>
      </c>
      <c r="F342" s="159" t="str">
        <f t="shared" si="61"/>
        <v>Gaz PAO Pref (GAZA_p)</v>
      </c>
      <c r="G342" s="159" t="str">
        <f t="shared" si="61"/>
        <v>Рязанская энергетическая сбытовая компания (RZSB)</v>
      </c>
      <c r="H342" s="6" t="str">
        <f t="shared" si="61"/>
        <v/>
      </c>
      <c r="I342" s="6" t="str">
        <f t="shared" si="61"/>
        <v/>
      </c>
      <c r="J342" s="6" t="str">
        <f t="shared" si="61"/>
        <v/>
      </c>
      <c r="K342" s="6" t="str">
        <f t="shared" si="61"/>
        <v/>
      </c>
      <c r="M342" s="52" t="s">
        <v>47</v>
      </c>
    </row>
    <row r="343">
      <c r="A343" s="79" t="str">
        <f>B342</f>
        <v>ОАО Банк Санкт-Петербург (BSPB)</v>
      </c>
      <c r="B343" s="60">
        <f t="array" ref="B343:G348">MINVERSE(B329:G334)</f>
        <v>3375.681612</v>
      </c>
      <c r="C343" s="60">
        <v>-160.79305005353677</v>
      </c>
      <c r="D343" s="60">
        <v>-0.8873015406305775</v>
      </c>
      <c r="E343" s="60">
        <v>-483.600267922338</v>
      </c>
      <c r="F343" s="60">
        <v>-512.6142153398578</v>
      </c>
      <c r="G343" s="60">
        <v>-789.878975627049</v>
      </c>
      <c r="M343" s="61">
        <f>B355</f>
        <v>0.002502</v>
      </c>
    </row>
    <row r="344">
      <c r="A344" s="160" t="str">
        <f>C342</f>
        <v>ОАО Нефтекамский автозавод (NFAZ)</v>
      </c>
      <c r="B344" s="60">
        <v>-160.7930500535367</v>
      </c>
      <c r="C344" s="60">
        <v>4789.913002568795</v>
      </c>
      <c r="D344" s="60">
        <v>-489.4320059847342</v>
      </c>
      <c r="E344" s="60">
        <v>-559.2151192425682</v>
      </c>
      <c r="F344" s="60">
        <v>-212.9002858310925</v>
      </c>
      <c r="G344" s="60">
        <v>-1494.7112408123219</v>
      </c>
      <c r="M344" s="61">
        <f>C355</f>
        <v>0.00203</v>
      </c>
    </row>
    <row r="345">
      <c r="A345" s="160" t="str">
        <f>D342</f>
        <v>Intel </v>
      </c>
      <c r="B345" s="60">
        <v>-0.8873015406305819</v>
      </c>
      <c r="C345" s="60">
        <v>-489.4320059847342</v>
      </c>
      <c r="D345" s="60">
        <v>2778.197067090281</v>
      </c>
      <c r="E345" s="60">
        <v>-134.31006757183343</v>
      </c>
      <c r="F345" s="60">
        <v>490.39102718867736</v>
      </c>
      <c r="G345" s="60">
        <v>380.835767160687</v>
      </c>
      <c r="M345" s="61">
        <f>D355</f>
        <v>0.003585</v>
      </c>
    </row>
    <row r="346">
      <c r="A346" s="160" t="str">
        <f>E342</f>
        <v>Siemens </v>
      </c>
      <c r="B346" s="60">
        <v>-483.600267922338</v>
      </c>
      <c r="C346" s="60">
        <v>-559.2151192425682</v>
      </c>
      <c r="D346" s="60">
        <v>-134.31006757183337</v>
      </c>
      <c r="E346" s="60">
        <v>4853.823282045229</v>
      </c>
      <c r="F346" s="60">
        <v>418.7819689406315</v>
      </c>
      <c r="G346" s="60">
        <v>655.370542260747</v>
      </c>
      <c r="M346" s="61">
        <f>E355</f>
        <v>0.001516</v>
      </c>
    </row>
    <row r="347">
      <c r="A347" s="160" t="str">
        <f>F342</f>
        <v>Gaz PAO Pref (GAZA_p)</v>
      </c>
      <c r="B347" s="60">
        <v>-512.6142153398578</v>
      </c>
      <c r="C347" s="60">
        <v>-212.90028583109253</v>
      </c>
      <c r="D347" s="60">
        <v>490.39102718867736</v>
      </c>
      <c r="E347" s="60">
        <v>418.7819689406315</v>
      </c>
      <c r="F347" s="60">
        <v>5449.923887991292</v>
      </c>
      <c r="G347" s="60">
        <v>411.92295995669207</v>
      </c>
      <c r="M347" s="61">
        <f>F355</f>
        <v>0.0007736</v>
      </c>
    </row>
    <row r="348">
      <c r="A348" s="160" t="str">
        <f>G342</f>
        <v>Рязанская энергетическая сбытовая компания (RZSB)</v>
      </c>
      <c r="B348" s="60">
        <v>-789.8789756270493</v>
      </c>
      <c r="C348" s="60">
        <v>-1494.7112408123219</v>
      </c>
      <c r="D348" s="60">
        <v>380.83576716068706</v>
      </c>
      <c r="E348" s="60">
        <v>655.370542260747</v>
      </c>
      <c r="F348" s="60">
        <v>411.92295995669207</v>
      </c>
      <c r="G348" s="60">
        <v>8980.459974024921</v>
      </c>
      <c r="M348" s="61">
        <f>G355</f>
        <v>0.00152</v>
      </c>
    </row>
    <row r="349">
      <c r="A349" s="209" t="str">
        <f>H342</f>
        <v/>
      </c>
      <c r="M349" s="53" t="str">
        <f>H355</f>
        <v/>
      </c>
    </row>
    <row r="350">
      <c r="A350" s="209" t="str">
        <f>I342</f>
        <v/>
      </c>
      <c r="M350" s="53" t="str">
        <f>I355</f>
        <v/>
      </c>
    </row>
    <row r="351">
      <c r="A351" s="209" t="str">
        <f>J342</f>
        <v/>
      </c>
      <c r="M351" s="53" t="str">
        <f>J355</f>
        <v/>
      </c>
    </row>
    <row r="352">
      <c r="A352" s="209" t="str">
        <f>K342</f>
        <v/>
      </c>
      <c r="M352" s="53" t="str">
        <f>K355</f>
        <v/>
      </c>
    </row>
    <row r="354">
      <c r="B354" s="52" t="s">
        <v>48</v>
      </c>
      <c r="H354" s="35"/>
      <c r="I354" s="35"/>
      <c r="J354" s="35"/>
      <c r="K354" s="35"/>
    </row>
    <row r="355">
      <c r="B355" s="61">
        <f t="shared" ref="B355:G355" si="62">B298-$H$298</f>
        <v>0.002502</v>
      </c>
      <c r="C355" s="61">
        <f t="shared" si="62"/>
        <v>0.00203</v>
      </c>
      <c r="D355" s="61">
        <f t="shared" si="62"/>
        <v>0.003585</v>
      </c>
      <c r="E355" s="61">
        <f t="shared" si="62"/>
        <v>0.001516</v>
      </c>
      <c r="F355" s="61">
        <f t="shared" si="62"/>
        <v>0.0007736</v>
      </c>
      <c r="G355" s="61">
        <f t="shared" si="62"/>
        <v>0.00152</v>
      </c>
      <c r="H355" s="53"/>
      <c r="I355" s="53"/>
      <c r="J355" s="53"/>
      <c r="K355" s="53"/>
    </row>
    <row r="358">
      <c r="A358" s="62" t="s">
        <v>49</v>
      </c>
      <c r="D358" s="62"/>
      <c r="E358" s="62"/>
      <c r="F358" s="62"/>
    </row>
    <row r="360">
      <c r="B360" s="63" t="s">
        <v>50</v>
      </c>
    </row>
    <row r="361">
      <c r="B361" s="53">
        <f t="array" ref="B361:G361">MMULT(B355:G355,B343:G348)</f>
        <v>5.786052119</v>
      </c>
      <c r="C361" s="53">
        <v>4.2821745746000435</v>
      </c>
      <c r="D361" s="53">
        <v>9.7186922871935</v>
      </c>
      <c r="E361" s="53">
        <v>5.851852896340246</v>
      </c>
      <c r="F361" s="53">
        <v>5.5203609692521995</v>
      </c>
      <c r="G361" s="53">
        <v>11.317259713810827</v>
      </c>
      <c r="H361" s="53"/>
      <c r="I361" s="53"/>
      <c r="J361" s="53"/>
      <c r="K361" s="53"/>
    </row>
    <row r="364">
      <c r="B364" s="48" t="s">
        <v>51</v>
      </c>
      <c r="C364" s="64">
        <f t="array" ref="C364">MMULT(B361:G361,M343:M348)</f>
        <v>0.08835522364</v>
      </c>
    </row>
    <row r="367">
      <c r="A367" s="62" t="s">
        <v>52</v>
      </c>
      <c r="F367" s="66" t="s">
        <v>53</v>
      </c>
      <c r="G367" s="67"/>
      <c r="H367" s="67"/>
      <c r="I367" s="67"/>
      <c r="J367" s="67"/>
      <c r="K367" s="67"/>
      <c r="L367" s="67"/>
      <c r="M367" s="68"/>
    </row>
    <row r="368">
      <c r="D368" s="69" t="s">
        <v>54</v>
      </c>
      <c r="E368" s="64">
        <f>(C325-H298)/C364</f>
        <v>0.02067789458</v>
      </c>
      <c r="F368" s="75"/>
      <c r="M368" s="78"/>
    </row>
    <row r="369">
      <c r="B369" s="74" t="s">
        <v>56</v>
      </c>
      <c r="E369" s="52" t="s">
        <v>57</v>
      </c>
      <c r="F369" s="75"/>
      <c r="H369" s="35" t="s">
        <v>124</v>
      </c>
      <c r="J369" s="6" t="s">
        <v>125</v>
      </c>
      <c r="K369" s="6" t="s">
        <v>126</v>
      </c>
      <c r="L369" s="6" t="s">
        <v>127</v>
      </c>
      <c r="M369" s="78"/>
    </row>
    <row r="370">
      <c r="B370" s="60">
        <f t="array" ref="B370:B375">MMULT(B343:G348,M343:M348)</f>
        <v>5.786052119</v>
      </c>
      <c r="D370" s="79" t="str">
        <f t="shared" ref="D370:D375" si="63">A343</f>
        <v>ОАО Банк Санкт-Петербург (BSPB)</v>
      </c>
      <c r="E370" s="60">
        <f t="shared" ref="E370:E375" si="64">B370*$E$368</f>
        <v>0.1196433758</v>
      </c>
      <c r="F370" s="80">
        <f t="shared" ref="F370:F376" si="65">E370</f>
        <v>0.1196433758</v>
      </c>
      <c r="G370" s="60" t="str">
        <f t="shared" ref="G370:G377" si="66">D370</f>
        <v>ОАО Банк Санкт-Петербург (BSPB)</v>
      </c>
      <c r="H370" s="83">
        <v>57.83</v>
      </c>
      <c r="I370" s="84">
        <f t="shared" ref="I370:I371" si="67">H370</f>
        <v>57.83</v>
      </c>
      <c r="J370" s="84">
        <f t="shared" ref="J370:J376" si="68">$I$383*F370</f>
        <v>657316.0452</v>
      </c>
      <c r="K370" s="60">
        <f t="shared" ref="K370:K375" si="69">INT(J370/I370)</f>
        <v>11366</v>
      </c>
      <c r="L370" s="95">
        <f t="shared" ref="L370:L375" si="70">K370*I370/$I$383</f>
        <v>0.1196396871</v>
      </c>
      <c r="M370" s="78"/>
    </row>
    <row r="371">
      <c r="B371" s="60">
        <v>4.2821745746000435</v>
      </c>
      <c r="D371" s="79" t="str">
        <f t="shared" si="63"/>
        <v>ОАО Нефтекамский автозавод (NFAZ)</v>
      </c>
      <c r="E371" s="60">
        <f t="shared" si="64"/>
        <v>0.08854635443</v>
      </c>
      <c r="F371" s="80">
        <f t="shared" si="65"/>
        <v>0.08854635443</v>
      </c>
      <c r="G371" s="60" t="str">
        <f t="shared" si="66"/>
        <v>ОАО Нефтекамский автозавод (NFAZ)</v>
      </c>
      <c r="H371" s="84">
        <f>309.4</f>
        <v>309.4</v>
      </c>
      <c r="I371" s="84">
        <f t="shared" si="67"/>
        <v>309.4</v>
      </c>
      <c r="J371" s="84">
        <f t="shared" si="68"/>
        <v>486470.2215</v>
      </c>
      <c r="K371" s="60">
        <f t="shared" si="69"/>
        <v>1572</v>
      </c>
      <c r="L371" s="95">
        <f t="shared" si="70"/>
        <v>0.08852935002</v>
      </c>
      <c r="M371" s="78"/>
    </row>
    <row r="372">
      <c r="B372" s="60">
        <v>9.718692287193498</v>
      </c>
      <c r="D372" s="79" t="str">
        <f t="shared" si="63"/>
        <v>Intel </v>
      </c>
      <c r="E372" s="60">
        <f t="shared" si="64"/>
        <v>0.2009620946</v>
      </c>
      <c r="F372" s="80">
        <f t="shared" si="65"/>
        <v>0.2009620946</v>
      </c>
      <c r="G372" s="60" t="str">
        <f t="shared" si="66"/>
        <v>Intel </v>
      </c>
      <c r="H372" s="86">
        <v>63.73</v>
      </c>
      <c r="I372" s="84">
        <f t="shared" ref="I372:I373" si="71">H372*I380</f>
        <v>4658.784087</v>
      </c>
      <c r="J372" s="84">
        <f t="shared" si="68"/>
        <v>1104077.918</v>
      </c>
      <c r="K372" s="60">
        <f t="shared" si="69"/>
        <v>236</v>
      </c>
      <c r="L372" s="95">
        <f t="shared" si="70"/>
        <v>0.2001239245</v>
      </c>
      <c r="M372" s="78"/>
    </row>
    <row r="373">
      <c r="B373" s="60">
        <v>5.851852896340246</v>
      </c>
      <c r="D373" s="79" t="str">
        <f t="shared" si="63"/>
        <v>Siemens </v>
      </c>
      <c r="E373" s="60">
        <f t="shared" si="64"/>
        <v>0.1210039973</v>
      </c>
      <c r="F373" s="80">
        <f t="shared" si="65"/>
        <v>0.1210039973</v>
      </c>
      <c r="G373" s="60" t="str">
        <f t="shared" si="66"/>
        <v>Siemens </v>
      </c>
      <c r="H373" s="89">
        <v>140.98</v>
      </c>
      <c r="I373" s="84">
        <f t="shared" si="71"/>
        <v>12259.6208</v>
      </c>
      <c r="J373" s="84">
        <f t="shared" si="68"/>
        <v>664791.2469</v>
      </c>
      <c r="K373" s="60">
        <f t="shared" si="69"/>
        <v>54</v>
      </c>
      <c r="L373" s="95">
        <f t="shared" si="70"/>
        <v>0.1204994936</v>
      </c>
      <c r="M373" s="78"/>
    </row>
    <row r="374">
      <c r="B374" s="60">
        <v>5.5203609692521995</v>
      </c>
      <c r="D374" s="79" t="str">
        <f t="shared" si="63"/>
        <v>Gaz PAO Pref (GAZA_p)</v>
      </c>
      <c r="E374" s="60">
        <f t="shared" si="64"/>
        <v>0.1141494422</v>
      </c>
      <c r="F374" s="80">
        <f t="shared" si="65"/>
        <v>0.1141494422</v>
      </c>
      <c r="G374" s="60" t="str">
        <f t="shared" si="66"/>
        <v>Gaz PAO Pref (GAZA_p)</v>
      </c>
      <c r="H374" s="83">
        <v>371.0</v>
      </c>
      <c r="I374" s="84">
        <f t="shared" ref="I374:I375" si="72">H374</f>
        <v>371</v>
      </c>
      <c r="J374" s="84">
        <f t="shared" si="68"/>
        <v>627132.5881</v>
      </c>
      <c r="K374" s="60">
        <f t="shared" si="69"/>
        <v>1690</v>
      </c>
      <c r="L374" s="95">
        <f t="shared" si="70"/>
        <v>0.1141234886</v>
      </c>
      <c r="M374" s="78"/>
    </row>
    <row r="375">
      <c r="B375" s="60">
        <v>11.317259713810827</v>
      </c>
      <c r="D375" s="79" t="str">
        <f t="shared" si="63"/>
        <v>Рязанская энергетическая сбытовая компания (RZSB)</v>
      </c>
      <c r="E375" s="60">
        <f t="shared" si="64"/>
        <v>0.2340171033</v>
      </c>
      <c r="F375" s="80">
        <f t="shared" si="65"/>
        <v>0.2340171033</v>
      </c>
      <c r="G375" s="60" t="str">
        <f t="shared" si="66"/>
        <v>Рязанская энергетическая сбытовая компания (RZSB)</v>
      </c>
      <c r="H375" s="83">
        <v>14.68</v>
      </c>
      <c r="I375" s="84">
        <f t="shared" si="72"/>
        <v>14.68</v>
      </c>
      <c r="J375" s="84">
        <f t="shared" si="68"/>
        <v>1285680.848</v>
      </c>
      <c r="K375" s="60">
        <f t="shared" si="69"/>
        <v>87580</v>
      </c>
      <c r="L375" s="95">
        <f t="shared" si="70"/>
        <v>0.2340159296</v>
      </c>
      <c r="M375" s="78"/>
    </row>
    <row r="376">
      <c r="D376" s="210" t="s">
        <v>62</v>
      </c>
      <c r="E376" s="60">
        <f>(1-SUM(E370:E375))</f>
        <v>0.1216776325</v>
      </c>
      <c r="F376" s="80">
        <f t="shared" si="65"/>
        <v>0.1216776325</v>
      </c>
      <c r="G376" s="60" t="str">
        <f t="shared" si="66"/>
        <v>Безрисковый</v>
      </c>
      <c r="J376" s="84">
        <f t="shared" si="68"/>
        <v>668492.1725</v>
      </c>
      <c r="L376" s="95">
        <f>1-SUM(L370:L375)</f>
        <v>0.1230681267</v>
      </c>
      <c r="M376" s="78"/>
    </row>
    <row r="377">
      <c r="D377" s="211" t="s">
        <v>63</v>
      </c>
      <c r="E377" s="60">
        <f>SUM(E370:E376)</f>
        <v>1</v>
      </c>
      <c r="F377" s="80"/>
      <c r="G377" s="60" t="str">
        <f t="shared" si="66"/>
        <v>Сумма =</v>
      </c>
      <c r="M377" s="78"/>
    </row>
    <row r="378">
      <c r="D378" s="210"/>
      <c r="F378" s="80"/>
      <c r="K378" s="6" t="s">
        <v>128</v>
      </c>
      <c r="L378" s="84">
        <f>L376*I383</f>
        <v>676131.4932</v>
      </c>
      <c r="M378" s="78"/>
    </row>
    <row r="379">
      <c r="D379" s="210"/>
      <c r="F379" s="80"/>
      <c r="I379" s="131">
        <v>44273.0</v>
      </c>
      <c r="M379" s="78"/>
    </row>
    <row r="380">
      <c r="D380" s="6" t="s">
        <v>62</v>
      </c>
      <c r="E380" s="60">
        <f>1-E381</f>
        <v>0.1216776325</v>
      </c>
      <c r="F380" s="75"/>
      <c r="H380" s="86">
        <v>1.0</v>
      </c>
      <c r="I380" s="212">
        <v>73.1019</v>
      </c>
      <c r="M380" s="78"/>
    </row>
    <row r="381">
      <c r="D381" s="48" t="s">
        <v>63</v>
      </c>
      <c r="E381" s="94">
        <f>SUM(E370:E375)</f>
        <v>0.8783223675</v>
      </c>
      <c r="F381" s="75"/>
      <c r="H381" s="89">
        <v>1.0</v>
      </c>
      <c r="I381" s="113">
        <v>86.96</v>
      </c>
      <c r="M381" s="78"/>
    </row>
    <row r="382">
      <c r="F382" s="75"/>
      <c r="M382" s="78"/>
    </row>
    <row r="383">
      <c r="F383" s="103"/>
      <c r="G383" s="105"/>
      <c r="H383" s="106" t="s">
        <v>129</v>
      </c>
      <c r="I383" s="196">
        <f>U20+'Пересмотр 1 (90+неделя)'!E400</f>
        <v>5493961.041</v>
      </c>
      <c r="J383" s="105"/>
      <c r="K383" s="105"/>
      <c r="L383" s="105"/>
      <c r="M383" s="107"/>
    </row>
    <row r="385">
      <c r="G385" s="66" t="s">
        <v>72</v>
      </c>
      <c r="H385" s="67"/>
      <c r="I385" s="67"/>
      <c r="J385" s="67"/>
      <c r="K385" s="67"/>
      <c r="L385" s="68"/>
    </row>
    <row r="386">
      <c r="G386" s="75"/>
      <c r="H386" s="213" t="str">
        <f t="shared" ref="H386:H393" si="73">H369</f>
        <v>Цена 18.03.2021</v>
      </c>
      <c r="J386" s="214" t="s">
        <v>73</v>
      </c>
      <c r="K386" s="215" t="s">
        <v>74</v>
      </c>
      <c r="L386" s="216" t="s">
        <v>75</v>
      </c>
    </row>
    <row r="387">
      <c r="G387" s="217" t="str">
        <f t="shared" ref="G387:G393" si="74">D370</f>
        <v>ОАО Банк Санкт-Петербург (BSPB)</v>
      </c>
      <c r="H387" s="177">
        <f t="shared" si="73"/>
        <v>57.83</v>
      </c>
      <c r="I387" s="114">
        <f t="shared" ref="I387:I393" si="75">I370</f>
        <v>57.83</v>
      </c>
      <c r="J387" s="61">
        <f t="shared" ref="J387:J393" si="76">L370</f>
        <v>0.1196396871</v>
      </c>
      <c r="K387" s="53">
        <f t="shared" ref="K387:K393" si="77">K370</f>
        <v>11366</v>
      </c>
      <c r="L387" s="116">
        <f t="shared" ref="L387:L392" si="78">J370</f>
        <v>657316.0452</v>
      </c>
    </row>
    <row r="388">
      <c r="G388" s="217" t="str">
        <f t="shared" si="74"/>
        <v>ОАО Нефтекамский автозавод (NFAZ)</v>
      </c>
      <c r="H388" s="177">
        <f t="shared" si="73"/>
        <v>309.4</v>
      </c>
      <c r="I388" s="114">
        <f t="shared" si="75"/>
        <v>309.4</v>
      </c>
      <c r="J388" s="61">
        <f t="shared" si="76"/>
        <v>0.08852935002</v>
      </c>
      <c r="K388" s="53">
        <f t="shared" si="77"/>
        <v>1572</v>
      </c>
      <c r="L388" s="116">
        <f t="shared" si="78"/>
        <v>486470.2215</v>
      </c>
    </row>
    <row r="389">
      <c r="G389" s="217" t="str">
        <f t="shared" si="74"/>
        <v>Intel </v>
      </c>
      <c r="H389" s="179">
        <f t="shared" si="73"/>
        <v>63.73</v>
      </c>
      <c r="I389" s="114">
        <f t="shared" si="75"/>
        <v>4658.784087</v>
      </c>
      <c r="J389" s="61">
        <f t="shared" si="76"/>
        <v>0.2001239245</v>
      </c>
      <c r="K389" s="53">
        <f t="shared" si="77"/>
        <v>236</v>
      </c>
      <c r="L389" s="116">
        <f t="shared" si="78"/>
        <v>1104077.918</v>
      </c>
    </row>
    <row r="390">
      <c r="G390" s="217" t="str">
        <f t="shared" si="74"/>
        <v>Siemens </v>
      </c>
      <c r="H390" s="180">
        <f t="shared" si="73"/>
        <v>140.98</v>
      </c>
      <c r="I390" s="114">
        <f t="shared" si="75"/>
        <v>12259.6208</v>
      </c>
      <c r="J390" s="61">
        <f t="shared" si="76"/>
        <v>0.1204994936</v>
      </c>
      <c r="K390" s="53">
        <f t="shared" si="77"/>
        <v>54</v>
      </c>
      <c r="L390" s="116">
        <f t="shared" si="78"/>
        <v>664791.2469</v>
      </c>
    </row>
    <row r="391">
      <c r="G391" s="217" t="str">
        <f t="shared" si="74"/>
        <v>Gaz PAO Pref (GAZA_p)</v>
      </c>
      <c r="H391" s="177">
        <f t="shared" si="73"/>
        <v>371</v>
      </c>
      <c r="I391" s="114">
        <f t="shared" si="75"/>
        <v>371</v>
      </c>
      <c r="J391" s="61">
        <f t="shared" si="76"/>
        <v>0.1141234886</v>
      </c>
      <c r="K391" s="53">
        <f t="shared" si="77"/>
        <v>1690</v>
      </c>
      <c r="L391" s="116">
        <f t="shared" si="78"/>
        <v>627132.5881</v>
      </c>
    </row>
    <row r="392">
      <c r="G392" s="217" t="str">
        <f t="shared" si="74"/>
        <v>Рязанская энергетическая сбытовая компания (RZSB)</v>
      </c>
      <c r="H392" s="177">
        <f t="shared" si="73"/>
        <v>14.68</v>
      </c>
      <c r="I392" s="114">
        <f t="shared" si="75"/>
        <v>14.68</v>
      </c>
      <c r="J392" s="61">
        <f t="shared" si="76"/>
        <v>0.2340159296</v>
      </c>
      <c r="K392" s="53">
        <f t="shared" si="77"/>
        <v>87580</v>
      </c>
      <c r="L392" s="116">
        <f t="shared" si="78"/>
        <v>1285680.848</v>
      </c>
    </row>
    <row r="393">
      <c r="G393" s="217" t="str">
        <f t="shared" si="74"/>
        <v>Безрисковый</v>
      </c>
      <c r="H393" s="53" t="str">
        <f t="shared" si="73"/>
        <v/>
      </c>
      <c r="I393" s="53" t="str">
        <f t="shared" si="75"/>
        <v/>
      </c>
      <c r="J393" s="61">
        <f t="shared" si="76"/>
        <v>0.1230681267</v>
      </c>
      <c r="K393" s="53" t="str">
        <f t="shared" si="77"/>
        <v/>
      </c>
      <c r="L393" s="116">
        <f>L378</f>
        <v>676131.4932</v>
      </c>
    </row>
    <row r="394">
      <c r="G394" s="218" t="s">
        <v>130</v>
      </c>
      <c r="H394" s="179">
        <f t="shared" ref="H394:I394" si="79">H380</f>
        <v>1</v>
      </c>
      <c r="I394" s="177">
        <f t="shared" si="79"/>
        <v>73.1019</v>
      </c>
      <c r="J394" s="53"/>
      <c r="K394" s="123"/>
      <c r="L394" s="219"/>
    </row>
    <row r="395">
      <c r="G395" s="125"/>
      <c r="H395" s="180">
        <f t="shared" ref="H395:I395" si="80">H381</f>
        <v>1</v>
      </c>
      <c r="I395" s="177">
        <f t="shared" si="80"/>
        <v>86.96</v>
      </c>
      <c r="J395" s="53"/>
      <c r="K395" s="47" t="s">
        <v>77</v>
      </c>
      <c r="L395" s="220">
        <f>C326</f>
        <v>0.006146422813</v>
      </c>
    </row>
    <row r="396">
      <c r="G396" s="182" t="s">
        <v>78</v>
      </c>
      <c r="H396" s="221">
        <f>I383</f>
        <v>5493961.041</v>
      </c>
      <c r="I396" s="105"/>
      <c r="J396" s="105"/>
      <c r="K396" s="222"/>
      <c r="L396" s="223"/>
    </row>
  </sheetData>
  <mergeCells count="40">
    <mergeCell ref="N1:X1"/>
    <mergeCell ref="B2:L2"/>
    <mergeCell ref="O5:P5"/>
    <mergeCell ref="Q5:R5"/>
    <mergeCell ref="A108:L108"/>
    <mergeCell ref="A112:L112"/>
    <mergeCell ref="A116:L116"/>
    <mergeCell ref="B121:K121"/>
    <mergeCell ref="A134:C134"/>
    <mergeCell ref="A135:B135"/>
    <mergeCell ref="E135:F135"/>
    <mergeCell ref="J135:K135"/>
    <mergeCell ref="A136:B136"/>
    <mergeCell ref="B137:K137"/>
    <mergeCell ref="B151:K151"/>
    <mergeCell ref="B164:K164"/>
    <mergeCell ref="A168:C168"/>
    <mergeCell ref="B170:K170"/>
    <mergeCell ref="A177:C177"/>
    <mergeCell ref="B196:H196"/>
    <mergeCell ref="A302:H302"/>
    <mergeCell ref="A306:H306"/>
    <mergeCell ref="A310:H310"/>
    <mergeCell ref="B315:G315"/>
    <mergeCell ref="A324:C324"/>
    <mergeCell ref="A325:B325"/>
    <mergeCell ref="E325:F325"/>
    <mergeCell ref="J325:K325"/>
    <mergeCell ref="F367:M367"/>
    <mergeCell ref="H369:I369"/>
    <mergeCell ref="G385:L385"/>
    <mergeCell ref="H386:I386"/>
    <mergeCell ref="G394:G395"/>
    <mergeCell ref="A326:B326"/>
    <mergeCell ref="B327:G327"/>
    <mergeCell ref="B341:G341"/>
    <mergeCell ref="B354:G354"/>
    <mergeCell ref="A358:C358"/>
    <mergeCell ref="B360:K360"/>
    <mergeCell ref="A367:C367"/>
  </mergeCells>
  <drawing r:id="rId1"/>
</worksheet>
</file>