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naifee_b_diaz_galera_accenture_com/Documents/"/>
    </mc:Choice>
  </mc:AlternateContent>
  <xr:revisionPtr revIDLastSave="88" documentId="8_{FA27A29E-C996-4F30-9B3E-0130AD18E77F}" xr6:coauthVersionLast="47" xr6:coauthVersionMax="47" xr10:uidLastSave="{0603AC6D-3F12-48EC-93EC-6384952FFADF}"/>
  <bookViews>
    <workbookView xWindow="28680" yWindow="-120" windowWidth="29040" windowHeight="15720" xr2:uid="{5A5F8C25-0977-4A77-BFB4-23A457F9C334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G37" i="2" s="1"/>
  <c r="H24" i="2"/>
  <c r="G25" i="2" s="1"/>
  <c r="H25" i="2" s="1"/>
  <c r="N46" i="2"/>
  <c r="N45" i="2"/>
  <c r="N44" i="2"/>
  <c r="N43" i="2"/>
  <c r="H42" i="2"/>
  <c r="P42" i="2" s="1"/>
  <c r="C42" i="2"/>
  <c r="C43" i="2" s="1"/>
  <c r="C44" i="2" s="1"/>
  <c r="C45" i="2" s="1"/>
  <c r="C46" i="2" s="1"/>
  <c r="B42" i="2"/>
  <c r="B43" i="2" s="1"/>
  <c r="B44" i="2" s="1"/>
  <c r="B45" i="2" s="1"/>
  <c r="B46" i="2" s="1"/>
  <c r="A42" i="2"/>
  <c r="A43" i="2" s="1"/>
  <c r="K41" i="2"/>
  <c r="N41" i="2" s="1"/>
  <c r="D41" i="2"/>
  <c r="N40" i="2"/>
  <c r="N39" i="2"/>
  <c r="N38" i="2"/>
  <c r="N37" i="2"/>
  <c r="C36" i="2"/>
  <c r="C37" i="2" s="1"/>
  <c r="C38" i="2" s="1"/>
  <c r="C39" i="2" s="1"/>
  <c r="C40" i="2" s="1"/>
  <c r="B36" i="2"/>
  <c r="A36" i="2"/>
  <c r="A37" i="2" s="1"/>
  <c r="K35" i="2"/>
  <c r="N35" i="2" s="1"/>
  <c r="D35" i="2"/>
  <c r="N34" i="2"/>
  <c r="N33" i="2"/>
  <c r="N32" i="2"/>
  <c r="N31" i="2"/>
  <c r="H30" i="2"/>
  <c r="P30" i="2" s="1"/>
  <c r="C30" i="2"/>
  <c r="C31" i="2" s="1"/>
  <c r="C32" i="2" s="1"/>
  <c r="C33" i="2" s="1"/>
  <c r="C34" i="2" s="1"/>
  <c r="B30" i="2"/>
  <c r="B31" i="2" s="1"/>
  <c r="B32" i="2" s="1"/>
  <c r="B33" i="2" s="1"/>
  <c r="B34" i="2" s="1"/>
  <c r="A31" i="2"/>
  <c r="K29" i="2"/>
  <c r="N29" i="2" s="1"/>
  <c r="D29" i="2"/>
  <c r="N28" i="2"/>
  <c r="N27" i="2"/>
  <c r="N26" i="2"/>
  <c r="N25" i="2"/>
  <c r="C24" i="2"/>
  <c r="C25" i="2" s="1"/>
  <c r="C26" i="2" s="1"/>
  <c r="C27" i="2" s="1"/>
  <c r="C28" i="2" s="1"/>
  <c r="B24" i="2"/>
  <c r="B25" i="2" s="1"/>
  <c r="B26" i="2" s="1"/>
  <c r="B27" i="2" s="1"/>
  <c r="B28" i="2" s="1"/>
  <c r="A24" i="2"/>
  <c r="K23" i="2"/>
  <c r="N23" i="2" s="1"/>
  <c r="D23" i="2"/>
  <c r="N22" i="2"/>
  <c r="N21" i="2"/>
  <c r="N20" i="2"/>
  <c r="N19" i="2"/>
  <c r="H18" i="2"/>
  <c r="P18" i="2" s="1"/>
  <c r="C18" i="2"/>
  <c r="C19" i="2" s="1"/>
  <c r="C20" i="2" s="1"/>
  <c r="C21" i="2" s="1"/>
  <c r="C22" i="2" s="1"/>
  <c r="B18" i="2"/>
  <c r="B19" i="2" s="1"/>
  <c r="B20" i="2" s="1"/>
  <c r="B21" i="2" s="1"/>
  <c r="B22" i="2" s="1"/>
  <c r="A18" i="2"/>
  <c r="A19" i="2" s="1"/>
  <c r="K17" i="2"/>
  <c r="N17" i="2" s="1"/>
  <c r="D17" i="2"/>
  <c r="N16" i="2"/>
  <c r="N15" i="2"/>
  <c r="N14" i="2"/>
  <c r="N13" i="2"/>
  <c r="H12" i="2"/>
  <c r="G13" i="2" s="1"/>
  <c r="C12" i="2"/>
  <c r="C13" i="2" s="1"/>
  <c r="C14" i="2" s="1"/>
  <c r="C15" i="2" s="1"/>
  <c r="C16" i="2" s="1"/>
  <c r="B12" i="2"/>
  <c r="B13" i="2" s="1"/>
  <c r="B14" i="2" s="1"/>
  <c r="B15" i="2" s="1"/>
  <c r="B16" i="2" s="1"/>
  <c r="A12" i="2"/>
  <c r="K11" i="2"/>
  <c r="N11" i="2" s="1"/>
  <c r="D11" i="2"/>
  <c r="H6" i="2"/>
  <c r="G7" i="2" s="1"/>
  <c r="C6" i="2"/>
  <c r="C7" i="2" s="1"/>
  <c r="C8" i="2" s="1"/>
  <c r="C9" i="2" s="1"/>
  <c r="C10" i="2" s="1"/>
  <c r="B6" i="2"/>
  <c r="B7" i="2" s="1"/>
  <c r="B8" i="2" s="1"/>
  <c r="B9" i="2" s="1"/>
  <c r="B10" i="2" s="1"/>
  <c r="A6" i="2"/>
  <c r="K5" i="2"/>
  <c r="N5" i="2" s="1"/>
  <c r="D5" i="2"/>
  <c r="B1" i="2"/>
  <c r="G43" i="2" l="1"/>
  <c r="G31" i="2"/>
  <c r="D24" i="2"/>
  <c r="G19" i="2"/>
  <c r="Q19" i="2" s="1"/>
  <c r="D12" i="2"/>
  <c r="A13" i="2"/>
  <c r="D13" i="2" s="1"/>
  <c r="D42" i="2"/>
  <c r="P12" i="2"/>
  <c r="P24" i="2"/>
  <c r="P36" i="2"/>
  <c r="Q43" i="2"/>
  <c r="D18" i="2"/>
  <c r="F2" i="2"/>
  <c r="D30" i="2"/>
  <c r="A25" i="2"/>
  <c r="A26" i="2" s="1"/>
  <c r="D36" i="2"/>
  <c r="P6" i="2"/>
  <c r="D6" i="2"/>
  <c r="A7" i="2"/>
  <c r="D7" i="2" s="1"/>
  <c r="Q36" i="2"/>
  <c r="Q24" i="2"/>
  <c r="Q31" i="2"/>
  <c r="Q6" i="2"/>
  <c r="Q12" i="2"/>
  <c r="H7" i="2"/>
  <c r="P7" i="2" s="1"/>
  <c r="Q7" i="2"/>
  <c r="A20" i="2"/>
  <c r="D19" i="2"/>
  <c r="A32" i="2"/>
  <c r="D31" i="2"/>
  <c r="P25" i="2"/>
  <c r="Q25" i="2"/>
  <c r="A44" i="2"/>
  <c r="D43" i="2"/>
  <c r="H13" i="2"/>
  <c r="Q13" i="2"/>
  <c r="H37" i="2"/>
  <c r="P37" i="2" s="1"/>
  <c r="Q37" i="2"/>
  <c r="R6" i="2"/>
  <c r="R12" i="2"/>
  <c r="R24" i="2"/>
  <c r="R36" i="2"/>
  <c r="B37" i="2"/>
  <c r="B38" i="2" s="1"/>
  <c r="B39" i="2" s="1"/>
  <c r="B40" i="2" s="1"/>
  <c r="Q18" i="2"/>
  <c r="Q30" i="2"/>
  <c r="Q42" i="2"/>
  <c r="A38" i="2"/>
  <c r="R18" i="2"/>
  <c r="R30" i="2"/>
  <c r="R42" i="2"/>
  <c r="H31" i="2" l="1"/>
  <c r="P31" i="2" s="1"/>
  <c r="A14" i="2"/>
  <c r="A15" i="2" s="1"/>
  <c r="H19" i="2"/>
  <c r="P19" i="2" s="1"/>
  <c r="P13" i="2"/>
  <c r="G14" i="2"/>
  <c r="D25" i="2"/>
  <c r="H43" i="2"/>
  <c r="P43" i="2" s="1"/>
  <c r="D37" i="2"/>
  <c r="A27" i="2"/>
  <c r="D26" i="2"/>
  <c r="L24" i="2"/>
  <c r="A8" i="2"/>
  <c r="D8" i="2" s="1"/>
  <c r="L36" i="2"/>
  <c r="L42" i="2"/>
  <c r="L12" i="2"/>
  <c r="L6" i="2"/>
  <c r="R25" i="2"/>
  <c r="L25" i="2" s="1"/>
  <c r="G26" i="2"/>
  <c r="H26" i="2" s="1"/>
  <c r="A45" i="2"/>
  <c r="D44" i="2"/>
  <c r="L30" i="2"/>
  <c r="L18" i="2"/>
  <c r="R13" i="2"/>
  <c r="A21" i="2"/>
  <c r="D20" i="2"/>
  <c r="A39" i="2"/>
  <c r="D38" i="2"/>
  <c r="R7" i="2"/>
  <c r="L7" i="2" s="1"/>
  <c r="G8" i="2"/>
  <c r="R37" i="2"/>
  <c r="L37" i="2" s="1"/>
  <c r="G38" i="2"/>
  <c r="A33" i="2"/>
  <c r="D32" i="2"/>
  <c r="G20" i="2" l="1"/>
  <c r="R19" i="2"/>
  <c r="L19" i="2" s="1"/>
  <c r="D14" i="2"/>
  <c r="L13" i="2"/>
  <c r="G44" i="2"/>
  <c r="Q44" i="2" s="1"/>
  <c r="R43" i="2"/>
  <c r="L43" i="2" s="1"/>
  <c r="G32" i="2"/>
  <c r="Q32" i="2" s="1"/>
  <c r="R31" i="2"/>
  <c r="L31" i="2" s="1"/>
  <c r="A9" i="2"/>
  <c r="D9" i="2" s="1"/>
  <c r="A28" i="2"/>
  <c r="D28" i="2" s="1"/>
  <c r="D27" i="2"/>
  <c r="A22" i="2"/>
  <c r="D22" i="2" s="1"/>
  <c r="D21" i="2"/>
  <c r="Q14" i="2"/>
  <c r="H14" i="2"/>
  <c r="P14" i="2" s="1"/>
  <c r="Q38" i="2"/>
  <c r="H38" i="2"/>
  <c r="A40" i="2"/>
  <c r="D40" i="2" s="1"/>
  <c r="D39" i="2"/>
  <c r="A46" i="2"/>
  <c r="D46" i="2" s="1"/>
  <c r="D45" i="2"/>
  <c r="Q8" i="2"/>
  <c r="H8" i="2"/>
  <c r="H20" i="2"/>
  <c r="P20" i="2" s="1"/>
  <c r="Q20" i="2"/>
  <c r="A34" i="2"/>
  <c r="D34" i="2" s="1"/>
  <c r="D33" i="2"/>
  <c r="A16" i="2"/>
  <c r="D16" i="2" s="1"/>
  <c r="D15" i="2"/>
  <c r="Q26" i="2"/>
  <c r="P26" i="2"/>
  <c r="H32" i="2"/>
  <c r="P32" i="2" s="1"/>
  <c r="H44" i="2" l="1"/>
  <c r="P44" i="2" s="1"/>
  <c r="A10" i="2"/>
  <c r="D10" i="2" s="1"/>
  <c r="R38" i="2"/>
  <c r="L38" i="2" s="1"/>
  <c r="G39" i="2"/>
  <c r="H39" i="2" s="1"/>
  <c r="R32" i="2"/>
  <c r="L32" i="2" s="1"/>
  <c r="G33" i="2"/>
  <c r="G9" i="2"/>
  <c r="R8" i="2"/>
  <c r="P38" i="2"/>
  <c r="R20" i="2"/>
  <c r="L20" i="2" s="1"/>
  <c r="G21" i="2"/>
  <c r="P8" i="2"/>
  <c r="R26" i="2"/>
  <c r="L26" i="2" s="1"/>
  <c r="G27" i="2"/>
  <c r="L8" i="2"/>
  <c r="R14" i="2"/>
  <c r="L14" i="2" s="1"/>
  <c r="G15" i="2"/>
  <c r="G45" i="2" l="1"/>
  <c r="H45" i="2" s="1"/>
  <c r="G46" i="2" s="1"/>
  <c r="H46" i="2" s="1"/>
  <c r="R44" i="2"/>
  <c r="L44" i="2" s="1"/>
  <c r="Q21" i="2"/>
  <c r="H21" i="2"/>
  <c r="P21" i="2" s="1"/>
  <c r="H27" i="2"/>
  <c r="P27" i="2" s="1"/>
  <c r="Q27" i="2"/>
  <c r="Q33" i="2"/>
  <c r="H33" i="2"/>
  <c r="Q9" i="2"/>
  <c r="H9" i="2"/>
  <c r="H15" i="2"/>
  <c r="P15" i="2" s="1"/>
  <c r="Q15" i="2"/>
  <c r="Q45" i="2"/>
  <c r="P39" i="2"/>
  <c r="Q39" i="2"/>
  <c r="P9" i="2" l="1"/>
  <c r="G10" i="2"/>
  <c r="R33" i="2"/>
  <c r="L33" i="2" s="1"/>
  <c r="G34" i="2"/>
  <c r="P33" i="2"/>
  <c r="G40" i="2"/>
  <c r="R39" i="2"/>
  <c r="L39" i="2" s="1"/>
  <c r="R21" i="2"/>
  <c r="L21" i="2" s="1"/>
  <c r="G22" i="2"/>
  <c r="R45" i="2"/>
  <c r="L45" i="2" s="1"/>
  <c r="G16" i="2"/>
  <c r="R15" i="2"/>
  <c r="L15" i="2" s="1"/>
  <c r="G28" i="2"/>
  <c r="R27" i="2"/>
  <c r="L27" i="2" s="1"/>
  <c r="R9" i="2"/>
  <c r="L9" i="2" s="1"/>
  <c r="P45" i="2"/>
  <c r="Q16" i="2" l="1"/>
  <c r="H16" i="2"/>
  <c r="G11" i="2"/>
  <c r="Q40" i="2"/>
  <c r="H40" i="2"/>
  <c r="P40" i="2" s="1"/>
  <c r="G35" i="2"/>
  <c r="H10" i="2"/>
  <c r="Q10" i="2"/>
  <c r="G5" i="2"/>
  <c r="P46" i="2"/>
  <c r="Q46" i="2"/>
  <c r="G41" i="2"/>
  <c r="Q28" i="2"/>
  <c r="H28" i="2"/>
  <c r="G23" i="2"/>
  <c r="H22" i="2"/>
  <c r="Q22" i="2"/>
  <c r="G17" i="2"/>
  <c r="H34" i="2"/>
  <c r="Q34" i="2"/>
  <c r="G29" i="2"/>
  <c r="R16" i="2" l="1"/>
  <c r="L16" i="2" s="1"/>
  <c r="L11" i="2" s="1"/>
  <c r="O11" i="2" s="1"/>
  <c r="H11" i="2"/>
  <c r="P16" i="2"/>
  <c r="R10" i="2"/>
  <c r="H5" i="2"/>
  <c r="R22" i="2"/>
  <c r="L22" i="2" s="1"/>
  <c r="L17" i="2" s="1"/>
  <c r="O17" i="2" s="1"/>
  <c r="H17" i="2"/>
  <c r="R46" i="2"/>
  <c r="L46" i="2" s="1"/>
  <c r="L41" i="2" s="1"/>
  <c r="O41" i="2" s="1"/>
  <c r="H41" i="2"/>
  <c r="P22" i="2"/>
  <c r="R28" i="2"/>
  <c r="L28" i="2" s="1"/>
  <c r="L23" i="2" s="1"/>
  <c r="O23" i="2" s="1"/>
  <c r="H23" i="2"/>
  <c r="P28" i="2"/>
  <c r="R34" i="2"/>
  <c r="L34" i="2" s="1"/>
  <c r="L29" i="2" s="1"/>
  <c r="O29" i="2" s="1"/>
  <c r="H29" i="2"/>
  <c r="P34" i="2"/>
  <c r="P10" i="2"/>
  <c r="R40" i="2"/>
  <c r="L40" i="2" s="1"/>
  <c r="L35" i="2" s="1"/>
  <c r="O35" i="2" s="1"/>
  <c r="H35" i="2"/>
  <c r="L10" i="2" l="1"/>
  <c r="L5" i="2" s="1"/>
  <c r="O5" i="2" s="1"/>
  <c r="F1" i="2" s="1"/>
  <c r="G1" i="2" s="1"/>
</calcChain>
</file>

<file path=xl/sharedStrings.xml><?xml version="1.0" encoding="utf-8"?>
<sst xmlns="http://schemas.openxmlformats.org/spreadsheetml/2006/main" count="173" uniqueCount="51">
  <si>
    <t>Fecha</t>
  </si>
  <si>
    <t>% Avance Ponderado PLAN</t>
  </si>
  <si>
    <t>% Avance Ponderado REAL</t>
  </si>
  <si>
    <t>Process / Item</t>
  </si>
  <si>
    <t>Ticket</t>
  </si>
  <si>
    <t>Prioridad</t>
  </si>
  <si>
    <t>Item</t>
  </si>
  <si>
    <t>Title</t>
  </si>
  <si>
    <t>Task</t>
  </si>
  <si>
    <t>Start Date</t>
  </si>
  <si>
    <t>Finish Date</t>
  </si>
  <si>
    <t>ManDay</t>
  </si>
  <si>
    <t>Status</t>
  </si>
  <si>
    <t>%</t>
  </si>
  <si>
    <t>%plan</t>
  </si>
  <si>
    <t>Weight</t>
  </si>
  <si>
    <t>% Weigthed</t>
  </si>
  <si>
    <t>%PLAN Weigthed</t>
  </si>
  <si>
    <t>Días Totales</t>
  </si>
  <si>
    <t>Hoy-Ini</t>
  </si>
  <si>
    <t>Hoy-Fin</t>
  </si>
  <si>
    <t>Fecha de Paso a Productivo</t>
  </si>
  <si>
    <t>Comentario</t>
  </si>
  <si>
    <t>Real Estate</t>
  </si>
  <si>
    <t>GAP002</t>
  </si>
  <si>
    <t>Elaboracion de un programa que tome la informacion de los consumos que estan en un excel y los cargue a los contratos.</t>
  </si>
  <si>
    <t>General</t>
  </si>
  <si>
    <t>En Curso</t>
  </si>
  <si>
    <t>Se realizo un Solo desarrollo que Cubre el GAP002 y GAP005</t>
  </si>
  <si>
    <t>Functional Desing</t>
  </si>
  <si>
    <t>Finalizado</t>
  </si>
  <si>
    <t>Build</t>
  </si>
  <si>
    <t>Unit Test</t>
  </si>
  <si>
    <t>Pendiente</t>
  </si>
  <si>
    <t>UAT</t>
  </si>
  <si>
    <t>Deploy</t>
  </si>
  <si>
    <t>GAP005</t>
  </si>
  <si>
    <t>Programa de carga de ejecución periodica para cargar los consumos de combustible y mantenimiento a cada uno de los contratos de vehiculos</t>
  </si>
  <si>
    <t>GAP003</t>
  </si>
  <si>
    <t>Incorporación de ajustes a la interfaz de Facura Electronica SAP para incluir los doc. FI generados por RE</t>
  </si>
  <si>
    <t>Se esta pendiente del Mapeo del XML, esto es un riesgo que puede impactar la entrega del mismo</t>
  </si>
  <si>
    <t>Se Tiene pendiente el Mapeo del XML, para avanzar y se adicionan tiempos para Transaccion Fiori</t>
  </si>
  <si>
    <t>GAP004</t>
  </si>
  <si>
    <t>Se requiere un Reporte apara efectos de control en la gestion de cuentas por pagar, justo antes de la liberacion de pago.</t>
  </si>
  <si>
    <t>Pendiente de Inicio</t>
  </si>
  <si>
    <t>GAP006</t>
  </si>
  <si>
    <t>Actualmente existe un desarrollo en TRM para trasladar parte de los flujos llamados porción corriente a un reporte, pero este debe hacerse ahora tomando los flujos de RE</t>
  </si>
  <si>
    <t>GAP007</t>
  </si>
  <si>
    <t>Requerido desarrollo que tome los valores almacenados en los contratos de cobro de SSEE y se traspasen a al contrato para pago al colaborador.</t>
  </si>
  <si>
    <t>GAP011</t>
  </si>
  <si>
    <t>Se requiere un workflow para la gestion de los contratos (Altas, modificaciones) de los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</si>
</sst>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dd\-mmm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1" xfId="0" applyFont="1" applyFill="1" applyBorder="1"/>
    <xf numFmtId="164" fontId="4" fillId="0" borderId="1" xfId="2" applyNumberFormat="1" applyFont="1" applyBorder="1" applyAlignment="1">
      <alignment horizontal="center" vertical="center"/>
    </xf>
    <xf numFmtId="164" fontId="6" fillId="0" borderId="1" xfId="0" applyNumberFormat="1" applyFont="1" applyBorder="1"/>
    <xf numFmtId="9" fontId="3" fillId="0" borderId="0" xfId="0" applyNumberFormat="1" applyFont="1"/>
    <xf numFmtId="9" fontId="5" fillId="0" borderId="0" xfId="0" applyNumberFormat="1" applyFont="1"/>
    <xf numFmtId="43" fontId="3" fillId="0" borderId="0" xfId="0" applyNumberFormat="1" applyFont="1"/>
    <xf numFmtId="43" fontId="0" fillId="0" borderId="0" xfId="0" applyNumberFormat="1"/>
    <xf numFmtId="9" fontId="0" fillId="0" borderId="0" xfId="2" applyFont="1"/>
    <xf numFmtId="9" fontId="4" fillId="0" borderId="0" xfId="2" applyFont="1" applyBorder="1" applyAlignment="1">
      <alignment horizontal="center" vertical="center"/>
    </xf>
    <xf numFmtId="43" fontId="5" fillId="0" borderId="0" xfId="0" applyNumberFormat="1" applyFont="1"/>
    <xf numFmtId="43" fontId="7" fillId="0" borderId="0" xfId="1" applyFont="1"/>
    <xf numFmtId="9" fontId="7" fillId="0" borderId="0" xfId="0" applyNumberFormat="1" applyFont="1"/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9" fontId="0" fillId="0" borderId="4" xfId="2" applyFont="1" applyFill="1" applyBorder="1" applyAlignment="1">
      <alignment horizontal="center" vertical="center" wrapText="1"/>
    </xf>
    <xf numFmtId="43" fontId="0" fillId="0" borderId="4" xfId="1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 wrapText="1"/>
    </xf>
    <xf numFmtId="165" fontId="8" fillId="5" borderId="5" xfId="0" applyNumberFormat="1" applyFont="1" applyFill="1" applyBorder="1" applyAlignment="1">
      <alignment horizontal="center" vertical="center" wrapText="1"/>
    </xf>
    <xf numFmtId="9" fontId="8" fillId="5" borderId="5" xfId="2" applyFont="1" applyFill="1" applyBorder="1" applyAlignment="1">
      <alignment horizontal="center" vertical="center" wrapText="1"/>
    </xf>
    <xf numFmtId="43" fontId="8" fillId="5" borderId="5" xfId="1" applyFont="1" applyFill="1" applyBorder="1" applyAlignment="1">
      <alignment horizontal="center" vertical="center" wrapText="1"/>
    </xf>
    <xf numFmtId="14" fontId="8" fillId="5" borderId="5" xfId="1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8" fillId="6" borderId="5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center" vertical="center" wrapText="1"/>
    </xf>
    <xf numFmtId="165" fontId="8" fillId="6" borderId="5" xfId="0" applyNumberFormat="1" applyFont="1" applyFill="1" applyBorder="1" applyAlignment="1">
      <alignment horizontal="center" vertical="center" wrapText="1"/>
    </xf>
    <xf numFmtId="9" fontId="8" fillId="6" borderId="5" xfId="2" applyFont="1" applyFill="1" applyBorder="1" applyAlignment="1">
      <alignment horizontal="center" vertical="center" wrapText="1"/>
    </xf>
    <xf numFmtId="43" fontId="8" fillId="6" borderId="5" xfId="1" applyFont="1" applyFill="1" applyBorder="1" applyAlignment="1">
      <alignment horizontal="center" vertical="center" wrapText="1"/>
    </xf>
    <xf numFmtId="14" fontId="8" fillId="6" borderId="5" xfId="1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D2F8-25AA-4E82-A573-65D70B8AF757}">
  <dimension ref="A1:T46"/>
  <sheetViews>
    <sheetView tabSelected="1" workbookViewId="0">
      <selection activeCell="G1" sqref="G1"/>
    </sheetView>
  </sheetViews>
  <sheetFormatPr defaultColWidth="9.140625" defaultRowHeight="14.45" outlineLevelRow="1" outlineLevelCol="1"/>
  <cols>
    <col min="1" max="2" width="17.85546875" customWidth="1"/>
    <col min="3" max="3" width="10.140625" style="2" customWidth="1"/>
    <col min="4" max="4" width="19.42578125" bestFit="1" customWidth="1"/>
    <col min="5" max="5" width="40.140625" customWidth="1"/>
    <col min="6" max="6" width="22.85546875" customWidth="1"/>
    <col min="7" max="7" width="12" customWidth="1"/>
    <col min="8" max="8" width="13.85546875" customWidth="1"/>
    <col min="9" max="9" width="8.42578125" bestFit="1" customWidth="1"/>
    <col min="10" max="10" width="17.140625" customWidth="1"/>
    <col min="11" max="11" width="7.42578125" bestFit="1" customWidth="1"/>
    <col min="12" max="12" width="8.42578125" customWidth="1"/>
    <col min="13" max="13" width="8" customWidth="1" outlineLevel="1"/>
    <col min="14" max="14" width="22.7109375" customWidth="1" outlineLevel="1"/>
    <col min="15" max="15" width="14.42578125" customWidth="1"/>
    <col min="16" max="16" width="10" customWidth="1" outlineLevel="1"/>
    <col min="17" max="17" width="9.85546875" customWidth="1" outlineLevel="1"/>
    <col min="18" max="18" width="12.85546875" customWidth="1" outlineLevel="1"/>
    <col min="19" max="19" width="16.140625" customWidth="1" outlineLevel="1"/>
    <col min="20" max="20" width="38.42578125" customWidth="1"/>
  </cols>
  <sheetData>
    <row r="1" spans="1:20">
      <c r="A1" t="s">
        <v>0</v>
      </c>
      <c r="B1" s="1">
        <f ca="1">+TODAY()</f>
        <v>45642</v>
      </c>
      <c r="E1" s="3" t="s">
        <v>1</v>
      </c>
      <c r="F1" s="4">
        <f ca="1">+AVERAGE(O5,O11,O17)</f>
        <v>0.22424242424242427</v>
      </c>
      <c r="G1" s="5">
        <f ca="1">+F2-F1</f>
        <v>1.575757575757572E-2</v>
      </c>
      <c r="K1" s="6"/>
      <c r="L1" s="7"/>
      <c r="M1" s="8"/>
      <c r="N1" s="8"/>
      <c r="O1" s="8"/>
      <c r="P1" s="8"/>
      <c r="Q1" s="9"/>
      <c r="R1" s="9"/>
      <c r="S1" s="9"/>
      <c r="T1" s="10"/>
    </row>
    <row r="2" spans="1:20">
      <c r="E2" s="3" t="s">
        <v>2</v>
      </c>
      <c r="F2" s="4">
        <f>+AVERAGE(N5,N11,N17)</f>
        <v>0.24</v>
      </c>
      <c r="G2" s="11"/>
      <c r="K2" s="7"/>
      <c r="L2" s="7"/>
      <c r="M2" s="12"/>
      <c r="N2" s="9"/>
      <c r="O2" s="9"/>
      <c r="P2" s="9"/>
      <c r="Q2" s="9"/>
      <c r="R2" s="9"/>
      <c r="S2" s="9"/>
      <c r="T2" s="10"/>
    </row>
    <row r="3" spans="1:20" ht="6" customHeight="1" thickBot="1">
      <c r="M3" s="13"/>
      <c r="N3" s="14"/>
      <c r="O3" s="14"/>
      <c r="P3" s="14"/>
      <c r="Q3" s="14"/>
      <c r="R3" s="14"/>
      <c r="S3" s="14"/>
    </row>
    <row r="4" spans="1:20" ht="29.45" thickBot="1">
      <c r="A4" s="15" t="s">
        <v>3</v>
      </c>
      <c r="B4" s="15" t="s">
        <v>4</v>
      </c>
      <c r="C4" s="15" t="s">
        <v>5</v>
      </c>
      <c r="D4" s="16" t="s">
        <v>6</v>
      </c>
      <c r="E4" s="16" t="s">
        <v>7</v>
      </c>
      <c r="F4" s="16" t="s">
        <v>8</v>
      </c>
      <c r="G4" s="17" t="s">
        <v>9</v>
      </c>
      <c r="H4" s="17" t="s">
        <v>10</v>
      </c>
      <c r="I4" s="17" t="s">
        <v>11</v>
      </c>
      <c r="J4" s="17" t="s">
        <v>12</v>
      </c>
      <c r="K4" s="17" t="s">
        <v>13</v>
      </c>
      <c r="L4" s="18" t="s">
        <v>14</v>
      </c>
      <c r="M4" s="17" t="s">
        <v>15</v>
      </c>
      <c r="N4" s="17" t="s">
        <v>16</v>
      </c>
      <c r="O4" s="18" t="s">
        <v>17</v>
      </c>
      <c r="P4" s="18" t="s">
        <v>18</v>
      </c>
      <c r="Q4" s="18" t="s">
        <v>19</v>
      </c>
      <c r="R4" s="18" t="s">
        <v>20</v>
      </c>
      <c r="S4" s="17" t="s">
        <v>21</v>
      </c>
      <c r="T4" s="17" t="s">
        <v>22</v>
      </c>
    </row>
    <row r="5" spans="1:20" s="40" customFormat="1" ht="39.6" collapsed="1" thickBot="1">
      <c r="A5" s="34" t="s">
        <v>23</v>
      </c>
      <c r="B5" s="34" t="s">
        <v>24</v>
      </c>
      <c r="C5" s="35">
        <v>1</v>
      </c>
      <c r="D5" s="34" t="str">
        <f t="shared" ref="D5:D22" si="0">+_xlfn.CONCAT(A5,"-",B5)</f>
        <v>Real Estate-GAP002</v>
      </c>
      <c r="E5" s="34" t="s">
        <v>25</v>
      </c>
      <c r="F5" s="34" t="s">
        <v>26</v>
      </c>
      <c r="G5" s="36">
        <f>+MIN(G6:G10)</f>
        <v>45636</v>
      </c>
      <c r="H5" s="36">
        <f>+MAX(H6:H10)</f>
        <v>45657</v>
      </c>
      <c r="I5" s="36"/>
      <c r="J5" s="34" t="s">
        <v>27</v>
      </c>
      <c r="K5" s="37">
        <f>+AVERAGE(K6:K10)</f>
        <v>0.22999999999999998</v>
      </c>
      <c r="L5" s="37">
        <f ca="1">+AVERAGE(L6:L10)</f>
        <v>0.23636363636363639</v>
      </c>
      <c r="M5" s="38">
        <v>1</v>
      </c>
      <c r="N5" s="38">
        <f>+K5*M5</f>
        <v>0.22999999999999998</v>
      </c>
      <c r="O5" s="38">
        <f ca="1">+L5*M5</f>
        <v>0.23636363636363639</v>
      </c>
      <c r="P5" s="38"/>
      <c r="Q5" s="38"/>
      <c r="R5" s="38"/>
      <c r="S5" s="39"/>
      <c r="T5" s="34" t="s">
        <v>28</v>
      </c>
    </row>
    <row r="6" spans="1:20" s="24" customFormat="1" ht="39.6" outlineLevel="1" thickBot="1">
      <c r="A6" s="25" t="str">
        <f t="shared" ref="A6:B10" si="1">A5</f>
        <v>Real Estate</v>
      </c>
      <c r="B6" s="25" t="str">
        <f t="shared" si="1"/>
        <v>GAP002</v>
      </c>
      <c r="C6" s="26">
        <f>+C5</f>
        <v>1</v>
      </c>
      <c r="D6" s="25" t="str">
        <f t="shared" si="0"/>
        <v>Real Estate-GAP002</v>
      </c>
      <c r="E6" s="23" t="s">
        <v>25</v>
      </c>
      <c r="F6" s="27" t="s">
        <v>29</v>
      </c>
      <c r="G6" s="28">
        <v>45636</v>
      </c>
      <c r="H6" s="28">
        <f>+WORKDAY(G6,I6)</f>
        <v>45638</v>
      </c>
      <c r="I6" s="29">
        <v>2</v>
      </c>
      <c r="J6" s="27" t="s">
        <v>30</v>
      </c>
      <c r="K6" s="19">
        <v>1</v>
      </c>
      <c r="L6" s="19">
        <f ca="1">+IF(Q6&lt;0,0%,IF(R6&gt;0,100%,ABS(Q6)/P6))</f>
        <v>1</v>
      </c>
      <c r="M6" s="20"/>
      <c r="N6" s="20"/>
      <c r="O6" s="20"/>
      <c r="P6" s="20">
        <f>+IFERROR(NETWORKDAYS.INTL(G6,H6),0)</f>
        <v>3</v>
      </c>
      <c r="Q6" s="20">
        <f t="shared" ref="Q6:R10" ca="1" si="2">+NETWORKDAYS.INTL(G6,$B$1)</f>
        <v>5</v>
      </c>
      <c r="R6" s="20">
        <f t="shared" ca="1" si="2"/>
        <v>3</v>
      </c>
      <c r="S6" s="20"/>
      <c r="T6" s="27"/>
    </row>
    <row r="7" spans="1:20" s="24" customFormat="1" ht="39.6" outlineLevel="1" thickBot="1">
      <c r="A7" s="25" t="str">
        <f t="shared" si="1"/>
        <v>Real Estate</v>
      </c>
      <c r="B7" s="25" t="str">
        <f t="shared" si="1"/>
        <v>GAP002</v>
      </c>
      <c r="C7" s="26">
        <f>+C6</f>
        <v>1</v>
      </c>
      <c r="D7" s="25" t="str">
        <f t="shared" si="0"/>
        <v>Real Estate-GAP002</v>
      </c>
      <c r="E7" s="23" t="s">
        <v>25</v>
      </c>
      <c r="F7" s="31" t="s">
        <v>31</v>
      </c>
      <c r="G7" s="32">
        <f>+WORKDAY(H6,1)</f>
        <v>45639</v>
      </c>
      <c r="H7" s="28">
        <f>+WORKDAY(G7,I7)</f>
        <v>45653</v>
      </c>
      <c r="I7" s="33">
        <v>10</v>
      </c>
      <c r="J7" s="27" t="s">
        <v>27</v>
      </c>
      <c r="K7" s="19">
        <v>0.15</v>
      </c>
      <c r="L7" s="19">
        <f ca="1">+IF(Q7&lt;0,0%,IF(R7&gt;0,100%,ABS(Q7)/P7))</f>
        <v>0.18181818181818182</v>
      </c>
      <c r="M7" s="20"/>
      <c r="N7" s="20"/>
      <c r="O7" s="20"/>
      <c r="P7" s="20">
        <f>+IFERROR(NETWORKDAYS.INTL(G7,H7),0)</f>
        <v>11</v>
      </c>
      <c r="Q7" s="20">
        <f t="shared" ca="1" si="2"/>
        <v>2</v>
      </c>
      <c r="R7" s="20">
        <f t="shared" ca="1" si="2"/>
        <v>-10</v>
      </c>
      <c r="S7" s="20"/>
      <c r="T7" s="31"/>
    </row>
    <row r="8" spans="1:20" s="24" customFormat="1" ht="39.6" outlineLevel="1" thickBot="1">
      <c r="A8" s="25" t="str">
        <f t="shared" si="1"/>
        <v>Real Estate</v>
      </c>
      <c r="B8" s="25" t="str">
        <f t="shared" si="1"/>
        <v>GAP002</v>
      </c>
      <c r="C8" s="26">
        <f>+C7</f>
        <v>1</v>
      </c>
      <c r="D8" s="25" t="str">
        <f t="shared" si="0"/>
        <v>Real Estate-GAP002</v>
      </c>
      <c r="E8" s="23" t="s">
        <v>25</v>
      </c>
      <c r="F8" s="31" t="s">
        <v>32</v>
      </c>
      <c r="G8" s="32">
        <f>+WORKDAY(H7,1)</f>
        <v>45656</v>
      </c>
      <c r="H8" s="28">
        <f>+WORKDAY(G8,I8)</f>
        <v>45657</v>
      </c>
      <c r="I8" s="33">
        <v>1</v>
      </c>
      <c r="J8" s="27" t="s">
        <v>33</v>
      </c>
      <c r="K8" s="19">
        <v>0</v>
      </c>
      <c r="L8" s="19">
        <f ca="1">+IF(Q8&lt;0,0%,IF(R8&gt;0,100%,ABS(Q8)/P8))</f>
        <v>0</v>
      </c>
      <c r="M8" s="20"/>
      <c r="N8" s="20"/>
      <c r="O8" s="20"/>
      <c r="P8" s="20">
        <f>+IFERROR(NETWORKDAYS.INTL(G8,H8),0)</f>
        <v>2</v>
      </c>
      <c r="Q8" s="20">
        <f t="shared" ca="1" si="2"/>
        <v>-11</v>
      </c>
      <c r="R8" s="20">
        <f t="shared" ca="1" si="2"/>
        <v>-12</v>
      </c>
      <c r="S8" s="20"/>
      <c r="T8" s="31"/>
    </row>
    <row r="9" spans="1:20" s="24" customFormat="1" ht="39.6" outlineLevel="1" thickBot="1">
      <c r="A9" s="25" t="str">
        <f t="shared" si="1"/>
        <v>Real Estate</v>
      </c>
      <c r="B9" s="25" t="str">
        <f t="shared" si="1"/>
        <v>GAP002</v>
      </c>
      <c r="C9" s="26">
        <f>+C8</f>
        <v>1</v>
      </c>
      <c r="D9" s="25" t="str">
        <f t="shared" si="0"/>
        <v>Real Estate-GAP002</v>
      </c>
      <c r="E9" s="23" t="s">
        <v>25</v>
      </c>
      <c r="F9" s="31" t="s">
        <v>34</v>
      </c>
      <c r="G9" s="32">
        <f>+H8</f>
        <v>45657</v>
      </c>
      <c r="H9" s="28">
        <f>+WORKDAY(G9,I9)</f>
        <v>45657</v>
      </c>
      <c r="I9" s="33">
        <v>0</v>
      </c>
      <c r="J9" s="27" t="s">
        <v>33</v>
      </c>
      <c r="K9" s="19">
        <v>0</v>
      </c>
      <c r="L9" s="19">
        <f ca="1">+IF(Q9&lt;0,0%,IF(R9&gt;0,100%,ABS(Q9)/P9))</f>
        <v>0</v>
      </c>
      <c r="M9" s="20"/>
      <c r="N9" s="20"/>
      <c r="O9" s="20"/>
      <c r="P9" s="20">
        <f>+IFERROR(NETWORKDAYS.INTL(G9,H9),0)</f>
        <v>1</v>
      </c>
      <c r="Q9" s="20">
        <f t="shared" ca="1" si="2"/>
        <v>-12</v>
      </c>
      <c r="R9" s="20">
        <f t="shared" ca="1" si="2"/>
        <v>-12</v>
      </c>
      <c r="S9" s="20"/>
      <c r="T9" s="31"/>
    </row>
    <row r="10" spans="1:20" s="24" customFormat="1" ht="39.6" outlineLevel="1" thickBot="1">
      <c r="A10" s="25" t="str">
        <f t="shared" si="1"/>
        <v>Real Estate</v>
      </c>
      <c r="B10" s="25" t="str">
        <f t="shared" si="1"/>
        <v>GAP002</v>
      </c>
      <c r="C10" s="26">
        <f>+C9</f>
        <v>1</v>
      </c>
      <c r="D10" s="25" t="str">
        <f t="shared" si="0"/>
        <v>Real Estate-GAP002</v>
      </c>
      <c r="E10" s="23" t="s">
        <v>25</v>
      </c>
      <c r="F10" s="31" t="s">
        <v>35</v>
      </c>
      <c r="G10" s="32">
        <f>+H9</f>
        <v>45657</v>
      </c>
      <c r="H10" s="28">
        <f>+WORKDAY(G10,I10)</f>
        <v>45657</v>
      </c>
      <c r="I10" s="33">
        <v>0</v>
      </c>
      <c r="J10" s="27" t="s">
        <v>33</v>
      </c>
      <c r="K10" s="19">
        <v>0</v>
      </c>
      <c r="L10" s="19">
        <f ca="1">+IF(Q10&lt;0,0%,IF(R10&gt;0,100%,ABS(Q10)/P10))</f>
        <v>0</v>
      </c>
      <c r="M10" s="20"/>
      <c r="N10" s="20"/>
      <c r="O10" s="20"/>
      <c r="P10" s="20">
        <f>+IFERROR(NETWORKDAYS.INTL(G10,H10),0)</f>
        <v>1</v>
      </c>
      <c r="Q10" s="20">
        <f t="shared" ca="1" si="2"/>
        <v>-12</v>
      </c>
      <c r="R10" s="20">
        <f t="shared" ca="1" si="2"/>
        <v>-12</v>
      </c>
      <c r="S10" s="20"/>
      <c r="T10" s="31"/>
    </row>
    <row r="11" spans="1:20" s="40" customFormat="1" ht="52.5" thickBot="1">
      <c r="A11" s="34" t="s">
        <v>23</v>
      </c>
      <c r="B11" s="34" t="s">
        <v>36</v>
      </c>
      <c r="C11" s="35">
        <v>1</v>
      </c>
      <c r="D11" s="34" t="str">
        <f t="shared" si="0"/>
        <v>Real Estate-GAP005</v>
      </c>
      <c r="E11" s="34" t="s">
        <v>37</v>
      </c>
      <c r="F11" s="34" t="s">
        <v>26</v>
      </c>
      <c r="G11" s="36">
        <f>+MIN(G12:G16)</f>
        <v>45636</v>
      </c>
      <c r="H11" s="36">
        <f>+MAX(H12:H16)</f>
        <v>45657</v>
      </c>
      <c r="I11" s="36"/>
      <c r="J11" s="34" t="s">
        <v>27</v>
      </c>
      <c r="K11" s="37">
        <f>+AVERAGE(K12:K16)</f>
        <v>0.22999999999999998</v>
      </c>
      <c r="L11" s="37">
        <f ca="1">+AVERAGE(L12:L16)</f>
        <v>0.23636363636363639</v>
      </c>
      <c r="M11" s="38">
        <v>1</v>
      </c>
      <c r="N11" s="38">
        <f t="shared" ref="N11:N17" si="3">+K11*M11</f>
        <v>0.22999999999999998</v>
      </c>
      <c r="O11" s="38">
        <f ca="1">+L11*M11</f>
        <v>0.23636363636363639</v>
      </c>
      <c r="P11" s="38"/>
      <c r="Q11" s="38"/>
      <c r="R11" s="38"/>
      <c r="S11" s="39"/>
      <c r="T11" s="34" t="s">
        <v>28</v>
      </c>
    </row>
    <row r="12" spans="1:20" s="24" customFormat="1" ht="52.5" outlineLevel="1" thickBot="1">
      <c r="A12" s="25" t="str">
        <f t="shared" ref="A12:C16" si="4">+A11</f>
        <v>Real Estate</v>
      </c>
      <c r="B12" s="25" t="str">
        <f t="shared" si="4"/>
        <v>GAP005</v>
      </c>
      <c r="C12" s="26">
        <f t="shared" si="4"/>
        <v>1</v>
      </c>
      <c r="D12" s="25" t="str">
        <f t="shared" si="0"/>
        <v>Real Estate-GAP005</v>
      </c>
      <c r="E12" s="23" t="s">
        <v>37</v>
      </c>
      <c r="F12" s="27" t="s">
        <v>29</v>
      </c>
      <c r="G12" s="28">
        <v>45636</v>
      </c>
      <c r="H12" s="28">
        <f>+WORKDAY(G12,I12)</f>
        <v>45638</v>
      </c>
      <c r="I12" s="29">
        <v>2</v>
      </c>
      <c r="J12" s="27" t="s">
        <v>30</v>
      </c>
      <c r="K12" s="19">
        <v>1</v>
      </c>
      <c r="L12" s="19">
        <f ca="1">+IF(Q12&lt;0,0%,IF(R12&gt;0,100%,ABS(Q12)/P12))</f>
        <v>1</v>
      </c>
      <c r="M12" s="20"/>
      <c r="N12" s="20"/>
      <c r="O12" s="20"/>
      <c r="P12" s="20">
        <f>+IFERROR(NETWORKDAYS.INTL(G12,H12),0)</f>
        <v>3</v>
      </c>
      <c r="Q12" s="20">
        <f t="shared" ref="Q12:R16" ca="1" si="5">+NETWORKDAYS.INTL(G12,$B$1)</f>
        <v>5</v>
      </c>
      <c r="R12" s="20">
        <f t="shared" ca="1" si="5"/>
        <v>3</v>
      </c>
      <c r="S12" s="20"/>
      <c r="T12" s="27"/>
    </row>
    <row r="13" spans="1:20" s="24" customFormat="1" ht="52.5" outlineLevel="1" thickBot="1">
      <c r="A13" s="25" t="str">
        <f t="shared" si="4"/>
        <v>Real Estate</v>
      </c>
      <c r="B13" s="25" t="str">
        <f t="shared" si="4"/>
        <v>GAP005</v>
      </c>
      <c r="C13" s="26">
        <f t="shared" si="4"/>
        <v>1</v>
      </c>
      <c r="D13" s="25" t="str">
        <f t="shared" si="0"/>
        <v>Real Estate-GAP005</v>
      </c>
      <c r="E13" s="23" t="s">
        <v>37</v>
      </c>
      <c r="F13" s="31" t="s">
        <v>31</v>
      </c>
      <c r="G13" s="32">
        <f>+WORKDAY(H12,1)</f>
        <v>45639</v>
      </c>
      <c r="H13" s="28">
        <f>+WORKDAY(G13,I13)</f>
        <v>45653</v>
      </c>
      <c r="I13" s="33">
        <v>10</v>
      </c>
      <c r="J13" s="27" t="s">
        <v>27</v>
      </c>
      <c r="K13" s="21">
        <v>0.15</v>
      </c>
      <c r="L13" s="19">
        <f ca="1">+IF(Q13&lt;0,0%,IF(R13&gt;0,100%,ABS(Q13)/P13))</f>
        <v>0.18181818181818182</v>
      </c>
      <c r="M13" s="22"/>
      <c r="N13" s="22">
        <f t="shared" si="3"/>
        <v>0</v>
      </c>
      <c r="O13" s="20"/>
      <c r="P13" s="20">
        <f t="shared" ref="P13:P16" si="6">+IFERROR(NETWORKDAYS.INTL(G13,H13),0)</f>
        <v>11</v>
      </c>
      <c r="Q13" s="20">
        <f t="shared" ca="1" si="5"/>
        <v>2</v>
      </c>
      <c r="R13" s="20">
        <f t="shared" ca="1" si="5"/>
        <v>-10</v>
      </c>
      <c r="S13" s="20"/>
      <c r="T13" s="31"/>
    </row>
    <row r="14" spans="1:20" s="24" customFormat="1" ht="52.5" outlineLevel="1" thickBot="1">
      <c r="A14" s="25" t="str">
        <f t="shared" si="4"/>
        <v>Real Estate</v>
      </c>
      <c r="B14" s="25" t="str">
        <f t="shared" si="4"/>
        <v>GAP005</v>
      </c>
      <c r="C14" s="26">
        <f t="shared" si="4"/>
        <v>1</v>
      </c>
      <c r="D14" s="25" t="str">
        <f t="shared" si="0"/>
        <v>Real Estate-GAP005</v>
      </c>
      <c r="E14" s="23" t="s">
        <v>37</v>
      </c>
      <c r="F14" s="31" t="s">
        <v>32</v>
      </c>
      <c r="G14" s="32">
        <f>+WORKDAY(H13,1)</f>
        <v>45656</v>
      </c>
      <c r="H14" s="28">
        <f>+WORKDAY(G14,I14)</f>
        <v>45657</v>
      </c>
      <c r="I14" s="33">
        <v>1</v>
      </c>
      <c r="J14" s="27" t="s">
        <v>33</v>
      </c>
      <c r="K14" s="21">
        <v>0</v>
      </c>
      <c r="L14" s="19">
        <f ca="1">+IF(Q14&lt;0,0%,IF(R14&gt;0,100%,ABS(Q14)/P14))</f>
        <v>0</v>
      </c>
      <c r="M14" s="22"/>
      <c r="N14" s="22">
        <f t="shared" si="3"/>
        <v>0</v>
      </c>
      <c r="O14" s="20"/>
      <c r="P14" s="20">
        <f t="shared" si="6"/>
        <v>2</v>
      </c>
      <c r="Q14" s="20">
        <f t="shared" ca="1" si="5"/>
        <v>-11</v>
      </c>
      <c r="R14" s="20">
        <f t="shared" ca="1" si="5"/>
        <v>-12</v>
      </c>
      <c r="S14" s="20"/>
      <c r="T14" s="31"/>
    </row>
    <row r="15" spans="1:20" s="24" customFormat="1" ht="52.5" outlineLevel="1" thickBot="1">
      <c r="A15" s="25" t="str">
        <f t="shared" si="4"/>
        <v>Real Estate</v>
      </c>
      <c r="B15" s="25" t="str">
        <f t="shared" si="4"/>
        <v>GAP005</v>
      </c>
      <c r="C15" s="26">
        <f t="shared" si="4"/>
        <v>1</v>
      </c>
      <c r="D15" s="25" t="str">
        <f t="shared" si="0"/>
        <v>Real Estate-GAP005</v>
      </c>
      <c r="E15" s="23" t="s">
        <v>37</v>
      </c>
      <c r="F15" s="31" t="s">
        <v>34</v>
      </c>
      <c r="G15" s="32">
        <f>+H14</f>
        <v>45657</v>
      </c>
      <c r="H15" s="28">
        <f>+WORKDAY(G15,I15)</f>
        <v>45657</v>
      </c>
      <c r="I15" s="33">
        <v>0</v>
      </c>
      <c r="J15" s="27" t="s">
        <v>33</v>
      </c>
      <c r="K15" s="21">
        <v>0</v>
      </c>
      <c r="L15" s="19">
        <f ca="1">+IF(Q15&lt;0,0%,IF(R15&gt;0,100%,ABS(Q15)/P15))</f>
        <v>0</v>
      </c>
      <c r="M15" s="22"/>
      <c r="N15" s="22">
        <f t="shared" si="3"/>
        <v>0</v>
      </c>
      <c r="O15" s="20"/>
      <c r="P15" s="20">
        <f t="shared" si="6"/>
        <v>1</v>
      </c>
      <c r="Q15" s="20">
        <f t="shared" ca="1" si="5"/>
        <v>-12</v>
      </c>
      <c r="R15" s="20">
        <f t="shared" ca="1" si="5"/>
        <v>-12</v>
      </c>
      <c r="S15" s="20"/>
      <c r="T15" s="31"/>
    </row>
    <row r="16" spans="1:20" s="24" customFormat="1" ht="52.5" outlineLevel="1" thickBot="1">
      <c r="A16" s="25" t="str">
        <f t="shared" si="4"/>
        <v>Real Estate</v>
      </c>
      <c r="B16" s="25" t="str">
        <f t="shared" si="4"/>
        <v>GAP005</v>
      </c>
      <c r="C16" s="26">
        <f t="shared" si="4"/>
        <v>1</v>
      </c>
      <c r="D16" s="25" t="str">
        <f t="shared" si="0"/>
        <v>Real Estate-GAP005</v>
      </c>
      <c r="E16" s="23" t="s">
        <v>37</v>
      </c>
      <c r="F16" s="31" t="s">
        <v>35</v>
      </c>
      <c r="G16" s="32">
        <f>+H15</f>
        <v>45657</v>
      </c>
      <c r="H16" s="28">
        <f>+WORKDAY(G16,I16)</f>
        <v>45657</v>
      </c>
      <c r="I16" s="33">
        <v>0</v>
      </c>
      <c r="J16" s="27" t="s">
        <v>33</v>
      </c>
      <c r="K16" s="21">
        <v>0</v>
      </c>
      <c r="L16" s="19">
        <f ca="1">+IF(Q16&lt;0,0%,IF(R16&gt;0,100%,ABS(Q16)/P16))</f>
        <v>0</v>
      </c>
      <c r="M16" s="22"/>
      <c r="N16" s="22">
        <f t="shared" si="3"/>
        <v>0</v>
      </c>
      <c r="O16" s="20"/>
      <c r="P16" s="20">
        <f t="shared" si="6"/>
        <v>1</v>
      </c>
      <c r="Q16" s="20">
        <f t="shared" ca="1" si="5"/>
        <v>-12</v>
      </c>
      <c r="R16" s="20">
        <f t="shared" ca="1" si="5"/>
        <v>-12</v>
      </c>
      <c r="S16" s="20"/>
      <c r="T16" s="31"/>
    </row>
    <row r="17" spans="1:20" s="40" customFormat="1" ht="39.6" thickBot="1">
      <c r="A17" s="34" t="s">
        <v>23</v>
      </c>
      <c r="B17" s="34" t="s">
        <v>38</v>
      </c>
      <c r="C17" s="35">
        <v>1</v>
      </c>
      <c r="D17" s="34" t="str">
        <f t="shared" si="0"/>
        <v>Real Estate-GAP003</v>
      </c>
      <c r="E17" s="34" t="s">
        <v>39</v>
      </c>
      <c r="F17" s="34" t="s">
        <v>26</v>
      </c>
      <c r="G17" s="36">
        <f>+MIN(G18:G22)</f>
        <v>45636</v>
      </c>
      <c r="H17" s="36">
        <f>+MAX(H18:H22)</f>
        <v>45656</v>
      </c>
      <c r="I17" s="36"/>
      <c r="J17" s="34" t="s">
        <v>27</v>
      </c>
      <c r="K17" s="37">
        <f>+AVERAGE(K18:K22)</f>
        <v>0.26</v>
      </c>
      <c r="L17" s="37">
        <f ca="1">+AVERAGE(L18:L22)</f>
        <v>0.2</v>
      </c>
      <c r="M17" s="38">
        <v>1</v>
      </c>
      <c r="N17" s="38">
        <f t="shared" si="3"/>
        <v>0.26</v>
      </c>
      <c r="O17" s="38">
        <f ca="1">+L17*M17</f>
        <v>0.2</v>
      </c>
      <c r="P17" s="38"/>
      <c r="Q17" s="38"/>
      <c r="R17" s="38"/>
      <c r="S17" s="39"/>
      <c r="T17" s="34" t="s">
        <v>40</v>
      </c>
    </row>
    <row r="18" spans="1:20" s="24" customFormat="1" ht="38.1" customHeight="1" outlineLevel="1">
      <c r="A18" s="25" t="str">
        <f t="shared" ref="A18:C22" si="7">+A17</f>
        <v>Real Estate</v>
      </c>
      <c r="B18" s="25" t="str">
        <f t="shared" si="7"/>
        <v>GAP003</v>
      </c>
      <c r="C18" s="26">
        <f t="shared" si="7"/>
        <v>1</v>
      </c>
      <c r="D18" s="25" t="str">
        <f t="shared" si="0"/>
        <v>Real Estate-GAP003</v>
      </c>
      <c r="E18" s="25" t="s">
        <v>39</v>
      </c>
      <c r="F18" s="27" t="s">
        <v>29</v>
      </c>
      <c r="G18" s="28">
        <v>45636</v>
      </c>
      <c r="H18" s="28">
        <f>+WORKDAY(G18,I18)</f>
        <v>45642</v>
      </c>
      <c r="I18" s="29">
        <v>4</v>
      </c>
      <c r="J18" s="27" t="s">
        <v>27</v>
      </c>
      <c r="K18" s="19">
        <v>0.8</v>
      </c>
      <c r="L18" s="19">
        <f ca="1">+IF(Q18&lt;0,0%,IF(R18&gt;0,100%,ABS(Q18)/P18))</f>
        <v>1</v>
      </c>
      <c r="M18" s="20"/>
      <c r="N18" s="20"/>
      <c r="O18" s="20"/>
      <c r="P18" s="20">
        <f>+IFERROR(NETWORKDAYS.INTL(G18,H18),0)</f>
        <v>5</v>
      </c>
      <c r="Q18" s="20">
        <f t="shared" ref="Q18:R22" ca="1" si="8">+NETWORKDAYS.INTL(G18,$B$1)</f>
        <v>5</v>
      </c>
      <c r="R18" s="20">
        <f t="shared" ca="1" si="8"/>
        <v>1</v>
      </c>
      <c r="S18" s="20"/>
      <c r="T18" s="31" t="s">
        <v>41</v>
      </c>
    </row>
    <row r="19" spans="1:20" s="24" customFormat="1" ht="43.5" outlineLevel="1">
      <c r="A19" s="30" t="str">
        <f t="shared" si="7"/>
        <v>Real Estate</v>
      </c>
      <c r="B19" s="25" t="str">
        <f t="shared" si="7"/>
        <v>GAP003</v>
      </c>
      <c r="C19" s="26">
        <f t="shared" si="7"/>
        <v>1</v>
      </c>
      <c r="D19" s="25" t="str">
        <f t="shared" si="0"/>
        <v>Real Estate-GAP003</v>
      </c>
      <c r="E19" s="25" t="s">
        <v>39</v>
      </c>
      <c r="F19" s="31" t="s">
        <v>31</v>
      </c>
      <c r="G19" s="32">
        <f>+WORKDAY(H18,1)</f>
        <v>45643</v>
      </c>
      <c r="H19" s="28">
        <f>+WORKDAY(G19,I19)</f>
        <v>45652</v>
      </c>
      <c r="I19" s="33">
        <v>7</v>
      </c>
      <c r="J19" s="27" t="s">
        <v>27</v>
      </c>
      <c r="K19" s="21">
        <v>0.5</v>
      </c>
      <c r="L19" s="19">
        <f ca="1">+IF(Q19&lt;0,0%,IF(R19&gt;0,100%,ABS(Q19)/P19))</f>
        <v>0</v>
      </c>
      <c r="M19" s="22"/>
      <c r="N19" s="22">
        <f t="shared" ref="N19:N23" si="9">+K19*M19</f>
        <v>0</v>
      </c>
      <c r="O19" s="20"/>
      <c r="P19" s="20">
        <f t="shared" ref="P19:P22" si="10">+IFERROR(NETWORKDAYS.INTL(G19,H19),0)</f>
        <v>8</v>
      </c>
      <c r="Q19" s="20">
        <f t="shared" ca="1" si="8"/>
        <v>-2</v>
      </c>
      <c r="R19" s="20">
        <f t="shared" ca="1" si="8"/>
        <v>-9</v>
      </c>
      <c r="S19" s="20"/>
      <c r="T19" s="31" t="s">
        <v>41</v>
      </c>
    </row>
    <row r="20" spans="1:20" s="24" customFormat="1" ht="24" outlineLevel="1">
      <c r="A20" s="30" t="str">
        <f t="shared" si="7"/>
        <v>Real Estate</v>
      </c>
      <c r="B20" s="25" t="str">
        <f t="shared" si="7"/>
        <v>GAP003</v>
      </c>
      <c r="C20" s="26">
        <f t="shared" si="7"/>
        <v>1</v>
      </c>
      <c r="D20" s="25" t="str">
        <f t="shared" si="0"/>
        <v>Real Estate-GAP003</v>
      </c>
      <c r="E20" s="25" t="s">
        <v>39</v>
      </c>
      <c r="F20" s="31" t="s">
        <v>32</v>
      </c>
      <c r="G20" s="32">
        <f>+WORKDAY(H19,1)-1</f>
        <v>45652</v>
      </c>
      <c r="H20" s="28">
        <f>+WORKDAY(G20,I20)-1</f>
        <v>45656</v>
      </c>
      <c r="I20" s="33">
        <v>3</v>
      </c>
      <c r="J20" s="27" t="s">
        <v>33</v>
      </c>
      <c r="K20" s="21">
        <v>0</v>
      </c>
      <c r="L20" s="19">
        <f ca="1">+IF(Q20&lt;0,0%,IF(R20&gt;0,100%,ABS(Q20)/P20))</f>
        <v>0</v>
      </c>
      <c r="M20" s="22"/>
      <c r="N20" s="22">
        <f t="shared" si="9"/>
        <v>0</v>
      </c>
      <c r="O20" s="20"/>
      <c r="P20" s="20">
        <f t="shared" si="10"/>
        <v>3</v>
      </c>
      <c r="Q20" s="20">
        <f t="shared" ca="1" si="8"/>
        <v>-9</v>
      </c>
      <c r="R20" s="20">
        <f t="shared" ca="1" si="8"/>
        <v>-11</v>
      </c>
      <c r="S20" s="20"/>
      <c r="T20" s="31"/>
    </row>
    <row r="21" spans="1:20" s="24" customFormat="1" ht="24" outlineLevel="1">
      <c r="A21" s="30" t="str">
        <f t="shared" si="7"/>
        <v>Real Estate</v>
      </c>
      <c r="B21" s="25" t="str">
        <f t="shared" si="7"/>
        <v>GAP003</v>
      </c>
      <c r="C21" s="26">
        <f t="shared" si="7"/>
        <v>1</v>
      </c>
      <c r="D21" s="25" t="str">
        <f t="shared" si="0"/>
        <v>Real Estate-GAP003</v>
      </c>
      <c r="E21" s="25" t="s">
        <v>39</v>
      </c>
      <c r="F21" s="31" t="s">
        <v>34</v>
      </c>
      <c r="G21" s="32">
        <f>+H20</f>
        <v>45656</v>
      </c>
      <c r="H21" s="28">
        <f>+WORKDAY(G21,I21)</f>
        <v>45656</v>
      </c>
      <c r="I21" s="33"/>
      <c r="J21" s="27" t="s">
        <v>33</v>
      </c>
      <c r="K21" s="21">
        <v>0</v>
      </c>
      <c r="L21" s="19">
        <f ca="1">+IF(Q21&lt;0,0%,IF(R21&gt;0,100%,ABS(Q21)/P21))</f>
        <v>0</v>
      </c>
      <c r="M21" s="22"/>
      <c r="N21" s="22">
        <f t="shared" si="9"/>
        <v>0</v>
      </c>
      <c r="O21" s="20"/>
      <c r="P21" s="20">
        <f t="shared" si="10"/>
        <v>1</v>
      </c>
      <c r="Q21" s="20">
        <f t="shared" ca="1" si="8"/>
        <v>-11</v>
      </c>
      <c r="R21" s="20">
        <f t="shared" ca="1" si="8"/>
        <v>-11</v>
      </c>
      <c r="S21" s="20"/>
      <c r="T21" s="31"/>
    </row>
    <row r="22" spans="1:20" s="24" customFormat="1" ht="24.6" outlineLevel="1" thickBot="1">
      <c r="A22" s="30" t="str">
        <f t="shared" si="7"/>
        <v>Real Estate</v>
      </c>
      <c r="B22" s="25" t="str">
        <f t="shared" si="7"/>
        <v>GAP003</v>
      </c>
      <c r="C22" s="26">
        <f t="shared" si="7"/>
        <v>1</v>
      </c>
      <c r="D22" s="25" t="str">
        <f t="shared" si="0"/>
        <v>Real Estate-GAP003</v>
      </c>
      <c r="E22" s="25" t="s">
        <v>39</v>
      </c>
      <c r="F22" s="31" t="s">
        <v>35</v>
      </c>
      <c r="G22" s="32">
        <f>+H21</f>
        <v>45656</v>
      </c>
      <c r="H22" s="28">
        <f>+WORKDAY(G22,I22)</f>
        <v>45656</v>
      </c>
      <c r="I22" s="33"/>
      <c r="J22" s="27" t="s">
        <v>33</v>
      </c>
      <c r="K22" s="21">
        <v>0</v>
      </c>
      <c r="L22" s="19">
        <f ca="1">+IF(Q22&lt;0,0%,IF(R22&gt;0,100%,ABS(Q22)/P22))</f>
        <v>0</v>
      </c>
      <c r="M22" s="22"/>
      <c r="N22" s="22">
        <f t="shared" si="9"/>
        <v>0</v>
      </c>
      <c r="O22" s="20"/>
      <c r="P22" s="20">
        <f t="shared" si="10"/>
        <v>1</v>
      </c>
      <c r="Q22" s="20">
        <f t="shared" ca="1" si="8"/>
        <v>-11</v>
      </c>
      <c r="R22" s="20">
        <f t="shared" ca="1" si="8"/>
        <v>-11</v>
      </c>
      <c r="S22" s="20"/>
      <c r="T22" s="31"/>
    </row>
    <row r="23" spans="1:20" s="47" customFormat="1" ht="39.6" thickBot="1">
      <c r="A23" s="41" t="s">
        <v>23</v>
      </c>
      <c r="B23" s="41" t="s">
        <v>42</v>
      </c>
      <c r="C23" s="42">
        <v>2</v>
      </c>
      <c r="D23" s="41" t="str">
        <f>+_xlfn.CONCAT(A23,"-",B23)</f>
        <v>Real Estate-GAP004</v>
      </c>
      <c r="E23" s="41" t="s">
        <v>43</v>
      </c>
      <c r="F23" s="41" t="s">
        <v>26</v>
      </c>
      <c r="G23" s="43">
        <f>+MIN(G24:G28)</f>
        <v>45644</v>
      </c>
      <c r="H23" s="43">
        <f>+MAX(H24:H28)</f>
        <v>45665</v>
      </c>
      <c r="I23" s="43"/>
      <c r="J23" s="41" t="s">
        <v>33</v>
      </c>
      <c r="K23" s="44">
        <f>+AVERAGE(K24:K28)</f>
        <v>0</v>
      </c>
      <c r="L23" s="44">
        <f ca="1">+AVERAGE(L24:L28)</f>
        <v>0</v>
      </c>
      <c r="M23" s="45">
        <v>1</v>
      </c>
      <c r="N23" s="45">
        <f t="shared" si="9"/>
        <v>0</v>
      </c>
      <c r="O23" s="45">
        <f ca="1">+L23*M23</f>
        <v>0</v>
      </c>
      <c r="P23" s="45"/>
      <c r="Q23" s="45"/>
      <c r="R23" s="45"/>
      <c r="S23" s="46"/>
      <c r="T23" s="41" t="s">
        <v>44</v>
      </c>
    </row>
    <row r="24" spans="1:20" s="24" customFormat="1" ht="24.6" customHeight="1" outlineLevel="1" thickBot="1">
      <c r="A24" s="25" t="str">
        <f t="shared" ref="A24:C28" si="11">+A23</f>
        <v>Real Estate</v>
      </c>
      <c r="B24" s="25" t="str">
        <f t="shared" si="11"/>
        <v>GAP004</v>
      </c>
      <c r="C24" s="26">
        <f t="shared" si="11"/>
        <v>2</v>
      </c>
      <c r="D24" s="25" t="str">
        <f t="shared" ref="D24:D46" si="12">+_xlfn.CONCAT(A24,"-",B24)</f>
        <v>Real Estate-GAP004</v>
      </c>
      <c r="E24" s="23" t="s">
        <v>43</v>
      </c>
      <c r="F24" s="27" t="s">
        <v>29</v>
      </c>
      <c r="G24" s="28">
        <v>45644</v>
      </c>
      <c r="H24" s="28">
        <f>+WORKDAY(G24,I24)</f>
        <v>45646</v>
      </c>
      <c r="I24" s="29">
        <v>2</v>
      </c>
      <c r="J24" s="27" t="s">
        <v>33</v>
      </c>
      <c r="K24" s="19">
        <v>0</v>
      </c>
      <c r="L24" s="19">
        <f ca="1">+IF(Q24&lt;0,0%,IF(R24&gt;0,100%,ABS(Q24)/P24))</f>
        <v>0</v>
      </c>
      <c r="M24" s="20"/>
      <c r="N24" s="20"/>
      <c r="O24" s="20"/>
      <c r="P24" s="20">
        <f>+IFERROR(NETWORKDAYS.INTL(G24,H24),0)</f>
        <v>3</v>
      </c>
      <c r="Q24" s="20">
        <f t="shared" ref="Q24:R28" ca="1" si="13">+NETWORKDAYS.INTL(G24,$B$1)</f>
        <v>-3</v>
      </c>
      <c r="R24" s="20">
        <f t="shared" ca="1" si="13"/>
        <v>-5</v>
      </c>
      <c r="S24" s="20"/>
      <c r="T24" s="27"/>
    </row>
    <row r="25" spans="1:20" s="24" customFormat="1" ht="39.6" outlineLevel="1" thickBot="1">
      <c r="A25" s="30" t="str">
        <f t="shared" si="11"/>
        <v>Real Estate</v>
      </c>
      <c r="B25" s="25" t="str">
        <f t="shared" si="11"/>
        <v>GAP004</v>
      </c>
      <c r="C25" s="26">
        <f t="shared" si="11"/>
        <v>2</v>
      </c>
      <c r="D25" s="25" t="str">
        <f t="shared" si="12"/>
        <v>Real Estate-GAP004</v>
      </c>
      <c r="E25" s="23" t="s">
        <v>43</v>
      </c>
      <c r="F25" s="31" t="s">
        <v>31</v>
      </c>
      <c r="G25" s="32">
        <f>+WORKDAY(H24,1)</f>
        <v>45649</v>
      </c>
      <c r="H25" s="28">
        <f>+WORKDAY(G25,I25)+2</f>
        <v>45660</v>
      </c>
      <c r="I25" s="33">
        <v>7</v>
      </c>
      <c r="J25" s="27" t="s">
        <v>33</v>
      </c>
      <c r="K25" s="21">
        <v>0</v>
      </c>
      <c r="L25" s="19">
        <f ca="1">+IF(Q25&lt;0,0%,IF(R25&gt;0,100%,ABS(Q25)/P25))</f>
        <v>0</v>
      </c>
      <c r="M25" s="22"/>
      <c r="N25" s="22">
        <f t="shared" ref="N25:N29" si="14">+K25*M25</f>
        <v>0</v>
      </c>
      <c r="O25" s="20"/>
      <c r="P25" s="20">
        <f t="shared" ref="P25:P28" si="15">+IFERROR(NETWORKDAYS.INTL(G25,H25),0)</f>
        <v>10</v>
      </c>
      <c r="Q25" s="20">
        <f t="shared" ca="1" si="13"/>
        <v>-6</v>
      </c>
      <c r="R25" s="20">
        <f t="shared" ca="1" si="13"/>
        <v>-15</v>
      </c>
      <c r="S25" s="20"/>
      <c r="T25" s="31"/>
    </row>
    <row r="26" spans="1:20" s="24" customFormat="1" ht="39.6" outlineLevel="1" thickBot="1">
      <c r="A26" s="30" t="str">
        <f t="shared" si="11"/>
        <v>Real Estate</v>
      </c>
      <c r="B26" s="25" t="str">
        <f t="shared" si="11"/>
        <v>GAP004</v>
      </c>
      <c r="C26" s="26">
        <f t="shared" si="11"/>
        <v>2</v>
      </c>
      <c r="D26" s="25" t="str">
        <f t="shared" si="12"/>
        <v>Real Estate-GAP004</v>
      </c>
      <c r="E26" s="23" t="s">
        <v>43</v>
      </c>
      <c r="F26" s="31" t="s">
        <v>32</v>
      </c>
      <c r="G26" s="32">
        <f>+WORKDAY(H25,1)-1</f>
        <v>45662</v>
      </c>
      <c r="H26" s="28">
        <f>+WORKDAY(G26,I26)+1</f>
        <v>45665</v>
      </c>
      <c r="I26" s="33">
        <v>2</v>
      </c>
      <c r="J26" s="27" t="s">
        <v>33</v>
      </c>
      <c r="K26" s="21">
        <v>0</v>
      </c>
      <c r="L26" s="19">
        <f ca="1">+IF(Q26&lt;0,0%,IF(R26&gt;0,100%,ABS(Q26)/P26))</f>
        <v>0</v>
      </c>
      <c r="M26" s="22"/>
      <c r="N26" s="22">
        <f t="shared" si="14"/>
        <v>0</v>
      </c>
      <c r="O26" s="20"/>
      <c r="P26" s="20">
        <f t="shared" si="15"/>
        <v>3</v>
      </c>
      <c r="Q26" s="20">
        <f t="shared" ca="1" si="13"/>
        <v>-15</v>
      </c>
      <c r="R26" s="20">
        <f t="shared" ca="1" si="13"/>
        <v>-18</v>
      </c>
      <c r="S26" s="20"/>
      <c r="T26" s="31"/>
    </row>
    <row r="27" spans="1:20" s="24" customFormat="1" ht="39.6" outlineLevel="1" thickBot="1">
      <c r="A27" s="30" t="str">
        <f t="shared" si="11"/>
        <v>Real Estate</v>
      </c>
      <c r="B27" s="25" t="str">
        <f t="shared" si="11"/>
        <v>GAP004</v>
      </c>
      <c r="C27" s="26">
        <f t="shared" si="11"/>
        <v>2</v>
      </c>
      <c r="D27" s="25" t="str">
        <f t="shared" si="12"/>
        <v>Real Estate-GAP004</v>
      </c>
      <c r="E27" s="23" t="s">
        <v>43</v>
      </c>
      <c r="F27" s="31" t="s">
        <v>34</v>
      </c>
      <c r="G27" s="32">
        <f>+H26</f>
        <v>45665</v>
      </c>
      <c r="H27" s="28">
        <f>+WORKDAY(G27,I27)</f>
        <v>45665</v>
      </c>
      <c r="I27" s="33">
        <v>0</v>
      </c>
      <c r="J27" s="27" t="s">
        <v>33</v>
      </c>
      <c r="K27" s="21">
        <v>0</v>
      </c>
      <c r="L27" s="19">
        <f ca="1">+IF(Q27&lt;0,0%,IF(R27&gt;0,100%,ABS(Q27)/P27))</f>
        <v>0</v>
      </c>
      <c r="M27" s="22"/>
      <c r="N27" s="22">
        <f t="shared" si="14"/>
        <v>0</v>
      </c>
      <c r="O27" s="20"/>
      <c r="P27" s="20">
        <f t="shared" si="15"/>
        <v>1</v>
      </c>
      <c r="Q27" s="20">
        <f t="shared" ca="1" si="13"/>
        <v>-18</v>
      </c>
      <c r="R27" s="20">
        <f t="shared" ca="1" si="13"/>
        <v>-18</v>
      </c>
      <c r="S27" s="20"/>
      <c r="T27" s="31"/>
    </row>
    <row r="28" spans="1:20" s="24" customFormat="1" ht="39.6" outlineLevel="1" thickBot="1">
      <c r="A28" s="30" t="str">
        <f t="shared" si="11"/>
        <v>Real Estate</v>
      </c>
      <c r="B28" s="25" t="str">
        <f t="shared" si="11"/>
        <v>GAP004</v>
      </c>
      <c r="C28" s="26">
        <f t="shared" si="11"/>
        <v>2</v>
      </c>
      <c r="D28" s="25" t="str">
        <f t="shared" si="12"/>
        <v>Real Estate-GAP004</v>
      </c>
      <c r="E28" s="23" t="s">
        <v>43</v>
      </c>
      <c r="F28" s="31" t="s">
        <v>35</v>
      </c>
      <c r="G28" s="32">
        <f>+H27</f>
        <v>45665</v>
      </c>
      <c r="H28" s="28">
        <f>+WORKDAY(G28,I28)</f>
        <v>45665</v>
      </c>
      <c r="I28" s="33">
        <v>0</v>
      </c>
      <c r="J28" s="27" t="s">
        <v>33</v>
      </c>
      <c r="K28" s="21">
        <v>0</v>
      </c>
      <c r="L28" s="19">
        <f ca="1">+IF(Q28&lt;0,0%,IF(R28&gt;0,100%,ABS(Q28)/P28))</f>
        <v>0</v>
      </c>
      <c r="M28" s="22"/>
      <c r="N28" s="22">
        <f t="shared" si="14"/>
        <v>0</v>
      </c>
      <c r="O28" s="20"/>
      <c r="P28" s="20">
        <f t="shared" si="15"/>
        <v>1</v>
      </c>
      <c r="Q28" s="20">
        <f t="shared" ca="1" si="13"/>
        <v>-18</v>
      </c>
      <c r="R28" s="20">
        <f t="shared" ca="1" si="13"/>
        <v>-18</v>
      </c>
      <c r="S28" s="20"/>
      <c r="T28" s="31"/>
    </row>
    <row r="29" spans="1:20" s="47" customFormat="1" ht="52.5" thickBot="1">
      <c r="A29" s="41" t="s">
        <v>23</v>
      </c>
      <c r="B29" s="41" t="s">
        <v>45</v>
      </c>
      <c r="C29" s="42">
        <v>2</v>
      </c>
      <c r="D29" s="41" t="str">
        <f t="shared" si="12"/>
        <v>Real Estate-GAP006</v>
      </c>
      <c r="E29" s="41" t="s">
        <v>46</v>
      </c>
      <c r="F29" s="41" t="s">
        <v>26</v>
      </c>
      <c r="G29" s="43">
        <f>+MIN(G30:G34)</f>
        <v>45649</v>
      </c>
      <c r="H29" s="43">
        <f>+MAX(H30:H34)</f>
        <v>45671</v>
      </c>
      <c r="I29" s="43"/>
      <c r="J29" s="41" t="s">
        <v>33</v>
      </c>
      <c r="K29" s="44">
        <f>+AVERAGE(K30:K34)</f>
        <v>0</v>
      </c>
      <c r="L29" s="44">
        <f ca="1">+AVERAGE(L30:L34)</f>
        <v>0</v>
      </c>
      <c r="M29" s="45">
        <v>1</v>
      </c>
      <c r="N29" s="45">
        <f t="shared" si="14"/>
        <v>0</v>
      </c>
      <c r="O29" s="45">
        <f ca="1">+L29*M29</f>
        <v>0</v>
      </c>
      <c r="P29" s="45"/>
      <c r="Q29" s="45"/>
      <c r="R29" s="45"/>
      <c r="S29" s="46"/>
      <c r="T29" s="41" t="s">
        <v>44</v>
      </c>
    </row>
    <row r="30" spans="1:20" s="24" customFormat="1" ht="24.6" customHeight="1" outlineLevel="1" thickBot="1">
      <c r="A30" s="25" t="s">
        <v>23</v>
      </c>
      <c r="B30" s="25" t="str">
        <f t="shared" ref="A30:C34" si="16">+B29</f>
        <v>GAP006</v>
      </c>
      <c r="C30" s="26">
        <f t="shared" si="16"/>
        <v>2</v>
      </c>
      <c r="D30" s="25" t="str">
        <f t="shared" si="12"/>
        <v>Real Estate-GAP006</v>
      </c>
      <c r="E30" s="23" t="s">
        <v>46</v>
      </c>
      <c r="F30" s="27" t="s">
        <v>29</v>
      </c>
      <c r="G30" s="28">
        <v>45649</v>
      </c>
      <c r="H30" s="28">
        <f>+WORKDAY(G30,I30)-2</f>
        <v>45649</v>
      </c>
      <c r="I30" s="29">
        <v>2</v>
      </c>
      <c r="J30" s="27" t="s">
        <v>33</v>
      </c>
      <c r="K30" s="19">
        <v>0</v>
      </c>
      <c r="L30" s="19">
        <f ca="1">+IF(Q30&lt;0,0%,IF(R30&gt;0,100%,ABS(Q30)/P30))</f>
        <v>0</v>
      </c>
      <c r="M30" s="20"/>
      <c r="N30" s="20"/>
      <c r="O30" s="20"/>
      <c r="P30" s="20">
        <f>+IFERROR(NETWORKDAYS.INTL(G30,H30),0)</f>
        <v>1</v>
      </c>
      <c r="Q30" s="20">
        <f t="shared" ref="Q30:R34" ca="1" si="17">+NETWORKDAYS.INTL(G30,$B$1)</f>
        <v>-6</v>
      </c>
      <c r="R30" s="20">
        <f t="shared" ca="1" si="17"/>
        <v>-6</v>
      </c>
      <c r="S30" s="20"/>
      <c r="T30" s="27"/>
    </row>
    <row r="31" spans="1:20" s="24" customFormat="1" ht="52.5" outlineLevel="1" thickBot="1">
      <c r="A31" s="30" t="str">
        <f t="shared" si="16"/>
        <v>Real Estate</v>
      </c>
      <c r="B31" s="25" t="str">
        <f t="shared" si="16"/>
        <v>GAP006</v>
      </c>
      <c r="C31" s="26">
        <f t="shared" si="16"/>
        <v>2</v>
      </c>
      <c r="D31" s="25" t="str">
        <f t="shared" si="12"/>
        <v>Real Estate-GAP006</v>
      </c>
      <c r="E31" s="23" t="s">
        <v>46</v>
      </c>
      <c r="F31" s="31" t="s">
        <v>31</v>
      </c>
      <c r="G31" s="32">
        <f>+WORKDAY(H30,1)+15</f>
        <v>45665</v>
      </c>
      <c r="H31" s="28">
        <f>+WORKDAY(G31,I31)</f>
        <v>45670</v>
      </c>
      <c r="I31" s="33">
        <v>3</v>
      </c>
      <c r="J31" s="27" t="s">
        <v>33</v>
      </c>
      <c r="K31" s="21">
        <v>0</v>
      </c>
      <c r="L31" s="19">
        <f ca="1">+IF(Q31&lt;0,0%,IF(R31&gt;0,100%,ABS(Q31)/P31))</f>
        <v>0</v>
      </c>
      <c r="M31" s="22"/>
      <c r="N31" s="22">
        <f t="shared" ref="N31:N35" si="18">+K31*M31</f>
        <v>0</v>
      </c>
      <c r="O31" s="20"/>
      <c r="P31" s="20">
        <f t="shared" ref="P31:P34" si="19">+IFERROR(NETWORKDAYS.INTL(G31,H31),0)</f>
        <v>4</v>
      </c>
      <c r="Q31" s="20">
        <f t="shared" ca="1" si="17"/>
        <v>-18</v>
      </c>
      <c r="R31" s="20">
        <f t="shared" ca="1" si="17"/>
        <v>-21</v>
      </c>
      <c r="S31" s="20"/>
      <c r="T31" s="31"/>
    </row>
    <row r="32" spans="1:20" s="24" customFormat="1" ht="52.5" outlineLevel="1" thickBot="1">
      <c r="A32" s="30" t="str">
        <f t="shared" si="16"/>
        <v>Real Estate</v>
      </c>
      <c r="B32" s="25" t="str">
        <f t="shared" si="16"/>
        <v>GAP006</v>
      </c>
      <c r="C32" s="26">
        <f t="shared" si="16"/>
        <v>2</v>
      </c>
      <c r="D32" s="25" t="str">
        <f t="shared" si="12"/>
        <v>Real Estate-GAP006</v>
      </c>
      <c r="E32" s="23" t="s">
        <v>46</v>
      </c>
      <c r="F32" s="31" t="s">
        <v>32</v>
      </c>
      <c r="G32" s="32">
        <f>+WORKDAY(H31,1)-1</f>
        <v>45670</v>
      </c>
      <c r="H32" s="28">
        <f>+WORKDAY(G32,I32)</f>
        <v>45671</v>
      </c>
      <c r="I32" s="33">
        <v>1</v>
      </c>
      <c r="J32" s="27" t="s">
        <v>33</v>
      </c>
      <c r="K32" s="21">
        <v>0</v>
      </c>
      <c r="L32" s="19">
        <f ca="1">+IF(Q32&lt;0,0%,IF(R32&gt;0,100%,ABS(Q32)/P32))</f>
        <v>0</v>
      </c>
      <c r="M32" s="22"/>
      <c r="N32" s="22">
        <f t="shared" si="18"/>
        <v>0</v>
      </c>
      <c r="O32" s="20"/>
      <c r="P32" s="20">
        <f t="shared" si="19"/>
        <v>2</v>
      </c>
      <c r="Q32" s="20">
        <f t="shared" ca="1" si="17"/>
        <v>-21</v>
      </c>
      <c r="R32" s="20">
        <f t="shared" ca="1" si="17"/>
        <v>-22</v>
      </c>
      <c r="S32" s="20"/>
      <c r="T32" s="31"/>
    </row>
    <row r="33" spans="1:20" s="24" customFormat="1" ht="52.5" outlineLevel="1" thickBot="1">
      <c r="A33" s="30" t="str">
        <f t="shared" si="16"/>
        <v>Real Estate</v>
      </c>
      <c r="B33" s="25" t="str">
        <f t="shared" si="16"/>
        <v>GAP006</v>
      </c>
      <c r="C33" s="26">
        <f t="shared" si="16"/>
        <v>2</v>
      </c>
      <c r="D33" s="25" t="str">
        <f t="shared" si="12"/>
        <v>Real Estate-GAP006</v>
      </c>
      <c r="E33" s="23" t="s">
        <v>46</v>
      </c>
      <c r="F33" s="31" t="s">
        <v>34</v>
      </c>
      <c r="G33" s="32">
        <f>+H32</f>
        <v>45671</v>
      </c>
      <c r="H33" s="28">
        <f>+WORKDAY(G33,I33)</f>
        <v>45671</v>
      </c>
      <c r="I33" s="33">
        <v>0</v>
      </c>
      <c r="J33" s="27" t="s">
        <v>33</v>
      </c>
      <c r="K33" s="21">
        <v>0</v>
      </c>
      <c r="L33" s="19">
        <f ca="1">+IF(Q33&lt;0,0%,IF(R33&gt;0,100%,ABS(Q33)/P33))</f>
        <v>0</v>
      </c>
      <c r="M33" s="22"/>
      <c r="N33" s="22">
        <f t="shared" si="18"/>
        <v>0</v>
      </c>
      <c r="O33" s="20"/>
      <c r="P33" s="20">
        <f t="shared" si="19"/>
        <v>1</v>
      </c>
      <c r="Q33" s="20">
        <f t="shared" ca="1" si="17"/>
        <v>-22</v>
      </c>
      <c r="R33" s="20">
        <f t="shared" ca="1" si="17"/>
        <v>-22</v>
      </c>
      <c r="S33" s="20"/>
      <c r="T33" s="31"/>
    </row>
    <row r="34" spans="1:20" s="24" customFormat="1" ht="52.5" outlineLevel="1" thickBot="1">
      <c r="A34" s="30" t="str">
        <f t="shared" si="16"/>
        <v>Real Estate</v>
      </c>
      <c r="B34" s="25" t="str">
        <f t="shared" si="16"/>
        <v>GAP006</v>
      </c>
      <c r="C34" s="26">
        <f t="shared" si="16"/>
        <v>2</v>
      </c>
      <c r="D34" s="25" t="str">
        <f t="shared" si="12"/>
        <v>Real Estate-GAP006</v>
      </c>
      <c r="E34" s="23" t="s">
        <v>46</v>
      </c>
      <c r="F34" s="31" t="s">
        <v>35</v>
      </c>
      <c r="G34" s="32">
        <f>+H33</f>
        <v>45671</v>
      </c>
      <c r="H34" s="28">
        <f>+WORKDAY(G34,I34)</f>
        <v>45671</v>
      </c>
      <c r="I34" s="33">
        <v>0</v>
      </c>
      <c r="J34" s="27" t="s">
        <v>33</v>
      </c>
      <c r="K34" s="21">
        <v>0</v>
      </c>
      <c r="L34" s="19">
        <f ca="1">+IF(Q34&lt;0,0%,IF(R34&gt;0,100%,ABS(Q34)/P34))</f>
        <v>0</v>
      </c>
      <c r="M34" s="22"/>
      <c r="N34" s="22">
        <f t="shared" si="18"/>
        <v>0</v>
      </c>
      <c r="O34" s="20"/>
      <c r="P34" s="20">
        <f t="shared" si="19"/>
        <v>1</v>
      </c>
      <c r="Q34" s="20">
        <f t="shared" ca="1" si="17"/>
        <v>-22</v>
      </c>
      <c r="R34" s="20">
        <f t="shared" ca="1" si="17"/>
        <v>-22</v>
      </c>
      <c r="S34" s="20"/>
      <c r="T34" s="31"/>
    </row>
    <row r="35" spans="1:20" s="47" customFormat="1" ht="39.6" thickBot="1">
      <c r="A35" s="41" t="s">
        <v>23</v>
      </c>
      <c r="B35" s="41" t="s">
        <v>47</v>
      </c>
      <c r="C35" s="42">
        <v>3</v>
      </c>
      <c r="D35" s="41" t="str">
        <f t="shared" si="12"/>
        <v>Real Estate-GAP007</v>
      </c>
      <c r="E35" s="41" t="s">
        <v>48</v>
      </c>
      <c r="F35" s="41" t="s">
        <v>26</v>
      </c>
      <c r="G35" s="43">
        <f>+MIN(G36:G40)</f>
        <v>45656</v>
      </c>
      <c r="H35" s="43">
        <f>+MAX(H36:H40)</f>
        <v>45675</v>
      </c>
      <c r="I35" s="43"/>
      <c r="J35" s="41" t="s">
        <v>33</v>
      </c>
      <c r="K35" s="44">
        <f>+AVERAGE(K36:K40)</f>
        <v>0</v>
      </c>
      <c r="L35" s="44">
        <f ca="1">+AVERAGE(L36:L40)</f>
        <v>0</v>
      </c>
      <c r="M35" s="45">
        <v>1</v>
      </c>
      <c r="N35" s="45">
        <f t="shared" si="18"/>
        <v>0</v>
      </c>
      <c r="O35" s="45">
        <f ca="1">+L35*M35</f>
        <v>0</v>
      </c>
      <c r="P35" s="45"/>
      <c r="Q35" s="45"/>
      <c r="R35" s="45"/>
      <c r="S35" s="46"/>
      <c r="T35" s="41" t="s">
        <v>44</v>
      </c>
    </row>
    <row r="36" spans="1:20" s="24" customFormat="1" ht="39.6" outlineLevel="1" thickBot="1">
      <c r="A36" s="25" t="str">
        <f t="shared" ref="A36:C40" si="20">+A35</f>
        <v>Real Estate</v>
      </c>
      <c r="B36" s="25" t="str">
        <f t="shared" si="20"/>
        <v>GAP007</v>
      </c>
      <c r="C36" s="26">
        <f t="shared" si="20"/>
        <v>3</v>
      </c>
      <c r="D36" s="25" t="str">
        <f t="shared" si="12"/>
        <v>Real Estate-GAP007</v>
      </c>
      <c r="E36" s="23" t="s">
        <v>48</v>
      </c>
      <c r="F36" s="27" t="s">
        <v>29</v>
      </c>
      <c r="G36" s="28">
        <v>45656</v>
      </c>
      <c r="H36" s="28">
        <f>+WORKDAY(G36,I36)+2</f>
        <v>45660</v>
      </c>
      <c r="I36" s="29">
        <v>2</v>
      </c>
      <c r="J36" s="27" t="s">
        <v>33</v>
      </c>
      <c r="K36" s="19">
        <v>0</v>
      </c>
      <c r="L36" s="19">
        <f ca="1">+IF(Q36&lt;0,0%,IF(R36&gt;0,100%,ABS(Q36)/P36))</f>
        <v>0</v>
      </c>
      <c r="M36" s="20"/>
      <c r="N36" s="20"/>
      <c r="O36" s="20"/>
      <c r="P36" s="20">
        <f>+IFERROR(NETWORKDAYS.INTL(G36,H36),0)</f>
        <v>5</v>
      </c>
      <c r="Q36" s="20">
        <f t="shared" ref="Q36:R40" ca="1" si="21">+NETWORKDAYS.INTL(G36,$B$1)</f>
        <v>-11</v>
      </c>
      <c r="R36" s="20">
        <f t="shared" ca="1" si="21"/>
        <v>-15</v>
      </c>
      <c r="S36" s="20"/>
      <c r="T36" s="27"/>
    </row>
    <row r="37" spans="1:20" s="24" customFormat="1" ht="39.6" outlineLevel="1" thickBot="1">
      <c r="A37" s="30" t="str">
        <f t="shared" si="20"/>
        <v>Real Estate</v>
      </c>
      <c r="B37" s="25" t="str">
        <f t="shared" si="20"/>
        <v>GAP007</v>
      </c>
      <c r="C37" s="26">
        <f t="shared" si="20"/>
        <v>3</v>
      </c>
      <c r="D37" s="25" t="str">
        <f t="shared" si="12"/>
        <v>Real Estate-GAP007</v>
      </c>
      <c r="E37" s="23" t="s">
        <v>48</v>
      </c>
      <c r="F37" s="31" t="s">
        <v>31</v>
      </c>
      <c r="G37" s="32">
        <f>+WORKDAY(H36,1)-1</f>
        <v>45662</v>
      </c>
      <c r="H37" s="28">
        <f>+WORKDAY(G37,I37)</f>
        <v>45666</v>
      </c>
      <c r="I37" s="33">
        <v>4</v>
      </c>
      <c r="J37" s="27" t="s">
        <v>33</v>
      </c>
      <c r="K37" s="21">
        <v>0</v>
      </c>
      <c r="L37" s="19">
        <f ca="1">+IF(Q37&lt;0,0%,IF(R37&gt;0,100%,ABS(Q37)/P37))</f>
        <v>0</v>
      </c>
      <c r="M37" s="22"/>
      <c r="N37" s="22">
        <f t="shared" ref="N37:N41" si="22">+K37*M37</f>
        <v>0</v>
      </c>
      <c r="O37" s="20"/>
      <c r="P37" s="20">
        <f t="shared" ref="P37:P40" si="23">+IFERROR(NETWORKDAYS.INTL(G37,H37),0)</f>
        <v>4</v>
      </c>
      <c r="Q37" s="20">
        <f t="shared" ca="1" si="21"/>
        <v>-15</v>
      </c>
      <c r="R37" s="20">
        <f t="shared" ca="1" si="21"/>
        <v>-19</v>
      </c>
      <c r="S37" s="20"/>
      <c r="T37" s="31"/>
    </row>
    <row r="38" spans="1:20" s="24" customFormat="1" ht="39.6" outlineLevel="1" thickBot="1">
      <c r="A38" s="30" t="str">
        <f t="shared" si="20"/>
        <v>Real Estate</v>
      </c>
      <c r="B38" s="25" t="str">
        <f t="shared" si="20"/>
        <v>GAP007</v>
      </c>
      <c r="C38" s="26">
        <f t="shared" si="20"/>
        <v>3</v>
      </c>
      <c r="D38" s="25" t="str">
        <f t="shared" si="12"/>
        <v>Real Estate-GAP007</v>
      </c>
      <c r="E38" s="23" t="s">
        <v>48</v>
      </c>
      <c r="F38" s="31" t="s">
        <v>32</v>
      </c>
      <c r="G38" s="32">
        <f>+WORKDAY(H37,1)</f>
        <v>45667</v>
      </c>
      <c r="H38" s="28">
        <f>+WORKDAY(G38,I38)</f>
        <v>45671</v>
      </c>
      <c r="I38" s="33">
        <v>2</v>
      </c>
      <c r="J38" s="27" t="s">
        <v>33</v>
      </c>
      <c r="K38" s="21">
        <v>0</v>
      </c>
      <c r="L38" s="19">
        <f ca="1">+IF(Q38&lt;0,0%,IF(R38&gt;0,100%,ABS(Q38)/P38))</f>
        <v>0</v>
      </c>
      <c r="M38" s="22"/>
      <c r="N38" s="22">
        <f t="shared" si="22"/>
        <v>0</v>
      </c>
      <c r="O38" s="20"/>
      <c r="P38" s="20">
        <f t="shared" si="23"/>
        <v>3</v>
      </c>
      <c r="Q38" s="20">
        <f t="shared" ca="1" si="21"/>
        <v>-20</v>
      </c>
      <c r="R38" s="20">
        <f t="shared" ca="1" si="21"/>
        <v>-22</v>
      </c>
      <c r="S38" s="20"/>
      <c r="T38" s="31"/>
    </row>
    <row r="39" spans="1:20" s="24" customFormat="1" ht="39.6" outlineLevel="1" thickBot="1">
      <c r="A39" s="30" t="str">
        <f t="shared" si="20"/>
        <v>Real Estate</v>
      </c>
      <c r="B39" s="25" t="str">
        <f t="shared" si="20"/>
        <v>GAP007</v>
      </c>
      <c r="C39" s="26">
        <f t="shared" si="20"/>
        <v>3</v>
      </c>
      <c r="D39" s="25" t="str">
        <f t="shared" si="12"/>
        <v>Real Estate-GAP007</v>
      </c>
      <c r="E39" s="23" t="s">
        <v>48</v>
      </c>
      <c r="F39" s="31" t="s">
        <v>34</v>
      </c>
      <c r="G39" s="32">
        <f>+H38</f>
        <v>45671</v>
      </c>
      <c r="H39" s="28">
        <f>+WORKDAY(G39,I39)</f>
        <v>45671</v>
      </c>
      <c r="I39" s="33">
        <v>0</v>
      </c>
      <c r="J39" s="27" t="s">
        <v>33</v>
      </c>
      <c r="K39" s="21">
        <v>0</v>
      </c>
      <c r="L39" s="19">
        <f ca="1">+IF(Q39&lt;0,0%,IF(R39&gt;0,100%,ABS(Q39)/P39))</f>
        <v>0</v>
      </c>
      <c r="M39" s="22"/>
      <c r="N39" s="22">
        <f t="shared" si="22"/>
        <v>0</v>
      </c>
      <c r="O39" s="20"/>
      <c r="P39" s="20">
        <f t="shared" si="23"/>
        <v>1</v>
      </c>
      <c r="Q39" s="20">
        <f t="shared" ca="1" si="21"/>
        <v>-22</v>
      </c>
      <c r="R39" s="20">
        <f t="shared" ca="1" si="21"/>
        <v>-22</v>
      </c>
      <c r="S39" s="20"/>
      <c r="T39" s="31"/>
    </row>
    <row r="40" spans="1:20" s="24" customFormat="1" ht="39.6" outlineLevel="1" thickBot="1">
      <c r="A40" s="30" t="str">
        <f t="shared" si="20"/>
        <v>Real Estate</v>
      </c>
      <c r="B40" s="25" t="str">
        <f t="shared" si="20"/>
        <v>GAP007</v>
      </c>
      <c r="C40" s="26">
        <f t="shared" si="20"/>
        <v>3</v>
      </c>
      <c r="D40" s="25" t="str">
        <f t="shared" si="12"/>
        <v>Real Estate-GAP007</v>
      </c>
      <c r="E40" s="23" t="s">
        <v>48</v>
      </c>
      <c r="F40" s="31" t="s">
        <v>35</v>
      </c>
      <c r="G40" s="32">
        <f>+H39+5</f>
        <v>45676</v>
      </c>
      <c r="H40" s="28">
        <f>+WORKDAY(G40,I40)-1</f>
        <v>45675</v>
      </c>
      <c r="I40" s="33">
        <v>0</v>
      </c>
      <c r="J40" s="27" t="s">
        <v>33</v>
      </c>
      <c r="K40" s="21">
        <v>0</v>
      </c>
      <c r="L40" s="19">
        <f ca="1">+IF(Q40&lt;0,0%,IF(R40&gt;0,100%,ABS(Q40)/P40))</f>
        <v>0</v>
      </c>
      <c r="M40" s="22"/>
      <c r="N40" s="22">
        <f t="shared" si="22"/>
        <v>0</v>
      </c>
      <c r="O40" s="20"/>
      <c r="P40" s="20">
        <f t="shared" si="23"/>
        <v>0</v>
      </c>
      <c r="Q40" s="20">
        <f t="shared" ca="1" si="21"/>
        <v>-25</v>
      </c>
      <c r="R40" s="20">
        <f t="shared" ca="1" si="21"/>
        <v>-25</v>
      </c>
      <c r="S40" s="20"/>
      <c r="T40" s="31"/>
    </row>
    <row r="41" spans="1:20" s="47" customFormat="1" ht="26.45" thickBot="1">
      <c r="A41" s="41" t="s">
        <v>23</v>
      </c>
      <c r="B41" s="41" t="s">
        <v>49</v>
      </c>
      <c r="C41" s="42">
        <v>3</v>
      </c>
      <c r="D41" s="41" t="str">
        <f t="shared" si="12"/>
        <v>Real Estate-GAP011</v>
      </c>
      <c r="E41" s="41" t="s">
        <v>50</v>
      </c>
      <c r="F41" s="41" t="s">
        <v>26</v>
      </c>
      <c r="G41" s="43">
        <f>+MIN(G42:G46)</f>
        <v>45659</v>
      </c>
      <c r="H41" s="43">
        <f>+MAX(H42:H46)</f>
        <v>45677</v>
      </c>
      <c r="I41" s="43"/>
      <c r="J41" s="41" t="s">
        <v>33</v>
      </c>
      <c r="K41" s="44">
        <f>+AVERAGE(K42:K46)</f>
        <v>0</v>
      </c>
      <c r="L41" s="44">
        <f ca="1">+AVERAGE(L42:L46)</f>
        <v>0</v>
      </c>
      <c r="M41" s="45">
        <v>1</v>
      </c>
      <c r="N41" s="45">
        <f t="shared" si="22"/>
        <v>0</v>
      </c>
      <c r="O41" s="45">
        <f ca="1">+L41*M41</f>
        <v>0</v>
      </c>
      <c r="P41" s="45"/>
      <c r="Q41" s="45"/>
      <c r="R41" s="45"/>
      <c r="S41" s="46"/>
      <c r="T41" s="41" t="s">
        <v>44</v>
      </c>
    </row>
    <row r="42" spans="1:20" s="24" customFormat="1" ht="24.6" customHeight="1" outlineLevel="1">
      <c r="A42" s="25" t="str">
        <f t="shared" ref="A42:C46" si="24">+A41</f>
        <v>Real Estate</v>
      </c>
      <c r="B42" s="25" t="str">
        <f t="shared" si="24"/>
        <v>GAP011</v>
      </c>
      <c r="C42" s="26">
        <f t="shared" si="24"/>
        <v>3</v>
      </c>
      <c r="D42" s="25" t="str">
        <f t="shared" si="12"/>
        <v>Real Estate-GAP011</v>
      </c>
      <c r="E42" s="25" t="s">
        <v>50</v>
      </c>
      <c r="F42" s="27" t="s">
        <v>29</v>
      </c>
      <c r="G42" s="28">
        <v>45659</v>
      </c>
      <c r="H42" s="28">
        <f>+WORKDAY(G42,I42)</f>
        <v>45664</v>
      </c>
      <c r="I42" s="29">
        <v>3</v>
      </c>
      <c r="J42" s="27" t="s">
        <v>33</v>
      </c>
      <c r="K42" s="19">
        <v>0</v>
      </c>
      <c r="L42" s="19">
        <f ca="1">+IF(Q42&lt;0,0%,IF(R42&gt;0,100%,ABS(Q42)/P42))</f>
        <v>0</v>
      </c>
      <c r="M42" s="20"/>
      <c r="N42" s="20"/>
      <c r="O42" s="20"/>
      <c r="P42" s="20">
        <f>+IFERROR(NETWORKDAYS.INTL(G42,H42),0)</f>
        <v>4</v>
      </c>
      <c r="Q42" s="20">
        <f t="shared" ref="Q42:R46" ca="1" si="25">+NETWORKDAYS.INTL(G42,$B$1)</f>
        <v>-14</v>
      </c>
      <c r="R42" s="20">
        <f t="shared" ca="1" si="25"/>
        <v>-17</v>
      </c>
      <c r="S42" s="20"/>
      <c r="T42" s="27"/>
    </row>
    <row r="43" spans="1:20" s="24" customFormat="1" ht="15.75" customHeight="1" outlineLevel="1">
      <c r="A43" s="30" t="str">
        <f t="shared" si="24"/>
        <v>Real Estate</v>
      </c>
      <c r="B43" s="25" t="str">
        <f t="shared" si="24"/>
        <v>GAP011</v>
      </c>
      <c r="C43" s="26">
        <f t="shared" si="24"/>
        <v>3</v>
      </c>
      <c r="D43" s="25" t="str">
        <f t="shared" si="12"/>
        <v>Real Estate-GAP011</v>
      </c>
      <c r="E43" s="25" t="s">
        <v>50</v>
      </c>
      <c r="F43" s="31" t="s">
        <v>31</v>
      </c>
      <c r="G43" s="32">
        <f>+WORKDAY(H42,1)</f>
        <v>45665</v>
      </c>
      <c r="H43" s="28">
        <f>+WORKDAY(G43,I43)</f>
        <v>45672</v>
      </c>
      <c r="I43" s="33">
        <v>5</v>
      </c>
      <c r="J43" s="27" t="s">
        <v>33</v>
      </c>
      <c r="K43" s="21">
        <v>0</v>
      </c>
      <c r="L43" s="19">
        <f ca="1">+IF(Q43&lt;0,0%,IF(R43&gt;0,100%,ABS(Q43)/P43))</f>
        <v>0</v>
      </c>
      <c r="M43" s="22"/>
      <c r="N43" s="22">
        <f t="shared" ref="N43:N46" si="26">+K43*M43</f>
        <v>0</v>
      </c>
      <c r="O43" s="20"/>
      <c r="P43" s="20">
        <f t="shared" ref="P43:P46" si="27">+IFERROR(NETWORKDAYS.INTL(G43,H43),0)</f>
        <v>6</v>
      </c>
      <c r="Q43" s="20">
        <f t="shared" ca="1" si="25"/>
        <v>-18</v>
      </c>
      <c r="R43" s="20">
        <f t="shared" ca="1" si="25"/>
        <v>-23</v>
      </c>
      <c r="S43" s="20"/>
      <c r="T43" s="31"/>
    </row>
    <row r="44" spans="1:20" s="24" customFormat="1" ht="24" outlineLevel="1">
      <c r="A44" s="30" t="str">
        <f t="shared" si="24"/>
        <v>Real Estate</v>
      </c>
      <c r="B44" s="25" t="str">
        <f t="shared" si="24"/>
        <v>GAP011</v>
      </c>
      <c r="C44" s="26">
        <f t="shared" si="24"/>
        <v>3</v>
      </c>
      <c r="D44" s="25" t="str">
        <f t="shared" si="12"/>
        <v>Real Estate-GAP011</v>
      </c>
      <c r="E44" s="25" t="s">
        <v>50</v>
      </c>
      <c r="F44" s="31" t="s">
        <v>32</v>
      </c>
      <c r="G44" s="32">
        <f>+WORKDAY(H43,1)</f>
        <v>45673</v>
      </c>
      <c r="H44" s="28">
        <f>+WORKDAY(G44,I44)</f>
        <v>45677</v>
      </c>
      <c r="I44" s="33">
        <v>2</v>
      </c>
      <c r="J44" s="27" t="s">
        <v>33</v>
      </c>
      <c r="K44" s="21">
        <v>0</v>
      </c>
      <c r="L44" s="19">
        <f ca="1">+IF(Q44&lt;0,0%,IF(R44&gt;0,100%,ABS(Q44)/P44))</f>
        <v>0</v>
      </c>
      <c r="M44" s="22"/>
      <c r="N44" s="22">
        <f t="shared" si="26"/>
        <v>0</v>
      </c>
      <c r="O44" s="20"/>
      <c r="P44" s="20">
        <f t="shared" si="27"/>
        <v>3</v>
      </c>
      <c r="Q44" s="20">
        <f t="shared" ca="1" si="25"/>
        <v>-24</v>
      </c>
      <c r="R44" s="20">
        <f t="shared" ca="1" si="25"/>
        <v>-26</v>
      </c>
      <c r="S44" s="20"/>
      <c r="T44" s="31"/>
    </row>
    <row r="45" spans="1:20" s="24" customFormat="1" ht="24" outlineLevel="1">
      <c r="A45" s="30" t="str">
        <f t="shared" si="24"/>
        <v>Real Estate</v>
      </c>
      <c r="B45" s="25" t="str">
        <f t="shared" si="24"/>
        <v>GAP011</v>
      </c>
      <c r="C45" s="26">
        <f t="shared" si="24"/>
        <v>3</v>
      </c>
      <c r="D45" s="25" t="str">
        <f t="shared" si="12"/>
        <v>Real Estate-GAP011</v>
      </c>
      <c r="E45" s="25" t="s">
        <v>50</v>
      </c>
      <c r="F45" s="31" t="s">
        <v>34</v>
      </c>
      <c r="G45" s="32">
        <f>+H44</f>
        <v>45677</v>
      </c>
      <c r="H45" s="28">
        <f>+WORKDAY(G45,I45)</f>
        <v>45677</v>
      </c>
      <c r="I45" s="33">
        <v>0</v>
      </c>
      <c r="J45" s="27" t="s">
        <v>33</v>
      </c>
      <c r="K45" s="21">
        <v>0</v>
      </c>
      <c r="L45" s="19">
        <f ca="1">+IF(Q45&lt;0,0%,IF(R45&gt;0,100%,ABS(Q45)/P45))</f>
        <v>0</v>
      </c>
      <c r="M45" s="22"/>
      <c r="N45" s="22">
        <f t="shared" si="26"/>
        <v>0</v>
      </c>
      <c r="O45" s="20"/>
      <c r="P45" s="20">
        <f t="shared" si="27"/>
        <v>1</v>
      </c>
      <c r="Q45" s="20">
        <f t="shared" ca="1" si="25"/>
        <v>-26</v>
      </c>
      <c r="R45" s="20">
        <f t="shared" ca="1" si="25"/>
        <v>-26</v>
      </c>
      <c r="S45" s="20"/>
      <c r="T45" s="31"/>
    </row>
    <row r="46" spans="1:20" s="24" customFormat="1" ht="24" outlineLevel="1">
      <c r="A46" s="30" t="str">
        <f t="shared" si="24"/>
        <v>Real Estate</v>
      </c>
      <c r="B46" s="25" t="str">
        <f t="shared" si="24"/>
        <v>GAP011</v>
      </c>
      <c r="C46" s="26">
        <f t="shared" si="24"/>
        <v>3</v>
      </c>
      <c r="D46" s="25" t="str">
        <f t="shared" si="12"/>
        <v>Real Estate-GAP011</v>
      </c>
      <c r="E46" s="25" t="s">
        <v>50</v>
      </c>
      <c r="F46" s="31" t="s">
        <v>35</v>
      </c>
      <c r="G46" s="32">
        <f>+H45</f>
        <v>45677</v>
      </c>
      <c r="H46" s="28">
        <f>+WORKDAY(G46,I46)</f>
        <v>45677</v>
      </c>
      <c r="I46" s="33">
        <v>0</v>
      </c>
      <c r="J46" s="27" t="s">
        <v>33</v>
      </c>
      <c r="K46" s="21">
        <v>0</v>
      </c>
      <c r="L46" s="19">
        <f ca="1">+IF(Q46&lt;0,0%,IF(R46&gt;0,100%,ABS(Q46)/P46))</f>
        <v>0</v>
      </c>
      <c r="M46" s="22"/>
      <c r="N46" s="22">
        <f t="shared" si="26"/>
        <v>0</v>
      </c>
      <c r="O46" s="20"/>
      <c r="P46" s="20">
        <f t="shared" si="27"/>
        <v>1</v>
      </c>
      <c r="Q46" s="20">
        <f t="shared" ca="1" si="25"/>
        <v>-26</v>
      </c>
      <c r="R46" s="20">
        <f t="shared" ca="1" si="25"/>
        <v>-26</v>
      </c>
      <c r="S46" s="20"/>
      <c r="T46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FBE49531D69E4586DFFEB0395E400A" ma:contentTypeVersion="4" ma:contentTypeDescription="Create a new document." ma:contentTypeScope="" ma:versionID="58d230f30ef71863faf05d9ab51132e6">
  <xsd:schema xmlns:xsd="http://www.w3.org/2001/XMLSchema" xmlns:xs="http://www.w3.org/2001/XMLSchema" xmlns:p="http://schemas.microsoft.com/office/2006/metadata/properties" xmlns:ns2="71bf3841-11dd-4ccf-b61b-a073e6d4621e" targetNamespace="http://schemas.microsoft.com/office/2006/metadata/properties" ma:root="true" ma:fieldsID="1892cbb772e44fa021ecacd112427420" ns2:_="">
    <xsd:import namespace="71bf3841-11dd-4ccf-b61b-a073e6d46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f3841-11dd-4ccf-b61b-a073e6d462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0C07AB-E4A3-4B4F-A3C1-64527ACB1940}"/>
</file>

<file path=customXml/itemProps2.xml><?xml version="1.0" encoding="utf-8"?>
<ds:datastoreItem xmlns:ds="http://schemas.openxmlformats.org/officeDocument/2006/customXml" ds:itemID="{CE5F0B0E-E6BB-4E7E-BFA8-A6F87B1B10A5}"/>
</file>

<file path=customXml/itemProps3.xml><?xml version="1.0" encoding="utf-8"?>
<ds:datastoreItem xmlns:ds="http://schemas.openxmlformats.org/officeDocument/2006/customXml" ds:itemID="{7003089C-130D-413D-871C-85310C9E7BAA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Diaz Galera, Naifee B.</dc:creator>
  <cp:keywords/>
  <dc:description/>
  <cp:lastModifiedBy>Bahamon, Diego</cp:lastModifiedBy>
  <cp:revision/>
  <dcterms:created xsi:type="dcterms:W3CDTF">2024-12-14T13:24:43Z</dcterms:created>
  <dcterms:modified xsi:type="dcterms:W3CDTF">2024-12-16T22:41:09Z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0x01010012FBE49531D69E4586DFFEB0395E400A</vt:lpwstr>
  </property>
</Properties>
</file>