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LOCOS NORTE PAYROLL\"/>
    </mc:Choice>
  </mc:AlternateContent>
  <bookViews>
    <workbookView xWindow="-120" yWindow="-120" windowWidth="20730" windowHeight="11040" tabRatio="660" activeTab="4"/>
  </bookViews>
  <sheets>
    <sheet name="MEDTECH" sheetId="51" r:id="rId1"/>
    <sheet name="RHMPP II" sheetId="50" r:id="rId2"/>
    <sheet name="NDP" sheetId="36" r:id="rId3"/>
    <sheet name="OB-R medtech" sheetId="53" r:id="rId4"/>
    <sheet name="OB-R RHMPP" sheetId="52" r:id="rId5"/>
    <sheet name="OB-R NDP" sheetId="13" r:id="rId6"/>
    <sheet name="Routing Slip" sheetId="14" r:id="rId7"/>
  </sheets>
  <externalReferences>
    <externalReference r:id="rId8"/>
  </externalReferences>
  <definedNames>
    <definedName name="_xlnm._FilterDatabase" localSheetId="2" hidden="1">NDP!$R$1:$R$105</definedName>
    <definedName name="_xlnm.Print_Area" localSheetId="0">MEDTECH!$A$1:$R$32</definedName>
    <definedName name="_xlnm.Print_Area" localSheetId="2">NDP!$A$1:$R$94</definedName>
    <definedName name="_xlnm.Print_Area" localSheetId="3">'OB-R medtech'!$A$1:$M$67</definedName>
    <definedName name="_xlnm.Print_Area" localSheetId="5">'OB-R NDP'!$A$1:$M$67</definedName>
    <definedName name="_xlnm.Print_Area" localSheetId="4">'OB-R RHMPP'!$A$1:$M$67</definedName>
    <definedName name="_xlnm.Print_Area" localSheetId="1">'RHMPP II'!$A$1:$R$46</definedName>
    <definedName name="_xlnm.Print_Area" localSheetId="6">'Routing Slip'!$A$1:$K$50</definedName>
    <definedName name="_xlnm.Print_Titles" localSheetId="0">MEDTECH!$1:$9</definedName>
    <definedName name="_xlnm.Print_Titles" localSheetId="2">NDP!$1:$9</definedName>
    <definedName name="_xlnm.Print_Titles" localSheetId="1">'RHMPP II'!$1:$9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1" l="1"/>
  <c r="L32" i="50"/>
  <c r="L79" i="36"/>
  <c r="P32" i="50"/>
  <c r="P10" i="51"/>
  <c r="P10" i="50"/>
  <c r="P10" i="36"/>
  <c r="P11" i="51"/>
  <c r="P12" i="51"/>
  <c r="P13" i="51"/>
  <c r="P14" i="51"/>
  <c r="P15" i="51"/>
  <c r="P16" i="51"/>
  <c r="P17" i="51"/>
  <c r="L10" i="36"/>
  <c r="P13" i="50"/>
  <c r="P12" i="50"/>
  <c r="P11" i="50"/>
  <c r="L10" i="50"/>
  <c r="O10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O10" i="51"/>
  <c r="L10" i="51"/>
  <c r="O18" i="51"/>
  <c r="L11" i="51"/>
  <c r="L12" i="51"/>
  <c r="L13" i="51"/>
  <c r="L14" i="51"/>
  <c r="L15" i="51"/>
  <c r="L16" i="51"/>
  <c r="L17" i="51"/>
  <c r="D32" i="50" l="1"/>
  <c r="E32" i="50"/>
  <c r="U36" i="50"/>
  <c r="V36" i="50" s="1"/>
  <c r="T36" i="50"/>
  <c r="S36" i="50"/>
  <c r="U33" i="50"/>
  <c r="V33" i="50" s="1"/>
  <c r="T33" i="50"/>
  <c r="S33" i="50"/>
  <c r="D18" i="51"/>
  <c r="L38" i="53"/>
  <c r="E18" i="51"/>
  <c r="K18" i="50"/>
  <c r="N18" i="50"/>
  <c r="M18" i="50"/>
  <c r="L38" i="52"/>
  <c r="E79" i="36"/>
  <c r="D79" i="36"/>
  <c r="D80" i="36" s="1"/>
  <c r="E72" i="36"/>
  <c r="D72" i="36"/>
  <c r="E51" i="36"/>
  <c r="D51" i="36"/>
  <c r="E30" i="36"/>
  <c r="E80" i="36" s="1"/>
  <c r="D30" i="36"/>
  <c r="R18" i="51"/>
  <c r="U22" i="51"/>
  <c r="V22" i="51" s="1"/>
  <c r="T22" i="51"/>
  <c r="S22" i="51"/>
  <c r="U19" i="51"/>
  <c r="V19" i="51" s="1"/>
  <c r="T19" i="51"/>
  <c r="S19" i="51"/>
  <c r="K14" i="51"/>
  <c r="M14" i="51"/>
  <c r="N14" i="51"/>
  <c r="H60" i="36"/>
  <c r="I60" i="36"/>
  <c r="M11" i="36"/>
  <c r="N11" i="36"/>
  <c r="K53" i="36"/>
  <c r="M53" i="36"/>
  <c r="N53" i="36"/>
  <c r="O14" i="51" l="1"/>
  <c r="N11" i="51"/>
  <c r="N12" i="51"/>
  <c r="N13" i="51"/>
  <c r="N15" i="51"/>
  <c r="N16" i="51"/>
  <c r="N17" i="51"/>
  <c r="O17" i="51" s="1"/>
  <c r="N10" i="51"/>
  <c r="N18" i="51" s="1"/>
  <c r="M11" i="51"/>
  <c r="M12" i="51"/>
  <c r="M13" i="51"/>
  <c r="M15" i="51"/>
  <c r="M16" i="51"/>
  <c r="M17" i="51"/>
  <c r="M10" i="51"/>
  <c r="K11" i="51"/>
  <c r="K12" i="51"/>
  <c r="K13" i="51"/>
  <c r="K15" i="51"/>
  <c r="K16" i="51"/>
  <c r="K17" i="51"/>
  <c r="K10" i="51"/>
  <c r="F16" i="50"/>
  <c r="F17" i="51"/>
  <c r="F10" i="51"/>
  <c r="N31" i="50"/>
  <c r="M31" i="50"/>
  <c r="O31" i="50" s="1"/>
  <c r="K31" i="50"/>
  <c r="N30" i="50"/>
  <c r="M30" i="50"/>
  <c r="O30" i="50" s="1"/>
  <c r="K30" i="50"/>
  <c r="I31" i="50"/>
  <c r="J31" i="50"/>
  <c r="M18" i="51" l="1"/>
  <c r="K18" i="51"/>
  <c r="O16" i="51"/>
  <c r="O11" i="51"/>
  <c r="O15" i="51"/>
  <c r="O13" i="51"/>
  <c r="L31" i="50"/>
  <c r="O12" i="51"/>
  <c r="Q14" i="51"/>
  <c r="Q31" i="50"/>
  <c r="J30" i="50"/>
  <c r="I30" i="50"/>
  <c r="H30" i="50"/>
  <c r="G30" i="50"/>
  <c r="L30" i="50" l="1"/>
  <c r="Q30" i="50"/>
  <c r="N11" i="50"/>
  <c r="M11" i="50"/>
  <c r="K11" i="50"/>
  <c r="K12" i="50"/>
  <c r="K13" i="50"/>
  <c r="K14" i="50"/>
  <c r="K15" i="50"/>
  <c r="K16" i="50"/>
  <c r="K17" i="50"/>
  <c r="K19" i="50"/>
  <c r="K20" i="50"/>
  <c r="K21" i="50"/>
  <c r="K22" i="50"/>
  <c r="K23" i="50"/>
  <c r="K24" i="50"/>
  <c r="K25" i="50"/>
  <c r="K26" i="50"/>
  <c r="K27" i="50"/>
  <c r="K28" i="50"/>
  <c r="K29" i="50"/>
  <c r="N12" i="50"/>
  <c r="N13" i="50"/>
  <c r="N14" i="50"/>
  <c r="N15" i="50"/>
  <c r="N16" i="50"/>
  <c r="N17" i="50"/>
  <c r="N19" i="50"/>
  <c r="N20" i="50"/>
  <c r="N21" i="50"/>
  <c r="N22" i="50"/>
  <c r="N23" i="50"/>
  <c r="N24" i="50"/>
  <c r="N25" i="50"/>
  <c r="N26" i="50"/>
  <c r="N27" i="50"/>
  <c r="N28" i="50"/>
  <c r="N29" i="50"/>
  <c r="N10" i="50"/>
  <c r="M12" i="50"/>
  <c r="M13" i="50"/>
  <c r="M14" i="50"/>
  <c r="M15" i="50"/>
  <c r="M16" i="50"/>
  <c r="M17" i="50"/>
  <c r="M19" i="50"/>
  <c r="M20" i="50"/>
  <c r="M21" i="50"/>
  <c r="M22" i="50"/>
  <c r="M23" i="50"/>
  <c r="M24" i="50"/>
  <c r="M25" i="50"/>
  <c r="M26" i="50"/>
  <c r="M27" i="50"/>
  <c r="M28" i="50"/>
  <c r="M29" i="50"/>
  <c r="M10" i="50"/>
  <c r="K10" i="50"/>
  <c r="M50" i="50"/>
  <c r="F11" i="50"/>
  <c r="L11" i="50" s="1"/>
  <c r="N32" i="50" l="1"/>
  <c r="O11" i="50"/>
  <c r="K32" i="50"/>
  <c r="M32" i="50"/>
  <c r="O23" i="50"/>
  <c r="O15" i="50"/>
  <c r="O26" i="50"/>
  <c r="O14" i="50"/>
  <c r="O27" i="50"/>
  <c r="O19" i="50"/>
  <c r="O22" i="50"/>
  <c r="O18" i="50"/>
  <c r="O29" i="50"/>
  <c r="O25" i="50"/>
  <c r="O21" i="50"/>
  <c r="O17" i="50"/>
  <c r="O13" i="50"/>
  <c r="O28" i="50"/>
  <c r="O24" i="50"/>
  <c r="O20" i="50"/>
  <c r="O16" i="50"/>
  <c r="O12" i="50"/>
  <c r="O32" i="50" l="1"/>
  <c r="J12" i="50"/>
  <c r="J13" i="50"/>
  <c r="J14" i="50"/>
  <c r="J15" i="50"/>
  <c r="J16" i="50"/>
  <c r="J17" i="50"/>
  <c r="J19" i="50"/>
  <c r="J20" i="50"/>
  <c r="J21" i="50"/>
  <c r="J22" i="50"/>
  <c r="J23" i="50"/>
  <c r="J24" i="50"/>
  <c r="J25" i="50"/>
  <c r="J26" i="50"/>
  <c r="J27" i="50"/>
  <c r="J28" i="50"/>
  <c r="J29" i="50"/>
  <c r="J10" i="50"/>
  <c r="I10" i="50"/>
  <c r="H39" i="36"/>
  <c r="I39" i="36"/>
  <c r="M77" i="36"/>
  <c r="N77" i="36"/>
  <c r="K11" i="36"/>
  <c r="N58" i="36"/>
  <c r="M58" i="36"/>
  <c r="O58" i="36" s="1"/>
  <c r="K58" i="36"/>
  <c r="N66" i="36"/>
  <c r="M66" i="36"/>
  <c r="O66" i="36" s="1"/>
  <c r="J32" i="50" l="1"/>
  <c r="K77" i="36"/>
  <c r="K66" i="36" l="1"/>
  <c r="N78" i="36" l="1"/>
  <c r="M78" i="36"/>
  <c r="O78" i="36" s="1"/>
  <c r="K78" i="36"/>
  <c r="J78" i="36"/>
  <c r="I78" i="36"/>
  <c r="H78" i="36"/>
  <c r="G78" i="36"/>
  <c r="F78" i="36"/>
  <c r="O77" i="36"/>
  <c r="J77" i="36"/>
  <c r="I77" i="36"/>
  <c r="H77" i="36"/>
  <c r="G77" i="36"/>
  <c r="F77" i="36"/>
  <c r="N76" i="36"/>
  <c r="M76" i="36"/>
  <c r="O76" i="36" s="1"/>
  <c r="K76" i="36"/>
  <c r="J76" i="36"/>
  <c r="I76" i="36"/>
  <c r="H76" i="36"/>
  <c r="G76" i="36"/>
  <c r="F76" i="36"/>
  <c r="N75" i="36"/>
  <c r="M75" i="36"/>
  <c r="O75" i="36" s="1"/>
  <c r="K75" i="36"/>
  <c r="J75" i="36"/>
  <c r="I75" i="36"/>
  <c r="H75" i="36"/>
  <c r="G75" i="36"/>
  <c r="F75" i="36"/>
  <c r="N74" i="36"/>
  <c r="M74" i="36"/>
  <c r="O74" i="36" s="1"/>
  <c r="K74" i="36"/>
  <c r="J74" i="36"/>
  <c r="I74" i="36"/>
  <c r="H74" i="36"/>
  <c r="G74" i="36"/>
  <c r="F74" i="36"/>
  <c r="N73" i="36"/>
  <c r="N79" i="36" s="1"/>
  <c r="M73" i="36"/>
  <c r="M79" i="36" s="1"/>
  <c r="K73" i="36"/>
  <c r="J73" i="36"/>
  <c r="I73" i="36"/>
  <c r="I79" i="36" s="1"/>
  <c r="H73" i="36"/>
  <c r="H79" i="36" s="1"/>
  <c r="G73" i="36"/>
  <c r="F73" i="36"/>
  <c r="N71" i="36"/>
  <c r="M71" i="36"/>
  <c r="K71" i="36"/>
  <c r="J71" i="36"/>
  <c r="I71" i="36"/>
  <c r="H71" i="36"/>
  <c r="G71" i="36"/>
  <c r="F71" i="36"/>
  <c r="N70" i="36"/>
  <c r="M70" i="36"/>
  <c r="K70" i="36"/>
  <c r="J70" i="36"/>
  <c r="I70" i="36"/>
  <c r="H70" i="36"/>
  <c r="G70" i="36"/>
  <c r="F70" i="36"/>
  <c r="N69" i="36"/>
  <c r="M69" i="36"/>
  <c r="K69" i="36"/>
  <c r="J69" i="36"/>
  <c r="I69" i="36"/>
  <c r="H69" i="36"/>
  <c r="G69" i="36"/>
  <c r="F69" i="36"/>
  <c r="N68" i="36"/>
  <c r="M68" i="36"/>
  <c r="K68" i="36"/>
  <c r="J68" i="36"/>
  <c r="I68" i="36"/>
  <c r="H68" i="36"/>
  <c r="G68" i="36"/>
  <c r="F68" i="36"/>
  <c r="N67" i="36"/>
  <c r="M67" i="36"/>
  <c r="K67" i="36"/>
  <c r="J67" i="36"/>
  <c r="I67" i="36"/>
  <c r="H67" i="36"/>
  <c r="G67" i="36"/>
  <c r="F67" i="36"/>
  <c r="G66" i="36"/>
  <c r="F66" i="36"/>
  <c r="L66" i="36" s="1"/>
  <c r="P66" i="36" s="1"/>
  <c r="N65" i="36"/>
  <c r="M65" i="36"/>
  <c r="K65" i="36"/>
  <c r="J65" i="36"/>
  <c r="I65" i="36"/>
  <c r="H65" i="36"/>
  <c r="G65" i="36"/>
  <c r="F65" i="36"/>
  <c r="N64" i="36"/>
  <c r="M64" i="36"/>
  <c r="K64" i="36"/>
  <c r="J64" i="36"/>
  <c r="I64" i="36"/>
  <c r="H64" i="36"/>
  <c r="G64" i="36"/>
  <c r="F64" i="36"/>
  <c r="N63" i="36"/>
  <c r="M63" i="36"/>
  <c r="K63" i="36"/>
  <c r="J63" i="36"/>
  <c r="I63" i="36"/>
  <c r="H63" i="36"/>
  <c r="G63" i="36"/>
  <c r="F63" i="36"/>
  <c r="N62" i="36"/>
  <c r="M62" i="36"/>
  <c r="K62" i="36"/>
  <c r="J62" i="36"/>
  <c r="I62" i="36"/>
  <c r="H62" i="36"/>
  <c r="G62" i="36"/>
  <c r="F62" i="36"/>
  <c r="N61" i="36"/>
  <c r="M61" i="36"/>
  <c r="K61" i="36"/>
  <c r="J61" i="36"/>
  <c r="I61" i="36"/>
  <c r="H61" i="36"/>
  <c r="G61" i="36"/>
  <c r="F61" i="36"/>
  <c r="N60" i="36"/>
  <c r="M60" i="36"/>
  <c r="K60" i="36"/>
  <c r="J60" i="36"/>
  <c r="G60" i="36"/>
  <c r="F60" i="36"/>
  <c r="N59" i="36"/>
  <c r="M59" i="36"/>
  <c r="K59" i="36"/>
  <c r="J59" i="36"/>
  <c r="I59" i="36"/>
  <c r="H59" i="36"/>
  <c r="G59" i="36"/>
  <c r="F59" i="36"/>
  <c r="I58" i="36"/>
  <c r="H58" i="36"/>
  <c r="G58" i="36"/>
  <c r="F58" i="36"/>
  <c r="N57" i="36"/>
  <c r="M57" i="36"/>
  <c r="K57" i="36"/>
  <c r="J57" i="36"/>
  <c r="I57" i="36"/>
  <c r="H57" i="36"/>
  <c r="G57" i="36"/>
  <c r="F57" i="36"/>
  <c r="N56" i="36"/>
  <c r="M56" i="36"/>
  <c r="K56" i="36"/>
  <c r="J56" i="36"/>
  <c r="I56" i="36"/>
  <c r="H56" i="36"/>
  <c r="G56" i="36"/>
  <c r="F56" i="36"/>
  <c r="N55" i="36"/>
  <c r="M55" i="36"/>
  <c r="K55" i="36"/>
  <c r="J55" i="36"/>
  <c r="I55" i="36"/>
  <c r="H55" i="36"/>
  <c r="G55" i="36"/>
  <c r="F55" i="36"/>
  <c r="N54" i="36"/>
  <c r="M54" i="36"/>
  <c r="K54" i="36"/>
  <c r="J54" i="36"/>
  <c r="I54" i="36"/>
  <c r="H54" i="36"/>
  <c r="G54" i="36"/>
  <c r="F54" i="36"/>
  <c r="J53" i="36"/>
  <c r="I53" i="36"/>
  <c r="H53" i="36"/>
  <c r="G53" i="36"/>
  <c r="F53" i="36"/>
  <c r="N52" i="36"/>
  <c r="N72" i="36" s="1"/>
  <c r="M52" i="36"/>
  <c r="K52" i="36"/>
  <c r="J52" i="36"/>
  <c r="I52" i="36"/>
  <c r="I72" i="36" s="1"/>
  <c r="H52" i="36"/>
  <c r="G52" i="36"/>
  <c r="F52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10" i="36"/>
  <c r="O11" i="36"/>
  <c r="M12" i="36"/>
  <c r="O12" i="36" s="1"/>
  <c r="M13" i="36"/>
  <c r="O13" i="36" s="1"/>
  <c r="M14" i="36"/>
  <c r="O14" i="36" s="1"/>
  <c r="M15" i="36"/>
  <c r="O15" i="36" s="1"/>
  <c r="M16" i="36"/>
  <c r="O16" i="36" s="1"/>
  <c r="M17" i="36"/>
  <c r="O17" i="36" s="1"/>
  <c r="M18" i="36"/>
  <c r="O18" i="36" s="1"/>
  <c r="M19" i="36"/>
  <c r="O19" i="36" s="1"/>
  <c r="M20" i="36"/>
  <c r="O20" i="36" s="1"/>
  <c r="M21" i="36"/>
  <c r="M22" i="36"/>
  <c r="O22" i="36" s="1"/>
  <c r="M23" i="36"/>
  <c r="O23" i="36" s="1"/>
  <c r="M24" i="36"/>
  <c r="O24" i="36" s="1"/>
  <c r="M25" i="36"/>
  <c r="O25" i="36" s="1"/>
  <c r="M26" i="36"/>
  <c r="O26" i="36" s="1"/>
  <c r="M27" i="36"/>
  <c r="O27" i="36" s="1"/>
  <c r="M28" i="36"/>
  <c r="O28" i="36" s="1"/>
  <c r="M29" i="36"/>
  <c r="O29" i="36" s="1"/>
  <c r="M31" i="36"/>
  <c r="M32" i="36"/>
  <c r="O32" i="36" s="1"/>
  <c r="M33" i="36"/>
  <c r="O33" i="36" s="1"/>
  <c r="M34" i="36"/>
  <c r="O34" i="36" s="1"/>
  <c r="M35" i="36"/>
  <c r="O35" i="36" s="1"/>
  <c r="M36" i="36"/>
  <c r="O36" i="36" s="1"/>
  <c r="M37" i="36"/>
  <c r="O37" i="36" s="1"/>
  <c r="M38" i="36"/>
  <c r="O38" i="36" s="1"/>
  <c r="M39" i="36"/>
  <c r="O39" i="36" s="1"/>
  <c r="M40" i="36"/>
  <c r="O40" i="36" s="1"/>
  <c r="M41" i="36"/>
  <c r="O41" i="36" s="1"/>
  <c r="M42" i="36"/>
  <c r="O42" i="36" s="1"/>
  <c r="M43" i="36"/>
  <c r="O43" i="36" s="1"/>
  <c r="M44" i="36"/>
  <c r="O44" i="36" s="1"/>
  <c r="M45" i="36"/>
  <c r="O45" i="36" s="1"/>
  <c r="M46" i="36"/>
  <c r="O46" i="36" s="1"/>
  <c r="M47" i="36"/>
  <c r="O47" i="36" s="1"/>
  <c r="M48" i="36"/>
  <c r="O48" i="36" s="1"/>
  <c r="M49" i="36"/>
  <c r="O49" i="36" s="1"/>
  <c r="M50" i="36"/>
  <c r="O50" i="36" s="1"/>
  <c r="M10" i="36"/>
  <c r="H18" i="36"/>
  <c r="I18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10" i="36"/>
  <c r="I10" i="36"/>
  <c r="F72" i="36" l="1"/>
  <c r="O10" i="36"/>
  <c r="O30" i="36" s="1"/>
  <c r="M30" i="36"/>
  <c r="M80" i="36" s="1"/>
  <c r="M51" i="36"/>
  <c r="N30" i="36"/>
  <c r="N51" i="36"/>
  <c r="G72" i="36"/>
  <c r="K72" i="36"/>
  <c r="F79" i="36"/>
  <c r="J79" i="36"/>
  <c r="J30" i="36"/>
  <c r="J80" i="36" s="1"/>
  <c r="J51" i="36"/>
  <c r="K30" i="36"/>
  <c r="J72" i="36"/>
  <c r="K51" i="36"/>
  <c r="H72" i="36"/>
  <c r="M72" i="36"/>
  <c r="G79" i="36"/>
  <c r="K79" i="36"/>
  <c r="L58" i="36"/>
  <c r="P58" i="36" s="1"/>
  <c r="O21" i="36"/>
  <c r="O61" i="36"/>
  <c r="O62" i="36"/>
  <c r="O63" i="36"/>
  <c r="O64" i="36"/>
  <c r="O65" i="36"/>
  <c r="O67" i="36"/>
  <c r="O68" i="36"/>
  <c r="O69" i="36"/>
  <c r="L73" i="36"/>
  <c r="L74" i="36"/>
  <c r="L75" i="36"/>
  <c r="P75" i="36" s="1"/>
  <c r="Q75" i="36" s="1"/>
  <c r="L76" i="36"/>
  <c r="P76" i="36" s="1"/>
  <c r="Q76" i="36" s="1"/>
  <c r="L77" i="36"/>
  <c r="P77" i="36" s="1"/>
  <c r="Q77" i="36" s="1"/>
  <c r="L78" i="36"/>
  <c r="P78" i="36" s="1"/>
  <c r="Q78" i="36" s="1"/>
  <c r="O60" i="36"/>
  <c r="L52" i="36"/>
  <c r="L53" i="36"/>
  <c r="L54" i="36"/>
  <c r="L55" i="36"/>
  <c r="L56" i="36"/>
  <c r="L57" i="36"/>
  <c r="L59" i="36"/>
  <c r="L60" i="36"/>
  <c r="L61" i="36"/>
  <c r="L62" i="36"/>
  <c r="L63" i="36"/>
  <c r="L64" i="36"/>
  <c r="P64" i="36" s="1"/>
  <c r="Q64" i="36" s="1"/>
  <c r="L65" i="36"/>
  <c r="Q66" i="36"/>
  <c r="L67" i="36"/>
  <c r="P67" i="36" s="1"/>
  <c r="Q67" i="36" s="1"/>
  <c r="L68" i="36"/>
  <c r="P68" i="36" s="1"/>
  <c r="Q68" i="36" s="1"/>
  <c r="L69" i="36"/>
  <c r="L70" i="36"/>
  <c r="O70" i="36"/>
  <c r="L71" i="36"/>
  <c r="O71" i="36"/>
  <c r="O73" i="36"/>
  <c r="O79" i="36" s="1"/>
  <c r="O53" i="36"/>
  <c r="O54" i="36"/>
  <c r="O55" i="36"/>
  <c r="O56" i="36"/>
  <c r="O57" i="36"/>
  <c r="O59" i="36"/>
  <c r="O52" i="36"/>
  <c r="O31" i="36"/>
  <c r="O51" i="36" s="1"/>
  <c r="O72" i="36" l="1"/>
  <c r="O80" i="36" s="1"/>
  <c r="L72" i="36"/>
  <c r="K80" i="36"/>
  <c r="N80" i="36"/>
  <c r="P62" i="36"/>
  <c r="Q62" i="36" s="1"/>
  <c r="P63" i="36"/>
  <c r="Q63" i="36" s="1"/>
  <c r="P69" i="36"/>
  <c r="Q69" i="36" s="1"/>
  <c r="P65" i="36"/>
  <c r="Q65" i="36" s="1"/>
  <c r="P61" i="36"/>
  <c r="Q61" i="36" s="1"/>
  <c r="P57" i="36"/>
  <c r="Q57" i="36" s="1"/>
  <c r="P53" i="36"/>
  <c r="Q53" i="36" s="1"/>
  <c r="P74" i="36"/>
  <c r="P70" i="36"/>
  <c r="Q70" i="36" s="1"/>
  <c r="P60" i="36"/>
  <c r="Q58" i="36"/>
  <c r="P54" i="36"/>
  <c r="Q54" i="36" s="1"/>
  <c r="P56" i="36"/>
  <c r="Q56" i="36" s="1"/>
  <c r="P71" i="36"/>
  <c r="Q71" i="36" s="1"/>
  <c r="P59" i="36"/>
  <c r="Q59" i="36" s="1"/>
  <c r="P55" i="36"/>
  <c r="Q55" i="36" s="1"/>
  <c r="P73" i="36"/>
  <c r="P79" i="36" s="1"/>
  <c r="P52" i="36"/>
  <c r="P72" i="36" s="1"/>
  <c r="Q74" i="36" l="1"/>
  <c r="Q73" i="36"/>
  <c r="Q52" i="36"/>
  <c r="Q72" i="36" s="1"/>
  <c r="Q79" i="36" l="1"/>
  <c r="I50" i="36"/>
  <c r="H50" i="36"/>
  <c r="G50" i="36"/>
  <c r="F50" i="36"/>
  <c r="I49" i="36"/>
  <c r="H49" i="36"/>
  <c r="G49" i="36"/>
  <c r="F49" i="36"/>
  <c r="I48" i="36"/>
  <c r="H48" i="36"/>
  <c r="G48" i="36"/>
  <c r="F48" i="36"/>
  <c r="I47" i="36"/>
  <c r="H47" i="36"/>
  <c r="G47" i="36"/>
  <c r="F47" i="36"/>
  <c r="I46" i="36"/>
  <c r="H46" i="36"/>
  <c r="G46" i="36"/>
  <c r="F46" i="36"/>
  <c r="I45" i="36"/>
  <c r="H45" i="36"/>
  <c r="G45" i="36"/>
  <c r="F45" i="36"/>
  <c r="I44" i="36"/>
  <c r="H44" i="36"/>
  <c r="G44" i="36"/>
  <c r="F44" i="36"/>
  <c r="I43" i="36"/>
  <c r="H43" i="36"/>
  <c r="G43" i="36"/>
  <c r="F43" i="36"/>
  <c r="I42" i="36"/>
  <c r="H42" i="36"/>
  <c r="G42" i="36"/>
  <c r="F42" i="36"/>
  <c r="I41" i="36"/>
  <c r="H41" i="36"/>
  <c r="G41" i="36"/>
  <c r="F41" i="36"/>
  <c r="I40" i="36"/>
  <c r="H40" i="36"/>
  <c r="G40" i="36"/>
  <c r="F40" i="36"/>
  <c r="G39" i="36"/>
  <c r="F39" i="36"/>
  <c r="I38" i="36"/>
  <c r="H38" i="36"/>
  <c r="G38" i="36"/>
  <c r="F38" i="36"/>
  <c r="I37" i="36"/>
  <c r="H37" i="36"/>
  <c r="G37" i="36"/>
  <c r="F37" i="36"/>
  <c r="I36" i="36"/>
  <c r="H36" i="36"/>
  <c r="G36" i="36"/>
  <c r="F36" i="36"/>
  <c r="I35" i="36"/>
  <c r="H35" i="36"/>
  <c r="G35" i="36"/>
  <c r="F35" i="36"/>
  <c r="I34" i="36"/>
  <c r="H34" i="36"/>
  <c r="G34" i="36"/>
  <c r="F34" i="36"/>
  <c r="I33" i="36"/>
  <c r="H33" i="36"/>
  <c r="G33" i="36"/>
  <c r="F33" i="36"/>
  <c r="I32" i="36"/>
  <c r="H32" i="36"/>
  <c r="G32" i="36"/>
  <c r="F32" i="36"/>
  <c r="I31" i="36"/>
  <c r="I51" i="36" s="1"/>
  <c r="H31" i="36"/>
  <c r="G31" i="36"/>
  <c r="F31" i="36"/>
  <c r="F51" i="36" s="1"/>
  <c r="Q43" i="51"/>
  <c r="Q40" i="51"/>
  <c r="N36" i="51"/>
  <c r="U18" i="51"/>
  <c r="V18" i="51" s="1"/>
  <c r="T18" i="51"/>
  <c r="S18" i="51"/>
  <c r="J17" i="51"/>
  <c r="I17" i="51"/>
  <c r="H17" i="51"/>
  <c r="G17" i="51"/>
  <c r="J16" i="51"/>
  <c r="I16" i="51"/>
  <c r="H16" i="51"/>
  <c r="G16" i="51"/>
  <c r="F16" i="51"/>
  <c r="J15" i="51"/>
  <c r="I15" i="51"/>
  <c r="H15" i="51"/>
  <c r="G15" i="51"/>
  <c r="F15" i="51"/>
  <c r="J14" i="51"/>
  <c r="I14" i="51"/>
  <c r="H14" i="51"/>
  <c r="G14" i="51"/>
  <c r="J13" i="51"/>
  <c r="I13" i="51"/>
  <c r="H13" i="51"/>
  <c r="G13" i="51"/>
  <c r="F13" i="51"/>
  <c r="J12" i="51"/>
  <c r="I12" i="51"/>
  <c r="H12" i="51"/>
  <c r="G12" i="51"/>
  <c r="F12" i="51"/>
  <c r="J11" i="51"/>
  <c r="I11" i="51"/>
  <c r="H11" i="51"/>
  <c r="G11" i="51"/>
  <c r="F11" i="51"/>
  <c r="J10" i="51"/>
  <c r="I10" i="51"/>
  <c r="I18" i="51" s="1"/>
  <c r="H10" i="51"/>
  <c r="G10" i="51"/>
  <c r="H18" i="50"/>
  <c r="F10" i="50"/>
  <c r="Q57" i="50"/>
  <c r="Q54" i="50"/>
  <c r="N50" i="50"/>
  <c r="U32" i="50"/>
  <c r="V32" i="50" s="1"/>
  <c r="T32" i="50"/>
  <c r="S32" i="50"/>
  <c r="I29" i="50"/>
  <c r="H29" i="50"/>
  <c r="G29" i="50"/>
  <c r="F29" i="50"/>
  <c r="I28" i="50"/>
  <c r="H28" i="50"/>
  <c r="G28" i="50"/>
  <c r="F28" i="50"/>
  <c r="I27" i="50"/>
  <c r="H27" i="50"/>
  <c r="G27" i="50"/>
  <c r="F27" i="50"/>
  <c r="I26" i="50"/>
  <c r="H26" i="50"/>
  <c r="G26" i="50"/>
  <c r="F26" i="50"/>
  <c r="I25" i="50"/>
  <c r="H25" i="50"/>
  <c r="G25" i="50"/>
  <c r="F25" i="50"/>
  <c r="I24" i="50"/>
  <c r="H24" i="50"/>
  <c r="G24" i="50"/>
  <c r="F24" i="50"/>
  <c r="I23" i="50"/>
  <c r="H23" i="50"/>
  <c r="G23" i="50"/>
  <c r="F23" i="50"/>
  <c r="I22" i="50"/>
  <c r="H22" i="50"/>
  <c r="G22" i="50"/>
  <c r="F22" i="50"/>
  <c r="I21" i="50"/>
  <c r="H21" i="50"/>
  <c r="G21" i="50"/>
  <c r="F21" i="50"/>
  <c r="I20" i="50"/>
  <c r="H20" i="50"/>
  <c r="G20" i="50"/>
  <c r="F20" i="50"/>
  <c r="I19" i="50"/>
  <c r="H19" i="50"/>
  <c r="G19" i="50"/>
  <c r="F19" i="50"/>
  <c r="G18" i="50"/>
  <c r="F18" i="50"/>
  <c r="I17" i="50"/>
  <c r="H17" i="50"/>
  <c r="G17" i="50"/>
  <c r="F17" i="50"/>
  <c r="L17" i="50" s="1"/>
  <c r="I16" i="50"/>
  <c r="H16" i="50"/>
  <c r="G16" i="50"/>
  <c r="L16" i="50"/>
  <c r="I15" i="50"/>
  <c r="H15" i="50"/>
  <c r="G15" i="50"/>
  <c r="F15" i="50"/>
  <c r="L15" i="50" s="1"/>
  <c r="I14" i="50"/>
  <c r="H14" i="50"/>
  <c r="G14" i="50"/>
  <c r="F14" i="50"/>
  <c r="L14" i="50" s="1"/>
  <c r="I13" i="50"/>
  <c r="H13" i="50"/>
  <c r="G13" i="50"/>
  <c r="F13" i="50"/>
  <c r="L13" i="50" s="1"/>
  <c r="I12" i="50"/>
  <c r="H12" i="50"/>
  <c r="G12" i="50"/>
  <c r="F12" i="50"/>
  <c r="L12" i="50" s="1"/>
  <c r="H10" i="50"/>
  <c r="G10" i="50"/>
  <c r="I20" i="36"/>
  <c r="I21" i="36"/>
  <c r="I22" i="36"/>
  <c r="I23" i="36"/>
  <c r="I24" i="36"/>
  <c r="I25" i="36"/>
  <c r="I26" i="36"/>
  <c r="I27" i="36"/>
  <c r="I28" i="36"/>
  <c r="I29" i="36"/>
  <c r="I19" i="36"/>
  <c r="I11" i="36"/>
  <c r="I12" i="36"/>
  <c r="I13" i="36"/>
  <c r="I14" i="36"/>
  <c r="I15" i="36"/>
  <c r="I16" i="36"/>
  <c r="I17" i="36"/>
  <c r="H20" i="36"/>
  <c r="H21" i="36"/>
  <c r="H22" i="36"/>
  <c r="H23" i="36"/>
  <c r="H24" i="36"/>
  <c r="H25" i="36"/>
  <c r="H26" i="36"/>
  <c r="H27" i="36"/>
  <c r="H28" i="36"/>
  <c r="H29" i="36"/>
  <c r="H19" i="36"/>
  <c r="H17" i="36"/>
  <c r="H11" i="36"/>
  <c r="H12" i="36"/>
  <c r="H13" i="36"/>
  <c r="H14" i="36"/>
  <c r="H15" i="36"/>
  <c r="H16" i="36"/>
  <c r="G29" i="36"/>
  <c r="G20" i="36"/>
  <c r="G21" i="36"/>
  <c r="G22" i="36"/>
  <c r="G23" i="36"/>
  <c r="G24" i="36"/>
  <c r="G25" i="36"/>
  <c r="G26" i="36"/>
  <c r="G27" i="36"/>
  <c r="G28" i="36"/>
  <c r="G19" i="36"/>
  <c r="G18" i="36"/>
  <c r="G11" i="36"/>
  <c r="G12" i="36"/>
  <c r="G13" i="36"/>
  <c r="G14" i="36"/>
  <c r="G15" i="36"/>
  <c r="G16" i="36"/>
  <c r="G17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10" i="36"/>
  <c r="G10" i="36"/>
  <c r="H10" i="36"/>
  <c r="H30" i="36" l="1"/>
  <c r="L28" i="36"/>
  <c r="P28" i="36" s="1"/>
  <c r="L24" i="36"/>
  <c r="P24" i="36" s="1"/>
  <c r="L20" i="36"/>
  <c r="P20" i="36" s="1"/>
  <c r="L16" i="36"/>
  <c r="P16" i="36" s="1"/>
  <c r="L12" i="36"/>
  <c r="P12" i="36" s="1"/>
  <c r="J18" i="51"/>
  <c r="G30" i="36"/>
  <c r="I30" i="36"/>
  <c r="I80" i="36" s="1"/>
  <c r="G18" i="51"/>
  <c r="F18" i="51"/>
  <c r="G51" i="36"/>
  <c r="F30" i="36"/>
  <c r="F80" i="36" s="1"/>
  <c r="I32" i="50"/>
  <c r="H18" i="51"/>
  <c r="H51" i="36"/>
  <c r="F32" i="50"/>
  <c r="G32" i="50"/>
  <c r="H32" i="50"/>
  <c r="L18" i="50"/>
  <c r="Q11" i="51"/>
  <c r="Q15" i="51"/>
  <c r="Q12" i="51"/>
  <c r="Q16" i="51"/>
  <c r="Q13" i="51"/>
  <c r="Q17" i="51"/>
  <c r="L19" i="50"/>
  <c r="Q19" i="50" s="1"/>
  <c r="L20" i="50"/>
  <c r="Q20" i="50" s="1"/>
  <c r="L21" i="50"/>
  <c r="Q21" i="50" s="1"/>
  <c r="L22" i="50"/>
  <c r="Q22" i="50" s="1"/>
  <c r="L23" i="50"/>
  <c r="L24" i="50"/>
  <c r="L25" i="50"/>
  <c r="Q25" i="50" s="1"/>
  <c r="L26" i="50"/>
  <c r="Q26" i="50" s="1"/>
  <c r="L27" i="50"/>
  <c r="L28" i="50"/>
  <c r="Q28" i="50" s="1"/>
  <c r="L29" i="50"/>
  <c r="Q29" i="50" s="1"/>
  <c r="Q16" i="50"/>
  <c r="L39" i="36"/>
  <c r="P39" i="36" s="1"/>
  <c r="L17" i="36"/>
  <c r="P17" i="36" s="1"/>
  <c r="L27" i="36"/>
  <c r="P27" i="36" s="1"/>
  <c r="L19" i="36"/>
  <c r="P19" i="36" s="1"/>
  <c r="L11" i="36"/>
  <c r="P11" i="36" s="1"/>
  <c r="L26" i="36"/>
  <c r="P26" i="36" s="1"/>
  <c r="L22" i="36"/>
  <c r="P22" i="36" s="1"/>
  <c r="L18" i="36"/>
  <c r="P18" i="36" s="1"/>
  <c r="L14" i="36"/>
  <c r="P14" i="36" s="1"/>
  <c r="L23" i="36"/>
  <c r="P23" i="36" s="1"/>
  <c r="L15" i="36"/>
  <c r="P15" i="36" s="1"/>
  <c r="L31" i="36"/>
  <c r="L32" i="36"/>
  <c r="P32" i="36" s="1"/>
  <c r="L33" i="36"/>
  <c r="P33" i="36" s="1"/>
  <c r="Q33" i="36" s="1"/>
  <c r="L34" i="36"/>
  <c r="P34" i="36" s="1"/>
  <c r="L35" i="36"/>
  <c r="L36" i="36"/>
  <c r="P36" i="36" s="1"/>
  <c r="Q36" i="36" s="1"/>
  <c r="L37" i="36"/>
  <c r="P37" i="36" s="1"/>
  <c r="Q37" i="36" s="1"/>
  <c r="L38" i="36"/>
  <c r="L29" i="36"/>
  <c r="P29" i="36" s="1"/>
  <c r="L25" i="36"/>
  <c r="P25" i="36" s="1"/>
  <c r="L21" i="36"/>
  <c r="P21" i="36" s="1"/>
  <c r="L13" i="36"/>
  <c r="P13" i="36" s="1"/>
  <c r="L40" i="36"/>
  <c r="L41" i="36"/>
  <c r="P41" i="36" s="1"/>
  <c r="Q41" i="36" s="1"/>
  <c r="L42" i="36"/>
  <c r="P42" i="36" s="1"/>
  <c r="Q42" i="36" s="1"/>
  <c r="L43" i="36"/>
  <c r="P43" i="36" s="1"/>
  <c r="Q43" i="36" s="1"/>
  <c r="L44" i="36"/>
  <c r="L45" i="36"/>
  <c r="P45" i="36" s="1"/>
  <c r="Q45" i="36" s="1"/>
  <c r="L46" i="36"/>
  <c r="P46" i="36" s="1"/>
  <c r="Q46" i="36" s="1"/>
  <c r="L47" i="36"/>
  <c r="L48" i="36"/>
  <c r="L49" i="36"/>
  <c r="P49" i="36" s="1"/>
  <c r="Q49" i="36" s="1"/>
  <c r="L50" i="36"/>
  <c r="P50" i="36" s="1"/>
  <c r="Q50" i="36" s="1"/>
  <c r="Q34" i="36"/>
  <c r="Q12" i="50"/>
  <c r="Q23" i="50"/>
  <c r="Q17" i="50"/>
  <c r="Q11" i="50"/>
  <c r="Q14" i="50"/>
  <c r="Q27" i="50"/>
  <c r="Q13" i="50"/>
  <c r="Q15" i="50"/>
  <c r="L51" i="36" l="1"/>
  <c r="L30" i="36"/>
  <c r="L80" i="36" s="1"/>
  <c r="G80" i="36"/>
  <c r="H80" i="36"/>
  <c r="P47" i="36"/>
  <c r="Q47" i="36" s="1"/>
  <c r="P38" i="36"/>
  <c r="Q38" i="36" s="1"/>
  <c r="P30" i="36"/>
  <c r="P48" i="36"/>
  <c r="Q48" i="36" s="1"/>
  <c r="P44" i="36"/>
  <c r="Q44" i="36" s="1"/>
  <c r="P40" i="36"/>
  <c r="Q40" i="36" s="1"/>
  <c r="P35" i="36"/>
  <c r="Q35" i="36" s="1"/>
  <c r="P31" i="36"/>
  <c r="Q32" i="36"/>
  <c r="P18" i="51"/>
  <c r="P51" i="36" l="1"/>
  <c r="P80" i="36" s="1"/>
  <c r="Q10" i="50"/>
  <c r="Q24" i="50"/>
  <c r="Q31" i="36"/>
  <c r="Q51" i="36" s="1"/>
  <c r="Q10" i="51"/>
  <c r="Q18" i="51" s="1"/>
  <c r="Q32" i="50" l="1"/>
  <c r="Q29" i="36"/>
  <c r="Q28" i="36"/>
  <c r="Q27" i="36"/>
  <c r="Q26" i="36"/>
  <c r="Q25" i="36"/>
  <c r="Q24" i="36"/>
  <c r="Q23" i="36"/>
  <c r="Q22" i="36"/>
  <c r="Q21" i="36"/>
  <c r="Q20" i="36"/>
  <c r="Q19" i="36"/>
  <c r="Q17" i="36"/>
  <c r="Q16" i="36"/>
  <c r="Q15" i="36"/>
  <c r="Q14" i="36"/>
  <c r="Q13" i="36"/>
  <c r="Q12" i="36"/>
  <c r="Q11" i="36"/>
  <c r="Q10" i="36" l="1"/>
  <c r="Q30" i="36" s="1"/>
  <c r="Q80" i="36" s="1"/>
  <c r="Q105" i="36" l="1"/>
  <c r="Q102" i="36"/>
  <c r="N98" i="36"/>
  <c r="U83" i="36"/>
  <c r="V83" i="36" s="1"/>
  <c r="T83" i="36"/>
  <c r="S83" i="36"/>
  <c r="L38" i="13" l="1"/>
</calcChain>
</file>

<file path=xl/sharedStrings.xml><?xml version="1.0" encoding="utf-8"?>
<sst xmlns="http://schemas.openxmlformats.org/spreadsheetml/2006/main" count="721" uniqueCount="280">
  <si>
    <t>G E N E R A L   P A Y R O L L</t>
  </si>
  <si>
    <t>DOH CHD - I</t>
  </si>
  <si>
    <t>Agency</t>
  </si>
  <si>
    <t>Period</t>
  </si>
  <si>
    <t>We acknowledge receipt of cash shown opposite our name as full compensation for services rendered for the period covered.</t>
  </si>
  <si>
    <t>NO.</t>
  </si>
  <si>
    <t>NAME</t>
  </si>
  <si>
    <t>POSITION</t>
  </si>
  <si>
    <t>Amount</t>
  </si>
  <si>
    <t>NET DUE</t>
  </si>
  <si>
    <t>TAX</t>
  </si>
  <si>
    <t>GROSS INCOME 3RD QUARTER</t>
  </si>
  <si>
    <t>GROSS INCOME</t>
  </si>
  <si>
    <t>DIFFERENCE</t>
  </si>
  <si>
    <t>SUB TOTAL</t>
  </si>
  <si>
    <t>GUDELIA M. TE, MDA</t>
  </si>
  <si>
    <t>Authorized Official</t>
  </si>
  <si>
    <t>ERLINDA S. MONTEMAYOR</t>
  </si>
  <si>
    <t xml:space="preserve">    JEV No. ___________</t>
  </si>
  <si>
    <t>Head, Accounting Section</t>
  </si>
  <si>
    <t xml:space="preserve">    Date: ____________</t>
  </si>
  <si>
    <t xml:space="preserve"> </t>
  </si>
  <si>
    <t>Appendix 11</t>
  </si>
  <si>
    <t>OBLIGATION REQUEST AND STATUS</t>
  </si>
  <si>
    <t>Serial No. : _____________________</t>
  </si>
  <si>
    <t>CENTER FOR DEVELOPMENT - I</t>
  </si>
  <si>
    <t>Date : _________________________</t>
  </si>
  <si>
    <t>Entity Name</t>
  </si>
  <si>
    <t>Fund Cluster : ___________________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</si>
  <si>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</si>
  <si>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</si>
  <si>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</si>
  <si>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</si>
  <si>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</si>
  <si>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</si>
  <si>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</si>
  <si>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</si>
  <si>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</si>
  <si>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</si>
  <si>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</si>
  <si>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</si>
  <si>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</si>
  <si>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</si>
  <si>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</si>
  <si>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</si>
  <si>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</si>
  <si>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</si>
  <si>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______________________________________</t>
  </si>
  <si>
    <t>Signature      :</t>
  </si>
  <si>
    <t>______________________________</t>
  </si>
  <si>
    <t>Printed Name:</t>
  </si>
  <si>
    <t>MARIBEL A. CEREZO</t>
  </si>
  <si>
    <t>Position        :</t>
  </si>
  <si>
    <t>Administrative Officer V</t>
  </si>
  <si>
    <t>Date            :</t>
  </si>
  <si>
    <t>___________________________________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</si>
  <si>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</si>
  <si>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</si>
  <si>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</si>
  <si>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</si>
  <si>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</si>
  <si>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</si>
  <si>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</si>
  <si>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</si>
  <si>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</si>
  <si>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</si>
  <si>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</si>
  <si>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</si>
  <si>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</si>
  <si>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</si>
  <si>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</si>
  <si>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</si>
  <si>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</si>
  <si>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</si>
  <si>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Republic of the Philippines</t>
  </si>
  <si>
    <t>Department of Health</t>
  </si>
  <si>
    <t>REGIONAL OFFICE I</t>
  </si>
  <si>
    <t>ROUTING SLIP</t>
  </si>
  <si>
    <t>Originating Office</t>
  </si>
  <si>
    <t>MSD</t>
  </si>
  <si>
    <t>Section/ Unit</t>
  </si>
  <si>
    <t>HRDU</t>
  </si>
  <si>
    <t>FORWARDED TO</t>
  </si>
  <si>
    <t>RECEIVED</t>
  </si>
  <si>
    <t>RELEASED</t>
  </si>
  <si>
    <t>Time</t>
  </si>
  <si>
    <t>By</t>
  </si>
  <si>
    <t>REMARKS</t>
  </si>
  <si>
    <t>Chief Administrative Officer</t>
  </si>
  <si>
    <t xml:space="preserve"> 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</si>
  <si>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</si>
  <si>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</si>
  <si>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</si>
  <si>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</si>
  <si>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</si>
  <si>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</si>
  <si>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</si>
  <si>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</si>
  <si>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</si>
  <si>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</si>
  <si>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</si>
  <si>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</si>
  <si>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</si>
  <si>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</si>
  <si>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</si>
  <si>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</si>
  <si>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</si>
  <si>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</si>
  <si>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</si>
  <si>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</si>
  <si>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 GUDELIA M. TE, MDA</t>
  </si>
  <si>
    <t>NEW MONTHLY RATE</t>
  </si>
  <si>
    <t>OLD RATE</t>
  </si>
  <si>
    <t>EPIGENIA BUENO</t>
  </si>
  <si>
    <t>Disbursing Officer</t>
  </si>
  <si>
    <t>PAYROLL/OBR: PHA PANGASINAN - SALARY DIFFERENTIAL (MARCH - AUGUST 2020)</t>
  </si>
  <si>
    <t>Total</t>
  </si>
  <si>
    <t>GSIS</t>
  </si>
  <si>
    <t>TOTAL NET PAY</t>
  </si>
  <si>
    <t>JANUARY 1-31,2023</t>
  </si>
  <si>
    <t>FEBRUARY 1-28, 2023</t>
  </si>
  <si>
    <t>MARCH 1-31,2023</t>
  </si>
  <si>
    <t>APRIL 1-30, 2023</t>
  </si>
  <si>
    <t>JANUARY 2023 - MAY 2023</t>
  </si>
  <si>
    <t>RODOLFO ANTONIO M. ALBORNOZ, MD, MPH, MDM, CESE</t>
  </si>
  <si>
    <t>Director III</t>
  </si>
  <si>
    <t>MAY 1-31, 2023</t>
  </si>
  <si>
    <t>GRAND TOTAL</t>
  </si>
  <si>
    <t>ABAD, NISSAN JAY A.</t>
  </si>
  <si>
    <t>AGPALZA, TWINKLE D.</t>
  </si>
  <si>
    <t>AGUINALDO, KRISTINE MAE G.</t>
  </si>
  <si>
    <t>ALBINO, YNA JOYCE L.</t>
  </si>
  <si>
    <t>ALBINO-GONZALES, ELSIE A.</t>
  </si>
  <si>
    <t>ALDOS, ROMEL M.</t>
  </si>
  <si>
    <t>ALEJANDRO, DONALD D.</t>
  </si>
  <si>
    <t>ALIAGA, FRITZY GAY J.</t>
  </si>
  <si>
    <t>ALIPIO, ELOISA MAE G.</t>
  </si>
  <si>
    <t>ANCHETA, MARK VINCENT R.</t>
  </si>
  <si>
    <t>ANTALAN, JUVY F.</t>
  </si>
  <si>
    <t>ARCANGEL, DORIS DAY B.</t>
  </si>
  <si>
    <t>BAGAOISAN, RICHELLE MARIE U.</t>
  </si>
  <si>
    <t>BALALIO, RACHELLE MAE D.</t>
  </si>
  <si>
    <t>BALANAY, MARIE CHANTAL V.</t>
  </si>
  <si>
    <t>BAROT, LENDAYLE R.</t>
  </si>
  <si>
    <t>BAYSA, JHOANA MARIE P.</t>
  </si>
  <si>
    <t>BONGOLAN, EDERLYN G.</t>
  </si>
  <si>
    <t>BONILLA, STEVENSON C.</t>
  </si>
  <si>
    <t>BUMATAY, CURREN B.</t>
  </si>
  <si>
    <t>CABACUNGAN, LYCA MARIEL T.</t>
  </si>
  <si>
    <t>CABEBE, REINA G.</t>
  </si>
  <si>
    <t>CACACTING GEORGE ANDREW P.</t>
  </si>
  <si>
    <t>CALA, MARK JESSELL J.</t>
  </si>
  <si>
    <t>CALAPINI, SHIELA KATE A.</t>
  </si>
  <si>
    <t>CARIAGA, BRIGITTE LALENE M.</t>
  </si>
  <si>
    <t>CARLOS, KAARA SHAE V.</t>
  </si>
  <si>
    <t>CASTILLO, RACHEL JOY I.</t>
  </si>
  <si>
    <t>CORPUZ, JAYNE CHRISEL M.</t>
  </si>
  <si>
    <t>DAWANG, JOFELLE P.</t>
  </si>
  <si>
    <t>DE LA CRUZ, RENALYN S.</t>
  </si>
  <si>
    <t>DEL ROSARIO, JENIEVE LEIGH J.</t>
  </si>
  <si>
    <t>DEL ROSARIO, GENEVIEVE I.</t>
  </si>
  <si>
    <t>DELOS SANTOS, JUVEL R.</t>
  </si>
  <si>
    <t>DOMINGO, KAREN CHRISTINE P.</t>
  </si>
  <si>
    <t>FERNANDO, MYRON EUSEBIO A.</t>
  </si>
  <si>
    <t>FORONDA, PRIMA REINA V.</t>
  </si>
  <si>
    <t>GACHO, SHARMAINE F.</t>
  </si>
  <si>
    <t>GAN, JOHN MARK F.</t>
  </si>
  <si>
    <t>GARCIA, LANA KATHLYN MAE T.</t>
  </si>
  <si>
    <t>HAZARD</t>
  </si>
  <si>
    <t>PHIC</t>
  </si>
  <si>
    <t>TOTAL DEDUCTION</t>
  </si>
  <si>
    <t>HOGAR, JUSTIN ANTHONIUS L.</t>
  </si>
  <si>
    <t>IBUYAT, GRETCHEN G.</t>
  </si>
  <si>
    <t>IGNACIO, CHRISTIAN F.</t>
  </si>
  <si>
    <t>JUSTO, MA. CHRISERMA R.</t>
  </si>
  <si>
    <t>LAGUA, KRSITINE ANN T.</t>
  </si>
  <si>
    <t>LAZARO, MARIE KAYSELLINE C.</t>
  </si>
  <si>
    <t>MACAPULAY JR., EDDIE B.</t>
  </si>
  <si>
    <t>MANGAPIT, ANTONETTE I.</t>
  </si>
  <si>
    <t>MANGOBA, JORGE PAUL B.</t>
  </si>
  <si>
    <t>NAVARRA, KEVIN MIKHAIL O.</t>
  </si>
  <si>
    <t>NICOLAS, CARL MARC P.</t>
  </si>
  <si>
    <t>OPEDA, JEYNETTE ANN G.</t>
  </si>
  <si>
    <t>PASION, ARISTOTLE B.</t>
  </si>
  <si>
    <t>PEDRONAN, PRINCESS RUBY V.</t>
  </si>
  <si>
    <t>PERALTA, FRANCES BERNICE ELIZABETH O.</t>
  </si>
  <si>
    <t>PARADO-RAMOS, JOANNE MARIE P.</t>
  </si>
  <si>
    <t>RAMOS, AURELIA P.</t>
  </si>
  <si>
    <t>RAROGAL, REYMARK C.</t>
  </si>
  <si>
    <t>RESPICIO, RUSSEL M.</t>
  </si>
  <si>
    <t>RODRIGUEZ, JAYSON S.</t>
  </si>
  <si>
    <t>JANUARY        1-31,2023</t>
  </si>
  <si>
    <t>FEBRUARY  1-28, 2023</t>
  </si>
  <si>
    <t>MARCH          1-31,2023</t>
  </si>
  <si>
    <t>APRIL                1-30, 2023</t>
  </si>
  <si>
    <t>MAY                1-31, 2023</t>
  </si>
  <si>
    <t xml:space="preserve">  CERTIFIED: Services duly rendered as stated.</t>
  </si>
  <si>
    <t xml:space="preserve">           APPROVED FOR PAYMENT:______________________________________________________</t>
  </si>
  <si>
    <t xml:space="preserve">   ________________________________________________(Php ______________)</t>
  </si>
  <si>
    <t xml:space="preserve">            CERTIFIED: Each employee whose name appears above  has been paid the amount indicated opposite </t>
  </si>
  <si>
    <t xml:space="preserve">        on his/her name.</t>
  </si>
  <si>
    <t xml:space="preserve">  CERTIFIED: Supporting documents complete and proper, and cash available in the amount of PhP ___________________________.</t>
  </si>
  <si>
    <t>________________________</t>
  </si>
  <si>
    <t>DATE</t>
  </si>
  <si>
    <t>Accountant III</t>
  </si>
  <si>
    <t>SIMON, ROSE MARIE M.</t>
  </si>
  <si>
    <t>SULQUIANO, ROSEMARIE M.</t>
  </si>
  <si>
    <t>TAGUICANA, RICHARD A.</t>
  </si>
  <si>
    <t>TORIBIO, JEAN R.</t>
  </si>
  <si>
    <t>TORRALBA, JETHRO Q.</t>
  </si>
  <si>
    <t>TUMANENG, ADRIAN NICOLAS R.</t>
  </si>
  <si>
    <t>AGANON, ELSA A.</t>
  </si>
  <si>
    <t>AGUINALDO, RUBYLYN G.</t>
  </si>
  <si>
    <t>AMORA, NESSLEE S.</t>
  </si>
  <si>
    <t>ANDRES, LORIE MAE L.</t>
  </si>
  <si>
    <t>BALANAY, CYBIL JOY A.</t>
  </si>
  <si>
    <t>BUGAOISAN, JEANELYN D.</t>
  </si>
  <si>
    <t>BUTOY, RUBY T.</t>
  </si>
  <si>
    <t>CALAPINI, ILEEN C.</t>
  </si>
  <si>
    <t>CALPITO, AURORA A.</t>
  </si>
  <si>
    <t>CASCAYAN, MARINEL W.</t>
  </si>
  <si>
    <t>GRANDE, JULIE ANN S.</t>
  </si>
  <si>
    <t>GUMALAOI, LOVELY JOY S.</t>
  </si>
  <si>
    <t>JOSE, LILIDEL M.</t>
  </si>
  <si>
    <t>QUEDDENG, MARIEFE D.</t>
  </si>
  <si>
    <t>QUEVEDO, SHIRLEY E.</t>
  </si>
  <si>
    <t>RAVELO, RHIC ANN MAE L.</t>
  </si>
  <si>
    <t>ROBUELTO, DIANA S.</t>
  </si>
  <si>
    <t>SUNIGA, VERONICA ALEXANDRIA C.</t>
  </si>
  <si>
    <t>TAGLE, LIA MARIE D.</t>
  </si>
  <si>
    <t>VALDEZ, MARY CRIS D.</t>
  </si>
  <si>
    <t>21</t>
  </si>
  <si>
    <t>UNIDA, MARY JANE E.</t>
  </si>
  <si>
    <t>MIDWIFE II</t>
  </si>
  <si>
    <t>NURSE II</t>
  </si>
  <si>
    <t>22</t>
  </si>
  <si>
    <t>BUGAOISAN, JENNA GELLI D.</t>
  </si>
  <si>
    <t>ETD: April 20, 2023</t>
  </si>
  <si>
    <t>ETD: February. 16, 2023</t>
  </si>
  <si>
    <t>PHARMACIST II</t>
  </si>
  <si>
    <t>MEDTECH II</t>
  </si>
  <si>
    <t>PHYSICAL THERAPIST II</t>
  </si>
  <si>
    <t>DENTIST II</t>
  </si>
  <si>
    <t>DUMLAO, HAZEL JOY</t>
  </si>
  <si>
    <t>ADORA, RAFAEL LAWRENCE C.</t>
  </si>
  <si>
    <t>RUIZ, JUVELYN D.</t>
  </si>
  <si>
    <t>VERDADERO, JEF JOSHUA R.</t>
  </si>
  <si>
    <t>MATA, MARK BRYAN R.</t>
  </si>
  <si>
    <t>GALLANO, ALLEN G.</t>
  </si>
  <si>
    <t>CORPUZ, MARGARETTECARMEL G.</t>
  </si>
  <si>
    <t>PASCUA, ANNE SHALDAN MAE F.</t>
  </si>
  <si>
    <t>ETD: February 14, 2023</t>
  </si>
  <si>
    <t>ETD: JANUARY 3, 2023</t>
  </si>
  <si>
    <t>ETD: JanuaryY 3, 2023
Maternity Leave- April 3-28, 2023</t>
  </si>
  <si>
    <t>ETD: JANUARY 9, 2023</t>
  </si>
  <si>
    <t>ETD: JANUARY 3, 2023
RESIGNED MAY 31, 2023</t>
  </si>
  <si>
    <t>ETD: JANUARY 5, 2023</t>
  </si>
  <si>
    <t>ETD: JANUARY 3, 2023
RESIGNED MARCH 1, 2023</t>
  </si>
  <si>
    <t>ETD: JANUARY 6, 2023</t>
  </si>
  <si>
    <t>ETD: JANUARY 3, 2023
Maternity Leave- Jan. 23 -Feb 23, 2023</t>
  </si>
  <si>
    <t>ETD: JANUARY 3, 202; No hazard pay on May 2023 (10 days present only)</t>
  </si>
  <si>
    <t xml:space="preserve">    CERTIFIED: Supporting documents complete and proper, and cash available in the amount of PhP ___________________________</t>
  </si>
  <si>
    <t xml:space="preserve">     CERTIFIED: Services duly rendered as stated.</t>
  </si>
  <si>
    <t xml:space="preserve">           ________________________________________________(PhP ______________)</t>
  </si>
  <si>
    <t xml:space="preserve">          CERTIFIED: Each employee whose name appears above  has been paid the amount indicated opposite </t>
  </si>
  <si>
    <t xml:space="preserve">            on his/her name.</t>
  </si>
  <si>
    <t>ETD: January 3, 2023</t>
  </si>
  <si>
    <t>ETD: January 3, 2023
RESIGNED February 3, 2023</t>
  </si>
  <si>
    <t>ETD: January 4, 2023</t>
  </si>
  <si>
    <t xml:space="preserve"> SALARY DIFFERENTIAL-ILOCOS NORTE</t>
  </si>
  <si>
    <t>GENERAL PAYROLL - ABAD, NISSAN JAY A. &amp; 65 OTHERS</t>
  </si>
  <si>
    <t>DOH - CHD I</t>
  </si>
  <si>
    <t>ILOCOS NORTE</t>
  </si>
  <si>
    <t>GENERAL PAYROLL - AGANON, ELSA A. &amp; 21 OTHERS</t>
  </si>
  <si>
    <t>GENERAL PAYROLL - ADORA, RAFAEL LAWRENCE C. &amp; 7 OTHERS</t>
  </si>
  <si>
    <t>TOTAL</t>
  </si>
  <si>
    <t>ETD: January 3, 2023;                                               Resigned March 28, 2023</t>
  </si>
  <si>
    <t>To obligate the Salary Differential of RHMPP -ILOCOS NORTE for the month of JANUARY to MAY 2023 as per supporting papers hereto attached in the amount of …….</t>
  </si>
  <si>
    <t>To obligate the Salary Differential of PDP, MTDP, PTDP and DDP -ILOCOS NORTE for the month of JANUARY to MAY 2023 as per supporting papers hereto attached in the amount of …….</t>
  </si>
  <si>
    <t>To obligate the Salary Differential of NDP -ILOCOS NORTE for the month of JANUARY to MAY 2023 as per supporting papers hereto attached in the amount of 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</si>
</sst>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-F800]dddd\,\ mmmm\ dd\,\ yyyy"/>
  </numFmts>
  <fonts count="7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u/>
      <sz val="11"/>
      <name val="Times New Roman"/>
      <family val="1"/>
    </font>
    <font>
      <b/>
      <sz val="10"/>
      <color theme="1"/>
      <name val="Calibri"/>
      <family val="2"/>
      <scheme val="minor"/>
    </font>
    <font>
      <b/>
      <sz val="8"/>
      <name val="Times New Roman"/>
      <family val="1"/>
    </font>
    <font>
      <b/>
      <sz val="7"/>
      <name val="Times New Roman"/>
      <family val="1"/>
    </font>
    <font>
      <sz val="11"/>
      <color theme="1"/>
      <name val="Arial Narrow"/>
      <family val="2"/>
    </font>
    <font>
      <sz val="8"/>
      <name val="Times New Roman"/>
      <family val="1"/>
    </font>
    <font>
      <sz val="7"/>
      <name val="Times New Roman"/>
      <family val="1"/>
    </font>
    <font>
      <sz val="16"/>
      <name val="Arial Narrow"/>
      <family val="2"/>
    </font>
    <font>
      <b/>
      <sz val="16"/>
      <name val="Arial Narrow"/>
      <family val="2"/>
    </font>
    <font>
      <b/>
      <sz val="20"/>
      <name val="Arial Narrow"/>
      <family val="2"/>
    </font>
    <font>
      <sz val="16"/>
      <color theme="1"/>
      <name val="Arial Narrow"/>
      <family val="2"/>
    </font>
    <font>
      <b/>
      <sz val="18"/>
      <name val="Arial Narrow"/>
      <family val="2"/>
    </font>
    <font>
      <sz val="18"/>
      <color theme="1"/>
      <name val="Arial Narrow"/>
      <family val="2"/>
    </font>
    <font>
      <sz val="16"/>
      <color theme="1"/>
      <name val="Calibri"/>
      <family val="2"/>
      <scheme val="minor"/>
    </font>
    <font>
      <sz val="8"/>
      <name val="Arial"/>
      <family val="2"/>
    </font>
    <font>
      <b/>
      <sz val="15"/>
      <name val="Arial Narrow"/>
      <family val="2"/>
    </font>
    <font>
      <sz val="15"/>
      <color theme="1"/>
      <name val="Arial Narrow"/>
      <family val="2"/>
    </font>
    <font>
      <sz val="15"/>
      <color theme="1"/>
      <name val="Calibri"/>
      <family val="2"/>
      <scheme val="minor"/>
    </font>
    <font>
      <sz val="16"/>
      <name val="Broadway"/>
      <family val="5"/>
    </font>
    <font>
      <b/>
      <u/>
      <sz val="16"/>
      <name val="Arial Narrow"/>
      <family val="2"/>
    </font>
    <font>
      <sz val="17"/>
      <name val="Arial Narrow"/>
      <family val="2"/>
    </font>
    <font>
      <b/>
      <sz val="17"/>
      <name val="Arial Narrow"/>
      <family val="2"/>
    </font>
    <font>
      <b/>
      <sz val="17"/>
      <color theme="5"/>
      <name val="Arial Narrow"/>
      <family val="2"/>
    </font>
    <font>
      <sz val="17"/>
      <color theme="1"/>
      <name val="Arial Narrow"/>
      <family val="2"/>
    </font>
    <font>
      <sz val="17"/>
      <color theme="1"/>
      <name val="Calibri"/>
      <family val="2"/>
      <scheme val="minor"/>
    </font>
    <font>
      <sz val="18"/>
      <name val="Arial Narrow"/>
      <family val="2"/>
    </font>
    <font>
      <b/>
      <sz val="18"/>
      <color theme="5"/>
      <name val="Arial Narrow"/>
      <family val="2"/>
    </font>
    <font>
      <sz val="18"/>
      <color theme="1"/>
      <name val="Calibri"/>
      <family val="2"/>
      <scheme val="minor"/>
    </font>
    <font>
      <sz val="20"/>
      <color theme="1"/>
      <name val="Arial Narrow"/>
      <family val="2"/>
    </font>
    <font>
      <sz val="20"/>
      <name val="Arial Narrow"/>
      <family val="2"/>
    </font>
    <font>
      <sz val="20"/>
      <color theme="1"/>
      <name val="Calibri"/>
      <family val="2"/>
      <scheme val="minor"/>
    </font>
    <font>
      <b/>
      <u/>
      <sz val="17"/>
      <name val="Times New Roman"/>
      <family val="1"/>
    </font>
    <font>
      <b/>
      <sz val="18"/>
      <color theme="1"/>
      <name val="Arial Narrow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u/>
      <sz val="17"/>
      <name val="Arial Narrow"/>
      <family val="2"/>
    </font>
    <font>
      <b/>
      <sz val="17"/>
      <color theme="1"/>
      <name val="Arial Narrow"/>
      <family val="2"/>
    </font>
    <font>
      <sz val="14"/>
      <color indexed="8"/>
      <name val="Arial Narrow"/>
      <family val="2"/>
    </font>
    <font>
      <sz val="14"/>
      <color theme="1"/>
      <name val="Arial Narrow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0"/>
      <color theme="1"/>
      <name val="Arial Narrow"/>
      <family val="2"/>
    </font>
    <font>
      <sz val="16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9" fontId="2" fillId="0" borderId="0" applyFont="0" applyFill="0" applyBorder="0" applyAlignment="0" applyProtection="0"/>
    <xf numFmtId="0" fontId="60" fillId="0" borderId="0"/>
  </cellStyleXfs>
  <cellXfs count="594">
    <xf numFmtId="0" fontId="0" fillId="0" borderId="0" xfId="0"/>
    <xf numFmtId="0" fontId="16" fillId="0" borderId="0" xfId="12" applyFont="1"/>
    <xf numFmtId="0" fontId="18" fillId="0" borderId="0" xfId="12" applyFont="1"/>
    <xf numFmtId="0" fontId="16" fillId="0" borderId="30" xfId="12" applyFont="1" applyBorder="1" applyAlignment="1">
      <alignment vertical="center"/>
    </xf>
    <xf numFmtId="0" fontId="16" fillId="0" borderId="30" xfId="12" applyFont="1" applyBorder="1"/>
    <xf numFmtId="0" fontId="16" fillId="0" borderId="20" xfId="12" applyFont="1" applyBorder="1" applyAlignment="1">
      <alignment horizontal="center"/>
    </xf>
    <xf numFmtId="0" fontId="16" fillId="0" borderId="0" xfId="12" applyFont="1" applyAlignment="1">
      <alignment horizontal="center"/>
    </xf>
    <xf numFmtId="0" fontId="16" fillId="0" borderId="21" xfId="12" applyFont="1" applyBorder="1" applyAlignment="1">
      <alignment horizontal="center"/>
    </xf>
    <xf numFmtId="0" fontId="16" fillId="0" borderId="39" xfId="12" quotePrefix="1" applyFont="1" applyBorder="1" applyAlignment="1">
      <alignment horizontal="center"/>
    </xf>
    <xf numFmtId="0" fontId="16" fillId="0" borderId="21" xfId="12" quotePrefix="1" applyFont="1" applyBorder="1" applyAlignment="1">
      <alignment horizontal="center"/>
    </xf>
    <xf numFmtId="0" fontId="16" fillId="0" borderId="39" xfId="12" applyFont="1" applyBorder="1" applyAlignment="1">
      <alignment horizontal="center"/>
    </xf>
    <xf numFmtId="0" fontId="16" fillId="0" borderId="22" xfId="12" applyFont="1" applyBorder="1" applyAlignment="1">
      <alignment horizontal="center"/>
    </xf>
    <xf numFmtId="0" fontId="16" fillId="0" borderId="30" xfId="12" applyFont="1" applyBorder="1" applyAlignment="1">
      <alignment horizontal="center"/>
    </xf>
    <xf numFmtId="0" fontId="16" fillId="0" borderId="39" xfId="12" applyFont="1" applyBorder="1"/>
    <xf numFmtId="0" fontId="16" fillId="0" borderId="21" xfId="12" applyFont="1" applyBorder="1"/>
    <xf numFmtId="43" fontId="16" fillId="0" borderId="0" xfId="9" applyFont="1" applyBorder="1" applyAlignment="1"/>
    <xf numFmtId="0" fontId="16" fillId="0" borderId="7" xfId="12" applyFont="1" applyBorder="1" applyAlignment="1">
      <alignment wrapText="1"/>
    </xf>
    <xf numFmtId="0" fontId="19" fillId="0" borderId="0" xfId="12" applyFont="1" applyAlignment="1">
      <alignment vertical="center"/>
    </xf>
    <xf numFmtId="0" fontId="19" fillId="0" borderId="0" xfId="12" applyFont="1" applyAlignment="1">
      <alignment horizontal="left" vertical="center" wrapText="1"/>
    </xf>
    <xf numFmtId="0" fontId="16" fillId="0" borderId="22" xfId="12" applyFont="1" applyBorder="1"/>
    <xf numFmtId="0" fontId="19" fillId="0" borderId="0" xfId="12" applyFont="1"/>
    <xf numFmtId="0" fontId="19" fillId="0" borderId="20" xfId="12" applyFont="1" applyBorder="1"/>
    <xf numFmtId="0" fontId="16" fillId="0" borderId="20" xfId="12" applyFont="1" applyBorder="1"/>
    <xf numFmtId="0" fontId="16" fillId="0" borderId="20" xfId="12" applyFont="1" applyBorder="1" applyAlignment="1">
      <alignment wrapText="1"/>
    </xf>
    <xf numFmtId="0" fontId="16" fillId="0" borderId="0" xfId="12" applyFont="1" applyAlignment="1">
      <alignment wrapText="1"/>
    </xf>
    <xf numFmtId="0" fontId="16" fillId="0" borderId="0" xfId="12" applyFont="1" applyAlignment="1">
      <alignment horizontal="left"/>
    </xf>
    <xf numFmtId="0" fontId="16" fillId="0" borderId="20" xfId="12" applyFont="1" applyBorder="1" applyAlignment="1">
      <alignment vertical="center" wrapText="1"/>
    </xf>
    <xf numFmtId="0" fontId="16" fillId="0" borderId="0" xfId="12" applyFont="1" applyAlignment="1">
      <alignment vertical="center" wrapText="1"/>
    </xf>
    <xf numFmtId="0" fontId="25" fillId="0" borderId="0" xfId="12" applyFont="1" applyAlignment="1">
      <alignment vertical="center" wrapText="1"/>
    </xf>
    <xf numFmtId="0" fontId="16" fillId="0" borderId="22" xfId="12" applyFont="1" applyBorder="1" applyAlignment="1">
      <alignment vertical="center" wrapText="1"/>
    </xf>
    <xf numFmtId="0" fontId="19" fillId="0" borderId="0" xfId="12" applyFont="1" applyAlignment="1">
      <alignment vertical="center" wrapText="1"/>
    </xf>
    <xf numFmtId="0" fontId="16" fillId="0" borderId="28" xfId="12" applyFont="1" applyBorder="1" applyAlignment="1">
      <alignment vertical="center" wrapText="1"/>
    </xf>
    <xf numFmtId="0" fontId="16" fillId="0" borderId="1" xfId="12" applyFont="1" applyBorder="1" applyAlignment="1">
      <alignment vertical="center" wrapText="1"/>
    </xf>
    <xf numFmtId="0" fontId="16" fillId="0" borderId="29" xfId="12" applyFont="1" applyBorder="1" applyAlignment="1">
      <alignment vertical="center" wrapText="1"/>
    </xf>
    <xf numFmtId="0" fontId="16" fillId="0" borderId="1" xfId="12" applyFont="1" applyBorder="1" applyAlignment="1">
      <alignment wrapText="1"/>
    </xf>
    <xf numFmtId="0" fontId="16" fillId="0" borderId="29" xfId="12" applyFont="1" applyBorder="1" applyAlignment="1">
      <alignment wrapText="1"/>
    </xf>
    <xf numFmtId="0" fontId="16" fillId="0" borderId="2" xfId="12" applyFont="1" applyBorder="1"/>
    <xf numFmtId="0" fontId="16" fillId="0" borderId="32" xfId="12" applyFont="1" applyBorder="1"/>
    <xf numFmtId="0" fontId="16" fillId="0" borderId="18" xfId="12" applyFont="1" applyBorder="1"/>
    <xf numFmtId="0" fontId="16" fillId="0" borderId="19" xfId="12" applyFont="1" applyBorder="1"/>
    <xf numFmtId="0" fontId="19" fillId="0" borderId="14" xfId="12" applyFont="1" applyBorder="1"/>
    <xf numFmtId="0" fontId="16" fillId="0" borderId="30" xfId="12" applyFont="1" applyBorder="1" applyAlignment="1">
      <alignment horizontal="center" vertical="center"/>
    </xf>
    <xf numFmtId="0" fontId="16" fillId="0" borderId="31" xfId="12" applyFont="1" applyBorder="1" applyAlignment="1">
      <alignment horizontal="center" vertical="center" wrapText="1"/>
    </xf>
    <xf numFmtId="0" fontId="16" fillId="0" borderId="14" xfId="12" applyFont="1" applyBorder="1" applyAlignment="1">
      <alignment horizontal="center" vertical="center"/>
    </xf>
    <xf numFmtId="0" fontId="16" fillId="0" borderId="15" xfId="12" applyFont="1" applyBorder="1" applyAlignment="1">
      <alignment horizontal="center" vertical="center"/>
    </xf>
    <xf numFmtId="0" fontId="16" fillId="0" borderId="15" xfId="12" applyFont="1" applyBorder="1" applyAlignment="1">
      <alignment horizontal="center"/>
    </xf>
    <xf numFmtId="0" fontId="16" fillId="0" borderId="16" xfId="12" applyFont="1" applyBorder="1" applyAlignment="1">
      <alignment horizontal="center" wrapText="1"/>
    </xf>
    <xf numFmtId="164" fontId="16" fillId="0" borderId="40" xfId="12" quotePrefix="1" applyNumberFormat="1" applyFont="1" applyBorder="1"/>
    <xf numFmtId="164" fontId="16" fillId="0" borderId="39" xfId="12" quotePrefix="1" applyNumberFormat="1" applyFont="1" applyBorder="1"/>
    <xf numFmtId="0" fontId="16" fillId="0" borderId="39" xfId="12" quotePrefix="1" applyFont="1" applyBorder="1"/>
    <xf numFmtId="41" fontId="16" fillId="0" borderId="40" xfId="9" applyNumberFormat="1" applyFont="1" applyBorder="1"/>
    <xf numFmtId="41" fontId="16" fillId="0" borderId="30" xfId="9" applyNumberFormat="1" applyFont="1" applyBorder="1"/>
    <xf numFmtId="41" fontId="16" fillId="0" borderId="22" xfId="9" applyNumberFormat="1" applyFont="1" applyBorder="1"/>
    <xf numFmtId="164" fontId="16" fillId="0" borderId="39" xfId="12" applyNumberFormat="1" applyFont="1" applyBorder="1"/>
    <xf numFmtId="0" fontId="16" fillId="0" borderId="40" xfId="12" applyFont="1" applyBorder="1"/>
    <xf numFmtId="41" fontId="16" fillId="0" borderId="39" xfId="9" applyNumberFormat="1" applyFont="1" applyBorder="1"/>
    <xf numFmtId="41" fontId="16" fillId="0" borderId="21" xfId="9" applyNumberFormat="1" applyFont="1" applyBorder="1"/>
    <xf numFmtId="41" fontId="16" fillId="0" borderId="22" xfId="12" applyNumberFormat="1" applyFont="1" applyBorder="1"/>
    <xf numFmtId="43" fontId="16" fillId="0" borderId="30" xfId="9" applyFont="1" applyBorder="1"/>
    <xf numFmtId="164" fontId="16" fillId="0" borderId="40" xfId="12" applyNumberFormat="1" applyFont="1" applyBorder="1"/>
    <xf numFmtId="164" fontId="18" fillId="0" borderId="5" xfId="12" applyNumberFormat="1" applyFont="1" applyBorder="1"/>
    <xf numFmtId="164" fontId="18" fillId="0" borderId="38" xfId="12" applyNumberFormat="1" applyFont="1" applyBorder="1"/>
    <xf numFmtId="0" fontId="18" fillId="0" borderId="1" xfId="12" applyFont="1" applyBorder="1"/>
    <xf numFmtId="0" fontId="18" fillId="0" borderId="7" xfId="12" applyFont="1" applyBorder="1"/>
    <xf numFmtId="0" fontId="18" fillId="0" borderId="38" xfId="12" applyFont="1" applyBorder="1"/>
    <xf numFmtId="0" fontId="18" fillId="0" borderId="29" xfId="12" applyFont="1" applyBorder="1"/>
    <xf numFmtId="0" fontId="18" fillId="0" borderId="5" xfId="12" applyFont="1" applyBorder="1"/>
    <xf numFmtId="0" fontId="18" fillId="0" borderId="6" xfId="12" applyFont="1" applyBorder="1"/>
    <xf numFmtId="0" fontId="2" fillId="0" borderId="0" xfId="14"/>
    <xf numFmtId="0" fontId="2" fillId="0" borderId="9" xfId="14" applyBorder="1" applyAlignment="1">
      <alignment horizontal="center" vertical="center"/>
    </xf>
    <xf numFmtId="0" fontId="2" fillId="0" borderId="12" xfId="14" applyBorder="1"/>
    <xf numFmtId="0" fontId="2" fillId="0" borderId="9" xfId="14" applyBorder="1" applyAlignment="1">
      <alignment horizontal="center"/>
    </xf>
    <xf numFmtId="0" fontId="2" fillId="0" borderId="12" xfId="14" applyBorder="1" applyAlignment="1">
      <alignment horizontal="center"/>
    </xf>
    <xf numFmtId="0" fontId="2" fillId="0" borderId="9" xfId="14" applyBorder="1"/>
    <xf numFmtId="0" fontId="4" fillId="0" borderId="50" xfId="14" applyFont="1" applyBorder="1" applyAlignment="1">
      <alignment horizontal="center"/>
    </xf>
    <xf numFmtId="0" fontId="4" fillId="0" borderId="11" xfId="14" applyFont="1" applyBorder="1" applyAlignment="1">
      <alignment horizontal="center"/>
    </xf>
    <xf numFmtId="0" fontId="4" fillId="0" borderId="9" xfId="14" applyFont="1" applyBorder="1" applyAlignment="1">
      <alignment horizontal="center"/>
    </xf>
    <xf numFmtId="0" fontId="2" fillId="0" borderId="51" xfId="14" applyBorder="1"/>
    <xf numFmtId="0" fontId="4" fillId="0" borderId="52" xfId="14" applyFont="1" applyBorder="1" applyAlignment="1">
      <alignment horizontal="center"/>
    </xf>
    <xf numFmtId="0" fontId="4" fillId="0" borderId="53" xfId="14" applyFont="1" applyBorder="1" applyAlignment="1">
      <alignment horizontal="center"/>
    </xf>
    <xf numFmtId="0" fontId="4" fillId="0" borderId="54" xfId="14" applyFont="1" applyBorder="1" applyAlignment="1">
      <alignment horizontal="center"/>
    </xf>
    <xf numFmtId="0" fontId="2" fillId="0" borderId="55" xfId="14" applyBorder="1"/>
    <xf numFmtId="0" fontId="2" fillId="0" borderId="56" xfId="14" applyBorder="1"/>
    <xf numFmtId="0" fontId="2" fillId="0" borderId="58" xfId="14" applyBorder="1"/>
    <xf numFmtId="0" fontId="2" fillId="0" borderId="60" xfId="14" applyBorder="1"/>
    <xf numFmtId="0" fontId="4" fillId="0" borderId="61" xfId="14" applyFont="1" applyBorder="1" applyAlignment="1">
      <alignment horizontal="center"/>
    </xf>
    <xf numFmtId="0" fontId="4" fillId="0" borderId="62" xfId="14" applyFont="1" applyBorder="1" applyAlignment="1">
      <alignment horizontal="center"/>
    </xf>
    <xf numFmtId="0" fontId="4" fillId="0" borderId="59" xfId="14" applyFont="1" applyBorder="1" applyAlignment="1">
      <alignment horizontal="center"/>
    </xf>
    <xf numFmtId="0" fontId="2" fillId="0" borderId="61" xfId="14" applyBorder="1" applyAlignment="1">
      <alignment horizontal="left"/>
    </xf>
    <xf numFmtId="0" fontId="2" fillId="0" borderId="62" xfId="14" applyBorder="1" applyAlignment="1">
      <alignment horizontal="left"/>
    </xf>
    <xf numFmtId="0" fontId="2" fillId="0" borderId="59" xfId="14" applyBorder="1" applyAlignment="1">
      <alignment horizontal="left"/>
    </xf>
    <xf numFmtId="0" fontId="2" fillId="0" borderId="23" xfId="14" applyBorder="1" applyAlignment="1">
      <alignment horizontal="left"/>
    </xf>
    <xf numFmtId="0" fontId="2" fillId="0" borderId="53" xfId="14" applyBorder="1" applyAlignment="1">
      <alignment horizontal="left"/>
    </xf>
    <xf numFmtId="0" fontId="2" fillId="0" borderId="54" xfId="14" applyBorder="1" applyAlignment="1">
      <alignment horizontal="left"/>
    </xf>
    <xf numFmtId="0" fontId="2" fillId="0" borderId="65" xfId="14" applyBorder="1" applyAlignment="1">
      <alignment horizontal="left"/>
    </xf>
    <xf numFmtId="0" fontId="2" fillId="0" borderId="66" xfId="14" applyBorder="1" applyAlignment="1">
      <alignment horizontal="left"/>
    </xf>
    <xf numFmtId="0" fontId="2" fillId="0" borderId="67" xfId="14" applyBorder="1" applyAlignment="1">
      <alignment horizontal="left"/>
    </xf>
    <xf numFmtId="0" fontId="2" fillId="0" borderId="68" xfId="14" applyBorder="1"/>
    <xf numFmtId="0" fontId="2" fillId="0" borderId="69" xfId="14" applyBorder="1"/>
    <xf numFmtId="17" fontId="4" fillId="0" borderId="9" xfId="14" quotePrefix="1" applyNumberFormat="1" applyFont="1" applyBorder="1"/>
    <xf numFmtId="43" fontId="16" fillId="0" borderId="39" xfId="9" applyFont="1" applyBorder="1" applyAlignment="1"/>
    <xf numFmtId="43" fontId="19" fillId="0" borderId="0" xfId="9" applyFont="1" applyBorder="1" applyAlignment="1"/>
    <xf numFmtId="43" fontId="19" fillId="0" borderId="21" xfId="9" applyFont="1" applyBorder="1" applyAlignment="1"/>
    <xf numFmtId="0" fontId="1" fillId="0" borderId="9" xfId="14" applyFont="1" applyBorder="1" applyAlignment="1">
      <alignment horizontal="center"/>
    </xf>
    <xf numFmtId="0" fontId="31" fillId="0" borderId="39" xfId="12" applyFont="1" applyBorder="1" applyAlignment="1">
      <alignment horizontal="center"/>
    </xf>
    <xf numFmtId="4" fontId="31" fillId="0" borderId="21" xfId="12" applyNumberFormat="1" applyFont="1" applyBorder="1" applyAlignment="1">
      <alignment horizontal="center"/>
    </xf>
    <xf numFmtId="0" fontId="32" fillId="0" borderId="20" xfId="12" applyFont="1" applyBorder="1" applyAlignment="1">
      <alignment horizontal="center" vertical="center"/>
    </xf>
    <xf numFmtId="0" fontId="32" fillId="0" borderId="0" xfId="12" applyFont="1" applyAlignment="1">
      <alignment horizontal="center" vertical="center"/>
    </xf>
    <xf numFmtId="0" fontId="32" fillId="0" borderId="21" xfId="12" applyFont="1" applyBorder="1" applyAlignment="1">
      <alignment horizontal="center" vertical="center"/>
    </xf>
    <xf numFmtId="0" fontId="32" fillId="0" borderId="39" xfId="12" quotePrefix="1" applyFont="1" applyBorder="1" applyAlignment="1">
      <alignment horizontal="center" vertical="center"/>
    </xf>
    <xf numFmtId="0" fontId="32" fillId="0" borderId="21" xfId="12" quotePrefix="1" applyFont="1" applyBorder="1" applyAlignment="1">
      <alignment horizontal="center" vertical="center"/>
    </xf>
    <xf numFmtId="0" fontId="32" fillId="0" borderId="39" xfId="12" applyFont="1" applyBorder="1" applyAlignment="1">
      <alignment horizontal="center" vertical="center"/>
    </xf>
    <xf numFmtId="0" fontId="32" fillId="0" borderId="22" xfId="12" applyFont="1" applyBorder="1" applyAlignment="1">
      <alignment horizontal="center" vertical="center"/>
    </xf>
    <xf numFmtId="0" fontId="29" fillId="0" borderId="0" xfId="12" applyFont="1" applyAlignment="1">
      <alignment horizontal="center" vertical="center" wrapText="1"/>
    </xf>
    <xf numFmtId="0" fontId="32" fillId="0" borderId="30" xfId="12" applyFont="1" applyBorder="1" applyAlignment="1">
      <alignment horizontal="center" vertical="center"/>
    </xf>
    <xf numFmtId="0" fontId="29" fillId="0" borderId="21" xfId="12" applyFont="1" applyBorder="1" applyAlignment="1">
      <alignment horizontal="center" vertical="center" wrapText="1"/>
    </xf>
    <xf numFmtId="4" fontId="31" fillId="0" borderId="0" xfId="12" applyNumberFormat="1" applyFont="1" applyAlignment="1">
      <alignment horizontal="center" vertical="center"/>
    </xf>
    <xf numFmtId="0" fontId="29" fillId="0" borderId="0" xfId="12" applyFont="1" applyAlignment="1">
      <alignment horizontal="center" vertical="center"/>
    </xf>
    <xf numFmtId="0" fontId="28" fillId="0" borderId="39" xfId="12" applyFont="1" applyBorder="1"/>
    <xf numFmtId="0" fontId="28" fillId="0" borderId="30" xfId="12" applyFont="1" applyBorder="1" applyAlignment="1">
      <alignment horizontal="center"/>
    </xf>
    <xf numFmtId="0" fontId="28" fillId="0" borderId="0" xfId="12" applyFont="1"/>
    <xf numFmtId="4" fontId="28" fillId="0" borderId="0" xfId="12" applyNumberFormat="1" applyFont="1"/>
    <xf numFmtId="4" fontId="28" fillId="0" borderId="21" xfId="12" applyNumberFormat="1" applyFont="1" applyBorder="1"/>
    <xf numFmtId="4" fontId="31" fillId="0" borderId="0" xfId="12" applyNumberFormat="1" applyFont="1" applyAlignment="1">
      <alignment horizontal="center"/>
    </xf>
    <xf numFmtId="0" fontId="3" fillId="0" borderId="0" xfId="2"/>
    <xf numFmtId="0" fontId="30" fillId="0" borderId="0" xfId="2" applyFont="1"/>
    <xf numFmtId="43" fontId="30" fillId="0" borderId="0" xfId="3" applyFont="1" applyAlignment="1"/>
    <xf numFmtId="0" fontId="5" fillId="0" borderId="0" xfId="2" applyFont="1"/>
    <xf numFmtId="0" fontId="9" fillId="0" borderId="0" xfId="2" applyFont="1"/>
    <xf numFmtId="9" fontId="7" fillId="2" borderId="0" xfId="5" applyNumberFormat="1" applyFont="1" applyFill="1" applyAlignment="1">
      <alignment horizontal="center"/>
    </xf>
    <xf numFmtId="9" fontId="10" fillId="0" borderId="0" xfId="5" applyNumberFormat="1" applyFont="1" applyAlignment="1">
      <alignment horizontal="center"/>
    </xf>
    <xf numFmtId="0" fontId="6" fillId="0" borderId="9" xfId="5" quotePrefix="1" applyFont="1" applyBorder="1" applyAlignment="1">
      <alignment horizontal="center"/>
    </xf>
    <xf numFmtId="43" fontId="2" fillId="0" borderId="0" xfId="3" applyFont="1" applyAlignment="1"/>
    <xf numFmtId="43" fontId="11" fillId="0" borderId="0" xfId="3" applyFont="1" applyAlignment="1"/>
    <xf numFmtId="0" fontId="19" fillId="0" borderId="0" xfId="12" applyFont="1" applyAlignment="1">
      <alignment wrapText="1"/>
    </xf>
    <xf numFmtId="0" fontId="9" fillId="0" borderId="0" xfId="2" applyFont="1" applyAlignment="1">
      <alignment vertical="center"/>
    </xf>
    <xf numFmtId="0" fontId="6" fillId="0" borderId="0" xfId="5" applyFont="1" applyAlignment="1">
      <alignment horizontal="center" vertical="center"/>
    </xf>
    <xf numFmtId="0" fontId="12" fillId="0" borderId="0" xfId="2" applyFont="1" applyAlignment="1">
      <alignment vertical="center"/>
    </xf>
    <xf numFmtId="43" fontId="12" fillId="0" borderId="0" xfId="3" applyFont="1" applyAlignment="1">
      <alignment vertical="center"/>
    </xf>
    <xf numFmtId="0" fontId="37" fillId="0" borderId="0" xfId="2" applyFont="1"/>
    <xf numFmtId="0" fontId="33" fillId="0" borderId="0" xfId="2" applyFont="1" applyAlignment="1">
      <alignment horizontal="center"/>
    </xf>
    <xf numFmtId="43" fontId="42" fillId="0" borderId="9" xfId="4" applyFont="1" applyFill="1" applyBorder="1" applyAlignment="1">
      <alignment horizontal="center"/>
    </xf>
    <xf numFmtId="0" fontId="43" fillId="0" borderId="0" xfId="2" applyFont="1"/>
    <xf numFmtId="0" fontId="43" fillId="0" borderId="0" xfId="2" applyFont="1" applyAlignment="1">
      <alignment wrapText="1"/>
    </xf>
    <xf numFmtId="43" fontId="43" fillId="0" borderId="0" xfId="3" applyFont="1" applyAlignment="1">
      <alignment horizontal="center"/>
    </xf>
    <xf numFmtId="0" fontId="43" fillId="0" borderId="0" xfId="2" applyFont="1" applyAlignment="1">
      <alignment horizontal="center"/>
    </xf>
    <xf numFmtId="0" fontId="44" fillId="0" borderId="0" xfId="2" applyFont="1" applyAlignment="1">
      <alignment horizontal="center"/>
    </xf>
    <xf numFmtId="43" fontId="44" fillId="0" borderId="0" xfId="3" applyFont="1" applyAlignment="1">
      <alignment horizontal="center"/>
    </xf>
    <xf numFmtId="0" fontId="39" fillId="0" borderId="0" xfId="2" applyFont="1"/>
    <xf numFmtId="43" fontId="39" fillId="0" borderId="0" xfId="3" applyFont="1" applyAlignment="1"/>
    <xf numFmtId="0" fontId="45" fillId="0" borderId="0" xfId="2" applyFont="1" applyAlignment="1">
      <alignment horizontal="center"/>
    </xf>
    <xf numFmtId="43" fontId="45" fillId="0" borderId="0" xfId="3" applyFont="1" applyAlignment="1">
      <alignment horizontal="center"/>
    </xf>
    <xf numFmtId="43" fontId="33" fillId="0" borderId="0" xfId="3" applyFont="1" applyAlignment="1">
      <alignment horizontal="center"/>
    </xf>
    <xf numFmtId="17" fontId="45" fillId="0" borderId="0" xfId="2" quotePrefix="1" applyNumberFormat="1" applyFont="1" applyAlignment="1">
      <alignment horizontal="center"/>
    </xf>
    <xf numFmtId="43" fontId="45" fillId="0" borderId="0" xfId="3" quotePrefix="1" applyFont="1" applyAlignment="1">
      <alignment horizontal="center"/>
    </xf>
    <xf numFmtId="0" fontId="36" fillId="0" borderId="0" xfId="2" applyFont="1"/>
    <xf numFmtId="43" fontId="36" fillId="0" borderId="0" xfId="3" applyFont="1" applyAlignment="1"/>
    <xf numFmtId="0" fontId="46" fillId="0" borderId="0" xfId="2" applyFont="1"/>
    <xf numFmtId="0" fontId="46" fillId="0" borderId="0" xfId="2" applyFont="1" applyAlignment="1">
      <alignment wrapText="1"/>
    </xf>
    <xf numFmtId="0" fontId="46" fillId="0" borderId="0" xfId="2" applyFont="1" applyAlignment="1">
      <alignment horizontal="left"/>
    </xf>
    <xf numFmtId="43" fontId="46" fillId="0" borderId="0" xfId="3" applyFont="1" applyAlignment="1">
      <alignment horizontal="center"/>
    </xf>
    <xf numFmtId="0" fontId="46" fillId="0" borderId="0" xfId="2" applyFont="1" applyAlignment="1">
      <alignment horizontal="center"/>
    </xf>
    <xf numFmtId="0" fontId="47" fillId="0" borderId="0" xfId="2" applyFont="1"/>
    <xf numFmtId="43" fontId="48" fillId="0" borderId="0" xfId="3" applyFont="1" applyAlignment="1">
      <alignment horizontal="center"/>
    </xf>
    <xf numFmtId="43" fontId="46" fillId="0" borderId="0" xfId="3" applyFont="1" applyAlignment="1"/>
    <xf numFmtId="0" fontId="49" fillId="0" borderId="0" xfId="2" applyFont="1"/>
    <xf numFmtId="43" fontId="49" fillId="0" borderId="0" xfId="3" applyFont="1" applyAlignment="1"/>
    <xf numFmtId="0" fontId="50" fillId="0" borderId="0" xfId="2" applyFont="1"/>
    <xf numFmtId="0" fontId="37" fillId="0" borderId="0" xfId="2" applyFont="1" applyAlignment="1">
      <alignment wrapText="1"/>
    </xf>
    <xf numFmtId="0" fontId="51" fillId="0" borderId="0" xfId="2" applyFont="1" applyAlignment="1">
      <alignment horizontal="left"/>
    </xf>
    <xf numFmtId="43" fontId="51" fillId="0" borderId="0" xfId="3" applyFont="1" applyBorder="1" applyAlignment="1">
      <alignment horizontal="center"/>
    </xf>
    <xf numFmtId="0" fontId="51" fillId="0" borderId="0" xfId="2" applyFont="1" applyAlignment="1">
      <alignment horizontal="center"/>
    </xf>
    <xf numFmtId="0" fontId="51" fillId="0" borderId="0" xfId="2" applyFont="1"/>
    <xf numFmtId="43" fontId="51" fillId="0" borderId="0" xfId="4" quotePrefix="1" applyFont="1" applyFill="1" applyBorder="1" applyAlignment="1">
      <alignment horizontal="center"/>
    </xf>
    <xf numFmtId="43" fontId="52" fillId="0" borderId="24" xfId="3" applyFont="1" applyBorder="1" applyAlignment="1">
      <alignment horizontal="center"/>
    </xf>
    <xf numFmtId="0" fontId="52" fillId="0" borderId="0" xfId="3" applyNumberFormat="1" applyFont="1" applyAlignment="1">
      <alignment horizontal="center"/>
    </xf>
    <xf numFmtId="43" fontId="51" fillId="0" borderId="0" xfId="3" applyFont="1" applyBorder="1" applyAlignment="1"/>
    <xf numFmtId="43" fontId="51" fillId="2" borderId="0" xfId="3" applyFont="1" applyFill="1" applyBorder="1" applyAlignment="1"/>
    <xf numFmtId="0" fontId="38" fillId="0" borderId="0" xfId="2" applyFont="1"/>
    <xf numFmtId="43" fontId="38" fillId="0" borderId="0" xfId="3" applyFont="1" applyAlignment="1"/>
    <xf numFmtId="0" fontId="53" fillId="0" borderId="0" xfId="2" applyFont="1"/>
    <xf numFmtId="9" fontId="34" fillId="2" borderId="0" xfId="5" applyNumberFormat="1" applyFont="1" applyFill="1" applyAlignment="1">
      <alignment horizontal="center" vertical="center"/>
    </xf>
    <xf numFmtId="9" fontId="34" fillId="0" borderId="0" xfId="5" applyNumberFormat="1" applyFont="1" applyAlignment="1">
      <alignment horizontal="center" vertical="center"/>
    </xf>
    <xf numFmtId="0" fontId="36" fillId="0" borderId="0" xfId="2" applyFont="1" applyAlignment="1">
      <alignment vertical="center"/>
    </xf>
    <xf numFmtId="43" fontId="36" fillId="0" borderId="0" xfId="3" applyFont="1" applyAlignment="1">
      <alignment vertical="center"/>
    </xf>
    <xf numFmtId="0" fontId="39" fillId="0" borderId="0" xfId="2" applyFont="1" applyAlignment="1">
      <alignment vertical="center"/>
    </xf>
    <xf numFmtId="0" fontId="46" fillId="0" borderId="20" xfId="2" applyFont="1" applyBorder="1"/>
    <xf numFmtId="43" fontId="46" fillId="0" borderId="0" xfId="3" applyFont="1" applyBorder="1" applyAlignment="1">
      <alignment horizontal="center"/>
    </xf>
    <xf numFmtId="0" fontId="47" fillId="0" borderId="0" xfId="2" applyFont="1" applyAlignment="1">
      <alignment horizontal="center"/>
    </xf>
    <xf numFmtId="43" fontId="49" fillId="2" borderId="0" xfId="2" applyNumberFormat="1" applyFont="1" applyFill="1"/>
    <xf numFmtId="43" fontId="49" fillId="0" borderId="0" xfId="2" applyNumberFormat="1" applyFont="1"/>
    <xf numFmtId="43" fontId="49" fillId="0" borderId="0" xfId="3" applyFont="1" applyFill="1" applyAlignment="1"/>
    <xf numFmtId="43" fontId="50" fillId="2" borderId="0" xfId="2" applyNumberFormat="1" applyFont="1" applyFill="1"/>
    <xf numFmtId="43" fontId="50" fillId="0" borderId="0" xfId="2" applyNumberFormat="1" applyFont="1"/>
    <xf numFmtId="43" fontId="50" fillId="0" borderId="0" xfId="3" applyFont="1" applyFill="1" applyAlignment="1"/>
    <xf numFmtId="43" fontId="50" fillId="0" borderId="0" xfId="3" applyFont="1" applyFill="1" applyBorder="1" applyAlignment="1"/>
    <xf numFmtId="43" fontId="50" fillId="0" borderId="0" xfId="3" applyFont="1" applyAlignment="1"/>
    <xf numFmtId="0" fontId="46" fillId="0" borderId="28" xfId="2" applyFont="1" applyBorder="1"/>
    <xf numFmtId="0" fontId="46" fillId="0" borderId="1" xfId="2" applyFont="1" applyBorder="1" applyAlignment="1">
      <alignment wrapText="1"/>
    </xf>
    <xf numFmtId="0" fontId="46" fillId="0" borderId="1" xfId="2" applyFont="1" applyBorder="1" applyAlignment="1">
      <alignment horizontal="center"/>
    </xf>
    <xf numFmtId="43" fontId="49" fillId="0" borderId="9" xfId="1" applyFont="1" applyFill="1" applyBorder="1" applyAlignment="1">
      <alignment horizontal="center"/>
    </xf>
    <xf numFmtId="4" fontId="46" fillId="0" borderId="9" xfId="4" applyNumberFormat="1" applyFont="1" applyFill="1" applyBorder="1" applyAlignment="1">
      <alignment horizontal="center"/>
    </xf>
    <xf numFmtId="43" fontId="46" fillId="0" borderId="9" xfId="1" quotePrefix="1" applyFont="1" applyFill="1" applyBorder="1" applyAlignment="1">
      <alignment horizontal="center"/>
    </xf>
    <xf numFmtId="43" fontId="46" fillId="0" borderId="9" xfId="2" applyNumberFormat="1" applyFont="1" applyBorder="1" applyAlignment="1">
      <alignment horizontal="center"/>
    </xf>
    <xf numFmtId="0" fontId="59" fillId="0" borderId="0" xfId="2" applyFont="1" applyAlignment="1">
      <alignment horizontal="center"/>
    </xf>
    <xf numFmtId="0" fontId="61" fillId="2" borderId="9" xfId="0" applyFont="1" applyFill="1" applyBorder="1" applyAlignment="1">
      <alignment horizontal="left" vertical="center"/>
    </xf>
    <xf numFmtId="0" fontId="62" fillId="0" borderId="9" xfId="0" applyFont="1" applyBorder="1" applyAlignment="1">
      <alignment vertical="center"/>
    </xf>
    <xf numFmtId="0" fontId="62" fillId="0" borderId="9" xfId="0" applyFont="1" applyBorder="1" applyAlignment="1">
      <alignment horizontal="left" vertical="center"/>
    </xf>
    <xf numFmtId="0" fontId="63" fillId="2" borderId="9" xfId="0" applyFont="1" applyFill="1" applyBorder="1" applyAlignment="1">
      <alignment horizontal="left" vertical="center"/>
    </xf>
    <xf numFmtId="0" fontId="63" fillId="0" borderId="9" xfId="0" applyFont="1" applyBorder="1" applyAlignment="1">
      <alignment horizontal="left" vertical="center"/>
    </xf>
    <xf numFmtId="0" fontId="64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left" vertical="center"/>
    </xf>
    <xf numFmtId="0" fontId="64" fillId="2" borderId="9" xfId="17" applyFont="1" applyFill="1" applyBorder="1" applyAlignment="1">
      <alignment horizontal="left" vertical="center"/>
    </xf>
    <xf numFmtId="0" fontId="64" fillId="0" borderId="9" xfId="0" applyFont="1" applyBorder="1" applyAlignment="1">
      <alignment horizontal="left" vertical="center"/>
    </xf>
    <xf numFmtId="0" fontId="43" fillId="0" borderId="18" xfId="2" applyFont="1" applyBorder="1"/>
    <xf numFmtId="4" fontId="46" fillId="0" borderId="22" xfId="4" applyNumberFormat="1" applyFont="1" applyFill="1" applyBorder="1" applyAlignment="1">
      <alignment horizontal="center"/>
    </xf>
    <xf numFmtId="0" fontId="46" fillId="0" borderId="22" xfId="2" applyFont="1" applyBorder="1"/>
    <xf numFmtId="0" fontId="47" fillId="0" borderId="22" xfId="2" applyFont="1" applyBorder="1" applyAlignment="1">
      <alignment horizontal="center"/>
    </xf>
    <xf numFmtId="0" fontId="46" fillId="0" borderId="22" xfId="2" applyFont="1" applyBorder="1" applyAlignment="1">
      <alignment horizontal="center"/>
    </xf>
    <xf numFmtId="0" fontId="46" fillId="0" borderId="29" xfId="2" applyFont="1" applyBorder="1" applyAlignment="1">
      <alignment horizontal="center"/>
    </xf>
    <xf numFmtId="0" fontId="46" fillId="0" borderId="17" xfId="2" applyFont="1" applyBorder="1"/>
    <xf numFmtId="0" fontId="47" fillId="0" borderId="20" xfId="2" applyFont="1" applyBorder="1" applyAlignment="1">
      <alignment horizontal="center"/>
    </xf>
    <xf numFmtId="0" fontId="46" fillId="0" borderId="28" xfId="2" applyFont="1" applyBorder="1" applyAlignment="1">
      <alignment horizontal="center"/>
    </xf>
    <xf numFmtId="0" fontId="57" fillId="0" borderId="0" xfId="0" applyFont="1" applyAlignment="1">
      <alignment vertical="center"/>
    </xf>
    <xf numFmtId="0" fontId="57" fillId="0" borderId="22" xfId="0" applyFont="1" applyBorder="1" applyAlignment="1">
      <alignment vertical="center"/>
    </xf>
    <xf numFmtId="43" fontId="52" fillId="0" borderId="0" xfId="3" applyFont="1" applyBorder="1" applyAlignment="1">
      <alignment horizontal="center"/>
    </xf>
    <xf numFmtId="0" fontId="63" fillId="2" borderId="10" xfId="0" applyFont="1" applyFill="1" applyBorder="1" applyAlignment="1">
      <alignment horizontal="left" vertical="center"/>
    </xf>
    <xf numFmtId="43" fontId="49" fillId="0" borderId="10" xfId="1" applyFont="1" applyFill="1" applyBorder="1" applyAlignment="1">
      <alignment horizontal="center"/>
    </xf>
    <xf numFmtId="4" fontId="46" fillId="0" borderId="10" xfId="4" applyNumberFormat="1" applyFont="1" applyFill="1" applyBorder="1" applyAlignment="1">
      <alignment horizontal="center"/>
    </xf>
    <xf numFmtId="43" fontId="46" fillId="0" borderId="10" xfId="1" quotePrefix="1" applyFont="1" applyFill="1" applyBorder="1" applyAlignment="1">
      <alignment horizontal="center"/>
    </xf>
    <xf numFmtId="43" fontId="46" fillId="0" borderId="10" xfId="2" applyNumberFormat="1" applyFont="1" applyBorder="1" applyAlignment="1">
      <alignment horizontal="center"/>
    </xf>
    <xf numFmtId="43" fontId="42" fillId="0" borderId="10" xfId="4" applyFont="1" applyFill="1" applyBorder="1" applyAlignment="1">
      <alignment horizontal="center"/>
    </xf>
    <xf numFmtId="0" fontId="46" fillId="0" borderId="18" xfId="2" applyFont="1" applyBorder="1"/>
    <xf numFmtId="0" fontId="64" fillId="0" borderId="72" xfId="5" quotePrefix="1" applyFont="1" applyBorder="1" applyAlignment="1">
      <alignment horizontal="center" vertical="center"/>
    </xf>
    <xf numFmtId="0" fontId="64" fillId="0" borderId="8" xfId="5" quotePrefix="1" applyFont="1" applyBorder="1" applyAlignment="1">
      <alignment horizontal="center" vertical="center"/>
    </xf>
    <xf numFmtId="4" fontId="46" fillId="0" borderId="0" xfId="4" applyNumberFormat="1" applyFont="1" applyFill="1" applyBorder="1" applyAlignment="1">
      <alignment horizontal="left"/>
    </xf>
    <xf numFmtId="43" fontId="46" fillId="3" borderId="10" xfId="1" quotePrefix="1" applyFont="1" applyFill="1" applyBorder="1" applyAlignment="1">
      <alignment horizontal="center"/>
    </xf>
    <xf numFmtId="43" fontId="46" fillId="3" borderId="9" xfId="1" quotePrefix="1" applyFont="1" applyFill="1" applyBorder="1" applyAlignment="1">
      <alignment horizontal="center"/>
    </xf>
    <xf numFmtId="0" fontId="43" fillId="3" borderId="0" xfId="2" applyFont="1" applyFill="1"/>
    <xf numFmtId="43" fontId="46" fillId="3" borderId="10" xfId="2" applyNumberFormat="1" applyFont="1" applyFill="1" applyBorder="1" applyAlignment="1">
      <alignment horizontal="center"/>
    </xf>
    <xf numFmtId="43" fontId="46" fillId="3" borderId="9" xfId="2" applyNumberFormat="1" applyFont="1" applyFill="1" applyBorder="1" applyAlignment="1">
      <alignment horizontal="center"/>
    </xf>
    <xf numFmtId="43" fontId="54" fillId="4" borderId="0" xfId="2" applyNumberFormat="1" applyFont="1" applyFill="1"/>
    <xf numFmtId="0" fontId="54" fillId="4" borderId="0" xfId="2" applyFont="1" applyFill="1"/>
    <xf numFmtId="43" fontId="54" fillId="4" borderId="0" xfId="3" applyFont="1" applyFill="1" applyAlignment="1"/>
    <xf numFmtId="0" fontId="56" fillId="4" borderId="0" xfId="2" applyFont="1" applyFill="1"/>
    <xf numFmtId="0" fontId="67" fillId="2" borderId="9" xfId="0" applyFont="1" applyFill="1" applyBorder="1" applyAlignment="1">
      <alignment horizontal="left" vertical="center"/>
    </xf>
    <xf numFmtId="0" fontId="68" fillId="2" borderId="9" xfId="7" applyFont="1" applyFill="1" applyBorder="1" applyAlignment="1">
      <alignment horizontal="center" wrapText="1"/>
    </xf>
    <xf numFmtId="0" fontId="12" fillId="2" borderId="9" xfId="7" applyFont="1" applyFill="1" applyBorder="1" applyAlignment="1">
      <alignment horizontal="center" wrapText="1"/>
    </xf>
    <xf numFmtId="0" fontId="12" fillId="2" borderId="10" xfId="7" applyFont="1" applyFill="1" applyBorder="1" applyAlignment="1">
      <alignment horizontal="center" wrapText="1"/>
    </xf>
    <xf numFmtId="4" fontId="46" fillId="0" borderId="0" xfId="4" applyNumberFormat="1" applyFont="1" applyFill="1" applyBorder="1" applyAlignment="1">
      <alignment horizontal="center"/>
    </xf>
    <xf numFmtId="43" fontId="47" fillId="4" borderId="0" xfId="3" applyFont="1" applyFill="1" applyBorder="1" applyAlignment="1">
      <alignment horizontal="center"/>
    </xf>
    <xf numFmtId="4" fontId="46" fillId="0" borderId="18" xfId="4" applyNumberFormat="1" applyFont="1" applyFill="1" applyBorder="1" applyAlignment="1">
      <alignment horizontal="center"/>
    </xf>
    <xf numFmtId="0" fontId="6" fillId="0" borderId="10" xfId="5" quotePrefix="1" applyFont="1" applyBorder="1" applyAlignment="1">
      <alignment horizontal="center"/>
    </xf>
    <xf numFmtId="0" fontId="67" fillId="2" borderId="10" xfId="0" applyFont="1" applyFill="1" applyBorder="1" applyAlignment="1">
      <alignment horizontal="left" vertical="center"/>
    </xf>
    <xf numFmtId="0" fontId="47" fillId="0" borderId="22" xfId="2" applyFont="1" applyBorder="1"/>
    <xf numFmtId="43" fontId="35" fillId="4" borderId="76" xfId="3" applyFont="1" applyFill="1" applyBorder="1" applyAlignment="1">
      <alignment horizontal="center"/>
    </xf>
    <xf numFmtId="0" fontId="58" fillId="4" borderId="81" xfId="2" applyFont="1" applyFill="1" applyBorder="1" applyAlignment="1">
      <alignment horizontal="center"/>
    </xf>
    <xf numFmtId="0" fontId="47" fillId="4" borderId="76" xfId="5" applyFont="1" applyFill="1" applyBorder="1" applyAlignment="1">
      <alignment wrapText="1"/>
    </xf>
    <xf numFmtId="0" fontId="55" fillId="4" borderId="76" xfId="5" applyFont="1" applyFill="1" applyBorder="1" applyAlignment="1">
      <alignment horizontal="left"/>
    </xf>
    <xf numFmtId="0" fontId="54" fillId="4" borderId="13" xfId="2" applyFont="1" applyFill="1" applyBorder="1" applyAlignment="1">
      <alignment horizontal="center"/>
    </xf>
    <xf numFmtId="0" fontId="69" fillId="0" borderId="0" xfId="2" applyFont="1" applyAlignment="1">
      <alignment horizontal="center"/>
    </xf>
    <xf numFmtId="0" fontId="70" fillId="0" borderId="1" xfId="2" applyFont="1" applyBorder="1" applyAlignment="1">
      <alignment horizontal="center"/>
    </xf>
    <xf numFmtId="0" fontId="69" fillId="0" borderId="22" xfId="2" applyFont="1" applyBorder="1" applyAlignment="1">
      <alignment horizontal="center"/>
    </xf>
    <xf numFmtId="0" fontId="70" fillId="0" borderId="29" xfId="2" applyFont="1" applyBorder="1" applyAlignment="1">
      <alignment horizontal="center"/>
    </xf>
    <xf numFmtId="0" fontId="71" fillId="2" borderId="9" xfId="7" applyFont="1" applyFill="1" applyBorder="1" applyAlignment="1">
      <alignment horizontal="center" wrapText="1"/>
    </xf>
    <xf numFmtId="165" fontId="49" fillId="0" borderId="12" xfId="0" quotePrefix="1" applyNumberFormat="1" applyFont="1" applyBorder="1" applyAlignment="1">
      <alignment horizontal="left" wrapText="1"/>
    </xf>
    <xf numFmtId="0" fontId="52" fillId="0" borderId="0" xfId="3" applyNumberFormat="1" applyFont="1" applyFill="1" applyAlignment="1">
      <alignment horizontal="center"/>
    </xf>
    <xf numFmtId="165" fontId="49" fillId="0" borderId="71" xfId="0" quotePrefix="1" applyNumberFormat="1" applyFont="1" applyBorder="1" applyAlignment="1">
      <alignment horizontal="left" wrapText="1"/>
    </xf>
    <xf numFmtId="0" fontId="37" fillId="0" borderId="22" xfId="2" applyFont="1" applyBorder="1" applyAlignment="1">
      <alignment horizontal="center"/>
    </xf>
    <xf numFmtId="0" fontId="53" fillId="0" borderId="19" xfId="2" applyFont="1" applyBorder="1"/>
    <xf numFmtId="165" fontId="36" fillId="0" borderId="12" xfId="0" quotePrefix="1" applyNumberFormat="1" applyFont="1" applyBorder="1" applyAlignment="1">
      <alignment horizontal="left" wrapText="1"/>
    </xf>
    <xf numFmtId="165" fontId="68" fillId="0" borderId="12" xfId="0" quotePrefix="1" applyNumberFormat="1" applyFont="1" applyBorder="1" applyAlignment="1">
      <alignment horizontal="left" wrapText="1"/>
    </xf>
    <xf numFmtId="0" fontId="54" fillId="3" borderId="8" xfId="2" applyFont="1" applyFill="1" applyBorder="1" applyAlignment="1">
      <alignment horizontal="center"/>
    </xf>
    <xf numFmtId="0" fontId="47" fillId="3" borderId="9" xfId="5" applyFont="1" applyFill="1" applyBorder="1" applyAlignment="1">
      <alignment wrapText="1"/>
    </xf>
    <xf numFmtId="0" fontId="12" fillId="3" borderId="10" xfId="7" applyFont="1" applyFill="1" applyBorder="1" applyAlignment="1">
      <alignment horizontal="center" wrapText="1"/>
    </xf>
    <xf numFmtId="43" fontId="47" fillId="3" borderId="9" xfId="3" applyFont="1" applyFill="1" applyBorder="1" applyAlignment="1">
      <alignment horizontal="center"/>
    </xf>
    <xf numFmtId="43" fontId="35" fillId="3" borderId="9" xfId="3" applyFont="1" applyFill="1" applyBorder="1" applyAlignment="1">
      <alignment horizontal="center"/>
    </xf>
    <xf numFmtId="0" fontId="66" fillId="3" borderId="12" xfId="2" applyFont="1" applyFill="1" applyBorder="1" applyAlignment="1">
      <alignment horizontal="center"/>
    </xf>
    <xf numFmtId="43" fontId="54" fillId="3" borderId="0" xfId="2" applyNumberFormat="1" applyFont="1" applyFill="1"/>
    <xf numFmtId="0" fontId="54" fillId="3" borderId="0" xfId="2" applyFont="1" applyFill="1"/>
    <xf numFmtId="43" fontId="54" fillId="3" borderId="0" xfId="3" applyFont="1" applyFill="1" applyAlignment="1"/>
    <xf numFmtId="0" fontId="56" fillId="3" borderId="0" xfId="2" applyFont="1" applyFill="1"/>
    <xf numFmtId="0" fontId="54" fillId="3" borderId="8" xfId="2" applyFont="1" applyFill="1" applyBorder="1" applyAlignment="1">
      <alignment horizontal="center" vertical="center"/>
    </xf>
    <xf numFmtId="43" fontId="46" fillId="0" borderId="0" xfId="2" applyNumberFormat="1" applyFont="1"/>
    <xf numFmtId="0" fontId="50" fillId="0" borderId="18" xfId="2" applyFont="1" applyBorder="1"/>
    <xf numFmtId="0" fontId="50" fillId="0" borderId="0" xfId="2" applyFont="1" applyAlignment="1">
      <alignment horizontal="left"/>
    </xf>
    <xf numFmtId="0" fontId="50" fillId="0" borderId="1" xfId="2" applyFont="1" applyBorder="1"/>
    <xf numFmtId="0" fontId="46" fillId="0" borderId="1" xfId="2" applyFont="1" applyBorder="1"/>
    <xf numFmtId="0" fontId="54" fillId="3" borderId="78" xfId="2" applyFont="1" applyFill="1" applyBorder="1" applyAlignment="1">
      <alignment horizontal="center" vertical="center"/>
    </xf>
    <xf numFmtId="0" fontId="47" fillId="3" borderId="13" xfId="5" applyFont="1" applyFill="1" applyBorder="1" applyAlignment="1">
      <alignment wrapText="1"/>
    </xf>
    <xf numFmtId="0" fontId="55" fillId="3" borderId="13" xfId="5" applyFont="1" applyFill="1" applyBorder="1" applyAlignment="1">
      <alignment horizontal="left"/>
    </xf>
    <xf numFmtId="43" fontId="47" fillId="3" borderId="13" xfId="3" applyFont="1" applyFill="1" applyBorder="1" applyAlignment="1">
      <alignment horizontal="center"/>
    </xf>
    <xf numFmtId="0" fontId="66" fillId="3" borderId="70" xfId="2" applyFont="1" applyFill="1" applyBorder="1" applyAlignment="1">
      <alignment horizontal="center"/>
    </xf>
    <xf numFmtId="0" fontId="54" fillId="3" borderId="14" xfId="2" applyFont="1" applyFill="1" applyBorder="1" applyAlignment="1">
      <alignment horizontal="center" vertical="center"/>
    </xf>
    <xf numFmtId="0" fontId="47" fillId="3" borderId="15" xfId="5" applyFont="1" applyFill="1" applyBorder="1" applyAlignment="1">
      <alignment wrapText="1"/>
    </xf>
    <xf numFmtId="0" fontId="55" fillId="3" borderId="15" xfId="5" applyFont="1" applyFill="1" applyBorder="1" applyAlignment="1">
      <alignment horizontal="left"/>
    </xf>
    <xf numFmtId="43" fontId="47" fillId="3" borderId="15" xfId="3" applyFont="1" applyFill="1" applyBorder="1" applyAlignment="1">
      <alignment horizontal="center"/>
    </xf>
    <xf numFmtId="0" fontId="66" fillId="3" borderId="16" xfId="2" applyFont="1" applyFill="1" applyBorder="1" applyAlignment="1">
      <alignment horizontal="center"/>
    </xf>
    <xf numFmtId="43" fontId="47" fillId="3" borderId="76" xfId="3" applyFont="1" applyFill="1" applyBorder="1" applyAlignment="1">
      <alignment horizontal="center"/>
    </xf>
    <xf numFmtId="0" fontId="50" fillId="0" borderId="17" xfId="2" applyFont="1" applyBorder="1"/>
    <xf numFmtId="0" fontId="49" fillId="0" borderId="1" xfId="2" applyFont="1" applyBorder="1"/>
    <xf numFmtId="43" fontId="46" fillId="0" borderId="12" xfId="1" quotePrefix="1" applyFont="1" applyFill="1" applyBorder="1" applyAlignment="1">
      <alignment horizontal="left"/>
    </xf>
    <xf numFmtId="43" fontId="11" fillId="0" borderId="0" xfId="3" applyFont="1" applyFill="1" applyAlignment="1"/>
    <xf numFmtId="43" fontId="2" fillId="0" borderId="0" xfId="3" applyFont="1" applyFill="1" applyAlignment="1"/>
    <xf numFmtId="0" fontId="35" fillId="3" borderId="9" xfId="5" applyFont="1" applyFill="1" applyBorder="1" applyAlignment="1">
      <alignment wrapText="1"/>
    </xf>
    <xf numFmtId="0" fontId="46" fillId="0" borderId="18" xfId="2" applyFont="1" applyBorder="1" applyAlignment="1">
      <alignment horizontal="left"/>
    </xf>
    <xf numFmtId="0" fontId="37" fillId="0" borderId="29" xfId="2" applyFont="1" applyBorder="1" applyAlignment="1">
      <alignment horizontal="center"/>
    </xf>
    <xf numFmtId="43" fontId="5" fillId="0" borderId="12" xfId="1" quotePrefix="1" applyFont="1" applyFill="1" applyBorder="1" applyAlignment="1">
      <alignment horizontal="left"/>
    </xf>
    <xf numFmtId="0" fontId="37" fillId="0" borderId="22" xfId="2" applyFont="1" applyBorder="1"/>
    <xf numFmtId="0" fontId="71" fillId="2" borderId="10" xfId="7" applyFont="1" applyFill="1" applyBorder="1" applyAlignment="1">
      <alignment horizontal="center" wrapText="1"/>
    </xf>
    <xf numFmtId="165" fontId="68" fillId="0" borderId="71" xfId="0" quotePrefix="1" applyNumberFormat="1" applyFont="1" applyBorder="1" applyAlignment="1">
      <alignment horizontal="left" wrapText="1"/>
    </xf>
    <xf numFmtId="0" fontId="6" fillId="0" borderId="8" xfId="5" quotePrefix="1" applyFont="1" applyBorder="1" applyAlignment="1">
      <alignment horizontal="center"/>
    </xf>
    <xf numFmtId="43" fontId="64" fillId="0" borderId="12" xfId="1" quotePrefix="1" applyFont="1" applyFill="1" applyBorder="1" applyAlignment="1">
      <alignment horizontal="left" wrapText="1"/>
    </xf>
    <xf numFmtId="0" fontId="6" fillId="0" borderId="72" xfId="5" applyFont="1" applyBorder="1" applyAlignment="1">
      <alignment horizontal="center"/>
    </xf>
    <xf numFmtId="0" fontId="6" fillId="0" borderId="75" xfId="5" applyFont="1" applyBorder="1" applyAlignment="1">
      <alignment horizontal="center"/>
    </xf>
    <xf numFmtId="0" fontId="41" fillId="0" borderId="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6" fillId="0" borderId="3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43" fontId="41" fillId="0" borderId="3" xfId="3" applyFont="1" applyBorder="1" applyAlignment="1">
      <alignment horizontal="center" wrapText="1"/>
    </xf>
    <xf numFmtId="43" fontId="41" fillId="0" borderId="6" xfId="3" applyFont="1" applyBorder="1" applyAlignment="1">
      <alignment horizontal="center" wrapText="1"/>
    </xf>
    <xf numFmtId="9" fontId="41" fillId="0" borderId="73" xfId="5" applyNumberFormat="1" applyFont="1" applyBorder="1" applyAlignment="1">
      <alignment horizontal="center" vertical="center" wrapText="1"/>
    </xf>
    <xf numFmtId="9" fontId="41" fillId="0" borderId="76" xfId="5" applyNumberFormat="1" applyFont="1" applyBorder="1" applyAlignment="1">
      <alignment horizontal="center" vertical="center" wrapText="1"/>
    </xf>
    <xf numFmtId="0" fontId="44" fillId="0" borderId="0" xfId="2" applyFont="1" applyAlignment="1">
      <alignment horizontal="center"/>
    </xf>
    <xf numFmtId="0" fontId="45" fillId="0" borderId="0" xfId="2" applyFont="1" applyAlignment="1">
      <alignment horizontal="center"/>
    </xf>
    <xf numFmtId="0" fontId="33" fillId="0" borderId="0" xfId="2" applyFont="1" applyAlignment="1">
      <alignment horizontal="center"/>
    </xf>
    <xf numFmtId="17" fontId="45" fillId="0" borderId="0" xfId="2" quotePrefix="1" applyNumberFormat="1" applyFont="1" applyAlignment="1">
      <alignment horizontal="center"/>
    </xf>
    <xf numFmtId="0" fontId="6" fillId="0" borderId="0" xfId="5" applyFont="1" applyAlignment="1">
      <alignment horizontal="center" vertical="center"/>
    </xf>
    <xf numFmtId="9" fontId="41" fillId="0" borderId="3" xfId="5" applyNumberFormat="1" applyFont="1" applyBorder="1" applyAlignment="1">
      <alignment horizontal="center" vertical="center" wrapText="1"/>
    </xf>
    <xf numFmtId="9" fontId="41" fillId="0" borderId="6" xfId="5" applyNumberFormat="1" applyFont="1" applyBorder="1" applyAlignment="1">
      <alignment horizontal="center" vertical="center" wrapText="1"/>
    </xf>
    <xf numFmtId="4" fontId="41" fillId="3" borderId="3" xfId="5" applyNumberFormat="1" applyFont="1" applyFill="1" applyBorder="1" applyAlignment="1">
      <alignment horizontal="center" vertical="center"/>
    </xf>
    <xf numFmtId="4" fontId="41" fillId="3" borderId="6" xfId="5" applyNumberFormat="1" applyFont="1" applyFill="1" applyBorder="1" applyAlignment="1">
      <alignment horizontal="center" vertical="center"/>
    </xf>
    <xf numFmtId="4" fontId="41" fillId="0" borderId="3" xfId="5" applyNumberFormat="1" applyFont="1" applyBorder="1" applyAlignment="1">
      <alignment horizontal="center" vertical="center"/>
    </xf>
    <xf numFmtId="4" fontId="41" fillId="0" borderId="6" xfId="5" applyNumberFormat="1" applyFont="1" applyBorder="1" applyAlignment="1">
      <alignment horizontal="center" vertical="center"/>
    </xf>
    <xf numFmtId="4" fontId="41" fillId="3" borderId="3" xfId="5" applyNumberFormat="1" applyFont="1" applyFill="1" applyBorder="1" applyAlignment="1">
      <alignment horizontal="center" vertical="center" wrapText="1"/>
    </xf>
    <xf numFmtId="4" fontId="41" fillId="3" borderId="6" xfId="5" applyNumberFormat="1" applyFont="1" applyFill="1" applyBorder="1" applyAlignment="1">
      <alignment horizontal="center" vertical="center" wrapText="1"/>
    </xf>
    <xf numFmtId="9" fontId="41" fillId="0" borderId="3" xfId="5" applyNumberFormat="1" applyFont="1" applyBorder="1" applyAlignment="1">
      <alignment horizontal="center" vertical="center"/>
    </xf>
    <xf numFmtId="9" fontId="41" fillId="0" borderId="6" xfId="5" applyNumberFormat="1" applyFont="1" applyBorder="1" applyAlignment="1">
      <alignment horizontal="center" vertical="center"/>
    </xf>
    <xf numFmtId="0" fontId="41" fillId="0" borderId="73" xfId="5" applyFont="1" applyBorder="1" applyAlignment="1">
      <alignment horizontal="center"/>
    </xf>
    <xf numFmtId="0" fontId="41" fillId="0" borderId="76" xfId="5" applyFont="1" applyBorder="1" applyAlignment="1">
      <alignment horizontal="center"/>
    </xf>
    <xf numFmtId="0" fontId="37" fillId="0" borderId="74" xfId="5" applyFont="1" applyBorder="1" applyAlignment="1">
      <alignment horizontal="center" vertical="center"/>
    </xf>
    <xf numFmtId="0" fontId="37" fillId="0" borderId="77" xfId="5" applyFont="1" applyBorder="1" applyAlignment="1">
      <alignment horizontal="center" vertical="center"/>
    </xf>
    <xf numFmtId="0" fontId="65" fillId="0" borderId="0" xfId="2" applyFont="1" applyAlignment="1">
      <alignment horizontal="center"/>
    </xf>
    <xf numFmtId="0" fontId="65" fillId="0" borderId="20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22" xfId="0" applyFont="1" applyBorder="1" applyAlignment="1">
      <alignment horizontal="center" vertical="center"/>
    </xf>
    <xf numFmtId="0" fontId="46" fillId="0" borderId="0" xfId="2" applyFont="1" applyAlignment="1">
      <alignment horizontal="center"/>
    </xf>
    <xf numFmtId="0" fontId="46" fillId="0" borderId="1" xfId="2" applyFont="1" applyBorder="1" applyAlignment="1">
      <alignment horizontal="center"/>
    </xf>
    <xf numFmtId="0" fontId="65" fillId="0" borderId="20" xfId="2" applyFont="1" applyBorder="1" applyAlignment="1">
      <alignment horizontal="center"/>
    </xf>
    <xf numFmtId="0" fontId="49" fillId="0" borderId="20" xfId="2" applyFont="1" applyBorder="1" applyAlignment="1">
      <alignment horizontal="center"/>
    </xf>
    <xf numFmtId="0" fontId="49" fillId="0" borderId="0" xfId="2" applyFont="1" applyAlignment="1">
      <alignment horizontal="center"/>
    </xf>
    <xf numFmtId="0" fontId="49" fillId="0" borderId="28" xfId="2" applyFont="1" applyBorder="1" applyAlignment="1">
      <alignment horizontal="center"/>
    </xf>
    <xf numFmtId="0" fontId="49" fillId="0" borderId="1" xfId="2" applyFont="1" applyBorder="1" applyAlignment="1">
      <alignment horizontal="center"/>
    </xf>
    <xf numFmtId="0" fontId="46" fillId="0" borderId="20" xfId="2" applyFont="1" applyBorder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46" fillId="0" borderId="1" xfId="2" applyFont="1" applyBorder="1" applyAlignment="1">
      <alignment horizontal="center" vertical="center"/>
    </xf>
    <xf numFmtId="0" fontId="46" fillId="0" borderId="22" xfId="2" applyFont="1" applyBorder="1" applyAlignment="1">
      <alignment horizontal="center" vertical="center"/>
    </xf>
    <xf numFmtId="0" fontId="46" fillId="0" borderId="20" xfId="2" applyFont="1" applyBorder="1" applyAlignment="1">
      <alignment horizontal="center"/>
    </xf>
    <xf numFmtId="0" fontId="46" fillId="0" borderId="22" xfId="2" applyFont="1" applyBorder="1" applyAlignment="1">
      <alignment horizontal="center"/>
    </xf>
    <xf numFmtId="0" fontId="6" fillId="0" borderId="82" xfId="5" applyFont="1" applyBorder="1" applyAlignment="1">
      <alignment horizontal="center"/>
    </xf>
    <xf numFmtId="0" fontId="6" fillId="0" borderId="83" xfId="5" applyFont="1" applyBorder="1" applyAlignment="1">
      <alignment horizontal="center"/>
    </xf>
    <xf numFmtId="0" fontId="41" fillId="0" borderId="17" xfId="5" applyFont="1" applyBorder="1" applyAlignment="1">
      <alignment horizontal="center" vertical="center" wrapText="1"/>
    </xf>
    <xf numFmtId="0" fontId="41" fillId="0" borderId="28" xfId="5" applyFont="1" applyBorder="1" applyAlignment="1">
      <alignment horizontal="center" vertical="center" wrapText="1"/>
    </xf>
    <xf numFmtId="0" fontId="41" fillId="0" borderId="79" xfId="5" applyFont="1" applyBorder="1" applyAlignment="1">
      <alignment horizontal="center" vertical="center"/>
    </xf>
    <xf numFmtId="0" fontId="41" fillId="0" borderId="80" xfId="5" applyFont="1" applyBorder="1" applyAlignment="1">
      <alignment horizontal="center" vertical="center"/>
    </xf>
    <xf numFmtId="43" fontId="41" fillId="0" borderId="18" xfId="3" applyFont="1" applyBorder="1" applyAlignment="1">
      <alignment horizontal="center" wrapText="1"/>
    </xf>
    <xf numFmtId="43" fontId="41" fillId="0" borderId="1" xfId="3" applyFont="1" applyBorder="1" applyAlignment="1">
      <alignment horizontal="center" wrapText="1"/>
    </xf>
    <xf numFmtId="9" fontId="41" fillId="0" borderId="82" xfId="5" applyNumberFormat="1" applyFont="1" applyBorder="1" applyAlignment="1">
      <alignment horizontal="center" vertical="center" wrapText="1"/>
    </xf>
    <xf numFmtId="9" fontId="41" fillId="0" borderId="83" xfId="5" applyNumberFormat="1" applyFont="1" applyBorder="1" applyAlignment="1">
      <alignment horizontal="center" vertical="center" wrapText="1"/>
    </xf>
    <xf numFmtId="9" fontId="41" fillId="0" borderId="79" xfId="5" applyNumberFormat="1" applyFont="1" applyBorder="1" applyAlignment="1">
      <alignment horizontal="center" vertical="center" wrapText="1"/>
    </xf>
    <xf numFmtId="9" fontId="41" fillId="0" borderId="80" xfId="5" applyNumberFormat="1" applyFont="1" applyBorder="1" applyAlignment="1">
      <alignment horizontal="center" vertical="center" wrapText="1"/>
    </xf>
    <xf numFmtId="9" fontId="41" fillId="0" borderId="18" xfId="5" applyNumberFormat="1" applyFont="1" applyBorder="1" applyAlignment="1">
      <alignment horizontal="center" vertical="center" wrapText="1"/>
    </xf>
    <xf numFmtId="9" fontId="41" fillId="0" borderId="1" xfId="5" applyNumberFormat="1" applyFont="1" applyBorder="1" applyAlignment="1">
      <alignment horizontal="center" vertical="center" wrapText="1"/>
    </xf>
    <xf numFmtId="9" fontId="41" fillId="0" borderId="19" xfId="5" applyNumberFormat="1" applyFont="1" applyBorder="1" applyAlignment="1">
      <alignment horizontal="center" vertical="center" wrapText="1"/>
    </xf>
    <xf numFmtId="9" fontId="41" fillId="0" borderId="29" xfId="5" applyNumberFormat="1" applyFont="1" applyBorder="1" applyAlignment="1">
      <alignment horizontal="center" vertical="center" wrapText="1"/>
    </xf>
    <xf numFmtId="4" fontId="41" fillId="3" borderId="79" xfId="5" applyNumberFormat="1" applyFont="1" applyFill="1" applyBorder="1" applyAlignment="1">
      <alignment horizontal="center" vertical="center"/>
    </xf>
    <xf numFmtId="4" fontId="41" fillId="3" borderId="80" xfId="5" applyNumberFormat="1" applyFont="1" applyFill="1" applyBorder="1" applyAlignment="1">
      <alignment horizontal="center" vertical="center"/>
    </xf>
    <xf numFmtId="4" fontId="41" fillId="0" borderId="79" xfId="5" applyNumberFormat="1" applyFont="1" applyBorder="1" applyAlignment="1">
      <alignment horizontal="center" vertical="center"/>
    </xf>
    <xf numFmtId="4" fontId="41" fillId="0" borderId="80" xfId="5" applyNumberFormat="1" applyFont="1" applyBorder="1" applyAlignment="1">
      <alignment horizontal="center" vertical="center"/>
    </xf>
    <xf numFmtId="4" fontId="41" fillId="3" borderId="79" xfId="5" applyNumberFormat="1" applyFont="1" applyFill="1" applyBorder="1" applyAlignment="1">
      <alignment horizontal="center" vertical="center" wrapText="1"/>
    </xf>
    <xf numFmtId="4" fontId="41" fillId="3" borderId="80" xfId="5" applyNumberFormat="1" applyFont="1" applyFill="1" applyBorder="1" applyAlignment="1">
      <alignment horizontal="center" vertical="center" wrapText="1"/>
    </xf>
    <xf numFmtId="9" fontId="41" fillId="0" borderId="79" xfId="5" applyNumberFormat="1" applyFont="1" applyBorder="1" applyAlignment="1">
      <alignment horizontal="center" vertical="center"/>
    </xf>
    <xf numFmtId="9" fontId="41" fillId="0" borderId="80" xfId="5" applyNumberFormat="1" applyFont="1" applyBorder="1" applyAlignment="1">
      <alignment horizontal="center" vertical="center"/>
    </xf>
    <xf numFmtId="0" fontId="41" fillId="0" borderId="48" xfId="5" applyFont="1" applyBorder="1" applyAlignment="1">
      <alignment horizontal="center"/>
    </xf>
    <xf numFmtId="0" fontId="37" fillId="0" borderId="79" xfId="5" applyFont="1" applyBorder="1" applyAlignment="1">
      <alignment horizontal="center" vertical="center"/>
    </xf>
    <xf numFmtId="0" fontId="37" fillId="0" borderId="80" xfId="5" applyFont="1" applyBorder="1" applyAlignment="1">
      <alignment horizontal="center" vertical="center"/>
    </xf>
    <xf numFmtId="0" fontId="50" fillId="0" borderId="1" xfId="2" applyFont="1" applyBorder="1" applyAlignment="1">
      <alignment horizontal="center"/>
    </xf>
    <xf numFmtId="0" fontId="34" fillId="0" borderId="72" xfId="5" applyFont="1" applyBorder="1" applyAlignment="1">
      <alignment horizontal="center"/>
    </xf>
    <xf numFmtId="0" fontId="34" fillId="0" borderId="75" xfId="5" applyFont="1" applyBorder="1" applyAlignment="1">
      <alignment horizontal="center"/>
    </xf>
    <xf numFmtId="0" fontId="6" fillId="0" borderId="3" xfId="5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0" fontId="46" fillId="0" borderId="28" xfId="2" applyFont="1" applyBorder="1" applyAlignment="1">
      <alignment horizontal="center" vertical="center"/>
    </xf>
    <xf numFmtId="0" fontId="46" fillId="0" borderId="29" xfId="2" applyFont="1" applyBorder="1" applyAlignment="1">
      <alignment horizontal="center" vertical="center"/>
    </xf>
    <xf numFmtId="0" fontId="17" fillId="0" borderId="0" xfId="12" applyFont="1" applyAlignment="1">
      <alignment horizontal="right" vertical="center"/>
    </xf>
    <xf numFmtId="0" fontId="19" fillId="0" borderId="1" xfId="12" applyFont="1" applyBorder="1" applyAlignment="1">
      <alignment horizontal="center"/>
    </xf>
    <xf numFmtId="0" fontId="20" fillId="0" borderId="17" xfId="12" applyFont="1" applyBorder="1" applyAlignment="1">
      <alignment horizontal="center" vertical="center" wrapText="1"/>
    </xf>
    <xf numFmtId="0" fontId="20" fillId="0" borderId="18" xfId="12" applyFont="1" applyBorder="1" applyAlignment="1">
      <alignment horizontal="center" vertical="center" wrapText="1"/>
    </xf>
    <xf numFmtId="0" fontId="20" fillId="0" borderId="19" xfId="12" applyFont="1" applyBorder="1" applyAlignment="1">
      <alignment horizontal="center" vertical="center" wrapText="1"/>
    </xf>
    <xf numFmtId="0" fontId="16" fillId="0" borderId="17" xfId="12" applyFont="1" applyBorder="1" applyAlignment="1">
      <alignment horizontal="left" wrapText="1"/>
    </xf>
    <xf numFmtId="0" fontId="16" fillId="0" borderId="18" xfId="12" applyFont="1" applyBorder="1" applyAlignment="1">
      <alignment horizontal="left" wrapText="1"/>
    </xf>
    <xf numFmtId="0" fontId="16" fillId="0" borderId="19" xfId="12" applyFont="1" applyBorder="1" applyAlignment="1">
      <alignment horizontal="left" wrapText="1"/>
    </xf>
    <xf numFmtId="0" fontId="16" fillId="0" borderId="20" xfId="12" applyFont="1" applyBorder="1" applyAlignment="1">
      <alignment horizontal="center" wrapText="1"/>
    </xf>
    <xf numFmtId="0" fontId="16" fillId="0" borderId="0" xfId="12" applyFont="1" applyAlignment="1">
      <alignment horizontal="center" wrapText="1"/>
    </xf>
    <xf numFmtId="0" fontId="16" fillId="0" borderId="22" xfId="12" applyFont="1" applyBorder="1" applyAlignment="1">
      <alignment horizontal="center" wrapText="1"/>
    </xf>
    <xf numFmtId="0" fontId="16" fillId="0" borderId="20" xfId="12" applyFont="1" applyBorder="1" applyAlignment="1">
      <alignment horizontal="left" vertical="center" wrapText="1"/>
    </xf>
    <xf numFmtId="0" fontId="16" fillId="0" borderId="0" xfId="12" applyFont="1" applyAlignment="1">
      <alignment horizontal="left" vertical="center" wrapText="1"/>
    </xf>
    <xf numFmtId="0" fontId="16" fillId="0" borderId="22" xfId="12" applyFont="1" applyBorder="1" applyAlignment="1">
      <alignment horizontal="left" vertical="center" wrapText="1"/>
    </xf>
    <xf numFmtId="0" fontId="16" fillId="0" borderId="34" xfId="12" applyFont="1" applyBorder="1" applyAlignment="1">
      <alignment horizontal="center" wrapText="1"/>
    </xf>
    <xf numFmtId="0" fontId="16" fillId="0" borderId="27" xfId="12" applyFont="1" applyBorder="1" applyAlignment="1">
      <alignment horizontal="center" wrapText="1"/>
    </xf>
    <xf numFmtId="0" fontId="16" fillId="0" borderId="35" xfId="12" applyFont="1" applyBorder="1" applyAlignment="1">
      <alignment horizontal="center" wrapText="1"/>
    </xf>
    <xf numFmtId="0" fontId="16" fillId="0" borderId="28" xfId="12" applyFont="1" applyBorder="1" applyAlignment="1">
      <alignment horizontal="center" wrapText="1"/>
    </xf>
    <xf numFmtId="0" fontId="16" fillId="0" borderId="1" xfId="12" applyFont="1" applyBorder="1" applyAlignment="1">
      <alignment horizontal="center" wrapText="1"/>
    </xf>
    <xf numFmtId="0" fontId="16" fillId="0" borderId="7" xfId="12" applyFont="1" applyBorder="1" applyAlignment="1">
      <alignment horizontal="center" wrapText="1"/>
    </xf>
    <xf numFmtId="0" fontId="16" fillId="0" borderId="36" xfId="12" applyFont="1" applyBorder="1" applyAlignment="1">
      <alignment wrapText="1"/>
    </xf>
    <xf numFmtId="0" fontId="16" fillId="0" borderId="27" xfId="12" applyFont="1" applyBorder="1" applyAlignment="1">
      <alignment wrapText="1"/>
    </xf>
    <xf numFmtId="0" fontId="16" fillId="0" borderId="37" xfId="12" applyFont="1" applyBorder="1" applyAlignment="1">
      <alignment wrapText="1"/>
    </xf>
    <xf numFmtId="0" fontId="16" fillId="0" borderId="38" xfId="12" applyFont="1" applyBorder="1" applyAlignment="1">
      <alignment wrapText="1"/>
    </xf>
    <xf numFmtId="0" fontId="16" fillId="0" borderId="1" xfId="12" applyFont="1" applyBorder="1" applyAlignment="1">
      <alignment wrapText="1"/>
    </xf>
    <xf numFmtId="0" fontId="16" fillId="0" borderId="29" xfId="12" applyFont="1" applyBorder="1" applyAlignment="1">
      <alignment wrapText="1"/>
    </xf>
    <xf numFmtId="0" fontId="16" fillId="0" borderId="17" xfId="12" applyFont="1" applyBorder="1" applyAlignment="1">
      <alignment horizontal="center" vertical="center" wrapText="1"/>
    </xf>
    <xf numFmtId="0" fontId="16" fillId="0" borderId="18" xfId="12" applyFont="1" applyBorder="1" applyAlignment="1">
      <alignment horizontal="center" vertical="center" wrapText="1"/>
    </xf>
    <xf numFmtId="0" fontId="16" fillId="0" borderId="4" xfId="12" applyFont="1" applyBorder="1" applyAlignment="1">
      <alignment horizontal="center" vertical="center" wrapText="1"/>
    </xf>
    <xf numFmtId="0" fontId="16" fillId="0" borderId="28" xfId="12" applyFont="1" applyBorder="1" applyAlignment="1">
      <alignment horizontal="center" vertical="center" wrapText="1"/>
    </xf>
    <xf numFmtId="0" fontId="16" fillId="0" borderId="1" xfId="12" applyFont="1" applyBorder="1" applyAlignment="1">
      <alignment horizontal="center" vertical="center" wrapText="1"/>
    </xf>
    <xf numFmtId="0" fontId="16" fillId="0" borderId="7" xfId="12" applyFont="1" applyBorder="1" applyAlignment="1">
      <alignment horizontal="center" vertical="center" wrapText="1"/>
    </xf>
    <xf numFmtId="0" fontId="16" fillId="0" borderId="32" xfId="12" applyFont="1" applyBorder="1" applyAlignment="1">
      <alignment horizontal="center" vertical="center" wrapText="1"/>
    </xf>
    <xf numFmtId="0" fontId="16" fillId="0" borderId="18" xfId="12" applyFont="1" applyBorder="1" applyAlignment="1">
      <alignment wrapText="1"/>
    </xf>
    <xf numFmtId="0" fontId="16" fillId="0" borderId="4" xfId="12" applyFont="1" applyBorder="1" applyAlignment="1">
      <alignment wrapText="1"/>
    </xf>
    <xf numFmtId="0" fontId="16" fillId="0" borderId="7" xfId="12" applyFont="1" applyBorder="1" applyAlignment="1">
      <alignment wrapText="1"/>
    </xf>
    <xf numFmtId="0" fontId="21" fillId="0" borderId="32" xfId="12" applyFont="1" applyBorder="1" applyAlignment="1">
      <alignment horizontal="center" vertical="center" wrapText="1"/>
    </xf>
    <xf numFmtId="0" fontId="21" fillId="0" borderId="4" xfId="12" applyFont="1" applyBorder="1" applyAlignment="1">
      <alignment horizontal="center" vertical="center" wrapText="1"/>
    </xf>
    <xf numFmtId="0" fontId="21" fillId="0" borderId="38" xfId="12" applyFont="1" applyBorder="1" applyAlignment="1">
      <alignment horizontal="center" vertical="center" wrapText="1"/>
    </xf>
    <xf numFmtId="0" fontId="21" fillId="0" borderId="7" xfId="12" applyFont="1" applyBorder="1" applyAlignment="1">
      <alignment horizontal="center" vertical="center" wrapText="1"/>
    </xf>
    <xf numFmtId="0" fontId="21" fillId="0" borderId="3" xfId="12" applyFont="1" applyBorder="1" applyAlignment="1">
      <alignment horizontal="center" vertical="center" wrapText="1"/>
    </xf>
    <xf numFmtId="0" fontId="21" fillId="0" borderId="6" xfId="12" applyFont="1" applyBorder="1" applyAlignment="1">
      <alignment wrapText="1"/>
    </xf>
    <xf numFmtId="0" fontId="16" fillId="0" borderId="19" xfId="12" applyFont="1" applyBorder="1" applyAlignment="1">
      <alignment horizontal="center" vertical="center" wrapText="1"/>
    </xf>
    <xf numFmtId="0" fontId="16" fillId="0" borderId="38" xfId="12" applyFont="1" applyBorder="1" applyAlignment="1">
      <alignment horizontal="center" vertical="center" wrapText="1"/>
    </xf>
    <xf numFmtId="0" fontId="16" fillId="0" borderId="29" xfId="12" applyFont="1" applyBorder="1" applyAlignment="1">
      <alignment horizontal="center" vertical="center" wrapText="1"/>
    </xf>
    <xf numFmtId="0" fontId="19" fillId="0" borderId="20" xfId="12" applyFont="1" applyBorder="1" applyAlignment="1">
      <alignment horizontal="center" vertical="top" wrapText="1"/>
    </xf>
    <xf numFmtId="0" fontId="19" fillId="0" borderId="0" xfId="12" applyFont="1" applyAlignment="1">
      <alignment horizontal="center" vertical="top" wrapText="1"/>
    </xf>
    <xf numFmtId="0" fontId="19" fillId="0" borderId="22" xfId="12" applyFont="1" applyBorder="1" applyAlignment="1">
      <alignment horizontal="center" vertical="top" wrapText="1"/>
    </xf>
    <xf numFmtId="0" fontId="16" fillId="0" borderId="28" xfId="12" applyFont="1" applyBorder="1" applyAlignment="1">
      <alignment horizontal="left" vertical="top" wrapText="1"/>
    </xf>
    <xf numFmtId="0" fontId="16" fillId="0" borderId="1" xfId="12" applyFont="1" applyBorder="1" applyAlignment="1">
      <alignment horizontal="left" vertical="top" wrapText="1"/>
    </xf>
    <xf numFmtId="0" fontId="16" fillId="0" borderId="29" xfId="12" applyFont="1" applyBorder="1" applyAlignment="1">
      <alignment horizontal="left" vertical="top" wrapText="1"/>
    </xf>
    <xf numFmtId="0" fontId="16" fillId="0" borderId="17" xfId="12" applyFont="1" applyBorder="1" applyAlignment="1">
      <alignment horizontal="center" wrapText="1"/>
    </xf>
    <xf numFmtId="0" fontId="16" fillId="0" borderId="18" xfId="12" applyFont="1" applyBorder="1" applyAlignment="1">
      <alignment horizontal="center" wrapText="1"/>
    </xf>
    <xf numFmtId="0" fontId="16" fillId="0" borderId="4" xfId="12" applyFont="1" applyBorder="1" applyAlignment="1">
      <alignment horizontal="center" wrapText="1"/>
    </xf>
    <xf numFmtId="0" fontId="16" fillId="0" borderId="23" xfId="12" applyFont="1" applyBorder="1" applyAlignment="1">
      <alignment horizontal="center" wrapText="1"/>
    </xf>
    <xf numFmtId="0" fontId="16" fillId="0" borderId="24" xfId="12" applyFont="1" applyBorder="1" applyAlignment="1">
      <alignment horizontal="center" wrapText="1"/>
    </xf>
    <xf numFmtId="0" fontId="16" fillId="0" borderId="25" xfId="12" applyFont="1" applyBorder="1" applyAlignment="1">
      <alignment horizontal="center" wrapText="1"/>
    </xf>
    <xf numFmtId="0" fontId="19" fillId="0" borderId="32" xfId="12" applyFont="1" applyBorder="1" applyAlignment="1">
      <alignment wrapText="1"/>
    </xf>
    <xf numFmtId="0" fontId="19" fillId="0" borderId="18" xfId="12" applyFont="1" applyBorder="1" applyAlignment="1">
      <alignment wrapText="1"/>
    </xf>
    <xf numFmtId="0" fontId="19" fillId="0" borderId="19" xfId="12" applyFont="1" applyBorder="1" applyAlignment="1">
      <alignment wrapText="1"/>
    </xf>
    <xf numFmtId="0" fontId="19" fillId="0" borderId="33" xfId="12" applyFont="1" applyBorder="1" applyAlignment="1">
      <alignment wrapText="1"/>
    </xf>
    <xf numFmtId="0" fontId="19" fillId="0" borderId="24" xfId="12" applyFont="1" applyBorder="1" applyAlignment="1">
      <alignment wrapText="1"/>
    </xf>
    <xf numFmtId="0" fontId="19" fillId="0" borderId="26" xfId="12" applyFont="1" applyBorder="1" applyAlignment="1">
      <alignment wrapText="1"/>
    </xf>
    <xf numFmtId="0" fontId="16" fillId="0" borderId="33" xfId="12" applyFont="1" applyBorder="1" applyAlignment="1">
      <alignment wrapText="1"/>
    </xf>
    <xf numFmtId="0" fontId="16" fillId="0" borderId="24" xfId="12" applyFont="1" applyBorder="1" applyAlignment="1">
      <alignment wrapText="1"/>
    </xf>
    <xf numFmtId="0" fontId="16" fillId="0" borderId="26" xfId="12" applyFont="1" applyBorder="1" applyAlignment="1">
      <alignment wrapText="1"/>
    </xf>
    <xf numFmtId="0" fontId="16" fillId="0" borderId="20" xfId="12" applyFont="1" applyBorder="1" applyAlignment="1">
      <alignment horizontal="center"/>
    </xf>
    <xf numFmtId="0" fontId="16" fillId="0" borderId="0" xfId="12" applyFont="1" applyAlignment="1">
      <alignment horizontal="center"/>
    </xf>
    <xf numFmtId="0" fontId="16" fillId="0" borderId="21" xfId="12" applyFont="1" applyBorder="1" applyAlignment="1">
      <alignment horizontal="center"/>
    </xf>
    <xf numFmtId="0" fontId="22" fillId="0" borderId="32" xfId="12" applyFont="1" applyBorder="1" applyAlignment="1">
      <alignment horizontal="center" vertical="center" wrapText="1"/>
    </xf>
    <xf numFmtId="0" fontId="22" fillId="0" borderId="18" xfId="12" applyFont="1" applyBorder="1" applyAlignment="1">
      <alignment horizontal="center" vertical="center" wrapText="1"/>
    </xf>
    <xf numFmtId="0" fontId="22" fillId="0" borderId="4" xfId="12" applyFont="1" applyBorder="1" applyAlignment="1">
      <alignment horizontal="center" vertical="center" wrapText="1"/>
    </xf>
    <xf numFmtId="0" fontId="22" fillId="0" borderId="39" xfId="12" applyFont="1" applyBorder="1" applyAlignment="1">
      <alignment horizontal="center" vertical="center" wrapText="1"/>
    </xf>
    <xf numFmtId="0" fontId="22" fillId="0" borderId="0" xfId="12" applyFont="1" applyAlignment="1">
      <alignment horizontal="center" vertical="center" wrapText="1"/>
    </xf>
    <xf numFmtId="0" fontId="22" fillId="0" borderId="21" xfId="12" applyFont="1" applyBorder="1" applyAlignment="1">
      <alignment horizontal="center" vertical="center" wrapText="1"/>
    </xf>
    <xf numFmtId="0" fontId="16" fillId="0" borderId="39" xfId="12" applyFont="1" applyBorder="1" applyAlignment="1">
      <alignment horizontal="center"/>
    </xf>
    <xf numFmtId="0" fontId="16" fillId="0" borderId="22" xfId="12" applyFont="1" applyBorder="1" applyAlignment="1">
      <alignment horizontal="center"/>
    </xf>
    <xf numFmtId="0" fontId="16" fillId="0" borderId="39" xfId="12" quotePrefix="1" applyFont="1" applyBorder="1" applyAlignment="1">
      <alignment horizontal="center"/>
    </xf>
    <xf numFmtId="0" fontId="16" fillId="0" borderId="21" xfId="12" quotePrefix="1" applyFont="1" applyBorder="1" applyAlignment="1">
      <alignment horizontal="center"/>
    </xf>
    <xf numFmtId="41" fontId="16" fillId="0" borderId="39" xfId="9" applyNumberFormat="1" applyFont="1" applyBorder="1" applyAlignment="1">
      <alignment horizontal="center"/>
    </xf>
    <xf numFmtId="41" fontId="16" fillId="0" borderId="22" xfId="9" applyNumberFormat="1" applyFont="1" applyBorder="1" applyAlignment="1">
      <alignment horizontal="center"/>
    </xf>
    <xf numFmtId="43" fontId="23" fillId="0" borderId="39" xfId="9" applyFont="1" applyBorder="1" applyAlignment="1">
      <alignment horizontal="center" vertical="center"/>
    </xf>
    <xf numFmtId="43" fontId="23" fillId="0" borderId="22" xfId="9" applyFont="1" applyBorder="1" applyAlignment="1">
      <alignment horizontal="center" vertical="center"/>
    </xf>
    <xf numFmtId="43" fontId="16" fillId="0" borderId="39" xfId="12" applyNumberFormat="1" applyFont="1" applyBorder="1" applyAlignment="1">
      <alignment horizontal="center"/>
    </xf>
    <xf numFmtId="0" fontId="18" fillId="0" borderId="39" xfId="12" applyFont="1" applyBorder="1" applyAlignment="1">
      <alignment horizontal="center"/>
    </xf>
    <xf numFmtId="0" fontId="18" fillId="0" borderId="22" xfId="12" applyFont="1" applyBorder="1" applyAlignment="1">
      <alignment horizontal="center"/>
    </xf>
    <xf numFmtId="0" fontId="29" fillId="0" borderId="0" xfId="12" applyFont="1" applyAlignment="1">
      <alignment horizontal="center" vertical="center"/>
    </xf>
    <xf numFmtId="4" fontId="31" fillId="0" borderId="0" xfId="12" applyNumberFormat="1" applyFont="1" applyAlignment="1">
      <alignment horizontal="center"/>
    </xf>
    <xf numFmtId="0" fontId="31" fillId="0" borderId="0" xfId="12" applyFont="1" applyAlignment="1">
      <alignment horizontal="center"/>
    </xf>
    <xf numFmtId="0" fontId="28" fillId="0" borderId="20" xfId="12" applyFont="1" applyBorder="1" applyAlignment="1">
      <alignment horizontal="center"/>
    </xf>
    <xf numFmtId="0" fontId="28" fillId="0" borderId="0" xfId="12" applyFont="1" applyAlignment="1">
      <alignment horizontal="center"/>
    </xf>
    <xf numFmtId="0" fontId="28" fillId="0" borderId="21" xfId="12" applyFont="1" applyBorder="1" applyAlignment="1">
      <alignment horizontal="center"/>
    </xf>
    <xf numFmtId="4" fontId="28" fillId="0" borderId="0" xfId="12" applyNumberFormat="1" applyFont="1" applyAlignment="1">
      <alignment horizontal="center"/>
    </xf>
    <xf numFmtId="0" fontId="28" fillId="0" borderId="39" xfId="12" quotePrefix="1" applyFont="1" applyBorder="1" applyAlignment="1">
      <alignment horizontal="center"/>
    </xf>
    <xf numFmtId="0" fontId="28" fillId="0" borderId="21" xfId="12" quotePrefix="1" applyFont="1" applyBorder="1" applyAlignment="1">
      <alignment horizontal="center"/>
    </xf>
    <xf numFmtId="0" fontId="28" fillId="0" borderId="39" xfId="12" applyFont="1" applyBorder="1" applyAlignment="1">
      <alignment horizontal="center"/>
    </xf>
    <xf numFmtId="0" fontId="28" fillId="0" borderId="22" xfId="12" applyFont="1" applyBorder="1" applyAlignment="1">
      <alignment horizontal="center"/>
    </xf>
    <xf numFmtId="43" fontId="24" fillId="0" borderId="39" xfId="9" applyFont="1" applyBorder="1" applyAlignment="1">
      <alignment horizontal="center"/>
    </xf>
    <xf numFmtId="43" fontId="24" fillId="0" borderId="22" xfId="9" applyFont="1" applyBorder="1" applyAlignment="1">
      <alignment horizontal="center"/>
    </xf>
    <xf numFmtId="43" fontId="24" fillId="0" borderId="38" xfId="9" applyFont="1" applyBorder="1" applyAlignment="1">
      <alignment horizontal="center"/>
    </xf>
    <xf numFmtId="43" fontId="24" fillId="0" borderId="29" xfId="9" applyFont="1" applyBorder="1" applyAlignment="1">
      <alignment horizontal="center"/>
    </xf>
    <xf numFmtId="0" fontId="16" fillId="0" borderId="28" xfId="12" applyFont="1" applyBorder="1" applyAlignment="1">
      <alignment horizontal="center"/>
    </xf>
    <xf numFmtId="0" fontId="16" fillId="0" borderId="1" xfId="12" applyFont="1" applyBorder="1" applyAlignment="1">
      <alignment horizontal="center"/>
    </xf>
    <xf numFmtId="0" fontId="16" fillId="0" borderId="7" xfId="12" applyFont="1" applyBorder="1" applyAlignment="1">
      <alignment horizontal="center"/>
    </xf>
    <xf numFmtId="0" fontId="16" fillId="0" borderId="38" xfId="12" applyFont="1" applyBorder="1" applyAlignment="1">
      <alignment horizontal="right" wrapText="1"/>
    </xf>
    <xf numFmtId="0" fontId="16" fillId="0" borderId="1" xfId="12" applyFont="1" applyBorder="1" applyAlignment="1">
      <alignment horizontal="right" wrapText="1"/>
    </xf>
    <xf numFmtId="0" fontId="16" fillId="0" borderId="7" xfId="12" applyFont="1" applyBorder="1" applyAlignment="1">
      <alignment horizontal="right" wrapText="1"/>
    </xf>
    <xf numFmtId="0" fontId="16" fillId="0" borderId="38" xfId="12" quotePrefix="1" applyFont="1" applyBorder="1" applyAlignment="1">
      <alignment horizontal="center"/>
    </xf>
    <xf numFmtId="0" fontId="16" fillId="0" borderId="7" xfId="12" quotePrefix="1" applyFont="1" applyBorder="1" applyAlignment="1">
      <alignment horizontal="center"/>
    </xf>
    <xf numFmtId="0" fontId="19" fillId="0" borderId="40" xfId="12" applyFont="1" applyBorder="1" applyAlignment="1">
      <alignment vertical="center" wrapText="1"/>
    </xf>
    <xf numFmtId="0" fontId="16" fillId="0" borderId="41" xfId="12" applyFont="1" applyBorder="1" applyAlignment="1">
      <alignment vertical="center" wrapText="1"/>
    </xf>
    <xf numFmtId="0" fontId="16" fillId="0" borderId="0" xfId="12" applyFont="1" applyAlignment="1">
      <alignment horizontal="left" wrapText="1"/>
    </xf>
    <xf numFmtId="0" fontId="19" fillId="0" borderId="0" xfId="12" applyFont="1" applyAlignment="1">
      <alignment horizontal="left" wrapText="1"/>
    </xf>
    <xf numFmtId="0" fontId="19" fillId="0" borderId="22" xfId="12" applyFont="1" applyBorder="1" applyAlignment="1">
      <alignment horizontal="left" wrapText="1"/>
    </xf>
    <xf numFmtId="0" fontId="19" fillId="0" borderId="20" xfId="12" applyFont="1" applyBorder="1" applyAlignment="1">
      <alignment horizontal="left" vertical="center" wrapText="1"/>
    </xf>
    <xf numFmtId="0" fontId="19" fillId="0" borderId="39" xfId="12" applyFont="1" applyBorder="1" applyAlignment="1">
      <alignment horizontal="center"/>
    </xf>
    <xf numFmtId="0" fontId="19" fillId="0" borderId="0" xfId="12" applyFont="1" applyAlignment="1">
      <alignment horizontal="center"/>
    </xf>
    <xf numFmtId="0" fontId="16" fillId="0" borderId="0" xfId="12" applyFont="1" applyAlignment="1">
      <alignment horizontal="left"/>
    </xf>
    <xf numFmtId="0" fontId="16" fillId="0" borderId="22" xfId="12" applyFont="1" applyBorder="1" applyAlignment="1">
      <alignment horizontal="left"/>
    </xf>
    <xf numFmtId="0" fontId="16" fillId="0" borderId="20" xfId="12" applyFont="1" applyBorder="1" applyAlignment="1">
      <alignment wrapText="1"/>
    </xf>
    <xf numFmtId="0" fontId="16" fillId="0" borderId="0" xfId="12" applyFont="1" applyAlignment="1">
      <alignment horizontal="center" vertical="center" wrapText="1"/>
    </xf>
    <xf numFmtId="0" fontId="16" fillId="0" borderId="22" xfId="12" applyFont="1" applyBorder="1" applyAlignment="1">
      <alignment horizontal="left" wrapText="1"/>
    </xf>
    <xf numFmtId="0" fontId="19" fillId="0" borderId="42" xfId="12" applyFont="1" applyBorder="1" applyAlignment="1">
      <alignment horizontal="center"/>
    </xf>
    <xf numFmtId="0" fontId="19" fillId="0" borderId="43" xfId="12" applyFont="1" applyBorder="1" applyAlignment="1">
      <alignment horizontal="center"/>
    </xf>
    <xf numFmtId="0" fontId="19" fillId="0" borderId="44" xfId="12" applyFont="1" applyBorder="1" applyAlignment="1">
      <alignment horizontal="center"/>
    </xf>
    <xf numFmtId="0" fontId="19" fillId="0" borderId="45" xfId="12" applyFont="1" applyBorder="1" applyAlignment="1">
      <alignment horizontal="center"/>
    </xf>
    <xf numFmtId="0" fontId="16" fillId="0" borderId="20" xfId="12" applyFont="1" applyBorder="1" applyAlignment="1">
      <alignment horizontal="center" vertical="center" wrapText="1"/>
    </xf>
    <xf numFmtId="0" fontId="25" fillId="0" borderId="0" xfId="12" applyFont="1" applyAlignment="1">
      <alignment horizontal="left" vertical="top" wrapText="1"/>
    </xf>
    <xf numFmtId="0" fontId="25" fillId="0" borderId="22" xfId="12" applyFont="1" applyBorder="1" applyAlignment="1">
      <alignment horizontal="left" vertical="top" wrapText="1"/>
    </xf>
    <xf numFmtId="0" fontId="16" fillId="0" borderId="20" xfId="12" applyFont="1" applyBorder="1" applyAlignment="1">
      <alignment horizontal="left" wrapText="1"/>
    </xf>
    <xf numFmtId="0" fontId="26" fillId="0" borderId="0" xfId="12" applyFont="1" applyAlignment="1">
      <alignment horizontal="center" wrapText="1"/>
    </xf>
    <xf numFmtId="0" fontId="26" fillId="0" borderId="22" xfId="12" applyFont="1" applyBorder="1" applyAlignment="1">
      <alignment horizontal="center" wrapText="1"/>
    </xf>
    <xf numFmtId="0" fontId="26" fillId="0" borderId="0" xfId="12" applyFont="1" applyAlignment="1">
      <alignment horizontal="center"/>
    </xf>
    <xf numFmtId="0" fontId="19" fillId="0" borderId="0" xfId="12" applyFont="1" applyAlignment="1">
      <alignment horizontal="center" wrapText="1"/>
    </xf>
    <xf numFmtId="0" fontId="19" fillId="0" borderId="22" xfId="12" applyFont="1" applyBorder="1" applyAlignment="1">
      <alignment horizontal="center" wrapText="1"/>
    </xf>
    <xf numFmtId="0" fontId="16" fillId="0" borderId="33" xfId="12" applyFont="1" applyBorder="1" applyAlignment="1">
      <alignment horizontal="center"/>
    </xf>
    <xf numFmtId="0" fontId="16" fillId="0" borderId="26" xfId="12" applyFont="1" applyBorder="1" applyAlignment="1">
      <alignment horizontal="center"/>
    </xf>
    <xf numFmtId="0" fontId="16" fillId="0" borderId="42" xfId="12" applyFont="1" applyBorder="1" applyAlignment="1">
      <alignment horizontal="center" vertical="center"/>
    </xf>
    <xf numFmtId="0" fontId="16" fillId="0" borderId="46" xfId="12" applyFont="1" applyBorder="1" applyAlignment="1">
      <alignment horizontal="center" vertical="center"/>
    </xf>
    <xf numFmtId="0" fontId="16" fillId="0" borderId="39" xfId="12" quotePrefix="1" applyFont="1" applyBorder="1" applyAlignment="1">
      <alignment horizontal="left" wrapText="1"/>
    </xf>
    <xf numFmtId="0" fontId="16" fillId="0" borderId="0" xfId="12" quotePrefix="1" applyFont="1" applyAlignment="1">
      <alignment horizontal="left" wrapText="1"/>
    </xf>
    <xf numFmtId="0" fontId="16" fillId="0" borderId="22" xfId="12" quotePrefix="1" applyFont="1" applyBorder="1" applyAlignment="1">
      <alignment horizontal="left" wrapText="1"/>
    </xf>
    <xf numFmtId="0" fontId="16" fillId="0" borderId="40" xfId="12" applyFont="1" applyBorder="1" applyAlignment="1">
      <alignment horizontal="center" vertical="center"/>
    </xf>
    <xf numFmtId="0" fontId="16" fillId="0" borderId="5" xfId="12" applyFont="1" applyBorder="1" applyAlignment="1">
      <alignment horizontal="center" vertical="center"/>
    </xf>
    <xf numFmtId="164" fontId="16" fillId="0" borderId="39" xfId="12" applyNumberFormat="1" applyFont="1" applyBorder="1" applyAlignment="1">
      <alignment horizontal="center" vertical="center"/>
    </xf>
    <xf numFmtId="164" fontId="16" fillId="0" borderId="0" xfId="12" applyNumberFormat="1" applyFont="1" applyAlignment="1">
      <alignment horizontal="center" vertical="center"/>
    </xf>
    <xf numFmtId="164" fontId="16" fillId="0" borderId="38" xfId="12" applyNumberFormat="1" applyFont="1" applyBorder="1" applyAlignment="1">
      <alignment horizontal="center" vertical="center"/>
    </xf>
    <xf numFmtId="164" fontId="16" fillId="0" borderId="1" xfId="12" applyNumberFormat="1" applyFont="1" applyBorder="1" applyAlignment="1">
      <alignment horizontal="center" vertical="center"/>
    </xf>
    <xf numFmtId="0" fontId="16" fillId="0" borderId="39" xfId="12" applyFont="1" applyBorder="1" applyAlignment="1">
      <alignment horizontal="center" vertical="center" wrapText="1"/>
    </xf>
    <xf numFmtId="0" fontId="16" fillId="0" borderId="22" xfId="12" applyFont="1" applyBorder="1" applyAlignment="1">
      <alignment horizontal="center" vertical="center" wrapText="1"/>
    </xf>
    <xf numFmtId="0" fontId="16" fillId="0" borderId="39" xfId="12" applyFont="1" applyBorder="1" applyAlignment="1">
      <alignment horizontal="center" vertical="center"/>
    </xf>
    <xf numFmtId="0" fontId="16" fillId="0" borderId="21" xfId="12" applyFont="1" applyBorder="1" applyAlignment="1">
      <alignment horizontal="center" vertical="center"/>
    </xf>
    <xf numFmtId="0" fontId="16" fillId="0" borderId="30" xfId="12" applyFont="1" applyBorder="1" applyAlignment="1">
      <alignment horizontal="center" vertical="center"/>
    </xf>
    <xf numFmtId="0" fontId="2" fillId="0" borderId="17" xfId="14" applyBorder="1" applyAlignment="1">
      <alignment horizontal="center" vertical="center"/>
    </xf>
    <xf numFmtId="0" fontId="2" fillId="0" borderId="18" xfId="14" applyBorder="1" applyAlignment="1">
      <alignment horizontal="center" vertical="center"/>
    </xf>
    <xf numFmtId="0" fontId="2" fillId="0" borderId="19" xfId="14" applyBorder="1" applyAlignment="1">
      <alignment horizontal="center" vertical="center"/>
    </xf>
    <xf numFmtId="0" fontId="2" fillId="0" borderId="20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22" xfId="14" applyBorder="1" applyAlignment="1">
      <alignment horizontal="center" vertical="center"/>
    </xf>
    <xf numFmtId="0" fontId="4" fillId="0" borderId="20" xfId="14" applyFont="1" applyBorder="1" applyAlignment="1">
      <alignment horizontal="center"/>
    </xf>
    <xf numFmtId="0" fontId="4" fillId="0" borderId="0" xfId="14" applyFont="1" applyAlignment="1">
      <alignment horizontal="center"/>
    </xf>
    <xf numFmtId="0" fontId="4" fillId="0" borderId="22" xfId="14" applyFont="1" applyBorder="1" applyAlignment="1">
      <alignment horizontal="center"/>
    </xf>
    <xf numFmtId="0" fontId="2" fillId="0" borderId="8" xfId="14" applyBorder="1" applyAlignment="1">
      <alignment horizontal="left"/>
    </xf>
    <xf numFmtId="0" fontId="2" fillId="0" borderId="9" xfId="14" applyBorder="1" applyAlignment="1">
      <alignment horizontal="left"/>
    </xf>
    <xf numFmtId="0" fontId="4" fillId="0" borderId="47" xfId="14" applyFont="1" applyBorder="1" applyAlignment="1">
      <alignment horizontal="left"/>
    </xf>
    <xf numFmtId="0" fontId="4" fillId="0" borderId="48" xfId="14" applyFont="1" applyBorder="1" applyAlignment="1">
      <alignment horizontal="left"/>
    </xf>
    <xf numFmtId="0" fontId="4" fillId="0" borderId="49" xfId="14" applyFont="1" applyBorder="1" applyAlignment="1">
      <alignment horizontal="left"/>
    </xf>
    <xf numFmtId="0" fontId="27" fillId="0" borderId="47" xfId="14" applyFont="1" applyBorder="1" applyAlignment="1">
      <alignment horizontal="left"/>
    </xf>
    <xf numFmtId="0" fontId="27" fillId="0" borderId="48" xfId="14" applyFont="1" applyBorder="1" applyAlignment="1">
      <alignment horizontal="left"/>
    </xf>
    <xf numFmtId="0" fontId="27" fillId="0" borderId="49" xfId="14" applyFont="1" applyBorder="1" applyAlignment="1">
      <alignment horizontal="left"/>
    </xf>
    <xf numFmtId="0" fontId="2" fillId="0" borderId="8" xfId="14" applyBorder="1" applyAlignment="1">
      <alignment horizontal="center" vertical="center"/>
    </xf>
    <xf numFmtId="0" fontId="2" fillId="0" borderId="9" xfId="14" applyBorder="1" applyAlignment="1">
      <alignment horizontal="center" vertical="center"/>
    </xf>
    <xf numFmtId="0" fontId="2" fillId="0" borderId="9" xfId="14" applyBorder="1" applyAlignment="1">
      <alignment horizontal="center"/>
    </xf>
    <xf numFmtId="0" fontId="4" fillId="0" borderId="8" xfId="14" applyFont="1" applyBorder="1" applyAlignment="1">
      <alignment horizontal="center"/>
    </xf>
    <xf numFmtId="0" fontId="4" fillId="0" borderId="9" xfId="14" applyFont="1" applyBorder="1" applyAlignment="1">
      <alignment horizontal="center"/>
    </xf>
    <xf numFmtId="0" fontId="2" fillId="0" borderId="63" xfId="14" applyBorder="1" applyAlignment="1">
      <alignment horizontal="left"/>
    </xf>
    <xf numFmtId="0" fontId="2" fillId="0" borderId="64" xfId="14" applyBorder="1" applyAlignment="1">
      <alignment horizontal="left"/>
    </xf>
    <xf numFmtId="0" fontId="4" fillId="0" borderId="57" xfId="14" applyFont="1" applyBorder="1" applyAlignment="1">
      <alignment horizontal="center"/>
    </xf>
    <xf numFmtId="0" fontId="4" fillId="0" borderId="58" xfId="14" applyFont="1" applyBorder="1" applyAlignment="1">
      <alignment horizontal="center"/>
    </xf>
    <xf numFmtId="0" fontId="4" fillId="0" borderId="59" xfId="14" applyFont="1" applyBorder="1" applyAlignment="1">
      <alignment horizontal="center"/>
    </xf>
    <xf numFmtId="0" fontId="2" fillId="0" borderId="57" xfId="14" applyBorder="1" applyAlignment="1">
      <alignment horizontal="left"/>
    </xf>
    <xf numFmtId="0" fontId="2" fillId="0" borderId="58" xfId="14" applyBorder="1" applyAlignment="1">
      <alignment horizontal="left"/>
    </xf>
    <xf numFmtId="0" fontId="2" fillId="0" borderId="59" xfId="14" applyBorder="1" applyAlignment="1">
      <alignment horizontal="left"/>
    </xf>
    <xf numFmtId="43" fontId="38" fillId="0" borderId="10" xfId="1" applyFont="1" applyFill="1" applyBorder="1" applyAlignment="1">
      <alignment horizontal="center"/>
    </xf>
    <xf numFmtId="4" fontId="51" fillId="0" borderId="10" xfId="4" applyNumberFormat="1" applyFont="1" applyFill="1" applyBorder="1" applyAlignment="1">
      <alignment horizontal="center"/>
    </xf>
    <xf numFmtId="43" fontId="51" fillId="3" borderId="10" xfId="1" quotePrefix="1" applyFont="1" applyFill="1" applyBorder="1" applyAlignment="1">
      <alignment horizontal="center"/>
    </xf>
    <xf numFmtId="43" fontId="51" fillId="0" borderId="10" xfId="2" applyNumberFormat="1" applyFont="1" applyBorder="1" applyAlignment="1">
      <alignment horizontal="center"/>
    </xf>
    <xf numFmtId="43" fontId="51" fillId="3" borderId="10" xfId="2" applyNumberFormat="1" applyFont="1" applyFill="1" applyBorder="1" applyAlignment="1">
      <alignment horizontal="center"/>
    </xf>
    <xf numFmtId="43" fontId="51" fillId="0" borderId="10" xfId="1" quotePrefix="1" applyFont="1" applyFill="1" applyBorder="1" applyAlignment="1">
      <alignment horizontal="center"/>
    </xf>
    <xf numFmtId="43" fontId="38" fillId="0" borderId="9" xfId="1" applyFont="1" applyFill="1" applyBorder="1" applyAlignment="1">
      <alignment horizontal="center"/>
    </xf>
    <xf numFmtId="4" fontId="51" fillId="0" borderId="9" xfId="4" applyNumberFormat="1" applyFont="1" applyFill="1" applyBorder="1" applyAlignment="1">
      <alignment horizontal="center"/>
    </xf>
    <xf numFmtId="43" fontId="51" fillId="3" borderId="9" xfId="1" quotePrefix="1" applyFont="1" applyFill="1" applyBorder="1" applyAlignment="1">
      <alignment horizontal="center"/>
    </xf>
    <xf numFmtId="43" fontId="51" fillId="0" borderId="9" xfId="2" applyNumberFormat="1" applyFont="1" applyBorder="1" applyAlignment="1">
      <alignment horizontal="center"/>
    </xf>
    <xf numFmtId="43" fontId="51" fillId="3" borderId="9" xfId="2" applyNumberFormat="1" applyFont="1" applyFill="1" applyBorder="1" applyAlignment="1">
      <alignment horizontal="center"/>
    </xf>
    <xf numFmtId="43" fontId="37" fillId="4" borderId="76" xfId="3" applyFont="1" applyFill="1" applyBorder="1" applyAlignment="1">
      <alignment horizontal="center"/>
    </xf>
    <xf numFmtId="0" fontId="72" fillId="2" borderId="9" xfId="0" applyFont="1" applyFill="1" applyBorder="1" applyAlignment="1">
      <alignment horizontal="left" vertical="center"/>
    </xf>
    <xf numFmtId="0" fontId="72" fillId="2" borderId="10" xfId="0" applyFont="1" applyFill="1" applyBorder="1" applyAlignment="1">
      <alignment horizontal="left" vertical="center"/>
    </xf>
    <xf numFmtId="0" fontId="72" fillId="0" borderId="9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3" fillId="2" borderId="9" xfId="0" applyFont="1" applyFill="1" applyBorder="1" applyAlignment="1">
      <alignment horizontal="left" vertical="center"/>
    </xf>
  </cellXfs>
  <cellStyles count="18">
    <cellStyle name="Comma" xfId="1" builtinId="3"/>
    <cellStyle name="Comma 2" xfId="4"/>
    <cellStyle name="Comma 3" xfId="8"/>
    <cellStyle name="Comma 3 2" xfId="9"/>
    <cellStyle name="Comma 4" xfId="3"/>
    <cellStyle name="Currency 2" xfId="10"/>
    <cellStyle name="Normal" xfId="0" builtinId="0"/>
    <cellStyle name="Normal 2" xfId="5"/>
    <cellStyle name="Normal 2 2" xfId="11"/>
    <cellStyle name="Normal 2 2 2" xfId="12"/>
    <cellStyle name="Normal 3" xfId="13"/>
    <cellStyle name="Normal 3 2" xfId="17"/>
    <cellStyle name="Normal 4" xfId="14"/>
    <cellStyle name="Normal 5" xfId="2"/>
    <cellStyle name="Normal 6" xfId="15"/>
    <cellStyle name="Normal_Sheet1" xfId="7"/>
    <cellStyle name="Percent 2" xfId="16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13335</xdr:rowOff>
    </xdr:from>
    <xdr:to>
      <xdr:col>1</xdr:col>
      <xdr:colOff>127000</xdr:colOff>
      <xdr:row>19</xdr:row>
      <xdr:rowOff>63500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46D4AB4C-CEE2-44A9-9294-49612EFC22B7}"/>
            </a:ext>
          </a:extLst>
        </xdr:cNvPr>
        <xdr:cNvSpPr txBox="1">
          <a:spLocks noChangeArrowheads="1"/>
        </xdr:cNvSpPr>
      </xdr:nvSpPr>
      <xdr:spPr bwMode="auto">
        <a:xfrm>
          <a:off x="1" y="12881610"/>
          <a:ext cx="431799" cy="345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A</a:t>
          </a:r>
        </a:p>
      </xdr:txBody>
    </xdr:sp>
    <xdr:clientData/>
  </xdr:twoCellAnchor>
  <xdr:twoCellAnchor>
    <xdr:from>
      <xdr:col>0</xdr:col>
      <xdr:colOff>0</xdr:colOff>
      <xdr:row>25</xdr:row>
      <xdr:rowOff>9525</xdr:rowOff>
    </xdr:from>
    <xdr:to>
      <xdr:col>1</xdr:col>
      <xdr:colOff>127000</xdr:colOff>
      <xdr:row>26</xdr:row>
      <xdr:rowOff>63499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735A6389-10E9-4E53-A0E0-4FE00385B101}"/>
            </a:ext>
          </a:extLst>
        </xdr:cNvPr>
        <xdr:cNvSpPr txBox="1">
          <a:spLocks noChangeArrowheads="1"/>
        </xdr:cNvSpPr>
      </xdr:nvSpPr>
      <xdr:spPr bwMode="auto">
        <a:xfrm>
          <a:off x="0" y="14944725"/>
          <a:ext cx="431800" cy="3492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B</a:t>
          </a:r>
        </a:p>
      </xdr:txBody>
    </xdr:sp>
    <xdr:clientData/>
  </xdr:twoCellAnchor>
  <xdr:twoCellAnchor>
    <xdr:from>
      <xdr:col>9</xdr:col>
      <xdr:colOff>13605</xdr:colOff>
      <xdr:row>18</xdr:row>
      <xdr:rowOff>27216</xdr:rowOff>
    </xdr:from>
    <xdr:to>
      <xdr:col>9</xdr:col>
      <xdr:colOff>523874</xdr:colOff>
      <xdr:row>19</xdr:row>
      <xdr:rowOff>127000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2A1C0A57-4C1F-4414-876B-D19FDCC7126A}"/>
            </a:ext>
          </a:extLst>
        </xdr:cNvPr>
        <xdr:cNvSpPr txBox="1">
          <a:spLocks noChangeArrowheads="1"/>
        </xdr:cNvSpPr>
      </xdr:nvSpPr>
      <xdr:spPr bwMode="auto">
        <a:xfrm>
          <a:off x="10976880" y="12895491"/>
          <a:ext cx="510269" cy="3950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8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1600" b="1" i="0" strike="noStrike">
              <a:solidFill>
                <a:srgbClr val="000000"/>
              </a:solidFill>
              <a:latin typeface="Book Antiqua"/>
            </a:rPr>
            <a:t>C</a:t>
          </a:r>
          <a:endParaRPr lang="en-PH" sz="24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</xdr:colOff>
      <xdr:row>25</xdr:row>
      <xdr:rowOff>13607</xdr:rowOff>
    </xdr:from>
    <xdr:to>
      <xdr:col>9</xdr:col>
      <xdr:colOff>476251</xdr:colOff>
      <xdr:row>26</xdr:row>
      <xdr:rowOff>127000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6D03F0F9-4F0C-4CB9-833B-868F8B0979B1}"/>
            </a:ext>
          </a:extLst>
        </xdr:cNvPr>
        <xdr:cNvSpPr txBox="1">
          <a:spLocks noChangeArrowheads="1"/>
        </xdr:cNvSpPr>
      </xdr:nvSpPr>
      <xdr:spPr bwMode="auto">
        <a:xfrm>
          <a:off x="10963276" y="14948807"/>
          <a:ext cx="476250" cy="4086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2000" b="1" i="0" strike="noStrike">
              <a:solidFill>
                <a:srgbClr val="000000"/>
              </a:solidFill>
              <a:latin typeface="Book Antiqua"/>
            </a:rPr>
            <a:t>D</a:t>
          </a:r>
          <a:endParaRPr lang="en-PH" sz="28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13335</xdr:rowOff>
    </xdr:from>
    <xdr:to>
      <xdr:col>1</xdr:col>
      <xdr:colOff>127000</xdr:colOff>
      <xdr:row>33</xdr:row>
      <xdr:rowOff>63500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7413DDB-BBED-4A78-B862-A2015D8B0EAD}"/>
            </a:ext>
          </a:extLst>
        </xdr:cNvPr>
        <xdr:cNvSpPr txBox="1">
          <a:spLocks noChangeArrowheads="1"/>
        </xdr:cNvSpPr>
      </xdr:nvSpPr>
      <xdr:spPr bwMode="auto">
        <a:xfrm>
          <a:off x="1" y="6785610"/>
          <a:ext cx="431799" cy="345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A</a:t>
          </a:r>
        </a:p>
      </xdr:txBody>
    </xdr:sp>
    <xdr:clientData/>
  </xdr:twoCellAnchor>
  <xdr:twoCellAnchor>
    <xdr:from>
      <xdr:col>0</xdr:col>
      <xdr:colOff>0</xdr:colOff>
      <xdr:row>39</xdr:row>
      <xdr:rowOff>9525</xdr:rowOff>
    </xdr:from>
    <xdr:to>
      <xdr:col>1</xdr:col>
      <xdr:colOff>127000</xdr:colOff>
      <xdr:row>40</xdr:row>
      <xdr:rowOff>63499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C790409-ABF4-42AA-B0D9-D1830165B3EE}"/>
            </a:ext>
          </a:extLst>
        </xdr:cNvPr>
        <xdr:cNvSpPr txBox="1">
          <a:spLocks noChangeArrowheads="1"/>
        </xdr:cNvSpPr>
      </xdr:nvSpPr>
      <xdr:spPr bwMode="auto">
        <a:xfrm>
          <a:off x="0" y="8839200"/>
          <a:ext cx="431800" cy="3492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B</a:t>
          </a:r>
        </a:p>
      </xdr:txBody>
    </xdr:sp>
    <xdr:clientData/>
  </xdr:twoCellAnchor>
  <xdr:twoCellAnchor>
    <xdr:from>
      <xdr:col>9</xdr:col>
      <xdr:colOff>13605</xdr:colOff>
      <xdr:row>32</xdr:row>
      <xdr:rowOff>27216</xdr:rowOff>
    </xdr:from>
    <xdr:to>
      <xdr:col>9</xdr:col>
      <xdr:colOff>523874</xdr:colOff>
      <xdr:row>33</xdr:row>
      <xdr:rowOff>127000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2C33FCC-970D-44CA-9359-B8EECD31E0E2}"/>
            </a:ext>
          </a:extLst>
        </xdr:cNvPr>
        <xdr:cNvSpPr txBox="1">
          <a:spLocks noChangeArrowheads="1"/>
        </xdr:cNvSpPr>
      </xdr:nvSpPr>
      <xdr:spPr bwMode="auto">
        <a:xfrm>
          <a:off x="11253105" y="6799491"/>
          <a:ext cx="510269" cy="3950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8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1600" b="1" i="0" strike="noStrike">
              <a:solidFill>
                <a:srgbClr val="000000"/>
              </a:solidFill>
              <a:latin typeface="Book Antiqua"/>
            </a:rPr>
            <a:t>C</a:t>
          </a:r>
          <a:endParaRPr lang="en-PH" sz="24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</xdr:colOff>
      <xdr:row>39</xdr:row>
      <xdr:rowOff>13607</xdr:rowOff>
    </xdr:from>
    <xdr:to>
      <xdr:col>9</xdr:col>
      <xdr:colOff>476251</xdr:colOff>
      <xdr:row>40</xdr:row>
      <xdr:rowOff>127000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2E58BE39-0631-47CE-A574-46E74C9BA762}"/>
            </a:ext>
          </a:extLst>
        </xdr:cNvPr>
        <xdr:cNvSpPr txBox="1">
          <a:spLocks noChangeArrowheads="1"/>
        </xdr:cNvSpPr>
      </xdr:nvSpPr>
      <xdr:spPr bwMode="auto">
        <a:xfrm>
          <a:off x="11239501" y="8843282"/>
          <a:ext cx="476250" cy="4086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2000" b="1" i="0" strike="noStrike">
              <a:solidFill>
                <a:srgbClr val="000000"/>
              </a:solidFill>
              <a:latin typeface="Book Antiqua"/>
            </a:rPr>
            <a:t>D</a:t>
          </a:r>
          <a:endParaRPr lang="en-PH" sz="28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13334</xdr:rowOff>
    </xdr:from>
    <xdr:to>
      <xdr:col>1</xdr:col>
      <xdr:colOff>63499</xdr:colOff>
      <xdr:row>81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0" y="44431584"/>
          <a:ext cx="365124" cy="2882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400" b="1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1800" b="1" i="0" strike="noStrike">
              <a:solidFill>
                <a:srgbClr val="000000"/>
              </a:solidFill>
              <a:latin typeface="Book Antiqua"/>
            </a:rPr>
            <a:t>A</a:t>
          </a:r>
        </a:p>
      </xdr:txBody>
    </xdr:sp>
    <xdr:clientData/>
  </xdr:twoCellAnchor>
  <xdr:twoCellAnchor>
    <xdr:from>
      <xdr:col>0</xdr:col>
      <xdr:colOff>0</xdr:colOff>
      <xdr:row>87</xdr:row>
      <xdr:rowOff>9526</xdr:rowOff>
    </xdr:from>
    <xdr:to>
      <xdr:col>1</xdr:col>
      <xdr:colOff>47625</xdr:colOff>
      <xdr:row>88</xdr:row>
      <xdr:rowOff>15875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0" y="46221651"/>
          <a:ext cx="349250" cy="3079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0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B</a:t>
          </a:r>
        </a:p>
      </xdr:txBody>
    </xdr:sp>
    <xdr:clientData/>
  </xdr:twoCellAnchor>
  <xdr:twoCellAnchor>
    <xdr:from>
      <xdr:col>10</xdr:col>
      <xdr:colOff>0</xdr:colOff>
      <xdr:row>80</xdr:row>
      <xdr:rowOff>0</xdr:rowOff>
    </xdr:from>
    <xdr:to>
      <xdr:col>10</xdr:col>
      <xdr:colOff>349250</xdr:colOff>
      <xdr:row>81</xdr:row>
      <xdr:rowOff>6349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A4750AB-4665-4BC4-9305-1854EEC3ACB7}"/>
            </a:ext>
          </a:extLst>
        </xdr:cNvPr>
        <xdr:cNvSpPr txBox="1">
          <a:spLocks noChangeArrowheads="1"/>
        </xdr:cNvSpPr>
      </xdr:nvSpPr>
      <xdr:spPr bwMode="auto">
        <a:xfrm>
          <a:off x="10810875" y="44418250"/>
          <a:ext cx="349250" cy="3079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0" i="0" strike="noStrike">
              <a:solidFill>
                <a:srgbClr val="000000"/>
              </a:solidFill>
              <a:latin typeface="Book Antiqua"/>
            </a:rPr>
            <a:t> </a:t>
          </a:r>
          <a:r>
            <a:rPr lang="en-PH" sz="2000" b="1" i="0" strike="noStrike">
              <a:solidFill>
                <a:srgbClr val="000000"/>
              </a:solidFill>
              <a:latin typeface="Book Antiqua"/>
            </a:rPr>
            <a:t>C</a:t>
          </a:r>
        </a:p>
      </xdr:txBody>
    </xdr:sp>
    <xdr:clientData/>
  </xdr:twoCellAnchor>
  <xdr:twoCellAnchor>
    <xdr:from>
      <xdr:col>10</xdr:col>
      <xdr:colOff>0</xdr:colOff>
      <xdr:row>87</xdr:row>
      <xdr:rowOff>0</xdr:rowOff>
    </xdr:from>
    <xdr:to>
      <xdr:col>10</xdr:col>
      <xdr:colOff>349250</xdr:colOff>
      <xdr:row>88</xdr:row>
      <xdr:rowOff>6349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3C541AF1-AD94-4907-86CB-859B56906056}"/>
            </a:ext>
          </a:extLst>
        </xdr:cNvPr>
        <xdr:cNvSpPr txBox="1">
          <a:spLocks noChangeArrowheads="1"/>
        </xdr:cNvSpPr>
      </xdr:nvSpPr>
      <xdr:spPr bwMode="auto">
        <a:xfrm>
          <a:off x="10810875" y="46212125"/>
          <a:ext cx="349250" cy="3079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H" sz="1600" b="1" i="0" strike="noStrike">
              <a:solidFill>
                <a:srgbClr val="000000"/>
              </a:solidFill>
              <a:latin typeface="Book Antiqua"/>
            </a:rPr>
            <a:t>D</a:t>
          </a:r>
          <a:endParaRPr lang="en-PH" sz="20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67FBF1C-3817-4E20-936B-551885DFE461}"/>
            </a:ext>
          </a:extLst>
        </xdr:cNvPr>
        <xdr:cNvSpPr>
          <a:spLocks noChangeShapeType="1"/>
        </xdr:cNvSpPr>
      </xdr:nvSpPr>
      <xdr:spPr bwMode="auto">
        <a:xfrm>
          <a:off x="4429125" y="72199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0703EF2-F183-4D84-8C4F-4D9DF6C6F634}"/>
            </a:ext>
          </a:extLst>
        </xdr:cNvPr>
        <xdr:cNvSpPr>
          <a:spLocks noChangeShapeType="1"/>
        </xdr:cNvSpPr>
      </xdr:nvSpPr>
      <xdr:spPr bwMode="auto">
        <a:xfrm>
          <a:off x="3876675" y="7591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9553A0C-B89A-4F06-B3A2-589AE2602D98}"/>
            </a:ext>
          </a:extLst>
        </xdr:cNvPr>
        <xdr:cNvSpPr>
          <a:spLocks noChangeShapeType="1"/>
        </xdr:cNvSpPr>
      </xdr:nvSpPr>
      <xdr:spPr bwMode="auto">
        <a:xfrm>
          <a:off x="4429125" y="72199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6BDFDA9-B3D0-4B37-AFAC-66DAE542D7EB}"/>
            </a:ext>
          </a:extLst>
        </xdr:cNvPr>
        <xdr:cNvSpPr>
          <a:spLocks noChangeShapeType="1"/>
        </xdr:cNvSpPr>
      </xdr:nvSpPr>
      <xdr:spPr bwMode="auto">
        <a:xfrm>
          <a:off x="3876675" y="7591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4417695" y="7254240"/>
          <a:ext cx="0" cy="3600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3855720" y="760476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ED\Users\Public\ACCOUNTING%20DOCUMENTS\PAYROLL\DOH%20CHD1-%20COS%202019\ID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PRIL 1-15 (2)"/>
      <sheetName val="Sheet2"/>
      <sheetName val="AUGUST 1-15"/>
      <sheetName val="AUGUST 16-31"/>
      <sheetName val="SEPTEMBER 1-15"/>
      <sheetName val="SEPTEMBER 16-30"/>
      <sheetName val="SUMMARY 3RD QTR"/>
      <sheetName val="OCTOBER 1-15"/>
      <sheetName val="OCTOBER 16-30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A5" t="str">
            <v>ABAGA, MA. ELAINE</v>
          </cell>
          <cell r="B5">
            <v>27894.760000000002</v>
          </cell>
          <cell r="E5">
            <v>27894.760000000002</v>
          </cell>
        </row>
        <row r="6">
          <cell r="A6" t="str">
            <v>ABELLERA, EVELYN</v>
          </cell>
          <cell r="B6">
            <v>81866.86</v>
          </cell>
          <cell r="E6">
            <v>81866.86</v>
          </cell>
        </row>
        <row r="7">
          <cell r="A7" t="str">
            <v>ABENGONA, JOSE VICTORIO</v>
          </cell>
          <cell r="B7">
            <v>50817.789999999994</v>
          </cell>
          <cell r="E7">
            <v>50817.789999999994</v>
          </cell>
        </row>
        <row r="8">
          <cell r="A8" t="str">
            <v>ABENOJA, ALWIN</v>
          </cell>
          <cell r="D8">
            <v>15253.91</v>
          </cell>
          <cell r="E8">
            <v>15253.91</v>
          </cell>
        </row>
        <row r="9">
          <cell r="A9" t="str">
            <v>ABREW, MICHAEL KAY</v>
          </cell>
          <cell r="B9">
            <v>27285.08</v>
          </cell>
          <cell r="C9">
            <v>33065.24</v>
          </cell>
          <cell r="D9">
            <v>34807.1</v>
          </cell>
          <cell r="E9">
            <v>95157.42</v>
          </cell>
        </row>
        <row r="10">
          <cell r="A10" t="str">
            <v>AGUSTIN, JEDHLYN BROOKES</v>
          </cell>
          <cell r="B10">
            <v>51286.539999999994</v>
          </cell>
          <cell r="E10">
            <v>51286.539999999994</v>
          </cell>
        </row>
        <row r="11">
          <cell r="A11" t="str">
            <v>ALMERIDO, DARYL</v>
          </cell>
          <cell r="B11">
            <v>45304.650000000009</v>
          </cell>
          <cell r="D11">
            <v>37734.400000000001</v>
          </cell>
          <cell r="E11">
            <v>83039.050000000017</v>
          </cell>
        </row>
        <row r="12">
          <cell r="A12" t="str">
            <v>ANDAYA, FRANCISCO</v>
          </cell>
          <cell r="B12">
            <v>32828.730000000003</v>
          </cell>
          <cell r="E12">
            <v>32828.730000000003</v>
          </cell>
        </row>
        <row r="13">
          <cell r="A13" t="str">
            <v>ANDRADA, JENELYN</v>
          </cell>
          <cell r="B13">
            <v>34059.409999999996</v>
          </cell>
          <cell r="C13">
            <v>44930.96</v>
          </cell>
          <cell r="D13">
            <v>50876.689999999988</v>
          </cell>
          <cell r="E13">
            <v>129867.05999999998</v>
          </cell>
        </row>
        <row r="14">
          <cell r="A14" t="str">
            <v>ANDRADE, ANICETO III</v>
          </cell>
          <cell r="B14">
            <v>79267.91</v>
          </cell>
          <cell r="E14">
            <v>79267.91</v>
          </cell>
        </row>
        <row r="15">
          <cell r="A15" t="str">
            <v>AQUINO, IRENE JOY</v>
          </cell>
          <cell r="D15">
            <v>28391.47</v>
          </cell>
          <cell r="E15">
            <v>28391.47</v>
          </cell>
        </row>
        <row r="16">
          <cell r="A16" t="str">
            <v>ARCIAGA, JOSEPH</v>
          </cell>
          <cell r="B16">
            <v>33413.22</v>
          </cell>
          <cell r="C16">
            <v>10811.52</v>
          </cell>
          <cell r="D16">
            <v>39418.57</v>
          </cell>
          <cell r="E16">
            <v>83643.31</v>
          </cell>
        </row>
        <row r="17">
          <cell r="A17" t="str">
            <v>ARZADON, MARIA GESIELA</v>
          </cell>
          <cell r="B17">
            <v>51345.270000000004</v>
          </cell>
          <cell r="E17">
            <v>51345.270000000004</v>
          </cell>
        </row>
        <row r="18">
          <cell r="A18" t="str">
            <v>ASIROT, MA. VICTORIA</v>
          </cell>
          <cell r="B18">
            <v>69777.509999999995</v>
          </cell>
          <cell r="D18">
            <v>81823.45</v>
          </cell>
          <cell r="E18">
            <v>151600.95999999999</v>
          </cell>
        </row>
        <row r="19">
          <cell r="A19" t="str">
            <v>AUSTRIA, SHANTI-MAR</v>
          </cell>
          <cell r="B19">
            <v>49000.57</v>
          </cell>
          <cell r="E19">
            <v>49000.57</v>
          </cell>
        </row>
        <row r="20">
          <cell r="A20" t="str">
            <v>AVILA, NOREJOEY</v>
          </cell>
          <cell r="B20">
            <v>43498.76</v>
          </cell>
          <cell r="E20">
            <v>43498.76</v>
          </cell>
        </row>
        <row r="21">
          <cell r="A21" t="str">
            <v>AZUMA, JANRIO</v>
          </cell>
          <cell r="B21">
            <v>85463.83</v>
          </cell>
          <cell r="C21">
            <v>78027.37</v>
          </cell>
          <cell r="D21">
            <v>88062.67</v>
          </cell>
          <cell r="E21">
            <v>251553.87</v>
          </cell>
        </row>
        <row r="22">
          <cell r="A22" t="str">
            <v>BALAGOT,KAREN JOY</v>
          </cell>
          <cell r="B22">
            <v>51295.58</v>
          </cell>
          <cell r="C22">
            <v>11308.3</v>
          </cell>
          <cell r="D22">
            <v>37127.06</v>
          </cell>
          <cell r="E22">
            <v>99730.94</v>
          </cell>
        </row>
        <row r="23">
          <cell r="A23" t="str">
            <v>BALCITA, JOHNSON</v>
          </cell>
          <cell r="B23">
            <v>44001.450000000004</v>
          </cell>
          <cell r="C23">
            <v>49168.17</v>
          </cell>
          <cell r="D23">
            <v>57229.27</v>
          </cell>
          <cell r="E23">
            <v>150398.88999999998</v>
          </cell>
        </row>
        <row r="24">
          <cell r="A24" t="str">
            <v>BATO, DIANA ROSE</v>
          </cell>
          <cell r="B24">
            <v>8054.16</v>
          </cell>
          <cell r="E24">
            <v>8054.16</v>
          </cell>
        </row>
        <row r="25">
          <cell r="A25" t="str">
            <v>BENAWE, KAREN JOY</v>
          </cell>
          <cell r="D25">
            <v>27755.4</v>
          </cell>
          <cell r="E25">
            <v>27755.4</v>
          </cell>
        </row>
        <row r="26">
          <cell r="A26" t="str">
            <v>BUGARIN, NICOLE MARIE</v>
          </cell>
          <cell r="B26">
            <v>121158.16000000002</v>
          </cell>
          <cell r="C26">
            <v>103309</v>
          </cell>
          <cell r="D26">
            <v>117626.38</v>
          </cell>
          <cell r="E26">
            <v>342093.54000000004</v>
          </cell>
        </row>
        <row r="27">
          <cell r="A27" t="str">
            <v>BUGAYONG, VELIA VILMA CATHERINE JOY</v>
          </cell>
          <cell r="B27">
            <v>68497.47</v>
          </cell>
          <cell r="C27">
            <v>81563.289999999994</v>
          </cell>
          <cell r="D27">
            <v>94203.57</v>
          </cell>
          <cell r="E27">
            <v>244264.33000000002</v>
          </cell>
        </row>
        <row r="28">
          <cell r="A28" t="str">
            <v>BULOS, JELYN</v>
          </cell>
          <cell r="B28">
            <v>36030.829999999994</v>
          </cell>
          <cell r="C28">
            <v>34447.96</v>
          </cell>
          <cell r="D28">
            <v>40202.840000000004</v>
          </cell>
          <cell r="E28">
            <v>110681.63</v>
          </cell>
        </row>
        <row r="29">
          <cell r="A29" t="str">
            <v>CABANES, REBECCA</v>
          </cell>
          <cell r="D29">
            <v>47010.04</v>
          </cell>
          <cell r="E29">
            <v>47010.04</v>
          </cell>
        </row>
        <row r="30">
          <cell r="A30" t="str">
            <v>CALDERON, JOHN MICHAEL</v>
          </cell>
          <cell r="B30">
            <v>29022.94</v>
          </cell>
          <cell r="E30">
            <v>29022.94</v>
          </cell>
        </row>
        <row r="31">
          <cell r="A31" t="str">
            <v>CALONGE, JHON PAUL</v>
          </cell>
          <cell r="D31">
            <v>27755.4</v>
          </cell>
          <cell r="E31">
            <v>27755.4</v>
          </cell>
        </row>
        <row r="32">
          <cell r="A32" t="str">
            <v>CARIAGA,JURY</v>
          </cell>
          <cell r="B32">
            <v>30991.24</v>
          </cell>
          <cell r="C32">
            <v>33335.520000000004</v>
          </cell>
          <cell r="D32">
            <v>34041.279999999999</v>
          </cell>
          <cell r="E32">
            <v>98368.040000000008</v>
          </cell>
        </row>
        <row r="33">
          <cell r="A33" t="str">
            <v>CARINO, JAIME</v>
          </cell>
          <cell r="B33">
            <v>32804.729999999996</v>
          </cell>
          <cell r="C33">
            <v>10501.189999999999</v>
          </cell>
          <cell r="D33">
            <v>37840.320000000007</v>
          </cell>
          <cell r="E33">
            <v>81146.240000000005</v>
          </cell>
        </row>
        <row r="34">
          <cell r="A34" t="str">
            <v>CASISON, LEE ANN</v>
          </cell>
          <cell r="B34">
            <v>34529.4</v>
          </cell>
          <cell r="C34">
            <v>36378.769999999997</v>
          </cell>
          <cell r="D34">
            <v>39126.69</v>
          </cell>
          <cell r="E34">
            <v>110034.86</v>
          </cell>
        </row>
        <row r="35">
          <cell r="A35" t="str">
            <v>CATBAGAN, CHRISTIAN RENCE</v>
          </cell>
          <cell r="C35">
            <v>34671.22</v>
          </cell>
          <cell r="D35">
            <v>55431.22</v>
          </cell>
          <cell r="E35">
            <v>90102.44</v>
          </cell>
        </row>
        <row r="36">
          <cell r="A36" t="str">
            <v>CAYABYAB, ALODIA CARYL</v>
          </cell>
          <cell r="B36">
            <v>71519.34</v>
          </cell>
          <cell r="C36">
            <v>73548.920000000013</v>
          </cell>
          <cell r="D36">
            <v>82505.48</v>
          </cell>
          <cell r="E36">
            <v>227573.74</v>
          </cell>
        </row>
        <row r="37">
          <cell r="A37" t="str">
            <v>CEREZO, ADAHLIA</v>
          </cell>
          <cell r="B37">
            <v>30581.98</v>
          </cell>
          <cell r="C37">
            <v>10753.95</v>
          </cell>
          <cell r="D37">
            <v>37253.440000000002</v>
          </cell>
          <cell r="E37">
            <v>78589.37</v>
          </cell>
        </row>
        <row r="38">
          <cell r="A38" t="str">
            <v>CEREZO, RAMON</v>
          </cell>
          <cell r="B38">
            <v>33014.770000000004</v>
          </cell>
          <cell r="C38">
            <v>33179.11</v>
          </cell>
          <cell r="D38">
            <v>37871.599999999999</v>
          </cell>
          <cell r="E38">
            <v>104065.48000000001</v>
          </cell>
        </row>
        <row r="39">
          <cell r="A39" t="str">
            <v>CHAVARRIA, SOLOMON</v>
          </cell>
          <cell r="C39">
            <v>83906.18</v>
          </cell>
          <cell r="D39">
            <v>91984.18</v>
          </cell>
          <cell r="E39">
            <v>175890.36</v>
          </cell>
        </row>
        <row r="40">
          <cell r="A40" t="str">
            <v>CRISOSTOMO, REYNALD</v>
          </cell>
          <cell r="B40">
            <v>74397.900000000009</v>
          </cell>
          <cell r="E40">
            <v>74397.900000000009</v>
          </cell>
        </row>
        <row r="41">
          <cell r="A41" t="str">
            <v>DACQUEL, MELODY</v>
          </cell>
          <cell r="B41">
            <v>44925.07</v>
          </cell>
          <cell r="C41">
            <v>10423.599999999999</v>
          </cell>
          <cell r="D41">
            <v>39366.94</v>
          </cell>
          <cell r="E41">
            <v>94715.61</v>
          </cell>
        </row>
        <row r="42">
          <cell r="A42" t="str">
            <v>DANAO, APRIL ROSS</v>
          </cell>
          <cell r="B42">
            <v>32718.319999999996</v>
          </cell>
          <cell r="C42">
            <v>10790.25</v>
          </cell>
          <cell r="D42">
            <v>38318.33</v>
          </cell>
          <cell r="E42">
            <v>81826.899999999994</v>
          </cell>
        </row>
        <row r="43">
          <cell r="A43" t="str">
            <v>DAQUIOAG, LARIELLE JOY</v>
          </cell>
          <cell r="B43">
            <v>76443.37</v>
          </cell>
          <cell r="C43">
            <v>88495.37999999999</v>
          </cell>
          <cell r="D43">
            <v>95943.66</v>
          </cell>
          <cell r="E43">
            <v>260882.41</v>
          </cell>
        </row>
        <row r="44">
          <cell r="A44" t="str">
            <v>DASUGO, ROBERT JOHN</v>
          </cell>
          <cell r="B44">
            <v>69860.160000000003</v>
          </cell>
          <cell r="C44">
            <v>59430.48</v>
          </cell>
          <cell r="D44">
            <v>65686.320000000007</v>
          </cell>
          <cell r="E44">
            <v>194976.96000000002</v>
          </cell>
        </row>
        <row r="45">
          <cell r="A45" t="str">
            <v>DE LA CRUZ, AMIRA IRENE</v>
          </cell>
          <cell r="D45">
            <v>27755.4</v>
          </cell>
          <cell r="E45">
            <v>27755.4</v>
          </cell>
        </row>
        <row r="46">
          <cell r="A46" t="str">
            <v>DE LA CRUZ, RODERICK</v>
          </cell>
          <cell r="B46">
            <v>36988.589999999997</v>
          </cell>
          <cell r="E46">
            <v>36988.589999999997</v>
          </cell>
        </row>
        <row r="47">
          <cell r="A47" t="str">
            <v>DE SESTO, RHODORA</v>
          </cell>
          <cell r="B47">
            <v>51345.270000000004</v>
          </cell>
          <cell r="E47">
            <v>51345.270000000004</v>
          </cell>
        </row>
        <row r="48">
          <cell r="A48" t="str">
            <v>DE VERA, MARIE FRANZNETTE</v>
          </cell>
          <cell r="B48">
            <v>25772.84</v>
          </cell>
          <cell r="C48">
            <v>29355.039999999997</v>
          </cell>
          <cell r="D48">
            <v>31815.15</v>
          </cell>
          <cell r="E48">
            <v>86943.03</v>
          </cell>
        </row>
        <row r="49">
          <cell r="A49" t="str">
            <v>DELA CRUZ, JUNPHIL</v>
          </cell>
          <cell r="B49">
            <v>65999.859999999986</v>
          </cell>
          <cell r="E49">
            <v>65999.859999999986</v>
          </cell>
        </row>
        <row r="50">
          <cell r="A50" t="str">
            <v>DELA CRUZ, RODOLFO</v>
          </cell>
          <cell r="B50">
            <v>30964.850000000002</v>
          </cell>
          <cell r="C50">
            <v>27794.63</v>
          </cell>
          <cell r="D50">
            <v>38882.69</v>
          </cell>
          <cell r="E50">
            <v>97642.170000000013</v>
          </cell>
        </row>
        <row r="51">
          <cell r="A51" t="str">
            <v>DELA VEGA, MERYL</v>
          </cell>
          <cell r="C51">
            <v>81230.81</v>
          </cell>
          <cell r="D51">
            <v>58514.75</v>
          </cell>
          <cell r="E51">
            <v>139745.56</v>
          </cell>
        </row>
        <row r="52">
          <cell r="A52" t="str">
            <v>DELA VEGA, MERYL KRISTINE</v>
          </cell>
          <cell r="B52">
            <v>71313.320000000007</v>
          </cell>
          <cell r="E52">
            <v>71313.320000000007</v>
          </cell>
        </row>
        <row r="53">
          <cell r="A53" t="str">
            <v>DELENA, JANUARY SIR</v>
          </cell>
          <cell r="B53">
            <v>31334.51</v>
          </cell>
          <cell r="D53">
            <v>36459.46</v>
          </cell>
          <cell r="E53">
            <v>67793.97</v>
          </cell>
        </row>
        <row r="54">
          <cell r="A54" t="str">
            <v>DOCTOLERO, JEFFREY</v>
          </cell>
          <cell r="B54">
            <v>31242.09</v>
          </cell>
          <cell r="E54">
            <v>31242.09</v>
          </cell>
        </row>
        <row r="55">
          <cell r="A55" t="str">
            <v>DOCULAN, CHRISTIAN PAUL</v>
          </cell>
          <cell r="B55">
            <v>40507.910000000003</v>
          </cell>
          <cell r="E55">
            <v>40507.910000000003</v>
          </cell>
        </row>
        <row r="56">
          <cell r="A56" t="str">
            <v>EBUEZA, ROXANNE</v>
          </cell>
          <cell r="B56">
            <v>57834.750000000007</v>
          </cell>
          <cell r="E56">
            <v>57834.750000000007</v>
          </cell>
        </row>
        <row r="57">
          <cell r="A57" t="str">
            <v>EDROZO, DIANA</v>
          </cell>
          <cell r="D57">
            <v>36791.040000000001</v>
          </cell>
          <cell r="E57">
            <v>36791.040000000001</v>
          </cell>
        </row>
        <row r="58">
          <cell r="A58" t="str">
            <v>ESTABILO, MIKHAEl ANGELO</v>
          </cell>
          <cell r="B58">
            <v>52838.649999999994</v>
          </cell>
          <cell r="E58">
            <v>52838.649999999994</v>
          </cell>
        </row>
        <row r="59">
          <cell r="A59" t="str">
            <v>ESTALILLA, CECILE</v>
          </cell>
          <cell r="D59">
            <v>26367.63</v>
          </cell>
          <cell r="E59">
            <v>26367.63</v>
          </cell>
        </row>
        <row r="60">
          <cell r="A60" t="str">
            <v>ESTEBAN, LILY NEREMIAPEL</v>
          </cell>
          <cell r="B60">
            <v>76446.38</v>
          </cell>
          <cell r="C60">
            <v>73229.88</v>
          </cell>
          <cell r="D60">
            <v>95937.3</v>
          </cell>
          <cell r="E60">
            <v>245613.56</v>
          </cell>
        </row>
        <row r="61">
          <cell r="A61" t="str">
            <v>ESTRDA, HILDA</v>
          </cell>
          <cell r="B61">
            <v>55915.59</v>
          </cell>
          <cell r="E61">
            <v>55915.59</v>
          </cell>
        </row>
        <row r="62">
          <cell r="A62" t="str">
            <v>FERNANDEZ, FRANCES ZAIRA</v>
          </cell>
          <cell r="B62">
            <v>69197.86</v>
          </cell>
          <cell r="D62">
            <v>27755.4</v>
          </cell>
          <cell r="E62">
            <v>96953.260000000009</v>
          </cell>
        </row>
        <row r="63">
          <cell r="A63" t="str">
            <v>FERNANDEZ, JACKLYN</v>
          </cell>
          <cell r="D63">
            <v>13410.029999999999</v>
          </cell>
          <cell r="E63">
            <v>13410.029999999999</v>
          </cell>
        </row>
        <row r="64">
          <cell r="A64" t="str">
            <v>FERRER, SHERRA VEDA MAE</v>
          </cell>
          <cell r="B64">
            <v>52888.99</v>
          </cell>
          <cell r="C64">
            <v>48986.700000000004</v>
          </cell>
          <cell r="D64">
            <v>70567.179999999993</v>
          </cell>
          <cell r="E64">
            <v>172442.87</v>
          </cell>
        </row>
        <row r="65">
          <cell r="A65" t="str">
            <v>FLORES, JOHANNA ALELIE</v>
          </cell>
          <cell r="B65">
            <v>80670.22</v>
          </cell>
          <cell r="E65">
            <v>80670.22</v>
          </cell>
        </row>
        <row r="66">
          <cell r="A66" t="str">
            <v>FLORES, JOHANNES ALEXIS</v>
          </cell>
          <cell r="D66">
            <v>15265.47</v>
          </cell>
          <cell r="E66">
            <v>15265.47</v>
          </cell>
        </row>
        <row r="67">
          <cell r="A67" t="str">
            <v>FLORES, REYNALDO</v>
          </cell>
          <cell r="B67">
            <v>49260.7</v>
          </cell>
          <cell r="C67">
            <v>33541.99</v>
          </cell>
          <cell r="D67">
            <v>38702.490000000005</v>
          </cell>
          <cell r="E67">
            <v>121505.18000000001</v>
          </cell>
        </row>
        <row r="68">
          <cell r="A68" t="str">
            <v>GABAO, JEMALYN</v>
          </cell>
          <cell r="B68">
            <v>71381.98</v>
          </cell>
          <cell r="C68">
            <v>48314.630000000005</v>
          </cell>
          <cell r="D68">
            <v>76361.709999999992</v>
          </cell>
          <cell r="E68">
            <v>196058.32</v>
          </cell>
        </row>
        <row r="69">
          <cell r="A69" t="str">
            <v>GACAYAN, JEROME</v>
          </cell>
          <cell r="B69">
            <v>33116.78</v>
          </cell>
          <cell r="C69">
            <v>34231.480000000003</v>
          </cell>
          <cell r="D69">
            <v>41686.220000000008</v>
          </cell>
          <cell r="E69">
            <v>109034.48000000001</v>
          </cell>
        </row>
        <row r="70">
          <cell r="A70" t="str">
            <v>GALVEZ, DEXTER</v>
          </cell>
          <cell r="B70">
            <v>72914.929999999993</v>
          </cell>
          <cell r="C70">
            <v>85486.8</v>
          </cell>
          <cell r="D70">
            <v>94646.1</v>
          </cell>
          <cell r="E70">
            <v>253047.83</v>
          </cell>
        </row>
        <row r="71">
          <cell r="A71" t="str">
            <v>GALVEZ, ELLER KENNETH</v>
          </cell>
          <cell r="B71">
            <v>27774.74</v>
          </cell>
          <cell r="C71">
            <v>25479.65</v>
          </cell>
          <cell r="D71">
            <v>33388.07</v>
          </cell>
          <cell r="E71">
            <v>86642.459999999992</v>
          </cell>
        </row>
        <row r="72">
          <cell r="A72" t="str">
            <v>GAPATE, JESSIE</v>
          </cell>
          <cell r="B72">
            <v>72060.649999999994</v>
          </cell>
          <cell r="E72">
            <v>72060.649999999994</v>
          </cell>
        </row>
        <row r="73">
          <cell r="A73" t="str">
            <v>GARCIA, JEAN</v>
          </cell>
          <cell r="B73">
            <v>49795.27</v>
          </cell>
          <cell r="D73">
            <v>28640.11</v>
          </cell>
          <cell r="E73">
            <v>78435.38</v>
          </cell>
        </row>
        <row r="74">
          <cell r="A74" t="str">
            <v>GONZALES, MARIE KHRISTINE</v>
          </cell>
          <cell r="B74">
            <v>52855.430000000008</v>
          </cell>
          <cell r="D74">
            <v>51347.490000000005</v>
          </cell>
          <cell r="E74">
            <v>104202.92000000001</v>
          </cell>
        </row>
        <row r="75">
          <cell r="A75" t="str">
            <v>GOTGOTAO, ALFREDO</v>
          </cell>
          <cell r="D75">
            <v>37734.400000000001</v>
          </cell>
          <cell r="E75">
            <v>37734.400000000001</v>
          </cell>
        </row>
        <row r="76">
          <cell r="A76" t="str">
            <v>GUMANGAN, ENA RIKA</v>
          </cell>
          <cell r="B76">
            <v>51345.27</v>
          </cell>
          <cell r="D76">
            <v>73885.600000000006</v>
          </cell>
          <cell r="E76">
            <v>125230.87</v>
          </cell>
        </row>
        <row r="77">
          <cell r="A77" t="str">
            <v>GUTIERREZ, EZEQUIAS</v>
          </cell>
          <cell r="B77">
            <v>70129.48</v>
          </cell>
          <cell r="C77">
            <v>83467.31</v>
          </cell>
          <cell r="D77">
            <v>85489.99</v>
          </cell>
          <cell r="E77">
            <v>239086.77999999997</v>
          </cell>
        </row>
        <row r="78">
          <cell r="A78" t="str">
            <v>HUFANO, ADRIANA MITCHEL</v>
          </cell>
          <cell r="C78">
            <v>32745.040000000001</v>
          </cell>
          <cell r="D78">
            <v>58569.91</v>
          </cell>
          <cell r="E78">
            <v>91314.950000000012</v>
          </cell>
        </row>
        <row r="79">
          <cell r="A79" t="str">
            <v>JOEL ARGUILLA</v>
          </cell>
          <cell r="B79">
            <v>38022.239999999998</v>
          </cell>
          <cell r="E79">
            <v>38022.239999999998</v>
          </cell>
        </row>
        <row r="80">
          <cell r="A80" t="str">
            <v>JUCUTAN, ARMELLA DENISE</v>
          </cell>
          <cell r="D80">
            <v>27755.4</v>
          </cell>
          <cell r="E80">
            <v>27755.4</v>
          </cell>
        </row>
        <row r="81">
          <cell r="A81" t="str">
            <v>KHAN, ANMARAH</v>
          </cell>
          <cell r="B81">
            <v>70843.53</v>
          </cell>
          <cell r="D81">
            <v>20724.03</v>
          </cell>
          <cell r="E81">
            <v>91567.56</v>
          </cell>
        </row>
        <row r="82">
          <cell r="A82" t="str">
            <v>LACHICA, EDNA FLOR</v>
          </cell>
          <cell r="B82">
            <v>30694.799999999999</v>
          </cell>
          <cell r="C82">
            <v>36013.370000000003</v>
          </cell>
          <cell r="D82">
            <v>25799.989999999998</v>
          </cell>
          <cell r="E82">
            <v>92508.160000000003</v>
          </cell>
        </row>
        <row r="83">
          <cell r="A83" t="str">
            <v>LACHICA, KRISTINA CASANDRA</v>
          </cell>
          <cell r="B83">
            <v>73058.83</v>
          </cell>
          <cell r="C83">
            <v>77032.81</v>
          </cell>
          <cell r="D83">
            <v>81057.330000000016</v>
          </cell>
          <cell r="E83">
            <v>231148.97000000003</v>
          </cell>
        </row>
        <row r="84">
          <cell r="A84" t="str">
            <v>LACHICA, MARK GIL</v>
          </cell>
          <cell r="B84">
            <v>10061.41</v>
          </cell>
          <cell r="E84">
            <v>10061.41</v>
          </cell>
        </row>
        <row r="85">
          <cell r="A85" t="str">
            <v>LAFIGUERA, AILLEN</v>
          </cell>
          <cell r="B85">
            <v>87029.88</v>
          </cell>
          <cell r="C85">
            <v>60473.120000000003</v>
          </cell>
          <cell r="D85">
            <v>63601.040000000008</v>
          </cell>
          <cell r="E85">
            <v>211104.04</v>
          </cell>
        </row>
        <row r="86">
          <cell r="A86" t="str">
            <v>LAVARIAS, SEILA GRACE</v>
          </cell>
          <cell r="B86">
            <v>32478.280000000002</v>
          </cell>
          <cell r="C86">
            <v>33528.22</v>
          </cell>
          <cell r="D86">
            <v>38584.869999999995</v>
          </cell>
          <cell r="E86">
            <v>104591.37</v>
          </cell>
        </row>
        <row r="87">
          <cell r="A87" t="str">
            <v>LEE, LESTHER</v>
          </cell>
          <cell r="B87">
            <v>76473.440000000002</v>
          </cell>
          <cell r="E87">
            <v>76473.440000000002</v>
          </cell>
        </row>
        <row r="88">
          <cell r="A88" t="str">
            <v>LOPEZ, AMADO</v>
          </cell>
          <cell r="B88">
            <v>37790.310000000005</v>
          </cell>
          <cell r="C88">
            <v>9610.24</v>
          </cell>
          <cell r="D88">
            <v>43226.060000000005</v>
          </cell>
          <cell r="E88">
            <v>90626.610000000015</v>
          </cell>
        </row>
        <row r="89">
          <cell r="A89" t="str">
            <v>LOPEZ, JESELLE</v>
          </cell>
          <cell r="B89">
            <v>72914.929999999993</v>
          </cell>
          <cell r="C89">
            <v>90829.73000000001</v>
          </cell>
          <cell r="D89">
            <v>94646.1</v>
          </cell>
          <cell r="E89">
            <v>258390.76</v>
          </cell>
        </row>
        <row r="90">
          <cell r="A90" t="str">
            <v>LORIA, NOEMI</v>
          </cell>
          <cell r="B90">
            <v>33413.22</v>
          </cell>
          <cell r="C90">
            <v>35738.080000000002</v>
          </cell>
          <cell r="D90">
            <v>39642.240000000005</v>
          </cell>
          <cell r="E90">
            <v>108793.54000000001</v>
          </cell>
        </row>
        <row r="91">
          <cell r="A91" t="str">
            <v>LOZANO, SUSIELYN</v>
          </cell>
          <cell r="B91">
            <v>63901.460000000006</v>
          </cell>
          <cell r="D91">
            <v>31475.07</v>
          </cell>
          <cell r="E91">
            <v>95376.53</v>
          </cell>
        </row>
        <row r="92">
          <cell r="A92" t="str">
            <v>LUBONG, ELVIS JR.</v>
          </cell>
          <cell r="B92">
            <v>77285.62</v>
          </cell>
          <cell r="E92">
            <v>77285.62</v>
          </cell>
        </row>
        <row r="93">
          <cell r="A93" t="str">
            <v>LUQUINGAN, JILLIAN</v>
          </cell>
          <cell r="B93">
            <v>85441.86</v>
          </cell>
          <cell r="C93">
            <v>78689.450000000012</v>
          </cell>
          <cell r="D93">
            <v>90419.010000000009</v>
          </cell>
          <cell r="E93">
            <v>254550.32</v>
          </cell>
        </row>
        <row r="94">
          <cell r="A94" t="str">
            <v>MAALA, SHARON</v>
          </cell>
          <cell r="D94">
            <v>15265.47</v>
          </cell>
          <cell r="E94">
            <v>15265.47</v>
          </cell>
        </row>
        <row r="95">
          <cell r="A95" t="str">
            <v>MACAYAN, DOMINADOR</v>
          </cell>
          <cell r="B95">
            <v>31950.2</v>
          </cell>
          <cell r="C95">
            <v>32427.049999999996</v>
          </cell>
          <cell r="D95">
            <v>38325.83</v>
          </cell>
          <cell r="E95">
            <v>102703.08</v>
          </cell>
        </row>
        <row r="96">
          <cell r="A96" t="str">
            <v>MADRIAGA, LEO</v>
          </cell>
          <cell r="B96">
            <v>34551</v>
          </cell>
          <cell r="C96">
            <v>34150.14</v>
          </cell>
          <cell r="D96">
            <v>44650.33</v>
          </cell>
          <cell r="E96">
            <v>113351.47</v>
          </cell>
        </row>
        <row r="97">
          <cell r="A97" t="str">
            <v>MAGLAYA, ZENO RENE</v>
          </cell>
          <cell r="B97">
            <v>44983.56</v>
          </cell>
          <cell r="C97">
            <v>35278.829999999994</v>
          </cell>
          <cell r="D97">
            <v>39026.58</v>
          </cell>
          <cell r="E97">
            <v>119288.96999999999</v>
          </cell>
        </row>
        <row r="98">
          <cell r="A98" t="str">
            <v>MANGAOANG, MILDRED</v>
          </cell>
          <cell r="B98">
            <v>33925.710000000006</v>
          </cell>
          <cell r="C98">
            <v>33859.829999999994</v>
          </cell>
          <cell r="D98">
            <v>39348.18</v>
          </cell>
          <cell r="E98">
            <v>107133.72</v>
          </cell>
        </row>
        <row r="99">
          <cell r="A99" t="str">
            <v>MANGULABNAN, SAMANTHA</v>
          </cell>
          <cell r="D99">
            <v>26367.629999999997</v>
          </cell>
          <cell r="E99">
            <v>26367.629999999997</v>
          </cell>
        </row>
        <row r="100">
          <cell r="A100" t="str">
            <v>MAQUILING, GILLENROSE</v>
          </cell>
          <cell r="D100">
            <v>27755.4</v>
          </cell>
          <cell r="E100">
            <v>27755.4</v>
          </cell>
        </row>
        <row r="101">
          <cell r="A101" t="str">
            <v>MARK JOHN MEDOZA</v>
          </cell>
          <cell r="B101">
            <v>30532.770000000004</v>
          </cell>
          <cell r="E101">
            <v>30532.770000000004</v>
          </cell>
        </row>
        <row r="102">
          <cell r="A102" t="str">
            <v>MARTINEZ, HANNA JOSUA</v>
          </cell>
          <cell r="D102">
            <v>17309.75</v>
          </cell>
          <cell r="E102">
            <v>17309.75</v>
          </cell>
        </row>
        <row r="103">
          <cell r="A103" t="str">
            <v>MARZAN, MARIEA LOUISELLE MAE</v>
          </cell>
          <cell r="B103">
            <v>74129.119999999995</v>
          </cell>
          <cell r="C103">
            <v>76272.420000000013</v>
          </cell>
          <cell r="D103">
            <v>90100.97</v>
          </cell>
          <cell r="E103">
            <v>240502.51</v>
          </cell>
        </row>
        <row r="104">
          <cell r="A104" t="str">
            <v>MATAGAY, AILEEN</v>
          </cell>
          <cell r="D104">
            <v>5399.5</v>
          </cell>
          <cell r="E104">
            <v>5399.5</v>
          </cell>
        </row>
        <row r="105">
          <cell r="A105" t="str">
            <v>MAYNES, LALAINE</v>
          </cell>
          <cell r="D105">
            <v>27755.4</v>
          </cell>
          <cell r="E105">
            <v>27755.4</v>
          </cell>
        </row>
        <row r="106">
          <cell r="A106" t="str">
            <v>MEDINA, BENJAMIN JOSEPH</v>
          </cell>
          <cell r="B106">
            <v>73197.680000000008</v>
          </cell>
          <cell r="E106">
            <v>73197.680000000008</v>
          </cell>
        </row>
        <row r="107">
          <cell r="A107" t="str">
            <v>MEJIA, HAROLD</v>
          </cell>
          <cell r="D107">
            <v>59336.46</v>
          </cell>
          <cell r="E107">
            <v>59336.46</v>
          </cell>
        </row>
        <row r="108">
          <cell r="A108" t="str">
            <v>MENDOZA, AIREENE</v>
          </cell>
          <cell r="B108">
            <v>46810.609999999993</v>
          </cell>
          <cell r="E108">
            <v>46810.609999999993</v>
          </cell>
        </row>
        <row r="109">
          <cell r="A109" t="str">
            <v>MENDOZA, BRYAN TOMAS</v>
          </cell>
          <cell r="B109">
            <v>32006.780000000002</v>
          </cell>
          <cell r="E109">
            <v>32006.780000000002</v>
          </cell>
        </row>
        <row r="110">
          <cell r="A110" t="str">
            <v>MENDOZA, MARK ANTHONY</v>
          </cell>
          <cell r="B110">
            <v>11046.48</v>
          </cell>
          <cell r="E110">
            <v>11046.48</v>
          </cell>
        </row>
        <row r="111">
          <cell r="A111" t="str">
            <v>MICU, MARESCEL</v>
          </cell>
          <cell r="B111">
            <v>54711.65</v>
          </cell>
          <cell r="C111">
            <v>55218.66</v>
          </cell>
          <cell r="D111">
            <v>66307.56</v>
          </cell>
          <cell r="E111">
            <v>176237.87</v>
          </cell>
        </row>
        <row r="112">
          <cell r="A112" t="str">
            <v>MILANES, FREDDIE</v>
          </cell>
          <cell r="B112">
            <v>26670.57</v>
          </cell>
          <cell r="E112">
            <v>26670.57</v>
          </cell>
        </row>
        <row r="113">
          <cell r="A113" t="str">
            <v>MUNAR,  KRIZZIA ANN BLANCA</v>
          </cell>
          <cell r="C113">
            <v>10087</v>
          </cell>
          <cell r="D113">
            <v>30723.989999999998</v>
          </cell>
          <cell r="E113">
            <v>40810.99</v>
          </cell>
        </row>
        <row r="114">
          <cell r="A114" t="str">
            <v>MUNAR, BEN JOSHUA</v>
          </cell>
          <cell r="D114">
            <v>21851.599999999999</v>
          </cell>
          <cell r="E114">
            <v>21851.599999999999</v>
          </cell>
        </row>
        <row r="115">
          <cell r="A115" t="str">
            <v>MUNAR, KRIZZIA ANN BLANCA</v>
          </cell>
          <cell r="B115">
            <v>28176.799999999999</v>
          </cell>
          <cell r="E115">
            <v>28176.799999999999</v>
          </cell>
        </row>
        <row r="116">
          <cell r="A116" t="str">
            <v>MURAO, JOCELLE</v>
          </cell>
          <cell r="B116">
            <v>28152.799999999999</v>
          </cell>
          <cell r="E116">
            <v>28152.799999999999</v>
          </cell>
        </row>
        <row r="117">
          <cell r="A117" t="str">
            <v>NERONA, MADELYNNE</v>
          </cell>
          <cell r="D117">
            <v>26347.7</v>
          </cell>
          <cell r="E117">
            <v>26347.7</v>
          </cell>
        </row>
        <row r="118">
          <cell r="A118" t="str">
            <v>NERONA, MADELYNNE MAE</v>
          </cell>
          <cell r="B118">
            <v>86941.81</v>
          </cell>
          <cell r="E118">
            <v>86941.81</v>
          </cell>
        </row>
        <row r="119">
          <cell r="A119" t="str">
            <v>NILLO, CHARLES EDWARD</v>
          </cell>
          <cell r="D119">
            <v>27743.84</v>
          </cell>
          <cell r="E119">
            <v>27743.84</v>
          </cell>
        </row>
        <row r="120">
          <cell r="A120" t="str">
            <v>NIMUAN, MARK ANTHONY</v>
          </cell>
          <cell r="B120">
            <v>55332.51</v>
          </cell>
          <cell r="D120">
            <v>57261.340000000004</v>
          </cell>
          <cell r="E120">
            <v>112593.85</v>
          </cell>
        </row>
        <row r="121">
          <cell r="A121" t="str">
            <v>NINOBLA, GREGORIO</v>
          </cell>
          <cell r="B121">
            <v>44831.05</v>
          </cell>
          <cell r="C121">
            <v>30818.86</v>
          </cell>
          <cell r="D121">
            <v>58072.489999999991</v>
          </cell>
          <cell r="E121">
            <v>133722.4</v>
          </cell>
        </row>
        <row r="122">
          <cell r="A122" t="str">
            <v>NISPEROS, JERVY KIM</v>
          </cell>
          <cell r="B122">
            <v>32413.47</v>
          </cell>
          <cell r="D122">
            <v>36328.71</v>
          </cell>
          <cell r="E122">
            <v>68742.179999999993</v>
          </cell>
        </row>
        <row r="123">
          <cell r="A123" t="str">
            <v>OBRA, CRESILDA</v>
          </cell>
          <cell r="B123">
            <v>33413.22</v>
          </cell>
          <cell r="C123">
            <v>35437.760000000002</v>
          </cell>
          <cell r="D123">
            <v>42174.69</v>
          </cell>
          <cell r="E123">
            <v>111025.67000000001</v>
          </cell>
        </row>
        <row r="124">
          <cell r="A124" t="str">
            <v>OBRA, JEFFREY</v>
          </cell>
          <cell r="B124">
            <v>48496.74</v>
          </cell>
          <cell r="C124">
            <v>34231.47</v>
          </cell>
          <cell r="D124">
            <v>39642.240000000005</v>
          </cell>
          <cell r="E124">
            <v>122370.45</v>
          </cell>
        </row>
        <row r="125">
          <cell r="A125" t="str">
            <v>OLIVER, MARJAY VICTORIA</v>
          </cell>
          <cell r="B125">
            <v>70816.06</v>
          </cell>
          <cell r="E125">
            <v>70816.06</v>
          </cell>
        </row>
        <row r="126">
          <cell r="A126" t="str">
            <v>OPEÑA, CRIS</v>
          </cell>
          <cell r="B126">
            <v>76148.58</v>
          </cell>
          <cell r="C126">
            <v>25951.35</v>
          </cell>
          <cell r="D126">
            <v>110197.82999999999</v>
          </cell>
          <cell r="E126">
            <v>212297.75999999998</v>
          </cell>
        </row>
        <row r="127">
          <cell r="A127" t="str">
            <v>PACIS, CESAR CARL</v>
          </cell>
          <cell r="B127">
            <v>75821.37</v>
          </cell>
          <cell r="C127">
            <v>57345.200000000004</v>
          </cell>
          <cell r="D127">
            <v>61515.76</v>
          </cell>
          <cell r="E127">
            <v>194682.33000000002</v>
          </cell>
        </row>
        <row r="128">
          <cell r="A128" t="str">
            <v>PEDRONAN, JAKE ANGEL</v>
          </cell>
          <cell r="B128">
            <v>66357.400000000009</v>
          </cell>
          <cell r="C128">
            <v>79380.600000000006</v>
          </cell>
          <cell r="D128">
            <v>74718.259999999995</v>
          </cell>
          <cell r="E128">
            <v>220456.26</v>
          </cell>
        </row>
        <row r="129">
          <cell r="A129" t="str">
            <v>PEJO, JEROME</v>
          </cell>
          <cell r="B129">
            <v>44965.829999999994</v>
          </cell>
          <cell r="C129">
            <v>36585.379999999997</v>
          </cell>
          <cell r="D129">
            <v>62955.98</v>
          </cell>
          <cell r="E129">
            <v>144507.19</v>
          </cell>
        </row>
        <row r="130">
          <cell r="A130" t="str">
            <v>PEÑERA, TIFFANY JOY</v>
          </cell>
          <cell r="B130">
            <v>61147.41</v>
          </cell>
          <cell r="E130">
            <v>61147.41</v>
          </cell>
        </row>
        <row r="131">
          <cell r="A131" t="str">
            <v>PERALTA, GIEZEL</v>
          </cell>
          <cell r="B131">
            <v>74592.850000000006</v>
          </cell>
          <cell r="C131">
            <v>77379.740000000005</v>
          </cell>
          <cell r="D131">
            <v>87759.11</v>
          </cell>
          <cell r="E131">
            <v>239731.7</v>
          </cell>
        </row>
        <row r="132">
          <cell r="A132" t="str">
            <v>PERERRAS, RAYMARK</v>
          </cell>
          <cell r="B132">
            <v>85711.08</v>
          </cell>
          <cell r="C132">
            <v>79102.89</v>
          </cell>
          <cell r="D132">
            <v>90205.05</v>
          </cell>
          <cell r="E132">
            <v>255019.02000000002</v>
          </cell>
        </row>
        <row r="133">
          <cell r="A133" t="str">
            <v>PIMENTEL, JESSAMINE</v>
          </cell>
          <cell r="B133">
            <v>32474.679999999997</v>
          </cell>
          <cell r="D133">
            <v>24606.219999999998</v>
          </cell>
          <cell r="E133">
            <v>57080.899999999994</v>
          </cell>
        </row>
        <row r="134">
          <cell r="A134" t="str">
            <v>PIMENTEL, MARJORIE</v>
          </cell>
          <cell r="B134">
            <v>29954.280000000002</v>
          </cell>
          <cell r="C134">
            <v>36038.400000000001</v>
          </cell>
          <cell r="D134">
            <v>38412.180000000008</v>
          </cell>
          <cell r="E134">
            <v>104404.86000000002</v>
          </cell>
        </row>
        <row r="135">
          <cell r="A135" t="str">
            <v>PINNILIW, PAUL JOSEF</v>
          </cell>
          <cell r="B135">
            <v>47992.4</v>
          </cell>
          <cell r="E135">
            <v>47992.4</v>
          </cell>
        </row>
        <row r="136">
          <cell r="A136" t="str">
            <v>PRESTOZA, JOAN</v>
          </cell>
          <cell r="B136">
            <v>45093.459999999992</v>
          </cell>
          <cell r="C136">
            <v>36530.180000000008</v>
          </cell>
          <cell r="D136">
            <v>39170.490000000005</v>
          </cell>
          <cell r="E136">
            <v>120794.13</v>
          </cell>
        </row>
        <row r="137">
          <cell r="A137" t="str">
            <v>PULANCO, RONA</v>
          </cell>
          <cell r="D137">
            <v>27755.4</v>
          </cell>
          <cell r="E137">
            <v>27755.4</v>
          </cell>
        </row>
        <row r="138">
          <cell r="A138" t="str">
            <v>QUITON, ELENO MARLON</v>
          </cell>
          <cell r="D138">
            <v>33248.520000000004</v>
          </cell>
          <cell r="E138">
            <v>33248.520000000004</v>
          </cell>
        </row>
        <row r="139">
          <cell r="A139" t="str">
            <v>REBAJA, ROZETTE</v>
          </cell>
          <cell r="B139">
            <v>34094.92</v>
          </cell>
          <cell r="C139">
            <v>10605.05</v>
          </cell>
          <cell r="D139">
            <v>39482.06</v>
          </cell>
          <cell r="E139">
            <v>84182.03</v>
          </cell>
        </row>
        <row r="140">
          <cell r="A140" t="str">
            <v>REDITO, RAEMU</v>
          </cell>
          <cell r="B140">
            <v>83213.919999999998</v>
          </cell>
          <cell r="E140">
            <v>83213.919999999998</v>
          </cell>
        </row>
        <row r="141">
          <cell r="A141" t="str">
            <v>RIVERA, JUSTO</v>
          </cell>
          <cell r="B141">
            <v>41766.53</v>
          </cell>
          <cell r="C141">
            <v>37839.07</v>
          </cell>
          <cell r="D141">
            <v>38440.960000000006</v>
          </cell>
          <cell r="E141">
            <v>118046.56000000001</v>
          </cell>
        </row>
        <row r="142">
          <cell r="A142" t="str">
            <v>RIVERA, VERSITALYN</v>
          </cell>
          <cell r="D142">
            <v>22640.639999999999</v>
          </cell>
          <cell r="E142">
            <v>22640.639999999999</v>
          </cell>
        </row>
        <row r="143">
          <cell r="A143" t="str">
            <v>RODRIGUEZ, AILEEN</v>
          </cell>
          <cell r="B143">
            <v>19785.100000000002</v>
          </cell>
          <cell r="E143">
            <v>19785.100000000002</v>
          </cell>
        </row>
        <row r="144">
          <cell r="A144" t="str">
            <v>RUBANG, ROGIE</v>
          </cell>
          <cell r="B144">
            <v>41823.810000000005</v>
          </cell>
          <cell r="C144">
            <v>72177.2</v>
          </cell>
          <cell r="D144">
            <v>72307.600000000006</v>
          </cell>
          <cell r="E144">
            <v>186308.61000000002</v>
          </cell>
        </row>
        <row r="145">
          <cell r="A145" t="str">
            <v>RULLODA, BONA</v>
          </cell>
          <cell r="B145">
            <v>61487.86</v>
          </cell>
          <cell r="C145">
            <v>73982.600000000006</v>
          </cell>
          <cell r="D145">
            <v>80878</v>
          </cell>
          <cell r="E145">
            <v>216348.46000000002</v>
          </cell>
        </row>
        <row r="146">
          <cell r="A146" t="str">
            <v>SABADO, DAISY MAE</v>
          </cell>
          <cell r="B146">
            <v>33384.439999999995</v>
          </cell>
          <cell r="C146">
            <v>34276.519999999997</v>
          </cell>
          <cell r="D146">
            <v>39668.51</v>
          </cell>
          <cell r="E146">
            <v>107329.47</v>
          </cell>
        </row>
        <row r="147">
          <cell r="A147" t="str">
            <v>SALES, GEORGE</v>
          </cell>
          <cell r="B147">
            <v>37733.9</v>
          </cell>
          <cell r="C147">
            <v>34236.480000000003</v>
          </cell>
          <cell r="D147">
            <v>37239.68</v>
          </cell>
          <cell r="E147">
            <v>109210.06</v>
          </cell>
        </row>
        <row r="148">
          <cell r="A148" t="str">
            <v>SANCHEZ, AIREENE</v>
          </cell>
          <cell r="D148">
            <v>36307.57</v>
          </cell>
          <cell r="E148">
            <v>36307.57</v>
          </cell>
        </row>
        <row r="149">
          <cell r="A149" t="str">
            <v>SENA, JINALYN</v>
          </cell>
          <cell r="B149">
            <v>47212.039999999994</v>
          </cell>
          <cell r="C149">
            <v>6420.54</v>
          </cell>
          <cell r="D149">
            <v>89089.920000000013</v>
          </cell>
          <cell r="E149">
            <v>142722.5</v>
          </cell>
        </row>
        <row r="150">
          <cell r="A150" t="str">
            <v>SOLOMON, DAVID CHAVARRIA</v>
          </cell>
          <cell r="B150">
            <v>76524.58</v>
          </cell>
          <cell r="E150">
            <v>76524.58</v>
          </cell>
        </row>
        <row r="151">
          <cell r="A151" t="str">
            <v>SOMERA, DAN PHILIP VINCENT</v>
          </cell>
          <cell r="D151">
            <v>10321.93</v>
          </cell>
          <cell r="E151">
            <v>10321.93</v>
          </cell>
        </row>
        <row r="152">
          <cell r="A152" t="str">
            <v>TABAFUNDA, JAYSON</v>
          </cell>
          <cell r="B152">
            <v>47766.09</v>
          </cell>
          <cell r="C152">
            <v>35754.35</v>
          </cell>
          <cell r="D152">
            <v>38791.339999999997</v>
          </cell>
          <cell r="E152">
            <v>122311.78</v>
          </cell>
        </row>
        <row r="153">
          <cell r="A153" t="str">
            <v>TABAFUNDA, JESSE</v>
          </cell>
          <cell r="D153">
            <v>26367.629999999997</v>
          </cell>
          <cell r="E153">
            <v>26367.629999999997</v>
          </cell>
        </row>
        <row r="154">
          <cell r="A154" t="str">
            <v>TABUTOL, FRANZ</v>
          </cell>
          <cell r="B154">
            <v>65864.08</v>
          </cell>
          <cell r="E154">
            <v>65864.08</v>
          </cell>
        </row>
        <row r="155">
          <cell r="A155" t="str">
            <v>TAN, STEHANIE PAULINE</v>
          </cell>
          <cell r="B155">
            <v>30322.74</v>
          </cell>
          <cell r="C155">
            <v>32014.11</v>
          </cell>
          <cell r="D155">
            <v>40918.550000000003</v>
          </cell>
          <cell r="E155">
            <v>103255.40000000001</v>
          </cell>
        </row>
        <row r="156">
          <cell r="A156" t="str">
            <v>TAPANGCO, DEAN CARLOS</v>
          </cell>
          <cell r="B156">
            <v>42971.729999999996</v>
          </cell>
          <cell r="E156">
            <v>42971.729999999996</v>
          </cell>
        </row>
        <row r="157">
          <cell r="A157" t="str">
            <v>TEJANO, FREDDIE</v>
          </cell>
          <cell r="B157">
            <v>31957.39</v>
          </cell>
          <cell r="E157">
            <v>31957.39</v>
          </cell>
        </row>
        <row r="158">
          <cell r="A158" t="str">
            <v>TORRALBA, JETHRO</v>
          </cell>
          <cell r="D158">
            <v>40510.909999999996</v>
          </cell>
          <cell r="E158">
            <v>40510.909999999996</v>
          </cell>
        </row>
        <row r="159">
          <cell r="A159" t="str">
            <v>UGAY, MARIFE</v>
          </cell>
          <cell r="B159">
            <v>31016.46</v>
          </cell>
          <cell r="C159">
            <v>9724.11</v>
          </cell>
          <cell r="D159">
            <v>38318.33</v>
          </cell>
          <cell r="E159">
            <v>79058.899999999994</v>
          </cell>
        </row>
        <row r="160">
          <cell r="A160" t="str">
            <v>ULATAN, ALVIN</v>
          </cell>
          <cell r="B160">
            <v>33706.07</v>
          </cell>
          <cell r="C160">
            <v>34561.82</v>
          </cell>
          <cell r="D160">
            <v>35133.679999999993</v>
          </cell>
          <cell r="E160">
            <v>103401.56999999999</v>
          </cell>
        </row>
        <row r="161">
          <cell r="A161" t="str">
            <v>VALDEZ, MARILOU</v>
          </cell>
          <cell r="B161">
            <v>31531.33</v>
          </cell>
          <cell r="C161">
            <v>34421.68</v>
          </cell>
          <cell r="D161">
            <v>42138.270000000004</v>
          </cell>
          <cell r="E161">
            <v>108091.28000000001</v>
          </cell>
        </row>
        <row r="162">
          <cell r="A162" t="str">
            <v>VENTURA, JHONNABELLE MARIE</v>
          </cell>
          <cell r="B162">
            <v>38909.06</v>
          </cell>
          <cell r="C162">
            <v>28392.94</v>
          </cell>
          <cell r="D162">
            <v>29984.44</v>
          </cell>
          <cell r="E162">
            <v>97286.44</v>
          </cell>
        </row>
        <row r="163">
          <cell r="A163" t="str">
            <v>VERGARA, GILBERT</v>
          </cell>
          <cell r="B163">
            <v>32181.829999999998</v>
          </cell>
          <cell r="C163">
            <v>17417.309999999998</v>
          </cell>
          <cell r="D163">
            <v>38302.07</v>
          </cell>
          <cell r="E163">
            <v>87901.209999999992</v>
          </cell>
        </row>
        <row r="164">
          <cell r="A164" t="str">
            <v>VIERNES, JESSIE</v>
          </cell>
          <cell r="B164">
            <v>34554.6</v>
          </cell>
          <cell r="C164">
            <v>33919.89</v>
          </cell>
          <cell r="D164">
            <v>35995.86</v>
          </cell>
          <cell r="E164">
            <v>104470.34999999999</v>
          </cell>
        </row>
        <row r="165">
          <cell r="A165" t="str">
            <v>VILLANUEVA, MELANIE</v>
          </cell>
          <cell r="B165">
            <v>32789.129999999997</v>
          </cell>
          <cell r="C165">
            <v>36859.279999999999</v>
          </cell>
          <cell r="D165">
            <v>40177.810000000005</v>
          </cell>
          <cell r="E165">
            <v>109826.22</v>
          </cell>
        </row>
        <row r="166">
          <cell r="A166" t="str">
            <v>VINLUAN, CLARK</v>
          </cell>
          <cell r="B166">
            <v>58392.66</v>
          </cell>
          <cell r="E166">
            <v>58392.66</v>
          </cell>
        </row>
        <row r="167">
          <cell r="A167" t="str">
            <v>VINLUAN, RODERICK A.</v>
          </cell>
          <cell r="D167">
            <v>6006.4</v>
          </cell>
          <cell r="E167">
            <v>6006.4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43"/>
  <sheetViews>
    <sheetView view="pageBreakPreview" zoomScale="60" zoomScaleNormal="70" workbookViewId="0">
      <pane ySplit="9" topLeftCell="A11" activePane="bottomLeft" state="frozen"/>
      <selection pane="bottomLeft" activeCell="L18" sqref="L18"/>
    </sheetView>
  </sheetViews>
  <sheetFormatPr defaultRowHeight="23.25" x14ac:dyDescent="0.35"/>
  <cols>
    <col min="1" max="1" width="4.5703125" style="124" customWidth="1"/>
    <col min="2" max="2" width="41.7109375" style="143" customWidth="1"/>
    <col min="3" max="3" width="14.28515625" style="142" customWidth="1"/>
    <col min="4" max="4" width="19.140625" style="144" customWidth="1"/>
    <col min="5" max="5" width="18.5703125" style="145" customWidth="1"/>
    <col min="6" max="6" width="17.28515625" style="142" customWidth="1"/>
    <col min="7" max="7" width="17.42578125" style="142" customWidth="1"/>
    <col min="8" max="8" width="17.85546875" style="142" customWidth="1"/>
    <col min="9" max="9" width="17.7109375" style="142" customWidth="1"/>
    <col min="10" max="10" width="17.140625" style="142" customWidth="1"/>
    <col min="11" max="11" width="20" style="142" customWidth="1"/>
    <col min="12" max="12" width="22.140625" style="238" customWidth="1"/>
    <col min="13" max="13" width="22.140625" style="142" customWidth="1"/>
    <col min="14" max="14" width="20.5703125" style="142" customWidth="1"/>
    <col min="15" max="15" width="20.5703125" style="238" customWidth="1"/>
    <col min="16" max="16" width="21.140625" style="142" customWidth="1"/>
    <col min="17" max="17" width="16.5703125" style="142" hidden="1" customWidth="1"/>
    <col min="18" max="18" width="30.85546875" style="204" customWidth="1"/>
    <col min="19" max="19" width="18.140625" style="124" customWidth="1"/>
    <col min="20" max="20" width="18.42578125" style="132" customWidth="1"/>
    <col min="21" max="21" width="27.85546875" style="124" bestFit="1" customWidth="1"/>
    <col min="22" max="22" width="14.85546875" style="124" bestFit="1" customWidth="1"/>
    <col min="23" max="23" width="20.5703125" style="132" bestFit="1" customWidth="1"/>
    <col min="24" max="24" width="12.28515625" style="124" bestFit="1" customWidth="1"/>
    <col min="25" max="258" width="9.140625" style="124"/>
    <col min="259" max="259" width="4.5703125" style="124" customWidth="1"/>
    <col min="260" max="260" width="26" style="124" customWidth="1"/>
    <col min="261" max="261" width="23.5703125" style="124" customWidth="1"/>
    <col min="262" max="262" width="12.140625" style="124" customWidth="1"/>
    <col min="263" max="263" width="17.28515625" style="124" customWidth="1"/>
    <col min="264" max="264" width="12.140625" style="124" customWidth="1"/>
    <col min="265" max="265" width="11.7109375" style="124" customWidth="1"/>
    <col min="266" max="266" width="9.140625" style="124"/>
    <col min="267" max="267" width="12.5703125" style="124" customWidth="1"/>
    <col min="268" max="268" width="13.140625" style="124" customWidth="1"/>
    <col min="269" max="269" width="9" style="124" customWidth="1"/>
    <col min="270" max="270" width="6" style="124" customWidth="1"/>
    <col min="271" max="271" width="8.140625" style="124" bestFit="1" customWidth="1"/>
    <col min="272" max="272" width="9.140625" style="124"/>
    <col min="273" max="273" width="14.5703125" style="124" customWidth="1"/>
    <col min="274" max="274" width="13.85546875" style="124" customWidth="1"/>
    <col min="275" max="275" width="18.140625" style="124" customWidth="1"/>
    <col min="276" max="276" width="18.42578125" style="124" customWidth="1"/>
    <col min="277" max="277" width="27.7109375" style="124" bestFit="1" customWidth="1"/>
    <col min="278" max="278" width="14.7109375" style="124" bestFit="1" customWidth="1"/>
    <col min="279" max="279" width="11.5703125" style="124" bestFit="1" customWidth="1"/>
    <col min="280" max="280" width="12.28515625" style="124" bestFit="1" customWidth="1"/>
    <col min="281" max="514" width="9.140625" style="124"/>
    <col min="515" max="515" width="4.5703125" style="124" customWidth="1"/>
    <col min="516" max="516" width="26" style="124" customWidth="1"/>
    <col min="517" max="517" width="23.5703125" style="124" customWidth="1"/>
    <col min="518" max="518" width="12.140625" style="124" customWidth="1"/>
    <col min="519" max="519" width="17.28515625" style="124" customWidth="1"/>
    <col min="520" max="520" width="12.140625" style="124" customWidth="1"/>
    <col min="521" max="521" width="11.7109375" style="124" customWidth="1"/>
    <col min="522" max="522" width="9.140625" style="124"/>
    <col min="523" max="523" width="12.5703125" style="124" customWidth="1"/>
    <col min="524" max="524" width="13.140625" style="124" customWidth="1"/>
    <col min="525" max="525" width="9" style="124" customWidth="1"/>
    <col min="526" max="526" width="6" style="124" customWidth="1"/>
    <col min="527" max="527" width="8.140625" style="124" bestFit="1" customWidth="1"/>
    <col min="528" max="528" width="9.140625" style="124"/>
    <col min="529" max="529" width="14.5703125" style="124" customWidth="1"/>
    <col min="530" max="530" width="13.85546875" style="124" customWidth="1"/>
    <col min="531" max="531" width="18.140625" style="124" customWidth="1"/>
    <col min="532" max="532" width="18.42578125" style="124" customWidth="1"/>
    <col min="533" max="533" width="27.7109375" style="124" bestFit="1" customWidth="1"/>
    <col min="534" max="534" width="14.7109375" style="124" bestFit="1" customWidth="1"/>
    <col min="535" max="535" width="11.5703125" style="124" bestFit="1" customWidth="1"/>
    <col min="536" max="536" width="12.28515625" style="124" bestFit="1" customWidth="1"/>
    <col min="537" max="770" width="9.140625" style="124"/>
    <col min="771" max="771" width="4.5703125" style="124" customWidth="1"/>
    <col min="772" max="772" width="26" style="124" customWidth="1"/>
    <col min="773" max="773" width="23.5703125" style="124" customWidth="1"/>
    <col min="774" max="774" width="12.140625" style="124" customWidth="1"/>
    <col min="775" max="775" width="17.28515625" style="124" customWidth="1"/>
    <col min="776" max="776" width="12.140625" style="124" customWidth="1"/>
    <col min="777" max="777" width="11.7109375" style="124" customWidth="1"/>
    <col min="778" max="778" width="9.140625" style="124"/>
    <col min="779" max="779" width="12.5703125" style="124" customWidth="1"/>
    <col min="780" max="780" width="13.140625" style="124" customWidth="1"/>
    <col min="781" max="781" width="9" style="124" customWidth="1"/>
    <col min="782" max="782" width="6" style="124" customWidth="1"/>
    <col min="783" max="783" width="8.140625" style="124" bestFit="1" customWidth="1"/>
    <col min="784" max="784" width="9.140625" style="124"/>
    <col min="785" max="785" width="14.5703125" style="124" customWidth="1"/>
    <col min="786" max="786" width="13.85546875" style="124" customWidth="1"/>
    <col min="787" max="787" width="18.140625" style="124" customWidth="1"/>
    <col min="788" max="788" width="18.42578125" style="124" customWidth="1"/>
    <col min="789" max="789" width="27.7109375" style="124" bestFit="1" customWidth="1"/>
    <col min="790" max="790" width="14.7109375" style="124" bestFit="1" customWidth="1"/>
    <col min="791" max="791" width="11.5703125" style="124" bestFit="1" customWidth="1"/>
    <col min="792" max="792" width="12.28515625" style="124" bestFit="1" customWidth="1"/>
    <col min="793" max="1026" width="9.140625" style="124"/>
    <col min="1027" max="1027" width="4.5703125" style="124" customWidth="1"/>
    <col min="1028" max="1028" width="26" style="124" customWidth="1"/>
    <col min="1029" max="1029" width="23.5703125" style="124" customWidth="1"/>
    <col min="1030" max="1030" width="12.140625" style="124" customWidth="1"/>
    <col min="1031" max="1031" width="17.28515625" style="124" customWidth="1"/>
    <col min="1032" max="1032" width="12.140625" style="124" customWidth="1"/>
    <col min="1033" max="1033" width="11.7109375" style="124" customWidth="1"/>
    <col min="1034" max="1034" width="9.140625" style="124"/>
    <col min="1035" max="1035" width="12.5703125" style="124" customWidth="1"/>
    <col min="1036" max="1036" width="13.140625" style="124" customWidth="1"/>
    <col min="1037" max="1037" width="9" style="124" customWidth="1"/>
    <col min="1038" max="1038" width="6" style="124" customWidth="1"/>
    <col min="1039" max="1039" width="8.140625" style="124" bestFit="1" customWidth="1"/>
    <col min="1040" max="1040" width="9.140625" style="124"/>
    <col min="1041" max="1041" width="14.5703125" style="124" customWidth="1"/>
    <col min="1042" max="1042" width="13.85546875" style="124" customWidth="1"/>
    <col min="1043" max="1043" width="18.140625" style="124" customWidth="1"/>
    <col min="1044" max="1044" width="18.42578125" style="124" customWidth="1"/>
    <col min="1045" max="1045" width="27.7109375" style="124" bestFit="1" customWidth="1"/>
    <col min="1046" max="1046" width="14.7109375" style="124" bestFit="1" customWidth="1"/>
    <col min="1047" max="1047" width="11.5703125" style="124" bestFit="1" customWidth="1"/>
    <col min="1048" max="1048" width="12.28515625" style="124" bestFit="1" customWidth="1"/>
    <col min="1049" max="1282" width="9.140625" style="124"/>
    <col min="1283" max="1283" width="4.5703125" style="124" customWidth="1"/>
    <col min="1284" max="1284" width="26" style="124" customWidth="1"/>
    <col min="1285" max="1285" width="23.5703125" style="124" customWidth="1"/>
    <col min="1286" max="1286" width="12.140625" style="124" customWidth="1"/>
    <col min="1287" max="1287" width="17.28515625" style="124" customWidth="1"/>
    <col min="1288" max="1288" width="12.140625" style="124" customWidth="1"/>
    <col min="1289" max="1289" width="11.7109375" style="124" customWidth="1"/>
    <col min="1290" max="1290" width="9.140625" style="124"/>
    <col min="1291" max="1291" width="12.5703125" style="124" customWidth="1"/>
    <col min="1292" max="1292" width="13.140625" style="124" customWidth="1"/>
    <col min="1293" max="1293" width="9" style="124" customWidth="1"/>
    <col min="1294" max="1294" width="6" style="124" customWidth="1"/>
    <col min="1295" max="1295" width="8.140625" style="124" bestFit="1" customWidth="1"/>
    <col min="1296" max="1296" width="9.140625" style="124"/>
    <col min="1297" max="1297" width="14.5703125" style="124" customWidth="1"/>
    <col min="1298" max="1298" width="13.85546875" style="124" customWidth="1"/>
    <col min="1299" max="1299" width="18.140625" style="124" customWidth="1"/>
    <col min="1300" max="1300" width="18.42578125" style="124" customWidth="1"/>
    <col min="1301" max="1301" width="27.7109375" style="124" bestFit="1" customWidth="1"/>
    <col min="1302" max="1302" width="14.7109375" style="124" bestFit="1" customWidth="1"/>
    <col min="1303" max="1303" width="11.5703125" style="124" bestFit="1" customWidth="1"/>
    <col min="1304" max="1304" width="12.28515625" style="124" bestFit="1" customWidth="1"/>
    <col min="1305" max="1538" width="9.140625" style="124"/>
    <col min="1539" max="1539" width="4.5703125" style="124" customWidth="1"/>
    <col min="1540" max="1540" width="26" style="124" customWidth="1"/>
    <col min="1541" max="1541" width="23.5703125" style="124" customWidth="1"/>
    <col min="1542" max="1542" width="12.140625" style="124" customWidth="1"/>
    <col min="1543" max="1543" width="17.28515625" style="124" customWidth="1"/>
    <col min="1544" max="1544" width="12.140625" style="124" customWidth="1"/>
    <col min="1545" max="1545" width="11.7109375" style="124" customWidth="1"/>
    <col min="1546" max="1546" width="9.140625" style="124"/>
    <col min="1547" max="1547" width="12.5703125" style="124" customWidth="1"/>
    <col min="1548" max="1548" width="13.140625" style="124" customWidth="1"/>
    <col min="1549" max="1549" width="9" style="124" customWidth="1"/>
    <col min="1550" max="1550" width="6" style="124" customWidth="1"/>
    <col min="1551" max="1551" width="8.140625" style="124" bestFit="1" customWidth="1"/>
    <col min="1552" max="1552" width="9.140625" style="124"/>
    <col min="1553" max="1553" width="14.5703125" style="124" customWidth="1"/>
    <col min="1554" max="1554" width="13.85546875" style="124" customWidth="1"/>
    <col min="1555" max="1555" width="18.140625" style="124" customWidth="1"/>
    <col min="1556" max="1556" width="18.42578125" style="124" customWidth="1"/>
    <col min="1557" max="1557" width="27.7109375" style="124" bestFit="1" customWidth="1"/>
    <col min="1558" max="1558" width="14.7109375" style="124" bestFit="1" customWidth="1"/>
    <col min="1559" max="1559" width="11.5703125" style="124" bestFit="1" customWidth="1"/>
    <col min="1560" max="1560" width="12.28515625" style="124" bestFit="1" customWidth="1"/>
    <col min="1561" max="1794" width="9.140625" style="124"/>
    <col min="1795" max="1795" width="4.5703125" style="124" customWidth="1"/>
    <col min="1796" max="1796" width="26" style="124" customWidth="1"/>
    <col min="1797" max="1797" width="23.5703125" style="124" customWidth="1"/>
    <col min="1798" max="1798" width="12.140625" style="124" customWidth="1"/>
    <col min="1799" max="1799" width="17.28515625" style="124" customWidth="1"/>
    <col min="1800" max="1800" width="12.140625" style="124" customWidth="1"/>
    <col min="1801" max="1801" width="11.7109375" style="124" customWidth="1"/>
    <col min="1802" max="1802" width="9.140625" style="124"/>
    <col min="1803" max="1803" width="12.5703125" style="124" customWidth="1"/>
    <col min="1804" max="1804" width="13.140625" style="124" customWidth="1"/>
    <col min="1805" max="1805" width="9" style="124" customWidth="1"/>
    <col min="1806" max="1806" width="6" style="124" customWidth="1"/>
    <col min="1807" max="1807" width="8.140625" style="124" bestFit="1" customWidth="1"/>
    <col min="1808" max="1808" width="9.140625" style="124"/>
    <col min="1809" max="1809" width="14.5703125" style="124" customWidth="1"/>
    <col min="1810" max="1810" width="13.85546875" style="124" customWidth="1"/>
    <col min="1811" max="1811" width="18.140625" style="124" customWidth="1"/>
    <col min="1812" max="1812" width="18.42578125" style="124" customWidth="1"/>
    <col min="1813" max="1813" width="27.7109375" style="124" bestFit="1" customWidth="1"/>
    <col min="1814" max="1814" width="14.7109375" style="124" bestFit="1" customWidth="1"/>
    <col min="1815" max="1815" width="11.5703125" style="124" bestFit="1" customWidth="1"/>
    <col min="1816" max="1816" width="12.28515625" style="124" bestFit="1" customWidth="1"/>
    <col min="1817" max="2050" width="9.140625" style="124"/>
    <col min="2051" max="2051" width="4.5703125" style="124" customWidth="1"/>
    <col min="2052" max="2052" width="26" style="124" customWidth="1"/>
    <col min="2053" max="2053" width="23.5703125" style="124" customWidth="1"/>
    <col min="2054" max="2054" width="12.140625" style="124" customWidth="1"/>
    <col min="2055" max="2055" width="17.28515625" style="124" customWidth="1"/>
    <col min="2056" max="2056" width="12.140625" style="124" customWidth="1"/>
    <col min="2057" max="2057" width="11.7109375" style="124" customWidth="1"/>
    <col min="2058" max="2058" width="9.140625" style="124"/>
    <col min="2059" max="2059" width="12.5703125" style="124" customWidth="1"/>
    <col min="2060" max="2060" width="13.140625" style="124" customWidth="1"/>
    <col min="2061" max="2061" width="9" style="124" customWidth="1"/>
    <col min="2062" max="2062" width="6" style="124" customWidth="1"/>
    <col min="2063" max="2063" width="8.140625" style="124" bestFit="1" customWidth="1"/>
    <col min="2064" max="2064" width="9.140625" style="124"/>
    <col min="2065" max="2065" width="14.5703125" style="124" customWidth="1"/>
    <col min="2066" max="2066" width="13.85546875" style="124" customWidth="1"/>
    <col min="2067" max="2067" width="18.140625" style="124" customWidth="1"/>
    <col min="2068" max="2068" width="18.42578125" style="124" customWidth="1"/>
    <col min="2069" max="2069" width="27.7109375" style="124" bestFit="1" customWidth="1"/>
    <col min="2070" max="2070" width="14.7109375" style="124" bestFit="1" customWidth="1"/>
    <col min="2071" max="2071" width="11.5703125" style="124" bestFit="1" customWidth="1"/>
    <col min="2072" max="2072" width="12.28515625" style="124" bestFit="1" customWidth="1"/>
    <col min="2073" max="2306" width="9.140625" style="124"/>
    <col min="2307" max="2307" width="4.5703125" style="124" customWidth="1"/>
    <col min="2308" max="2308" width="26" style="124" customWidth="1"/>
    <col min="2309" max="2309" width="23.5703125" style="124" customWidth="1"/>
    <col min="2310" max="2310" width="12.140625" style="124" customWidth="1"/>
    <col min="2311" max="2311" width="17.28515625" style="124" customWidth="1"/>
    <col min="2312" max="2312" width="12.140625" style="124" customWidth="1"/>
    <col min="2313" max="2313" width="11.7109375" style="124" customWidth="1"/>
    <col min="2314" max="2314" width="9.140625" style="124"/>
    <col min="2315" max="2315" width="12.5703125" style="124" customWidth="1"/>
    <col min="2316" max="2316" width="13.140625" style="124" customWidth="1"/>
    <col min="2317" max="2317" width="9" style="124" customWidth="1"/>
    <col min="2318" max="2318" width="6" style="124" customWidth="1"/>
    <col min="2319" max="2319" width="8.140625" style="124" bestFit="1" customWidth="1"/>
    <col min="2320" max="2320" width="9.140625" style="124"/>
    <col min="2321" max="2321" width="14.5703125" style="124" customWidth="1"/>
    <col min="2322" max="2322" width="13.85546875" style="124" customWidth="1"/>
    <col min="2323" max="2323" width="18.140625" style="124" customWidth="1"/>
    <col min="2324" max="2324" width="18.42578125" style="124" customWidth="1"/>
    <col min="2325" max="2325" width="27.7109375" style="124" bestFit="1" customWidth="1"/>
    <col min="2326" max="2326" width="14.7109375" style="124" bestFit="1" customWidth="1"/>
    <col min="2327" max="2327" width="11.5703125" style="124" bestFit="1" customWidth="1"/>
    <col min="2328" max="2328" width="12.28515625" style="124" bestFit="1" customWidth="1"/>
    <col min="2329" max="2562" width="9.140625" style="124"/>
    <col min="2563" max="2563" width="4.5703125" style="124" customWidth="1"/>
    <col min="2564" max="2564" width="26" style="124" customWidth="1"/>
    <col min="2565" max="2565" width="23.5703125" style="124" customWidth="1"/>
    <col min="2566" max="2566" width="12.140625" style="124" customWidth="1"/>
    <col min="2567" max="2567" width="17.28515625" style="124" customWidth="1"/>
    <col min="2568" max="2568" width="12.140625" style="124" customWidth="1"/>
    <col min="2569" max="2569" width="11.7109375" style="124" customWidth="1"/>
    <col min="2570" max="2570" width="9.140625" style="124"/>
    <col min="2571" max="2571" width="12.5703125" style="124" customWidth="1"/>
    <col min="2572" max="2572" width="13.140625" style="124" customWidth="1"/>
    <col min="2573" max="2573" width="9" style="124" customWidth="1"/>
    <col min="2574" max="2574" width="6" style="124" customWidth="1"/>
    <col min="2575" max="2575" width="8.140625" style="124" bestFit="1" customWidth="1"/>
    <col min="2576" max="2576" width="9.140625" style="124"/>
    <col min="2577" max="2577" width="14.5703125" style="124" customWidth="1"/>
    <col min="2578" max="2578" width="13.85546875" style="124" customWidth="1"/>
    <col min="2579" max="2579" width="18.140625" style="124" customWidth="1"/>
    <col min="2580" max="2580" width="18.42578125" style="124" customWidth="1"/>
    <col min="2581" max="2581" width="27.7109375" style="124" bestFit="1" customWidth="1"/>
    <col min="2582" max="2582" width="14.7109375" style="124" bestFit="1" customWidth="1"/>
    <col min="2583" max="2583" width="11.5703125" style="124" bestFit="1" customWidth="1"/>
    <col min="2584" max="2584" width="12.28515625" style="124" bestFit="1" customWidth="1"/>
    <col min="2585" max="2818" width="9.140625" style="124"/>
    <col min="2819" max="2819" width="4.5703125" style="124" customWidth="1"/>
    <col min="2820" max="2820" width="26" style="124" customWidth="1"/>
    <col min="2821" max="2821" width="23.5703125" style="124" customWidth="1"/>
    <col min="2822" max="2822" width="12.140625" style="124" customWidth="1"/>
    <col min="2823" max="2823" width="17.28515625" style="124" customWidth="1"/>
    <col min="2824" max="2824" width="12.140625" style="124" customWidth="1"/>
    <col min="2825" max="2825" width="11.7109375" style="124" customWidth="1"/>
    <col min="2826" max="2826" width="9.140625" style="124"/>
    <col min="2827" max="2827" width="12.5703125" style="124" customWidth="1"/>
    <col min="2828" max="2828" width="13.140625" style="124" customWidth="1"/>
    <col min="2829" max="2829" width="9" style="124" customWidth="1"/>
    <col min="2830" max="2830" width="6" style="124" customWidth="1"/>
    <col min="2831" max="2831" width="8.140625" style="124" bestFit="1" customWidth="1"/>
    <col min="2832" max="2832" width="9.140625" style="124"/>
    <col min="2833" max="2833" width="14.5703125" style="124" customWidth="1"/>
    <col min="2834" max="2834" width="13.85546875" style="124" customWidth="1"/>
    <col min="2835" max="2835" width="18.140625" style="124" customWidth="1"/>
    <col min="2836" max="2836" width="18.42578125" style="124" customWidth="1"/>
    <col min="2837" max="2837" width="27.7109375" style="124" bestFit="1" customWidth="1"/>
    <col min="2838" max="2838" width="14.7109375" style="124" bestFit="1" customWidth="1"/>
    <col min="2839" max="2839" width="11.5703125" style="124" bestFit="1" customWidth="1"/>
    <col min="2840" max="2840" width="12.28515625" style="124" bestFit="1" customWidth="1"/>
    <col min="2841" max="3074" width="9.140625" style="124"/>
    <col min="3075" max="3075" width="4.5703125" style="124" customWidth="1"/>
    <col min="3076" max="3076" width="26" style="124" customWidth="1"/>
    <col min="3077" max="3077" width="23.5703125" style="124" customWidth="1"/>
    <col min="3078" max="3078" width="12.140625" style="124" customWidth="1"/>
    <col min="3079" max="3079" width="17.28515625" style="124" customWidth="1"/>
    <col min="3080" max="3080" width="12.140625" style="124" customWidth="1"/>
    <col min="3081" max="3081" width="11.7109375" style="124" customWidth="1"/>
    <col min="3082" max="3082" width="9.140625" style="124"/>
    <col min="3083" max="3083" width="12.5703125" style="124" customWidth="1"/>
    <col min="3084" max="3084" width="13.140625" style="124" customWidth="1"/>
    <col min="3085" max="3085" width="9" style="124" customWidth="1"/>
    <col min="3086" max="3086" width="6" style="124" customWidth="1"/>
    <col min="3087" max="3087" width="8.140625" style="124" bestFit="1" customWidth="1"/>
    <col min="3088" max="3088" width="9.140625" style="124"/>
    <col min="3089" max="3089" width="14.5703125" style="124" customWidth="1"/>
    <col min="3090" max="3090" width="13.85546875" style="124" customWidth="1"/>
    <col min="3091" max="3091" width="18.140625" style="124" customWidth="1"/>
    <col min="3092" max="3092" width="18.42578125" style="124" customWidth="1"/>
    <col min="3093" max="3093" width="27.7109375" style="124" bestFit="1" customWidth="1"/>
    <col min="3094" max="3094" width="14.7109375" style="124" bestFit="1" customWidth="1"/>
    <col min="3095" max="3095" width="11.5703125" style="124" bestFit="1" customWidth="1"/>
    <col min="3096" max="3096" width="12.28515625" style="124" bestFit="1" customWidth="1"/>
    <col min="3097" max="3330" width="9.140625" style="124"/>
    <col min="3331" max="3331" width="4.5703125" style="124" customWidth="1"/>
    <col min="3332" max="3332" width="26" style="124" customWidth="1"/>
    <col min="3333" max="3333" width="23.5703125" style="124" customWidth="1"/>
    <col min="3334" max="3334" width="12.140625" style="124" customWidth="1"/>
    <col min="3335" max="3335" width="17.28515625" style="124" customWidth="1"/>
    <col min="3336" max="3336" width="12.140625" style="124" customWidth="1"/>
    <col min="3337" max="3337" width="11.7109375" style="124" customWidth="1"/>
    <col min="3338" max="3338" width="9.140625" style="124"/>
    <col min="3339" max="3339" width="12.5703125" style="124" customWidth="1"/>
    <col min="3340" max="3340" width="13.140625" style="124" customWidth="1"/>
    <col min="3341" max="3341" width="9" style="124" customWidth="1"/>
    <col min="3342" max="3342" width="6" style="124" customWidth="1"/>
    <col min="3343" max="3343" width="8.140625" style="124" bestFit="1" customWidth="1"/>
    <col min="3344" max="3344" width="9.140625" style="124"/>
    <col min="3345" max="3345" width="14.5703125" style="124" customWidth="1"/>
    <col min="3346" max="3346" width="13.85546875" style="124" customWidth="1"/>
    <col min="3347" max="3347" width="18.140625" style="124" customWidth="1"/>
    <col min="3348" max="3348" width="18.42578125" style="124" customWidth="1"/>
    <col min="3349" max="3349" width="27.7109375" style="124" bestFit="1" customWidth="1"/>
    <col min="3350" max="3350" width="14.7109375" style="124" bestFit="1" customWidth="1"/>
    <col min="3351" max="3351" width="11.5703125" style="124" bestFit="1" customWidth="1"/>
    <col min="3352" max="3352" width="12.28515625" style="124" bestFit="1" customWidth="1"/>
    <col min="3353" max="3586" width="9.140625" style="124"/>
    <col min="3587" max="3587" width="4.5703125" style="124" customWidth="1"/>
    <col min="3588" max="3588" width="26" style="124" customWidth="1"/>
    <col min="3589" max="3589" width="23.5703125" style="124" customWidth="1"/>
    <col min="3590" max="3590" width="12.140625" style="124" customWidth="1"/>
    <col min="3591" max="3591" width="17.28515625" style="124" customWidth="1"/>
    <col min="3592" max="3592" width="12.140625" style="124" customWidth="1"/>
    <col min="3593" max="3593" width="11.7109375" style="124" customWidth="1"/>
    <col min="3594" max="3594" width="9.140625" style="124"/>
    <col min="3595" max="3595" width="12.5703125" style="124" customWidth="1"/>
    <col min="3596" max="3596" width="13.140625" style="124" customWidth="1"/>
    <col min="3597" max="3597" width="9" style="124" customWidth="1"/>
    <col min="3598" max="3598" width="6" style="124" customWidth="1"/>
    <col min="3599" max="3599" width="8.140625" style="124" bestFit="1" customWidth="1"/>
    <col min="3600" max="3600" width="9.140625" style="124"/>
    <col min="3601" max="3601" width="14.5703125" style="124" customWidth="1"/>
    <col min="3602" max="3602" width="13.85546875" style="124" customWidth="1"/>
    <col min="3603" max="3603" width="18.140625" style="124" customWidth="1"/>
    <col min="3604" max="3604" width="18.42578125" style="124" customWidth="1"/>
    <col min="3605" max="3605" width="27.7109375" style="124" bestFit="1" customWidth="1"/>
    <col min="3606" max="3606" width="14.7109375" style="124" bestFit="1" customWidth="1"/>
    <col min="3607" max="3607" width="11.5703125" style="124" bestFit="1" customWidth="1"/>
    <col min="3608" max="3608" width="12.28515625" style="124" bestFit="1" customWidth="1"/>
    <col min="3609" max="3842" width="9.140625" style="124"/>
    <col min="3843" max="3843" width="4.5703125" style="124" customWidth="1"/>
    <col min="3844" max="3844" width="26" style="124" customWidth="1"/>
    <col min="3845" max="3845" width="23.5703125" style="124" customWidth="1"/>
    <col min="3846" max="3846" width="12.140625" style="124" customWidth="1"/>
    <col min="3847" max="3847" width="17.28515625" style="124" customWidth="1"/>
    <col min="3848" max="3848" width="12.140625" style="124" customWidth="1"/>
    <col min="3849" max="3849" width="11.7109375" style="124" customWidth="1"/>
    <col min="3850" max="3850" width="9.140625" style="124"/>
    <col min="3851" max="3851" width="12.5703125" style="124" customWidth="1"/>
    <col min="3852" max="3852" width="13.140625" style="124" customWidth="1"/>
    <col min="3853" max="3853" width="9" style="124" customWidth="1"/>
    <col min="3854" max="3854" width="6" style="124" customWidth="1"/>
    <col min="3855" max="3855" width="8.140625" style="124" bestFit="1" customWidth="1"/>
    <col min="3856" max="3856" width="9.140625" style="124"/>
    <col min="3857" max="3857" width="14.5703125" style="124" customWidth="1"/>
    <col min="3858" max="3858" width="13.85546875" style="124" customWidth="1"/>
    <col min="3859" max="3859" width="18.140625" style="124" customWidth="1"/>
    <col min="3860" max="3860" width="18.42578125" style="124" customWidth="1"/>
    <col min="3861" max="3861" width="27.7109375" style="124" bestFit="1" customWidth="1"/>
    <col min="3862" max="3862" width="14.7109375" style="124" bestFit="1" customWidth="1"/>
    <col min="3863" max="3863" width="11.5703125" style="124" bestFit="1" customWidth="1"/>
    <col min="3864" max="3864" width="12.28515625" style="124" bestFit="1" customWidth="1"/>
    <col min="3865" max="4098" width="9.140625" style="124"/>
    <col min="4099" max="4099" width="4.5703125" style="124" customWidth="1"/>
    <col min="4100" max="4100" width="26" style="124" customWidth="1"/>
    <col min="4101" max="4101" width="23.5703125" style="124" customWidth="1"/>
    <col min="4102" max="4102" width="12.140625" style="124" customWidth="1"/>
    <col min="4103" max="4103" width="17.28515625" style="124" customWidth="1"/>
    <col min="4104" max="4104" width="12.140625" style="124" customWidth="1"/>
    <col min="4105" max="4105" width="11.7109375" style="124" customWidth="1"/>
    <col min="4106" max="4106" width="9.140625" style="124"/>
    <col min="4107" max="4107" width="12.5703125" style="124" customWidth="1"/>
    <col min="4108" max="4108" width="13.140625" style="124" customWidth="1"/>
    <col min="4109" max="4109" width="9" style="124" customWidth="1"/>
    <col min="4110" max="4110" width="6" style="124" customWidth="1"/>
    <col min="4111" max="4111" width="8.140625" style="124" bestFit="1" customWidth="1"/>
    <col min="4112" max="4112" width="9.140625" style="124"/>
    <col min="4113" max="4113" width="14.5703125" style="124" customWidth="1"/>
    <col min="4114" max="4114" width="13.85546875" style="124" customWidth="1"/>
    <col min="4115" max="4115" width="18.140625" style="124" customWidth="1"/>
    <col min="4116" max="4116" width="18.42578125" style="124" customWidth="1"/>
    <col min="4117" max="4117" width="27.7109375" style="124" bestFit="1" customWidth="1"/>
    <col min="4118" max="4118" width="14.7109375" style="124" bestFit="1" customWidth="1"/>
    <col min="4119" max="4119" width="11.5703125" style="124" bestFit="1" customWidth="1"/>
    <col min="4120" max="4120" width="12.28515625" style="124" bestFit="1" customWidth="1"/>
    <col min="4121" max="4354" width="9.140625" style="124"/>
    <col min="4355" max="4355" width="4.5703125" style="124" customWidth="1"/>
    <col min="4356" max="4356" width="26" style="124" customWidth="1"/>
    <col min="4357" max="4357" width="23.5703125" style="124" customWidth="1"/>
    <col min="4358" max="4358" width="12.140625" style="124" customWidth="1"/>
    <col min="4359" max="4359" width="17.28515625" style="124" customWidth="1"/>
    <col min="4360" max="4360" width="12.140625" style="124" customWidth="1"/>
    <col min="4361" max="4361" width="11.7109375" style="124" customWidth="1"/>
    <col min="4362" max="4362" width="9.140625" style="124"/>
    <col min="4363" max="4363" width="12.5703125" style="124" customWidth="1"/>
    <col min="4364" max="4364" width="13.140625" style="124" customWidth="1"/>
    <col min="4365" max="4365" width="9" style="124" customWidth="1"/>
    <col min="4366" max="4366" width="6" style="124" customWidth="1"/>
    <col min="4367" max="4367" width="8.140625" style="124" bestFit="1" customWidth="1"/>
    <col min="4368" max="4368" width="9.140625" style="124"/>
    <col min="4369" max="4369" width="14.5703125" style="124" customWidth="1"/>
    <col min="4370" max="4370" width="13.85546875" style="124" customWidth="1"/>
    <col min="4371" max="4371" width="18.140625" style="124" customWidth="1"/>
    <col min="4372" max="4372" width="18.42578125" style="124" customWidth="1"/>
    <col min="4373" max="4373" width="27.7109375" style="124" bestFit="1" customWidth="1"/>
    <col min="4374" max="4374" width="14.7109375" style="124" bestFit="1" customWidth="1"/>
    <col min="4375" max="4375" width="11.5703125" style="124" bestFit="1" customWidth="1"/>
    <col min="4376" max="4376" width="12.28515625" style="124" bestFit="1" customWidth="1"/>
    <col min="4377" max="4610" width="9.140625" style="124"/>
    <col min="4611" max="4611" width="4.5703125" style="124" customWidth="1"/>
    <col min="4612" max="4612" width="26" style="124" customWidth="1"/>
    <col min="4613" max="4613" width="23.5703125" style="124" customWidth="1"/>
    <col min="4614" max="4614" width="12.140625" style="124" customWidth="1"/>
    <col min="4615" max="4615" width="17.28515625" style="124" customWidth="1"/>
    <col min="4616" max="4616" width="12.140625" style="124" customWidth="1"/>
    <col min="4617" max="4617" width="11.7109375" style="124" customWidth="1"/>
    <col min="4618" max="4618" width="9.140625" style="124"/>
    <col min="4619" max="4619" width="12.5703125" style="124" customWidth="1"/>
    <col min="4620" max="4620" width="13.140625" style="124" customWidth="1"/>
    <col min="4621" max="4621" width="9" style="124" customWidth="1"/>
    <col min="4622" max="4622" width="6" style="124" customWidth="1"/>
    <col min="4623" max="4623" width="8.140625" style="124" bestFit="1" customWidth="1"/>
    <col min="4624" max="4624" width="9.140625" style="124"/>
    <col min="4625" max="4625" width="14.5703125" style="124" customWidth="1"/>
    <col min="4626" max="4626" width="13.85546875" style="124" customWidth="1"/>
    <col min="4627" max="4627" width="18.140625" style="124" customWidth="1"/>
    <col min="4628" max="4628" width="18.42578125" style="124" customWidth="1"/>
    <col min="4629" max="4629" width="27.7109375" style="124" bestFit="1" customWidth="1"/>
    <col min="4630" max="4630" width="14.7109375" style="124" bestFit="1" customWidth="1"/>
    <col min="4631" max="4631" width="11.5703125" style="124" bestFit="1" customWidth="1"/>
    <col min="4632" max="4632" width="12.28515625" style="124" bestFit="1" customWidth="1"/>
    <col min="4633" max="4866" width="9.140625" style="124"/>
    <col min="4867" max="4867" width="4.5703125" style="124" customWidth="1"/>
    <col min="4868" max="4868" width="26" style="124" customWidth="1"/>
    <col min="4869" max="4869" width="23.5703125" style="124" customWidth="1"/>
    <col min="4870" max="4870" width="12.140625" style="124" customWidth="1"/>
    <col min="4871" max="4871" width="17.28515625" style="124" customWidth="1"/>
    <col min="4872" max="4872" width="12.140625" style="124" customWidth="1"/>
    <col min="4873" max="4873" width="11.7109375" style="124" customWidth="1"/>
    <col min="4874" max="4874" width="9.140625" style="124"/>
    <col min="4875" max="4875" width="12.5703125" style="124" customWidth="1"/>
    <col min="4876" max="4876" width="13.140625" style="124" customWidth="1"/>
    <col min="4877" max="4877" width="9" style="124" customWidth="1"/>
    <col min="4878" max="4878" width="6" style="124" customWidth="1"/>
    <col min="4879" max="4879" width="8.140625" style="124" bestFit="1" customWidth="1"/>
    <col min="4880" max="4880" width="9.140625" style="124"/>
    <col min="4881" max="4881" width="14.5703125" style="124" customWidth="1"/>
    <col min="4882" max="4882" width="13.85546875" style="124" customWidth="1"/>
    <col min="4883" max="4883" width="18.140625" style="124" customWidth="1"/>
    <col min="4884" max="4884" width="18.42578125" style="124" customWidth="1"/>
    <col min="4885" max="4885" width="27.7109375" style="124" bestFit="1" customWidth="1"/>
    <col min="4886" max="4886" width="14.7109375" style="124" bestFit="1" customWidth="1"/>
    <col min="4887" max="4887" width="11.5703125" style="124" bestFit="1" customWidth="1"/>
    <col min="4888" max="4888" width="12.28515625" style="124" bestFit="1" customWidth="1"/>
    <col min="4889" max="5122" width="9.140625" style="124"/>
    <col min="5123" max="5123" width="4.5703125" style="124" customWidth="1"/>
    <col min="5124" max="5124" width="26" style="124" customWidth="1"/>
    <col min="5125" max="5125" width="23.5703125" style="124" customWidth="1"/>
    <col min="5126" max="5126" width="12.140625" style="124" customWidth="1"/>
    <col min="5127" max="5127" width="17.28515625" style="124" customWidth="1"/>
    <col min="5128" max="5128" width="12.140625" style="124" customWidth="1"/>
    <col min="5129" max="5129" width="11.7109375" style="124" customWidth="1"/>
    <col min="5130" max="5130" width="9.140625" style="124"/>
    <col min="5131" max="5131" width="12.5703125" style="124" customWidth="1"/>
    <col min="5132" max="5132" width="13.140625" style="124" customWidth="1"/>
    <col min="5133" max="5133" width="9" style="124" customWidth="1"/>
    <col min="5134" max="5134" width="6" style="124" customWidth="1"/>
    <col min="5135" max="5135" width="8.140625" style="124" bestFit="1" customWidth="1"/>
    <col min="5136" max="5136" width="9.140625" style="124"/>
    <col min="5137" max="5137" width="14.5703125" style="124" customWidth="1"/>
    <col min="5138" max="5138" width="13.85546875" style="124" customWidth="1"/>
    <col min="5139" max="5139" width="18.140625" style="124" customWidth="1"/>
    <col min="5140" max="5140" width="18.42578125" style="124" customWidth="1"/>
    <col min="5141" max="5141" width="27.7109375" style="124" bestFit="1" customWidth="1"/>
    <col min="5142" max="5142" width="14.7109375" style="124" bestFit="1" customWidth="1"/>
    <col min="5143" max="5143" width="11.5703125" style="124" bestFit="1" customWidth="1"/>
    <col min="5144" max="5144" width="12.28515625" style="124" bestFit="1" customWidth="1"/>
    <col min="5145" max="5378" width="9.140625" style="124"/>
    <col min="5379" max="5379" width="4.5703125" style="124" customWidth="1"/>
    <col min="5380" max="5380" width="26" style="124" customWidth="1"/>
    <col min="5381" max="5381" width="23.5703125" style="124" customWidth="1"/>
    <col min="5382" max="5382" width="12.140625" style="124" customWidth="1"/>
    <col min="5383" max="5383" width="17.28515625" style="124" customWidth="1"/>
    <col min="5384" max="5384" width="12.140625" style="124" customWidth="1"/>
    <col min="5385" max="5385" width="11.7109375" style="124" customWidth="1"/>
    <col min="5386" max="5386" width="9.140625" style="124"/>
    <col min="5387" max="5387" width="12.5703125" style="124" customWidth="1"/>
    <col min="5388" max="5388" width="13.140625" style="124" customWidth="1"/>
    <col min="5389" max="5389" width="9" style="124" customWidth="1"/>
    <col min="5390" max="5390" width="6" style="124" customWidth="1"/>
    <col min="5391" max="5391" width="8.140625" style="124" bestFit="1" customWidth="1"/>
    <col min="5392" max="5392" width="9.140625" style="124"/>
    <col min="5393" max="5393" width="14.5703125" style="124" customWidth="1"/>
    <col min="5394" max="5394" width="13.85546875" style="124" customWidth="1"/>
    <col min="5395" max="5395" width="18.140625" style="124" customWidth="1"/>
    <col min="5396" max="5396" width="18.42578125" style="124" customWidth="1"/>
    <col min="5397" max="5397" width="27.7109375" style="124" bestFit="1" customWidth="1"/>
    <col min="5398" max="5398" width="14.7109375" style="124" bestFit="1" customWidth="1"/>
    <col min="5399" max="5399" width="11.5703125" style="124" bestFit="1" customWidth="1"/>
    <col min="5400" max="5400" width="12.28515625" style="124" bestFit="1" customWidth="1"/>
    <col min="5401" max="5634" width="9.140625" style="124"/>
    <col min="5635" max="5635" width="4.5703125" style="124" customWidth="1"/>
    <col min="5636" max="5636" width="26" style="124" customWidth="1"/>
    <col min="5637" max="5637" width="23.5703125" style="124" customWidth="1"/>
    <col min="5638" max="5638" width="12.140625" style="124" customWidth="1"/>
    <col min="5639" max="5639" width="17.28515625" style="124" customWidth="1"/>
    <col min="5640" max="5640" width="12.140625" style="124" customWidth="1"/>
    <col min="5641" max="5641" width="11.7109375" style="124" customWidth="1"/>
    <col min="5642" max="5642" width="9.140625" style="124"/>
    <col min="5643" max="5643" width="12.5703125" style="124" customWidth="1"/>
    <col min="5644" max="5644" width="13.140625" style="124" customWidth="1"/>
    <col min="5645" max="5645" width="9" style="124" customWidth="1"/>
    <col min="5646" max="5646" width="6" style="124" customWidth="1"/>
    <col min="5647" max="5647" width="8.140625" style="124" bestFit="1" customWidth="1"/>
    <col min="5648" max="5648" width="9.140625" style="124"/>
    <col min="5649" max="5649" width="14.5703125" style="124" customWidth="1"/>
    <col min="5650" max="5650" width="13.85546875" style="124" customWidth="1"/>
    <col min="5651" max="5651" width="18.140625" style="124" customWidth="1"/>
    <col min="5652" max="5652" width="18.42578125" style="124" customWidth="1"/>
    <col min="5653" max="5653" width="27.7109375" style="124" bestFit="1" customWidth="1"/>
    <col min="5654" max="5654" width="14.7109375" style="124" bestFit="1" customWidth="1"/>
    <col min="5655" max="5655" width="11.5703125" style="124" bestFit="1" customWidth="1"/>
    <col min="5656" max="5656" width="12.28515625" style="124" bestFit="1" customWidth="1"/>
    <col min="5657" max="5890" width="9.140625" style="124"/>
    <col min="5891" max="5891" width="4.5703125" style="124" customWidth="1"/>
    <col min="5892" max="5892" width="26" style="124" customWidth="1"/>
    <col min="5893" max="5893" width="23.5703125" style="124" customWidth="1"/>
    <col min="5894" max="5894" width="12.140625" style="124" customWidth="1"/>
    <col min="5895" max="5895" width="17.28515625" style="124" customWidth="1"/>
    <col min="5896" max="5896" width="12.140625" style="124" customWidth="1"/>
    <col min="5897" max="5897" width="11.7109375" style="124" customWidth="1"/>
    <col min="5898" max="5898" width="9.140625" style="124"/>
    <col min="5899" max="5899" width="12.5703125" style="124" customWidth="1"/>
    <col min="5900" max="5900" width="13.140625" style="124" customWidth="1"/>
    <col min="5901" max="5901" width="9" style="124" customWidth="1"/>
    <col min="5902" max="5902" width="6" style="124" customWidth="1"/>
    <col min="5903" max="5903" width="8.140625" style="124" bestFit="1" customWidth="1"/>
    <col min="5904" max="5904" width="9.140625" style="124"/>
    <col min="5905" max="5905" width="14.5703125" style="124" customWidth="1"/>
    <col min="5906" max="5906" width="13.85546875" style="124" customWidth="1"/>
    <col min="5907" max="5907" width="18.140625" style="124" customWidth="1"/>
    <col min="5908" max="5908" width="18.42578125" style="124" customWidth="1"/>
    <col min="5909" max="5909" width="27.7109375" style="124" bestFit="1" customWidth="1"/>
    <col min="5910" max="5910" width="14.7109375" style="124" bestFit="1" customWidth="1"/>
    <col min="5911" max="5911" width="11.5703125" style="124" bestFit="1" customWidth="1"/>
    <col min="5912" max="5912" width="12.28515625" style="124" bestFit="1" customWidth="1"/>
    <col min="5913" max="6146" width="9.140625" style="124"/>
    <col min="6147" max="6147" width="4.5703125" style="124" customWidth="1"/>
    <col min="6148" max="6148" width="26" style="124" customWidth="1"/>
    <col min="6149" max="6149" width="23.5703125" style="124" customWidth="1"/>
    <col min="6150" max="6150" width="12.140625" style="124" customWidth="1"/>
    <col min="6151" max="6151" width="17.28515625" style="124" customWidth="1"/>
    <col min="6152" max="6152" width="12.140625" style="124" customWidth="1"/>
    <col min="6153" max="6153" width="11.7109375" style="124" customWidth="1"/>
    <col min="6154" max="6154" width="9.140625" style="124"/>
    <col min="6155" max="6155" width="12.5703125" style="124" customWidth="1"/>
    <col min="6156" max="6156" width="13.140625" style="124" customWidth="1"/>
    <col min="6157" max="6157" width="9" style="124" customWidth="1"/>
    <col min="6158" max="6158" width="6" style="124" customWidth="1"/>
    <col min="6159" max="6159" width="8.140625" style="124" bestFit="1" customWidth="1"/>
    <col min="6160" max="6160" width="9.140625" style="124"/>
    <col min="6161" max="6161" width="14.5703125" style="124" customWidth="1"/>
    <col min="6162" max="6162" width="13.85546875" style="124" customWidth="1"/>
    <col min="6163" max="6163" width="18.140625" style="124" customWidth="1"/>
    <col min="6164" max="6164" width="18.42578125" style="124" customWidth="1"/>
    <col min="6165" max="6165" width="27.7109375" style="124" bestFit="1" customWidth="1"/>
    <col min="6166" max="6166" width="14.7109375" style="124" bestFit="1" customWidth="1"/>
    <col min="6167" max="6167" width="11.5703125" style="124" bestFit="1" customWidth="1"/>
    <col min="6168" max="6168" width="12.28515625" style="124" bestFit="1" customWidth="1"/>
    <col min="6169" max="6402" width="9.140625" style="124"/>
    <col min="6403" max="6403" width="4.5703125" style="124" customWidth="1"/>
    <col min="6404" max="6404" width="26" style="124" customWidth="1"/>
    <col min="6405" max="6405" width="23.5703125" style="124" customWidth="1"/>
    <col min="6406" max="6406" width="12.140625" style="124" customWidth="1"/>
    <col min="6407" max="6407" width="17.28515625" style="124" customWidth="1"/>
    <col min="6408" max="6408" width="12.140625" style="124" customWidth="1"/>
    <col min="6409" max="6409" width="11.7109375" style="124" customWidth="1"/>
    <col min="6410" max="6410" width="9.140625" style="124"/>
    <col min="6411" max="6411" width="12.5703125" style="124" customWidth="1"/>
    <col min="6412" max="6412" width="13.140625" style="124" customWidth="1"/>
    <col min="6413" max="6413" width="9" style="124" customWidth="1"/>
    <col min="6414" max="6414" width="6" style="124" customWidth="1"/>
    <col min="6415" max="6415" width="8.140625" style="124" bestFit="1" customWidth="1"/>
    <col min="6416" max="6416" width="9.140625" style="124"/>
    <col min="6417" max="6417" width="14.5703125" style="124" customWidth="1"/>
    <col min="6418" max="6418" width="13.85546875" style="124" customWidth="1"/>
    <col min="6419" max="6419" width="18.140625" style="124" customWidth="1"/>
    <col min="6420" max="6420" width="18.42578125" style="124" customWidth="1"/>
    <col min="6421" max="6421" width="27.7109375" style="124" bestFit="1" customWidth="1"/>
    <col min="6422" max="6422" width="14.7109375" style="124" bestFit="1" customWidth="1"/>
    <col min="6423" max="6423" width="11.5703125" style="124" bestFit="1" customWidth="1"/>
    <col min="6424" max="6424" width="12.28515625" style="124" bestFit="1" customWidth="1"/>
    <col min="6425" max="6658" width="9.140625" style="124"/>
    <col min="6659" max="6659" width="4.5703125" style="124" customWidth="1"/>
    <col min="6660" max="6660" width="26" style="124" customWidth="1"/>
    <col min="6661" max="6661" width="23.5703125" style="124" customWidth="1"/>
    <col min="6662" max="6662" width="12.140625" style="124" customWidth="1"/>
    <col min="6663" max="6663" width="17.28515625" style="124" customWidth="1"/>
    <col min="6664" max="6664" width="12.140625" style="124" customWidth="1"/>
    <col min="6665" max="6665" width="11.7109375" style="124" customWidth="1"/>
    <col min="6666" max="6666" width="9.140625" style="124"/>
    <col min="6667" max="6667" width="12.5703125" style="124" customWidth="1"/>
    <col min="6668" max="6668" width="13.140625" style="124" customWidth="1"/>
    <col min="6669" max="6669" width="9" style="124" customWidth="1"/>
    <col min="6670" max="6670" width="6" style="124" customWidth="1"/>
    <col min="6671" max="6671" width="8.140625" style="124" bestFit="1" customWidth="1"/>
    <col min="6672" max="6672" width="9.140625" style="124"/>
    <col min="6673" max="6673" width="14.5703125" style="124" customWidth="1"/>
    <col min="6674" max="6674" width="13.85546875" style="124" customWidth="1"/>
    <col min="6675" max="6675" width="18.140625" style="124" customWidth="1"/>
    <col min="6676" max="6676" width="18.42578125" style="124" customWidth="1"/>
    <col min="6677" max="6677" width="27.7109375" style="124" bestFit="1" customWidth="1"/>
    <col min="6678" max="6678" width="14.7109375" style="124" bestFit="1" customWidth="1"/>
    <col min="6679" max="6679" width="11.5703125" style="124" bestFit="1" customWidth="1"/>
    <col min="6680" max="6680" width="12.28515625" style="124" bestFit="1" customWidth="1"/>
    <col min="6681" max="6914" width="9.140625" style="124"/>
    <col min="6915" max="6915" width="4.5703125" style="124" customWidth="1"/>
    <col min="6916" max="6916" width="26" style="124" customWidth="1"/>
    <col min="6917" max="6917" width="23.5703125" style="124" customWidth="1"/>
    <col min="6918" max="6918" width="12.140625" style="124" customWidth="1"/>
    <col min="6919" max="6919" width="17.28515625" style="124" customWidth="1"/>
    <col min="6920" max="6920" width="12.140625" style="124" customWidth="1"/>
    <col min="6921" max="6921" width="11.7109375" style="124" customWidth="1"/>
    <col min="6922" max="6922" width="9.140625" style="124"/>
    <col min="6923" max="6923" width="12.5703125" style="124" customWidth="1"/>
    <col min="6924" max="6924" width="13.140625" style="124" customWidth="1"/>
    <col min="6925" max="6925" width="9" style="124" customWidth="1"/>
    <col min="6926" max="6926" width="6" style="124" customWidth="1"/>
    <col min="6927" max="6927" width="8.140625" style="124" bestFit="1" customWidth="1"/>
    <col min="6928" max="6928" width="9.140625" style="124"/>
    <col min="6929" max="6929" width="14.5703125" style="124" customWidth="1"/>
    <col min="6930" max="6930" width="13.85546875" style="124" customWidth="1"/>
    <col min="6931" max="6931" width="18.140625" style="124" customWidth="1"/>
    <col min="6932" max="6932" width="18.42578125" style="124" customWidth="1"/>
    <col min="6933" max="6933" width="27.7109375" style="124" bestFit="1" customWidth="1"/>
    <col min="6934" max="6934" width="14.7109375" style="124" bestFit="1" customWidth="1"/>
    <col min="6935" max="6935" width="11.5703125" style="124" bestFit="1" customWidth="1"/>
    <col min="6936" max="6936" width="12.28515625" style="124" bestFit="1" customWidth="1"/>
    <col min="6937" max="7170" width="9.140625" style="124"/>
    <col min="7171" max="7171" width="4.5703125" style="124" customWidth="1"/>
    <col min="7172" max="7172" width="26" style="124" customWidth="1"/>
    <col min="7173" max="7173" width="23.5703125" style="124" customWidth="1"/>
    <col min="7174" max="7174" width="12.140625" style="124" customWidth="1"/>
    <col min="7175" max="7175" width="17.28515625" style="124" customWidth="1"/>
    <col min="7176" max="7176" width="12.140625" style="124" customWidth="1"/>
    <col min="7177" max="7177" width="11.7109375" style="124" customWidth="1"/>
    <col min="7178" max="7178" width="9.140625" style="124"/>
    <col min="7179" max="7179" width="12.5703125" style="124" customWidth="1"/>
    <col min="7180" max="7180" width="13.140625" style="124" customWidth="1"/>
    <col min="7181" max="7181" width="9" style="124" customWidth="1"/>
    <col min="7182" max="7182" width="6" style="124" customWidth="1"/>
    <col min="7183" max="7183" width="8.140625" style="124" bestFit="1" customWidth="1"/>
    <col min="7184" max="7184" width="9.140625" style="124"/>
    <col min="7185" max="7185" width="14.5703125" style="124" customWidth="1"/>
    <col min="7186" max="7186" width="13.85546875" style="124" customWidth="1"/>
    <col min="7187" max="7187" width="18.140625" style="124" customWidth="1"/>
    <col min="7188" max="7188" width="18.42578125" style="124" customWidth="1"/>
    <col min="7189" max="7189" width="27.7109375" style="124" bestFit="1" customWidth="1"/>
    <col min="7190" max="7190" width="14.7109375" style="124" bestFit="1" customWidth="1"/>
    <col min="7191" max="7191" width="11.5703125" style="124" bestFit="1" customWidth="1"/>
    <col min="7192" max="7192" width="12.28515625" style="124" bestFit="1" customWidth="1"/>
    <col min="7193" max="7426" width="9.140625" style="124"/>
    <col min="7427" max="7427" width="4.5703125" style="124" customWidth="1"/>
    <col min="7428" max="7428" width="26" style="124" customWidth="1"/>
    <col min="7429" max="7429" width="23.5703125" style="124" customWidth="1"/>
    <col min="7430" max="7430" width="12.140625" style="124" customWidth="1"/>
    <col min="7431" max="7431" width="17.28515625" style="124" customWidth="1"/>
    <col min="7432" max="7432" width="12.140625" style="124" customWidth="1"/>
    <col min="7433" max="7433" width="11.7109375" style="124" customWidth="1"/>
    <col min="7434" max="7434" width="9.140625" style="124"/>
    <col min="7435" max="7435" width="12.5703125" style="124" customWidth="1"/>
    <col min="7436" max="7436" width="13.140625" style="124" customWidth="1"/>
    <col min="7437" max="7437" width="9" style="124" customWidth="1"/>
    <col min="7438" max="7438" width="6" style="124" customWidth="1"/>
    <col min="7439" max="7439" width="8.140625" style="124" bestFit="1" customWidth="1"/>
    <col min="7440" max="7440" width="9.140625" style="124"/>
    <col min="7441" max="7441" width="14.5703125" style="124" customWidth="1"/>
    <col min="7442" max="7442" width="13.85546875" style="124" customWidth="1"/>
    <col min="7443" max="7443" width="18.140625" style="124" customWidth="1"/>
    <col min="7444" max="7444" width="18.42578125" style="124" customWidth="1"/>
    <col min="7445" max="7445" width="27.7109375" style="124" bestFit="1" customWidth="1"/>
    <col min="7446" max="7446" width="14.7109375" style="124" bestFit="1" customWidth="1"/>
    <col min="7447" max="7447" width="11.5703125" style="124" bestFit="1" customWidth="1"/>
    <col min="7448" max="7448" width="12.28515625" style="124" bestFit="1" customWidth="1"/>
    <col min="7449" max="7682" width="9.140625" style="124"/>
    <col min="7683" max="7683" width="4.5703125" style="124" customWidth="1"/>
    <col min="7684" max="7684" width="26" style="124" customWidth="1"/>
    <col min="7685" max="7685" width="23.5703125" style="124" customWidth="1"/>
    <col min="7686" max="7686" width="12.140625" style="124" customWidth="1"/>
    <col min="7687" max="7687" width="17.28515625" style="124" customWidth="1"/>
    <col min="7688" max="7688" width="12.140625" style="124" customWidth="1"/>
    <col min="7689" max="7689" width="11.7109375" style="124" customWidth="1"/>
    <col min="7690" max="7690" width="9.140625" style="124"/>
    <col min="7691" max="7691" width="12.5703125" style="124" customWidth="1"/>
    <col min="7692" max="7692" width="13.140625" style="124" customWidth="1"/>
    <col min="7693" max="7693" width="9" style="124" customWidth="1"/>
    <col min="7694" max="7694" width="6" style="124" customWidth="1"/>
    <col min="7695" max="7695" width="8.140625" style="124" bestFit="1" customWidth="1"/>
    <col min="7696" max="7696" width="9.140625" style="124"/>
    <col min="7697" max="7697" width="14.5703125" style="124" customWidth="1"/>
    <col min="7698" max="7698" width="13.85546875" style="124" customWidth="1"/>
    <col min="7699" max="7699" width="18.140625" style="124" customWidth="1"/>
    <col min="7700" max="7700" width="18.42578125" style="124" customWidth="1"/>
    <col min="7701" max="7701" width="27.7109375" style="124" bestFit="1" customWidth="1"/>
    <col min="7702" max="7702" width="14.7109375" style="124" bestFit="1" customWidth="1"/>
    <col min="7703" max="7703" width="11.5703125" style="124" bestFit="1" customWidth="1"/>
    <col min="7704" max="7704" width="12.28515625" style="124" bestFit="1" customWidth="1"/>
    <col min="7705" max="7938" width="9.140625" style="124"/>
    <col min="7939" max="7939" width="4.5703125" style="124" customWidth="1"/>
    <col min="7940" max="7940" width="26" style="124" customWidth="1"/>
    <col min="7941" max="7941" width="23.5703125" style="124" customWidth="1"/>
    <col min="7942" max="7942" width="12.140625" style="124" customWidth="1"/>
    <col min="7943" max="7943" width="17.28515625" style="124" customWidth="1"/>
    <col min="7944" max="7944" width="12.140625" style="124" customWidth="1"/>
    <col min="7945" max="7945" width="11.7109375" style="124" customWidth="1"/>
    <col min="7946" max="7946" width="9.140625" style="124"/>
    <col min="7947" max="7947" width="12.5703125" style="124" customWidth="1"/>
    <col min="7948" max="7948" width="13.140625" style="124" customWidth="1"/>
    <col min="7949" max="7949" width="9" style="124" customWidth="1"/>
    <col min="7950" max="7950" width="6" style="124" customWidth="1"/>
    <col min="7951" max="7951" width="8.140625" style="124" bestFit="1" customWidth="1"/>
    <col min="7952" max="7952" width="9.140625" style="124"/>
    <col min="7953" max="7953" width="14.5703125" style="124" customWidth="1"/>
    <col min="7954" max="7954" width="13.85546875" style="124" customWidth="1"/>
    <col min="7955" max="7955" width="18.140625" style="124" customWidth="1"/>
    <col min="7956" max="7956" width="18.42578125" style="124" customWidth="1"/>
    <col min="7957" max="7957" width="27.7109375" style="124" bestFit="1" customWidth="1"/>
    <col min="7958" max="7958" width="14.7109375" style="124" bestFit="1" customWidth="1"/>
    <col min="7959" max="7959" width="11.5703125" style="124" bestFit="1" customWidth="1"/>
    <col min="7960" max="7960" width="12.28515625" style="124" bestFit="1" customWidth="1"/>
    <col min="7961" max="8194" width="9.140625" style="124"/>
    <col min="8195" max="8195" width="4.5703125" style="124" customWidth="1"/>
    <col min="8196" max="8196" width="26" style="124" customWidth="1"/>
    <col min="8197" max="8197" width="23.5703125" style="124" customWidth="1"/>
    <col min="8198" max="8198" width="12.140625" style="124" customWidth="1"/>
    <col min="8199" max="8199" width="17.28515625" style="124" customWidth="1"/>
    <col min="8200" max="8200" width="12.140625" style="124" customWidth="1"/>
    <col min="8201" max="8201" width="11.7109375" style="124" customWidth="1"/>
    <col min="8202" max="8202" width="9.140625" style="124"/>
    <col min="8203" max="8203" width="12.5703125" style="124" customWidth="1"/>
    <col min="8204" max="8204" width="13.140625" style="124" customWidth="1"/>
    <col min="8205" max="8205" width="9" style="124" customWidth="1"/>
    <col min="8206" max="8206" width="6" style="124" customWidth="1"/>
    <col min="8207" max="8207" width="8.140625" style="124" bestFit="1" customWidth="1"/>
    <col min="8208" max="8208" width="9.140625" style="124"/>
    <col min="8209" max="8209" width="14.5703125" style="124" customWidth="1"/>
    <col min="8210" max="8210" width="13.85546875" style="124" customWidth="1"/>
    <col min="8211" max="8211" width="18.140625" style="124" customWidth="1"/>
    <col min="8212" max="8212" width="18.42578125" style="124" customWidth="1"/>
    <col min="8213" max="8213" width="27.7109375" style="124" bestFit="1" customWidth="1"/>
    <col min="8214" max="8214" width="14.7109375" style="124" bestFit="1" customWidth="1"/>
    <col min="8215" max="8215" width="11.5703125" style="124" bestFit="1" customWidth="1"/>
    <col min="8216" max="8216" width="12.28515625" style="124" bestFit="1" customWidth="1"/>
    <col min="8217" max="8450" width="9.140625" style="124"/>
    <col min="8451" max="8451" width="4.5703125" style="124" customWidth="1"/>
    <col min="8452" max="8452" width="26" style="124" customWidth="1"/>
    <col min="8453" max="8453" width="23.5703125" style="124" customWidth="1"/>
    <col min="8454" max="8454" width="12.140625" style="124" customWidth="1"/>
    <col min="8455" max="8455" width="17.28515625" style="124" customWidth="1"/>
    <col min="8456" max="8456" width="12.140625" style="124" customWidth="1"/>
    <col min="8457" max="8457" width="11.7109375" style="124" customWidth="1"/>
    <col min="8458" max="8458" width="9.140625" style="124"/>
    <col min="8459" max="8459" width="12.5703125" style="124" customWidth="1"/>
    <col min="8460" max="8460" width="13.140625" style="124" customWidth="1"/>
    <col min="8461" max="8461" width="9" style="124" customWidth="1"/>
    <col min="8462" max="8462" width="6" style="124" customWidth="1"/>
    <col min="8463" max="8463" width="8.140625" style="124" bestFit="1" customWidth="1"/>
    <col min="8464" max="8464" width="9.140625" style="124"/>
    <col min="8465" max="8465" width="14.5703125" style="124" customWidth="1"/>
    <col min="8466" max="8466" width="13.85546875" style="124" customWidth="1"/>
    <col min="8467" max="8467" width="18.140625" style="124" customWidth="1"/>
    <col min="8468" max="8468" width="18.42578125" style="124" customWidth="1"/>
    <col min="8469" max="8469" width="27.7109375" style="124" bestFit="1" customWidth="1"/>
    <col min="8470" max="8470" width="14.7109375" style="124" bestFit="1" customWidth="1"/>
    <col min="8471" max="8471" width="11.5703125" style="124" bestFit="1" customWidth="1"/>
    <col min="8472" max="8472" width="12.28515625" style="124" bestFit="1" customWidth="1"/>
    <col min="8473" max="8706" width="9.140625" style="124"/>
    <col min="8707" max="8707" width="4.5703125" style="124" customWidth="1"/>
    <col min="8708" max="8708" width="26" style="124" customWidth="1"/>
    <col min="8709" max="8709" width="23.5703125" style="124" customWidth="1"/>
    <col min="8710" max="8710" width="12.140625" style="124" customWidth="1"/>
    <col min="8711" max="8711" width="17.28515625" style="124" customWidth="1"/>
    <col min="8712" max="8712" width="12.140625" style="124" customWidth="1"/>
    <col min="8713" max="8713" width="11.7109375" style="124" customWidth="1"/>
    <col min="8714" max="8714" width="9.140625" style="124"/>
    <col min="8715" max="8715" width="12.5703125" style="124" customWidth="1"/>
    <col min="8716" max="8716" width="13.140625" style="124" customWidth="1"/>
    <col min="8717" max="8717" width="9" style="124" customWidth="1"/>
    <col min="8718" max="8718" width="6" style="124" customWidth="1"/>
    <col min="8719" max="8719" width="8.140625" style="124" bestFit="1" customWidth="1"/>
    <col min="8720" max="8720" width="9.140625" style="124"/>
    <col min="8721" max="8721" width="14.5703125" style="124" customWidth="1"/>
    <col min="8722" max="8722" width="13.85546875" style="124" customWidth="1"/>
    <col min="8723" max="8723" width="18.140625" style="124" customWidth="1"/>
    <col min="8724" max="8724" width="18.42578125" style="124" customWidth="1"/>
    <col min="8725" max="8725" width="27.7109375" style="124" bestFit="1" customWidth="1"/>
    <col min="8726" max="8726" width="14.7109375" style="124" bestFit="1" customWidth="1"/>
    <col min="8727" max="8727" width="11.5703125" style="124" bestFit="1" customWidth="1"/>
    <col min="8728" max="8728" width="12.28515625" style="124" bestFit="1" customWidth="1"/>
    <col min="8729" max="8962" width="9.140625" style="124"/>
    <col min="8963" max="8963" width="4.5703125" style="124" customWidth="1"/>
    <col min="8964" max="8964" width="26" style="124" customWidth="1"/>
    <col min="8965" max="8965" width="23.5703125" style="124" customWidth="1"/>
    <col min="8966" max="8966" width="12.140625" style="124" customWidth="1"/>
    <col min="8967" max="8967" width="17.28515625" style="124" customWidth="1"/>
    <col min="8968" max="8968" width="12.140625" style="124" customWidth="1"/>
    <col min="8969" max="8969" width="11.7109375" style="124" customWidth="1"/>
    <col min="8970" max="8970" width="9.140625" style="124"/>
    <col min="8971" max="8971" width="12.5703125" style="124" customWidth="1"/>
    <col min="8972" max="8972" width="13.140625" style="124" customWidth="1"/>
    <col min="8973" max="8973" width="9" style="124" customWidth="1"/>
    <col min="8974" max="8974" width="6" style="124" customWidth="1"/>
    <col min="8975" max="8975" width="8.140625" style="124" bestFit="1" customWidth="1"/>
    <col min="8976" max="8976" width="9.140625" style="124"/>
    <col min="8977" max="8977" width="14.5703125" style="124" customWidth="1"/>
    <col min="8978" max="8978" width="13.85546875" style="124" customWidth="1"/>
    <col min="8979" max="8979" width="18.140625" style="124" customWidth="1"/>
    <col min="8980" max="8980" width="18.42578125" style="124" customWidth="1"/>
    <col min="8981" max="8981" width="27.7109375" style="124" bestFit="1" customWidth="1"/>
    <col min="8982" max="8982" width="14.7109375" style="124" bestFit="1" customWidth="1"/>
    <col min="8983" max="8983" width="11.5703125" style="124" bestFit="1" customWidth="1"/>
    <col min="8984" max="8984" width="12.28515625" style="124" bestFit="1" customWidth="1"/>
    <col min="8985" max="9218" width="9.140625" style="124"/>
    <col min="9219" max="9219" width="4.5703125" style="124" customWidth="1"/>
    <col min="9220" max="9220" width="26" style="124" customWidth="1"/>
    <col min="9221" max="9221" width="23.5703125" style="124" customWidth="1"/>
    <col min="9222" max="9222" width="12.140625" style="124" customWidth="1"/>
    <col min="9223" max="9223" width="17.28515625" style="124" customWidth="1"/>
    <col min="9224" max="9224" width="12.140625" style="124" customWidth="1"/>
    <col min="9225" max="9225" width="11.7109375" style="124" customWidth="1"/>
    <col min="9226" max="9226" width="9.140625" style="124"/>
    <col min="9227" max="9227" width="12.5703125" style="124" customWidth="1"/>
    <col min="9228" max="9228" width="13.140625" style="124" customWidth="1"/>
    <col min="9229" max="9229" width="9" style="124" customWidth="1"/>
    <col min="9230" max="9230" width="6" style="124" customWidth="1"/>
    <col min="9231" max="9231" width="8.140625" style="124" bestFit="1" customWidth="1"/>
    <col min="9232" max="9232" width="9.140625" style="124"/>
    <col min="9233" max="9233" width="14.5703125" style="124" customWidth="1"/>
    <col min="9234" max="9234" width="13.85546875" style="124" customWidth="1"/>
    <col min="9235" max="9235" width="18.140625" style="124" customWidth="1"/>
    <col min="9236" max="9236" width="18.42578125" style="124" customWidth="1"/>
    <col min="9237" max="9237" width="27.7109375" style="124" bestFit="1" customWidth="1"/>
    <col min="9238" max="9238" width="14.7109375" style="124" bestFit="1" customWidth="1"/>
    <col min="9239" max="9239" width="11.5703125" style="124" bestFit="1" customWidth="1"/>
    <col min="9240" max="9240" width="12.28515625" style="124" bestFit="1" customWidth="1"/>
    <col min="9241" max="9474" width="9.140625" style="124"/>
    <col min="9475" max="9475" width="4.5703125" style="124" customWidth="1"/>
    <col min="9476" max="9476" width="26" style="124" customWidth="1"/>
    <col min="9477" max="9477" width="23.5703125" style="124" customWidth="1"/>
    <col min="9478" max="9478" width="12.140625" style="124" customWidth="1"/>
    <col min="9479" max="9479" width="17.28515625" style="124" customWidth="1"/>
    <col min="9480" max="9480" width="12.140625" style="124" customWidth="1"/>
    <col min="9481" max="9481" width="11.7109375" style="124" customWidth="1"/>
    <col min="9482" max="9482" width="9.140625" style="124"/>
    <col min="9483" max="9483" width="12.5703125" style="124" customWidth="1"/>
    <col min="9484" max="9484" width="13.140625" style="124" customWidth="1"/>
    <col min="9485" max="9485" width="9" style="124" customWidth="1"/>
    <col min="9486" max="9486" width="6" style="124" customWidth="1"/>
    <col min="9487" max="9487" width="8.140625" style="124" bestFit="1" customWidth="1"/>
    <col min="9488" max="9488" width="9.140625" style="124"/>
    <col min="9489" max="9489" width="14.5703125" style="124" customWidth="1"/>
    <col min="9490" max="9490" width="13.85546875" style="124" customWidth="1"/>
    <col min="9491" max="9491" width="18.140625" style="124" customWidth="1"/>
    <col min="9492" max="9492" width="18.42578125" style="124" customWidth="1"/>
    <col min="9493" max="9493" width="27.7109375" style="124" bestFit="1" customWidth="1"/>
    <col min="9494" max="9494" width="14.7109375" style="124" bestFit="1" customWidth="1"/>
    <col min="9495" max="9495" width="11.5703125" style="124" bestFit="1" customWidth="1"/>
    <col min="9496" max="9496" width="12.28515625" style="124" bestFit="1" customWidth="1"/>
    <col min="9497" max="9730" width="9.140625" style="124"/>
    <col min="9731" max="9731" width="4.5703125" style="124" customWidth="1"/>
    <col min="9732" max="9732" width="26" style="124" customWidth="1"/>
    <col min="9733" max="9733" width="23.5703125" style="124" customWidth="1"/>
    <col min="9734" max="9734" width="12.140625" style="124" customWidth="1"/>
    <col min="9735" max="9735" width="17.28515625" style="124" customWidth="1"/>
    <col min="9736" max="9736" width="12.140625" style="124" customWidth="1"/>
    <col min="9737" max="9737" width="11.7109375" style="124" customWidth="1"/>
    <col min="9738" max="9738" width="9.140625" style="124"/>
    <col min="9739" max="9739" width="12.5703125" style="124" customWidth="1"/>
    <col min="9740" max="9740" width="13.140625" style="124" customWidth="1"/>
    <col min="9741" max="9741" width="9" style="124" customWidth="1"/>
    <col min="9742" max="9742" width="6" style="124" customWidth="1"/>
    <col min="9743" max="9743" width="8.140625" style="124" bestFit="1" customWidth="1"/>
    <col min="9744" max="9744" width="9.140625" style="124"/>
    <col min="9745" max="9745" width="14.5703125" style="124" customWidth="1"/>
    <col min="9746" max="9746" width="13.85546875" style="124" customWidth="1"/>
    <col min="9747" max="9747" width="18.140625" style="124" customWidth="1"/>
    <col min="9748" max="9748" width="18.42578125" style="124" customWidth="1"/>
    <col min="9749" max="9749" width="27.7109375" style="124" bestFit="1" customWidth="1"/>
    <col min="9750" max="9750" width="14.7109375" style="124" bestFit="1" customWidth="1"/>
    <col min="9751" max="9751" width="11.5703125" style="124" bestFit="1" customWidth="1"/>
    <col min="9752" max="9752" width="12.28515625" style="124" bestFit="1" customWidth="1"/>
    <col min="9753" max="9986" width="9.140625" style="124"/>
    <col min="9987" max="9987" width="4.5703125" style="124" customWidth="1"/>
    <col min="9988" max="9988" width="26" style="124" customWidth="1"/>
    <col min="9989" max="9989" width="23.5703125" style="124" customWidth="1"/>
    <col min="9990" max="9990" width="12.140625" style="124" customWidth="1"/>
    <col min="9991" max="9991" width="17.28515625" style="124" customWidth="1"/>
    <col min="9992" max="9992" width="12.140625" style="124" customWidth="1"/>
    <col min="9993" max="9993" width="11.7109375" style="124" customWidth="1"/>
    <col min="9994" max="9994" width="9.140625" style="124"/>
    <col min="9995" max="9995" width="12.5703125" style="124" customWidth="1"/>
    <col min="9996" max="9996" width="13.140625" style="124" customWidth="1"/>
    <col min="9997" max="9997" width="9" style="124" customWidth="1"/>
    <col min="9998" max="9998" width="6" style="124" customWidth="1"/>
    <col min="9999" max="9999" width="8.140625" style="124" bestFit="1" customWidth="1"/>
    <col min="10000" max="10000" width="9.140625" style="124"/>
    <col min="10001" max="10001" width="14.5703125" style="124" customWidth="1"/>
    <col min="10002" max="10002" width="13.85546875" style="124" customWidth="1"/>
    <col min="10003" max="10003" width="18.140625" style="124" customWidth="1"/>
    <col min="10004" max="10004" width="18.42578125" style="124" customWidth="1"/>
    <col min="10005" max="10005" width="27.7109375" style="124" bestFit="1" customWidth="1"/>
    <col min="10006" max="10006" width="14.7109375" style="124" bestFit="1" customWidth="1"/>
    <col min="10007" max="10007" width="11.5703125" style="124" bestFit="1" customWidth="1"/>
    <col min="10008" max="10008" width="12.28515625" style="124" bestFit="1" customWidth="1"/>
    <col min="10009" max="10242" width="9.140625" style="124"/>
    <col min="10243" max="10243" width="4.5703125" style="124" customWidth="1"/>
    <col min="10244" max="10244" width="26" style="124" customWidth="1"/>
    <col min="10245" max="10245" width="23.5703125" style="124" customWidth="1"/>
    <col min="10246" max="10246" width="12.140625" style="124" customWidth="1"/>
    <col min="10247" max="10247" width="17.28515625" style="124" customWidth="1"/>
    <col min="10248" max="10248" width="12.140625" style="124" customWidth="1"/>
    <col min="10249" max="10249" width="11.7109375" style="124" customWidth="1"/>
    <col min="10250" max="10250" width="9.140625" style="124"/>
    <col min="10251" max="10251" width="12.5703125" style="124" customWidth="1"/>
    <col min="10252" max="10252" width="13.140625" style="124" customWidth="1"/>
    <col min="10253" max="10253" width="9" style="124" customWidth="1"/>
    <col min="10254" max="10254" width="6" style="124" customWidth="1"/>
    <col min="10255" max="10255" width="8.140625" style="124" bestFit="1" customWidth="1"/>
    <col min="10256" max="10256" width="9.140625" style="124"/>
    <col min="10257" max="10257" width="14.5703125" style="124" customWidth="1"/>
    <col min="10258" max="10258" width="13.85546875" style="124" customWidth="1"/>
    <col min="10259" max="10259" width="18.140625" style="124" customWidth="1"/>
    <col min="10260" max="10260" width="18.42578125" style="124" customWidth="1"/>
    <col min="10261" max="10261" width="27.7109375" style="124" bestFit="1" customWidth="1"/>
    <col min="10262" max="10262" width="14.7109375" style="124" bestFit="1" customWidth="1"/>
    <col min="10263" max="10263" width="11.5703125" style="124" bestFit="1" customWidth="1"/>
    <col min="10264" max="10264" width="12.28515625" style="124" bestFit="1" customWidth="1"/>
    <col min="10265" max="10498" width="9.140625" style="124"/>
    <col min="10499" max="10499" width="4.5703125" style="124" customWidth="1"/>
    <col min="10500" max="10500" width="26" style="124" customWidth="1"/>
    <col min="10501" max="10501" width="23.5703125" style="124" customWidth="1"/>
    <col min="10502" max="10502" width="12.140625" style="124" customWidth="1"/>
    <col min="10503" max="10503" width="17.28515625" style="124" customWidth="1"/>
    <col min="10504" max="10504" width="12.140625" style="124" customWidth="1"/>
    <col min="10505" max="10505" width="11.7109375" style="124" customWidth="1"/>
    <col min="10506" max="10506" width="9.140625" style="124"/>
    <col min="10507" max="10507" width="12.5703125" style="124" customWidth="1"/>
    <col min="10508" max="10508" width="13.140625" style="124" customWidth="1"/>
    <col min="10509" max="10509" width="9" style="124" customWidth="1"/>
    <col min="10510" max="10510" width="6" style="124" customWidth="1"/>
    <col min="10511" max="10511" width="8.140625" style="124" bestFit="1" customWidth="1"/>
    <col min="10512" max="10512" width="9.140625" style="124"/>
    <col min="10513" max="10513" width="14.5703125" style="124" customWidth="1"/>
    <col min="10514" max="10514" width="13.85546875" style="124" customWidth="1"/>
    <col min="10515" max="10515" width="18.140625" style="124" customWidth="1"/>
    <col min="10516" max="10516" width="18.42578125" style="124" customWidth="1"/>
    <col min="10517" max="10517" width="27.7109375" style="124" bestFit="1" customWidth="1"/>
    <col min="10518" max="10518" width="14.7109375" style="124" bestFit="1" customWidth="1"/>
    <col min="10519" max="10519" width="11.5703125" style="124" bestFit="1" customWidth="1"/>
    <col min="10520" max="10520" width="12.28515625" style="124" bestFit="1" customWidth="1"/>
    <col min="10521" max="10754" width="9.140625" style="124"/>
    <col min="10755" max="10755" width="4.5703125" style="124" customWidth="1"/>
    <col min="10756" max="10756" width="26" style="124" customWidth="1"/>
    <col min="10757" max="10757" width="23.5703125" style="124" customWidth="1"/>
    <col min="10758" max="10758" width="12.140625" style="124" customWidth="1"/>
    <col min="10759" max="10759" width="17.28515625" style="124" customWidth="1"/>
    <col min="10760" max="10760" width="12.140625" style="124" customWidth="1"/>
    <col min="10761" max="10761" width="11.7109375" style="124" customWidth="1"/>
    <col min="10762" max="10762" width="9.140625" style="124"/>
    <col min="10763" max="10763" width="12.5703125" style="124" customWidth="1"/>
    <col min="10764" max="10764" width="13.140625" style="124" customWidth="1"/>
    <col min="10765" max="10765" width="9" style="124" customWidth="1"/>
    <col min="10766" max="10766" width="6" style="124" customWidth="1"/>
    <col min="10767" max="10767" width="8.140625" style="124" bestFit="1" customWidth="1"/>
    <col min="10768" max="10768" width="9.140625" style="124"/>
    <col min="10769" max="10769" width="14.5703125" style="124" customWidth="1"/>
    <col min="10770" max="10770" width="13.85546875" style="124" customWidth="1"/>
    <col min="10771" max="10771" width="18.140625" style="124" customWidth="1"/>
    <col min="10772" max="10772" width="18.42578125" style="124" customWidth="1"/>
    <col min="10773" max="10773" width="27.7109375" style="124" bestFit="1" customWidth="1"/>
    <col min="10774" max="10774" width="14.7109375" style="124" bestFit="1" customWidth="1"/>
    <col min="10775" max="10775" width="11.5703125" style="124" bestFit="1" customWidth="1"/>
    <col min="10776" max="10776" width="12.28515625" style="124" bestFit="1" customWidth="1"/>
    <col min="10777" max="11010" width="9.140625" style="124"/>
    <col min="11011" max="11011" width="4.5703125" style="124" customWidth="1"/>
    <col min="11012" max="11012" width="26" style="124" customWidth="1"/>
    <col min="11013" max="11013" width="23.5703125" style="124" customWidth="1"/>
    <col min="11014" max="11014" width="12.140625" style="124" customWidth="1"/>
    <col min="11015" max="11015" width="17.28515625" style="124" customWidth="1"/>
    <col min="11016" max="11016" width="12.140625" style="124" customWidth="1"/>
    <col min="11017" max="11017" width="11.7109375" style="124" customWidth="1"/>
    <col min="11018" max="11018" width="9.140625" style="124"/>
    <col min="11019" max="11019" width="12.5703125" style="124" customWidth="1"/>
    <col min="11020" max="11020" width="13.140625" style="124" customWidth="1"/>
    <col min="11021" max="11021" width="9" style="124" customWidth="1"/>
    <col min="11022" max="11022" width="6" style="124" customWidth="1"/>
    <col min="11023" max="11023" width="8.140625" style="124" bestFit="1" customWidth="1"/>
    <col min="11024" max="11024" width="9.140625" style="124"/>
    <col min="11025" max="11025" width="14.5703125" style="124" customWidth="1"/>
    <col min="11026" max="11026" width="13.85546875" style="124" customWidth="1"/>
    <col min="11027" max="11027" width="18.140625" style="124" customWidth="1"/>
    <col min="11028" max="11028" width="18.42578125" style="124" customWidth="1"/>
    <col min="11029" max="11029" width="27.7109375" style="124" bestFit="1" customWidth="1"/>
    <col min="11030" max="11030" width="14.7109375" style="124" bestFit="1" customWidth="1"/>
    <col min="11031" max="11031" width="11.5703125" style="124" bestFit="1" customWidth="1"/>
    <col min="11032" max="11032" width="12.28515625" style="124" bestFit="1" customWidth="1"/>
    <col min="11033" max="11266" width="9.140625" style="124"/>
    <col min="11267" max="11267" width="4.5703125" style="124" customWidth="1"/>
    <col min="11268" max="11268" width="26" style="124" customWidth="1"/>
    <col min="11269" max="11269" width="23.5703125" style="124" customWidth="1"/>
    <col min="11270" max="11270" width="12.140625" style="124" customWidth="1"/>
    <col min="11271" max="11271" width="17.28515625" style="124" customWidth="1"/>
    <col min="11272" max="11272" width="12.140625" style="124" customWidth="1"/>
    <col min="11273" max="11273" width="11.7109375" style="124" customWidth="1"/>
    <col min="11274" max="11274" width="9.140625" style="124"/>
    <col min="11275" max="11275" width="12.5703125" style="124" customWidth="1"/>
    <col min="11276" max="11276" width="13.140625" style="124" customWidth="1"/>
    <col min="11277" max="11277" width="9" style="124" customWidth="1"/>
    <col min="11278" max="11278" width="6" style="124" customWidth="1"/>
    <col min="11279" max="11279" width="8.140625" style="124" bestFit="1" customWidth="1"/>
    <col min="11280" max="11280" width="9.140625" style="124"/>
    <col min="11281" max="11281" width="14.5703125" style="124" customWidth="1"/>
    <col min="11282" max="11282" width="13.85546875" style="124" customWidth="1"/>
    <col min="11283" max="11283" width="18.140625" style="124" customWidth="1"/>
    <col min="11284" max="11284" width="18.42578125" style="124" customWidth="1"/>
    <col min="11285" max="11285" width="27.7109375" style="124" bestFit="1" customWidth="1"/>
    <col min="11286" max="11286" width="14.7109375" style="124" bestFit="1" customWidth="1"/>
    <col min="11287" max="11287" width="11.5703125" style="124" bestFit="1" customWidth="1"/>
    <col min="11288" max="11288" width="12.28515625" style="124" bestFit="1" customWidth="1"/>
    <col min="11289" max="11522" width="9.140625" style="124"/>
    <col min="11523" max="11523" width="4.5703125" style="124" customWidth="1"/>
    <col min="11524" max="11524" width="26" style="124" customWidth="1"/>
    <col min="11525" max="11525" width="23.5703125" style="124" customWidth="1"/>
    <col min="11526" max="11526" width="12.140625" style="124" customWidth="1"/>
    <col min="11527" max="11527" width="17.28515625" style="124" customWidth="1"/>
    <col min="11528" max="11528" width="12.140625" style="124" customWidth="1"/>
    <col min="11529" max="11529" width="11.7109375" style="124" customWidth="1"/>
    <col min="11530" max="11530" width="9.140625" style="124"/>
    <col min="11531" max="11531" width="12.5703125" style="124" customWidth="1"/>
    <col min="11532" max="11532" width="13.140625" style="124" customWidth="1"/>
    <col min="11533" max="11533" width="9" style="124" customWidth="1"/>
    <col min="11534" max="11534" width="6" style="124" customWidth="1"/>
    <col min="11535" max="11535" width="8.140625" style="124" bestFit="1" customWidth="1"/>
    <col min="11536" max="11536" width="9.140625" style="124"/>
    <col min="11537" max="11537" width="14.5703125" style="124" customWidth="1"/>
    <col min="11538" max="11538" width="13.85546875" style="124" customWidth="1"/>
    <col min="11539" max="11539" width="18.140625" style="124" customWidth="1"/>
    <col min="11540" max="11540" width="18.42578125" style="124" customWidth="1"/>
    <col min="11541" max="11541" width="27.7109375" style="124" bestFit="1" customWidth="1"/>
    <col min="11542" max="11542" width="14.7109375" style="124" bestFit="1" customWidth="1"/>
    <col min="11543" max="11543" width="11.5703125" style="124" bestFit="1" customWidth="1"/>
    <col min="11544" max="11544" width="12.28515625" style="124" bestFit="1" customWidth="1"/>
    <col min="11545" max="11778" width="9.140625" style="124"/>
    <col min="11779" max="11779" width="4.5703125" style="124" customWidth="1"/>
    <col min="11780" max="11780" width="26" style="124" customWidth="1"/>
    <col min="11781" max="11781" width="23.5703125" style="124" customWidth="1"/>
    <col min="11782" max="11782" width="12.140625" style="124" customWidth="1"/>
    <col min="11783" max="11783" width="17.28515625" style="124" customWidth="1"/>
    <col min="11784" max="11784" width="12.140625" style="124" customWidth="1"/>
    <col min="11785" max="11785" width="11.7109375" style="124" customWidth="1"/>
    <col min="11786" max="11786" width="9.140625" style="124"/>
    <col min="11787" max="11787" width="12.5703125" style="124" customWidth="1"/>
    <col min="11788" max="11788" width="13.140625" style="124" customWidth="1"/>
    <col min="11789" max="11789" width="9" style="124" customWidth="1"/>
    <col min="11790" max="11790" width="6" style="124" customWidth="1"/>
    <col min="11791" max="11791" width="8.140625" style="124" bestFit="1" customWidth="1"/>
    <col min="11792" max="11792" width="9.140625" style="124"/>
    <col min="11793" max="11793" width="14.5703125" style="124" customWidth="1"/>
    <col min="11794" max="11794" width="13.85546875" style="124" customWidth="1"/>
    <col min="11795" max="11795" width="18.140625" style="124" customWidth="1"/>
    <col min="11796" max="11796" width="18.42578125" style="124" customWidth="1"/>
    <col min="11797" max="11797" width="27.7109375" style="124" bestFit="1" customWidth="1"/>
    <col min="11798" max="11798" width="14.7109375" style="124" bestFit="1" customWidth="1"/>
    <col min="11799" max="11799" width="11.5703125" style="124" bestFit="1" customWidth="1"/>
    <col min="11800" max="11800" width="12.28515625" style="124" bestFit="1" customWidth="1"/>
    <col min="11801" max="12034" width="9.140625" style="124"/>
    <col min="12035" max="12035" width="4.5703125" style="124" customWidth="1"/>
    <col min="12036" max="12036" width="26" style="124" customWidth="1"/>
    <col min="12037" max="12037" width="23.5703125" style="124" customWidth="1"/>
    <col min="12038" max="12038" width="12.140625" style="124" customWidth="1"/>
    <col min="12039" max="12039" width="17.28515625" style="124" customWidth="1"/>
    <col min="12040" max="12040" width="12.140625" style="124" customWidth="1"/>
    <col min="12041" max="12041" width="11.7109375" style="124" customWidth="1"/>
    <col min="12042" max="12042" width="9.140625" style="124"/>
    <col min="12043" max="12043" width="12.5703125" style="124" customWidth="1"/>
    <col min="12044" max="12044" width="13.140625" style="124" customWidth="1"/>
    <col min="12045" max="12045" width="9" style="124" customWidth="1"/>
    <col min="12046" max="12046" width="6" style="124" customWidth="1"/>
    <col min="12047" max="12047" width="8.140625" style="124" bestFit="1" customWidth="1"/>
    <col min="12048" max="12048" width="9.140625" style="124"/>
    <col min="12049" max="12049" width="14.5703125" style="124" customWidth="1"/>
    <col min="12050" max="12050" width="13.85546875" style="124" customWidth="1"/>
    <col min="12051" max="12051" width="18.140625" style="124" customWidth="1"/>
    <col min="12052" max="12052" width="18.42578125" style="124" customWidth="1"/>
    <col min="12053" max="12053" width="27.7109375" style="124" bestFit="1" customWidth="1"/>
    <col min="12054" max="12054" width="14.7109375" style="124" bestFit="1" customWidth="1"/>
    <col min="12055" max="12055" width="11.5703125" style="124" bestFit="1" customWidth="1"/>
    <col min="12056" max="12056" width="12.28515625" style="124" bestFit="1" customWidth="1"/>
    <col min="12057" max="12290" width="9.140625" style="124"/>
    <col min="12291" max="12291" width="4.5703125" style="124" customWidth="1"/>
    <col min="12292" max="12292" width="26" style="124" customWidth="1"/>
    <col min="12293" max="12293" width="23.5703125" style="124" customWidth="1"/>
    <col min="12294" max="12294" width="12.140625" style="124" customWidth="1"/>
    <col min="12295" max="12295" width="17.28515625" style="124" customWidth="1"/>
    <col min="12296" max="12296" width="12.140625" style="124" customWidth="1"/>
    <col min="12297" max="12297" width="11.7109375" style="124" customWidth="1"/>
    <col min="12298" max="12298" width="9.140625" style="124"/>
    <col min="12299" max="12299" width="12.5703125" style="124" customWidth="1"/>
    <col min="12300" max="12300" width="13.140625" style="124" customWidth="1"/>
    <col min="12301" max="12301" width="9" style="124" customWidth="1"/>
    <col min="12302" max="12302" width="6" style="124" customWidth="1"/>
    <col min="12303" max="12303" width="8.140625" style="124" bestFit="1" customWidth="1"/>
    <col min="12304" max="12304" width="9.140625" style="124"/>
    <col min="12305" max="12305" width="14.5703125" style="124" customWidth="1"/>
    <col min="12306" max="12306" width="13.85546875" style="124" customWidth="1"/>
    <col min="12307" max="12307" width="18.140625" style="124" customWidth="1"/>
    <col min="12308" max="12308" width="18.42578125" style="124" customWidth="1"/>
    <col min="12309" max="12309" width="27.7109375" style="124" bestFit="1" customWidth="1"/>
    <col min="12310" max="12310" width="14.7109375" style="124" bestFit="1" customWidth="1"/>
    <col min="12311" max="12311" width="11.5703125" style="124" bestFit="1" customWidth="1"/>
    <col min="12312" max="12312" width="12.28515625" style="124" bestFit="1" customWidth="1"/>
    <col min="12313" max="12546" width="9.140625" style="124"/>
    <col min="12547" max="12547" width="4.5703125" style="124" customWidth="1"/>
    <col min="12548" max="12548" width="26" style="124" customWidth="1"/>
    <col min="12549" max="12549" width="23.5703125" style="124" customWidth="1"/>
    <col min="12550" max="12550" width="12.140625" style="124" customWidth="1"/>
    <col min="12551" max="12551" width="17.28515625" style="124" customWidth="1"/>
    <col min="12552" max="12552" width="12.140625" style="124" customWidth="1"/>
    <col min="12553" max="12553" width="11.7109375" style="124" customWidth="1"/>
    <col min="12554" max="12554" width="9.140625" style="124"/>
    <col min="12555" max="12555" width="12.5703125" style="124" customWidth="1"/>
    <col min="12556" max="12556" width="13.140625" style="124" customWidth="1"/>
    <col min="12557" max="12557" width="9" style="124" customWidth="1"/>
    <col min="12558" max="12558" width="6" style="124" customWidth="1"/>
    <col min="12559" max="12559" width="8.140625" style="124" bestFit="1" customWidth="1"/>
    <col min="12560" max="12560" width="9.140625" style="124"/>
    <col min="12561" max="12561" width="14.5703125" style="124" customWidth="1"/>
    <col min="12562" max="12562" width="13.85546875" style="124" customWidth="1"/>
    <col min="12563" max="12563" width="18.140625" style="124" customWidth="1"/>
    <col min="12564" max="12564" width="18.42578125" style="124" customWidth="1"/>
    <col min="12565" max="12565" width="27.7109375" style="124" bestFit="1" customWidth="1"/>
    <col min="12566" max="12566" width="14.7109375" style="124" bestFit="1" customWidth="1"/>
    <col min="12567" max="12567" width="11.5703125" style="124" bestFit="1" customWidth="1"/>
    <col min="12568" max="12568" width="12.28515625" style="124" bestFit="1" customWidth="1"/>
    <col min="12569" max="12802" width="9.140625" style="124"/>
    <col min="12803" max="12803" width="4.5703125" style="124" customWidth="1"/>
    <col min="12804" max="12804" width="26" style="124" customWidth="1"/>
    <col min="12805" max="12805" width="23.5703125" style="124" customWidth="1"/>
    <col min="12806" max="12806" width="12.140625" style="124" customWidth="1"/>
    <col min="12807" max="12807" width="17.28515625" style="124" customWidth="1"/>
    <col min="12808" max="12808" width="12.140625" style="124" customWidth="1"/>
    <col min="12809" max="12809" width="11.7109375" style="124" customWidth="1"/>
    <col min="12810" max="12810" width="9.140625" style="124"/>
    <col min="12811" max="12811" width="12.5703125" style="124" customWidth="1"/>
    <col min="12812" max="12812" width="13.140625" style="124" customWidth="1"/>
    <col min="12813" max="12813" width="9" style="124" customWidth="1"/>
    <col min="12814" max="12814" width="6" style="124" customWidth="1"/>
    <col min="12815" max="12815" width="8.140625" style="124" bestFit="1" customWidth="1"/>
    <col min="12816" max="12816" width="9.140625" style="124"/>
    <col min="12817" max="12817" width="14.5703125" style="124" customWidth="1"/>
    <col min="12818" max="12818" width="13.85546875" style="124" customWidth="1"/>
    <col min="12819" max="12819" width="18.140625" style="124" customWidth="1"/>
    <col min="12820" max="12820" width="18.42578125" style="124" customWidth="1"/>
    <col min="12821" max="12821" width="27.7109375" style="124" bestFit="1" customWidth="1"/>
    <col min="12822" max="12822" width="14.7109375" style="124" bestFit="1" customWidth="1"/>
    <col min="12823" max="12823" width="11.5703125" style="124" bestFit="1" customWidth="1"/>
    <col min="12824" max="12824" width="12.28515625" style="124" bestFit="1" customWidth="1"/>
    <col min="12825" max="13058" width="9.140625" style="124"/>
    <col min="13059" max="13059" width="4.5703125" style="124" customWidth="1"/>
    <col min="13060" max="13060" width="26" style="124" customWidth="1"/>
    <col min="13061" max="13061" width="23.5703125" style="124" customWidth="1"/>
    <col min="13062" max="13062" width="12.140625" style="124" customWidth="1"/>
    <col min="13063" max="13063" width="17.28515625" style="124" customWidth="1"/>
    <col min="13064" max="13064" width="12.140625" style="124" customWidth="1"/>
    <col min="13065" max="13065" width="11.7109375" style="124" customWidth="1"/>
    <col min="13066" max="13066" width="9.140625" style="124"/>
    <col min="13067" max="13067" width="12.5703125" style="124" customWidth="1"/>
    <col min="13068" max="13068" width="13.140625" style="124" customWidth="1"/>
    <col min="13069" max="13069" width="9" style="124" customWidth="1"/>
    <col min="13070" max="13070" width="6" style="124" customWidth="1"/>
    <col min="13071" max="13071" width="8.140625" style="124" bestFit="1" customWidth="1"/>
    <col min="13072" max="13072" width="9.140625" style="124"/>
    <col min="13073" max="13073" width="14.5703125" style="124" customWidth="1"/>
    <col min="13074" max="13074" width="13.85546875" style="124" customWidth="1"/>
    <col min="13075" max="13075" width="18.140625" style="124" customWidth="1"/>
    <col min="13076" max="13076" width="18.42578125" style="124" customWidth="1"/>
    <col min="13077" max="13077" width="27.7109375" style="124" bestFit="1" customWidth="1"/>
    <col min="13078" max="13078" width="14.7109375" style="124" bestFit="1" customWidth="1"/>
    <col min="13079" max="13079" width="11.5703125" style="124" bestFit="1" customWidth="1"/>
    <col min="13080" max="13080" width="12.28515625" style="124" bestFit="1" customWidth="1"/>
    <col min="13081" max="13314" width="9.140625" style="124"/>
    <col min="13315" max="13315" width="4.5703125" style="124" customWidth="1"/>
    <col min="13316" max="13316" width="26" style="124" customWidth="1"/>
    <col min="13317" max="13317" width="23.5703125" style="124" customWidth="1"/>
    <col min="13318" max="13318" width="12.140625" style="124" customWidth="1"/>
    <col min="13319" max="13319" width="17.28515625" style="124" customWidth="1"/>
    <col min="13320" max="13320" width="12.140625" style="124" customWidth="1"/>
    <col min="13321" max="13321" width="11.7109375" style="124" customWidth="1"/>
    <col min="13322" max="13322" width="9.140625" style="124"/>
    <col min="13323" max="13323" width="12.5703125" style="124" customWidth="1"/>
    <col min="13324" max="13324" width="13.140625" style="124" customWidth="1"/>
    <col min="13325" max="13325" width="9" style="124" customWidth="1"/>
    <col min="13326" max="13326" width="6" style="124" customWidth="1"/>
    <col min="13327" max="13327" width="8.140625" style="124" bestFit="1" customWidth="1"/>
    <col min="13328" max="13328" width="9.140625" style="124"/>
    <col min="13329" max="13329" width="14.5703125" style="124" customWidth="1"/>
    <col min="13330" max="13330" width="13.85546875" style="124" customWidth="1"/>
    <col min="13331" max="13331" width="18.140625" style="124" customWidth="1"/>
    <col min="13332" max="13332" width="18.42578125" style="124" customWidth="1"/>
    <col min="13333" max="13333" width="27.7109375" style="124" bestFit="1" customWidth="1"/>
    <col min="13334" max="13334" width="14.7109375" style="124" bestFit="1" customWidth="1"/>
    <col min="13335" max="13335" width="11.5703125" style="124" bestFit="1" customWidth="1"/>
    <col min="13336" max="13336" width="12.28515625" style="124" bestFit="1" customWidth="1"/>
    <col min="13337" max="13570" width="9.140625" style="124"/>
    <col min="13571" max="13571" width="4.5703125" style="124" customWidth="1"/>
    <col min="13572" max="13572" width="26" style="124" customWidth="1"/>
    <col min="13573" max="13573" width="23.5703125" style="124" customWidth="1"/>
    <col min="13574" max="13574" width="12.140625" style="124" customWidth="1"/>
    <col min="13575" max="13575" width="17.28515625" style="124" customWidth="1"/>
    <col min="13576" max="13576" width="12.140625" style="124" customWidth="1"/>
    <col min="13577" max="13577" width="11.7109375" style="124" customWidth="1"/>
    <col min="13578" max="13578" width="9.140625" style="124"/>
    <col min="13579" max="13579" width="12.5703125" style="124" customWidth="1"/>
    <col min="13580" max="13580" width="13.140625" style="124" customWidth="1"/>
    <col min="13581" max="13581" width="9" style="124" customWidth="1"/>
    <col min="13582" max="13582" width="6" style="124" customWidth="1"/>
    <col min="13583" max="13583" width="8.140625" style="124" bestFit="1" customWidth="1"/>
    <col min="13584" max="13584" width="9.140625" style="124"/>
    <col min="13585" max="13585" width="14.5703125" style="124" customWidth="1"/>
    <col min="13586" max="13586" width="13.85546875" style="124" customWidth="1"/>
    <col min="13587" max="13587" width="18.140625" style="124" customWidth="1"/>
    <col min="13588" max="13588" width="18.42578125" style="124" customWidth="1"/>
    <col min="13589" max="13589" width="27.7109375" style="124" bestFit="1" customWidth="1"/>
    <col min="13590" max="13590" width="14.7109375" style="124" bestFit="1" customWidth="1"/>
    <col min="13591" max="13591" width="11.5703125" style="124" bestFit="1" customWidth="1"/>
    <col min="13592" max="13592" width="12.28515625" style="124" bestFit="1" customWidth="1"/>
    <col min="13593" max="13826" width="9.140625" style="124"/>
    <col min="13827" max="13827" width="4.5703125" style="124" customWidth="1"/>
    <col min="13828" max="13828" width="26" style="124" customWidth="1"/>
    <col min="13829" max="13829" width="23.5703125" style="124" customWidth="1"/>
    <col min="13830" max="13830" width="12.140625" style="124" customWidth="1"/>
    <col min="13831" max="13831" width="17.28515625" style="124" customWidth="1"/>
    <col min="13832" max="13832" width="12.140625" style="124" customWidth="1"/>
    <col min="13833" max="13833" width="11.7109375" style="124" customWidth="1"/>
    <col min="13834" max="13834" width="9.140625" style="124"/>
    <col min="13835" max="13835" width="12.5703125" style="124" customWidth="1"/>
    <col min="13836" max="13836" width="13.140625" style="124" customWidth="1"/>
    <col min="13837" max="13837" width="9" style="124" customWidth="1"/>
    <col min="13838" max="13838" width="6" style="124" customWidth="1"/>
    <col min="13839" max="13839" width="8.140625" style="124" bestFit="1" customWidth="1"/>
    <col min="13840" max="13840" width="9.140625" style="124"/>
    <col min="13841" max="13841" width="14.5703125" style="124" customWidth="1"/>
    <col min="13842" max="13842" width="13.85546875" style="124" customWidth="1"/>
    <col min="13843" max="13843" width="18.140625" style="124" customWidth="1"/>
    <col min="13844" max="13844" width="18.42578125" style="124" customWidth="1"/>
    <col min="13845" max="13845" width="27.7109375" style="124" bestFit="1" customWidth="1"/>
    <col min="13846" max="13846" width="14.7109375" style="124" bestFit="1" customWidth="1"/>
    <col min="13847" max="13847" width="11.5703125" style="124" bestFit="1" customWidth="1"/>
    <col min="13848" max="13848" width="12.28515625" style="124" bestFit="1" customWidth="1"/>
    <col min="13849" max="14082" width="9.140625" style="124"/>
    <col min="14083" max="14083" width="4.5703125" style="124" customWidth="1"/>
    <col min="14084" max="14084" width="26" style="124" customWidth="1"/>
    <col min="14085" max="14085" width="23.5703125" style="124" customWidth="1"/>
    <col min="14086" max="14086" width="12.140625" style="124" customWidth="1"/>
    <col min="14087" max="14087" width="17.28515625" style="124" customWidth="1"/>
    <col min="14088" max="14088" width="12.140625" style="124" customWidth="1"/>
    <col min="14089" max="14089" width="11.7109375" style="124" customWidth="1"/>
    <col min="14090" max="14090" width="9.140625" style="124"/>
    <col min="14091" max="14091" width="12.5703125" style="124" customWidth="1"/>
    <col min="14092" max="14092" width="13.140625" style="124" customWidth="1"/>
    <col min="14093" max="14093" width="9" style="124" customWidth="1"/>
    <col min="14094" max="14094" width="6" style="124" customWidth="1"/>
    <col min="14095" max="14095" width="8.140625" style="124" bestFit="1" customWidth="1"/>
    <col min="14096" max="14096" width="9.140625" style="124"/>
    <col min="14097" max="14097" width="14.5703125" style="124" customWidth="1"/>
    <col min="14098" max="14098" width="13.85546875" style="124" customWidth="1"/>
    <col min="14099" max="14099" width="18.140625" style="124" customWidth="1"/>
    <col min="14100" max="14100" width="18.42578125" style="124" customWidth="1"/>
    <col min="14101" max="14101" width="27.7109375" style="124" bestFit="1" customWidth="1"/>
    <col min="14102" max="14102" width="14.7109375" style="124" bestFit="1" customWidth="1"/>
    <col min="14103" max="14103" width="11.5703125" style="124" bestFit="1" customWidth="1"/>
    <col min="14104" max="14104" width="12.28515625" style="124" bestFit="1" customWidth="1"/>
    <col min="14105" max="14338" width="9.140625" style="124"/>
    <col min="14339" max="14339" width="4.5703125" style="124" customWidth="1"/>
    <col min="14340" max="14340" width="26" style="124" customWidth="1"/>
    <col min="14341" max="14341" width="23.5703125" style="124" customWidth="1"/>
    <col min="14342" max="14342" width="12.140625" style="124" customWidth="1"/>
    <col min="14343" max="14343" width="17.28515625" style="124" customWidth="1"/>
    <col min="14344" max="14344" width="12.140625" style="124" customWidth="1"/>
    <col min="14345" max="14345" width="11.7109375" style="124" customWidth="1"/>
    <col min="14346" max="14346" width="9.140625" style="124"/>
    <col min="14347" max="14347" width="12.5703125" style="124" customWidth="1"/>
    <col min="14348" max="14348" width="13.140625" style="124" customWidth="1"/>
    <col min="14349" max="14349" width="9" style="124" customWidth="1"/>
    <col min="14350" max="14350" width="6" style="124" customWidth="1"/>
    <col min="14351" max="14351" width="8.140625" style="124" bestFit="1" customWidth="1"/>
    <col min="14352" max="14352" width="9.140625" style="124"/>
    <col min="14353" max="14353" width="14.5703125" style="124" customWidth="1"/>
    <col min="14354" max="14354" width="13.85546875" style="124" customWidth="1"/>
    <col min="14355" max="14355" width="18.140625" style="124" customWidth="1"/>
    <col min="14356" max="14356" width="18.42578125" style="124" customWidth="1"/>
    <col min="14357" max="14357" width="27.7109375" style="124" bestFit="1" customWidth="1"/>
    <col min="14358" max="14358" width="14.7109375" style="124" bestFit="1" customWidth="1"/>
    <col min="14359" max="14359" width="11.5703125" style="124" bestFit="1" customWidth="1"/>
    <col min="14360" max="14360" width="12.28515625" style="124" bestFit="1" customWidth="1"/>
    <col min="14361" max="14594" width="9.140625" style="124"/>
    <col min="14595" max="14595" width="4.5703125" style="124" customWidth="1"/>
    <col min="14596" max="14596" width="26" style="124" customWidth="1"/>
    <col min="14597" max="14597" width="23.5703125" style="124" customWidth="1"/>
    <col min="14598" max="14598" width="12.140625" style="124" customWidth="1"/>
    <col min="14599" max="14599" width="17.28515625" style="124" customWidth="1"/>
    <col min="14600" max="14600" width="12.140625" style="124" customWidth="1"/>
    <col min="14601" max="14601" width="11.7109375" style="124" customWidth="1"/>
    <col min="14602" max="14602" width="9.140625" style="124"/>
    <col min="14603" max="14603" width="12.5703125" style="124" customWidth="1"/>
    <col min="14604" max="14604" width="13.140625" style="124" customWidth="1"/>
    <col min="14605" max="14605" width="9" style="124" customWidth="1"/>
    <col min="14606" max="14606" width="6" style="124" customWidth="1"/>
    <col min="14607" max="14607" width="8.140625" style="124" bestFit="1" customWidth="1"/>
    <col min="14608" max="14608" width="9.140625" style="124"/>
    <col min="14609" max="14609" width="14.5703125" style="124" customWidth="1"/>
    <col min="14610" max="14610" width="13.85546875" style="124" customWidth="1"/>
    <col min="14611" max="14611" width="18.140625" style="124" customWidth="1"/>
    <col min="14612" max="14612" width="18.42578125" style="124" customWidth="1"/>
    <col min="14613" max="14613" width="27.7109375" style="124" bestFit="1" customWidth="1"/>
    <col min="14614" max="14614" width="14.7109375" style="124" bestFit="1" customWidth="1"/>
    <col min="14615" max="14615" width="11.5703125" style="124" bestFit="1" customWidth="1"/>
    <col min="14616" max="14616" width="12.28515625" style="124" bestFit="1" customWidth="1"/>
    <col min="14617" max="14850" width="9.140625" style="124"/>
    <col min="14851" max="14851" width="4.5703125" style="124" customWidth="1"/>
    <col min="14852" max="14852" width="26" style="124" customWidth="1"/>
    <col min="14853" max="14853" width="23.5703125" style="124" customWidth="1"/>
    <col min="14854" max="14854" width="12.140625" style="124" customWidth="1"/>
    <col min="14855" max="14855" width="17.28515625" style="124" customWidth="1"/>
    <col min="14856" max="14856" width="12.140625" style="124" customWidth="1"/>
    <col min="14857" max="14857" width="11.7109375" style="124" customWidth="1"/>
    <col min="14858" max="14858" width="9.140625" style="124"/>
    <col min="14859" max="14859" width="12.5703125" style="124" customWidth="1"/>
    <col min="14860" max="14860" width="13.140625" style="124" customWidth="1"/>
    <col min="14861" max="14861" width="9" style="124" customWidth="1"/>
    <col min="14862" max="14862" width="6" style="124" customWidth="1"/>
    <col min="14863" max="14863" width="8.140625" style="124" bestFit="1" customWidth="1"/>
    <col min="14864" max="14864" width="9.140625" style="124"/>
    <col min="14865" max="14865" width="14.5703125" style="124" customWidth="1"/>
    <col min="14866" max="14866" width="13.85546875" style="124" customWidth="1"/>
    <col min="14867" max="14867" width="18.140625" style="124" customWidth="1"/>
    <col min="14868" max="14868" width="18.42578125" style="124" customWidth="1"/>
    <col min="14869" max="14869" width="27.7109375" style="124" bestFit="1" customWidth="1"/>
    <col min="14870" max="14870" width="14.7109375" style="124" bestFit="1" customWidth="1"/>
    <col min="14871" max="14871" width="11.5703125" style="124" bestFit="1" customWidth="1"/>
    <col min="14872" max="14872" width="12.28515625" style="124" bestFit="1" customWidth="1"/>
    <col min="14873" max="15106" width="9.140625" style="124"/>
    <col min="15107" max="15107" width="4.5703125" style="124" customWidth="1"/>
    <col min="15108" max="15108" width="26" style="124" customWidth="1"/>
    <col min="15109" max="15109" width="23.5703125" style="124" customWidth="1"/>
    <col min="15110" max="15110" width="12.140625" style="124" customWidth="1"/>
    <col min="15111" max="15111" width="17.28515625" style="124" customWidth="1"/>
    <col min="15112" max="15112" width="12.140625" style="124" customWidth="1"/>
    <col min="15113" max="15113" width="11.7109375" style="124" customWidth="1"/>
    <col min="15114" max="15114" width="9.140625" style="124"/>
    <col min="15115" max="15115" width="12.5703125" style="124" customWidth="1"/>
    <col min="15116" max="15116" width="13.140625" style="124" customWidth="1"/>
    <col min="15117" max="15117" width="9" style="124" customWidth="1"/>
    <col min="15118" max="15118" width="6" style="124" customWidth="1"/>
    <col min="15119" max="15119" width="8.140625" style="124" bestFit="1" customWidth="1"/>
    <col min="15120" max="15120" width="9.140625" style="124"/>
    <col min="15121" max="15121" width="14.5703125" style="124" customWidth="1"/>
    <col min="15122" max="15122" width="13.85546875" style="124" customWidth="1"/>
    <col min="15123" max="15123" width="18.140625" style="124" customWidth="1"/>
    <col min="15124" max="15124" width="18.42578125" style="124" customWidth="1"/>
    <col min="15125" max="15125" width="27.7109375" style="124" bestFit="1" customWidth="1"/>
    <col min="15126" max="15126" width="14.7109375" style="124" bestFit="1" customWidth="1"/>
    <col min="15127" max="15127" width="11.5703125" style="124" bestFit="1" customWidth="1"/>
    <col min="15128" max="15128" width="12.28515625" style="124" bestFit="1" customWidth="1"/>
    <col min="15129" max="15362" width="9.140625" style="124"/>
    <col min="15363" max="15363" width="4.5703125" style="124" customWidth="1"/>
    <col min="15364" max="15364" width="26" style="124" customWidth="1"/>
    <col min="15365" max="15365" width="23.5703125" style="124" customWidth="1"/>
    <col min="15366" max="15366" width="12.140625" style="124" customWidth="1"/>
    <col min="15367" max="15367" width="17.28515625" style="124" customWidth="1"/>
    <col min="15368" max="15368" width="12.140625" style="124" customWidth="1"/>
    <col min="15369" max="15369" width="11.7109375" style="124" customWidth="1"/>
    <col min="15370" max="15370" width="9.140625" style="124"/>
    <col min="15371" max="15371" width="12.5703125" style="124" customWidth="1"/>
    <col min="15372" max="15372" width="13.140625" style="124" customWidth="1"/>
    <col min="15373" max="15373" width="9" style="124" customWidth="1"/>
    <col min="15374" max="15374" width="6" style="124" customWidth="1"/>
    <col min="15375" max="15375" width="8.140625" style="124" bestFit="1" customWidth="1"/>
    <col min="15376" max="15376" width="9.140625" style="124"/>
    <col min="15377" max="15377" width="14.5703125" style="124" customWidth="1"/>
    <col min="15378" max="15378" width="13.85546875" style="124" customWidth="1"/>
    <col min="15379" max="15379" width="18.140625" style="124" customWidth="1"/>
    <col min="15380" max="15380" width="18.42578125" style="124" customWidth="1"/>
    <col min="15381" max="15381" width="27.7109375" style="124" bestFit="1" customWidth="1"/>
    <col min="15382" max="15382" width="14.7109375" style="124" bestFit="1" customWidth="1"/>
    <col min="15383" max="15383" width="11.5703125" style="124" bestFit="1" customWidth="1"/>
    <col min="15384" max="15384" width="12.28515625" style="124" bestFit="1" customWidth="1"/>
    <col min="15385" max="15618" width="9.140625" style="124"/>
    <col min="15619" max="15619" width="4.5703125" style="124" customWidth="1"/>
    <col min="15620" max="15620" width="26" style="124" customWidth="1"/>
    <col min="15621" max="15621" width="23.5703125" style="124" customWidth="1"/>
    <col min="15622" max="15622" width="12.140625" style="124" customWidth="1"/>
    <col min="15623" max="15623" width="17.28515625" style="124" customWidth="1"/>
    <col min="15624" max="15624" width="12.140625" style="124" customWidth="1"/>
    <col min="15625" max="15625" width="11.7109375" style="124" customWidth="1"/>
    <col min="15626" max="15626" width="9.140625" style="124"/>
    <col min="15627" max="15627" width="12.5703125" style="124" customWidth="1"/>
    <col min="15628" max="15628" width="13.140625" style="124" customWidth="1"/>
    <col min="15629" max="15629" width="9" style="124" customWidth="1"/>
    <col min="15630" max="15630" width="6" style="124" customWidth="1"/>
    <col min="15631" max="15631" width="8.140625" style="124" bestFit="1" customWidth="1"/>
    <col min="15632" max="15632" width="9.140625" style="124"/>
    <col min="15633" max="15633" width="14.5703125" style="124" customWidth="1"/>
    <col min="15634" max="15634" width="13.85546875" style="124" customWidth="1"/>
    <col min="15635" max="15635" width="18.140625" style="124" customWidth="1"/>
    <col min="15636" max="15636" width="18.42578125" style="124" customWidth="1"/>
    <col min="15637" max="15637" width="27.7109375" style="124" bestFit="1" customWidth="1"/>
    <col min="15638" max="15638" width="14.7109375" style="124" bestFit="1" customWidth="1"/>
    <col min="15639" max="15639" width="11.5703125" style="124" bestFit="1" customWidth="1"/>
    <col min="15640" max="15640" width="12.28515625" style="124" bestFit="1" customWidth="1"/>
    <col min="15641" max="15874" width="9.140625" style="124"/>
    <col min="15875" max="15875" width="4.5703125" style="124" customWidth="1"/>
    <col min="15876" max="15876" width="26" style="124" customWidth="1"/>
    <col min="15877" max="15877" width="23.5703125" style="124" customWidth="1"/>
    <col min="15878" max="15878" width="12.140625" style="124" customWidth="1"/>
    <col min="15879" max="15879" width="17.28515625" style="124" customWidth="1"/>
    <col min="15880" max="15880" width="12.140625" style="124" customWidth="1"/>
    <col min="15881" max="15881" width="11.7109375" style="124" customWidth="1"/>
    <col min="15882" max="15882" width="9.140625" style="124"/>
    <col min="15883" max="15883" width="12.5703125" style="124" customWidth="1"/>
    <col min="15884" max="15884" width="13.140625" style="124" customWidth="1"/>
    <col min="15885" max="15885" width="9" style="124" customWidth="1"/>
    <col min="15886" max="15886" width="6" style="124" customWidth="1"/>
    <col min="15887" max="15887" width="8.140625" style="124" bestFit="1" customWidth="1"/>
    <col min="15888" max="15888" width="9.140625" style="124"/>
    <col min="15889" max="15889" width="14.5703125" style="124" customWidth="1"/>
    <col min="15890" max="15890" width="13.85546875" style="124" customWidth="1"/>
    <col min="15891" max="15891" width="18.140625" style="124" customWidth="1"/>
    <col min="15892" max="15892" width="18.42578125" style="124" customWidth="1"/>
    <col min="15893" max="15893" width="27.7109375" style="124" bestFit="1" customWidth="1"/>
    <col min="15894" max="15894" width="14.7109375" style="124" bestFit="1" customWidth="1"/>
    <col min="15895" max="15895" width="11.5703125" style="124" bestFit="1" customWidth="1"/>
    <col min="15896" max="15896" width="12.28515625" style="124" bestFit="1" customWidth="1"/>
    <col min="15897" max="16130" width="9.140625" style="124"/>
    <col min="16131" max="16131" width="4.5703125" style="124" customWidth="1"/>
    <col min="16132" max="16132" width="26" style="124" customWidth="1"/>
    <col min="16133" max="16133" width="23.5703125" style="124" customWidth="1"/>
    <col min="16134" max="16134" width="12.140625" style="124" customWidth="1"/>
    <col min="16135" max="16135" width="17.28515625" style="124" customWidth="1"/>
    <col min="16136" max="16136" width="12.140625" style="124" customWidth="1"/>
    <col min="16137" max="16137" width="11.7109375" style="124" customWidth="1"/>
    <col min="16138" max="16138" width="9.140625" style="124"/>
    <col min="16139" max="16139" width="12.5703125" style="124" customWidth="1"/>
    <col min="16140" max="16140" width="13.140625" style="124" customWidth="1"/>
    <col min="16141" max="16141" width="9" style="124" customWidth="1"/>
    <col min="16142" max="16142" width="6" style="124" customWidth="1"/>
    <col min="16143" max="16143" width="8.140625" style="124" bestFit="1" customWidth="1"/>
    <col min="16144" max="16144" width="9.140625" style="124"/>
    <col min="16145" max="16145" width="14.5703125" style="124" customWidth="1"/>
    <col min="16146" max="16146" width="13.85546875" style="124" customWidth="1"/>
    <col min="16147" max="16147" width="18.140625" style="124" customWidth="1"/>
    <col min="16148" max="16148" width="18.42578125" style="124" customWidth="1"/>
    <col min="16149" max="16149" width="27.7109375" style="124" bestFit="1" customWidth="1"/>
    <col min="16150" max="16150" width="14.7109375" style="124" bestFit="1" customWidth="1"/>
    <col min="16151" max="16151" width="11.5703125" style="124" bestFit="1" customWidth="1"/>
    <col min="16152" max="16152" width="12.28515625" style="124" bestFit="1" customWidth="1"/>
    <col min="16153" max="16384" width="9.140625" style="124"/>
  </cols>
  <sheetData>
    <row r="1" spans="1:24" s="148" customFormat="1" ht="21" x14ac:dyDescent="0.35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146"/>
      <c r="T1" s="147"/>
      <c r="U1" s="146"/>
      <c r="W1" s="149"/>
    </row>
    <row r="2" spans="1:24" s="148" customFormat="1" ht="21" x14ac:dyDescent="0.35">
      <c r="A2" s="324" t="s">
        <v>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150"/>
      <c r="T2" s="151"/>
      <c r="U2" s="150"/>
      <c r="W2" s="149"/>
    </row>
    <row r="3" spans="1:24" s="148" customFormat="1" ht="21" x14ac:dyDescent="0.35">
      <c r="A3" s="325" t="s">
        <v>2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140"/>
      <c r="T3" s="152"/>
      <c r="U3" s="140"/>
      <c r="W3" s="149"/>
    </row>
    <row r="4" spans="1:24" s="148" customFormat="1" ht="21" x14ac:dyDescent="0.35">
      <c r="A4" s="326" t="s">
        <v>123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153"/>
      <c r="T4" s="154"/>
      <c r="U4" s="153"/>
      <c r="W4" s="149"/>
    </row>
    <row r="5" spans="1:24" s="148" customFormat="1" ht="21" x14ac:dyDescent="0.35">
      <c r="A5" s="325" t="s">
        <v>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140"/>
      <c r="T5" s="152"/>
      <c r="U5" s="140"/>
      <c r="V5" s="155"/>
      <c r="W5" s="156"/>
      <c r="X5" s="155"/>
    </row>
    <row r="6" spans="1:24" s="167" customFormat="1" ht="20.25" customHeight="1" x14ac:dyDescent="0.35">
      <c r="A6" s="157" t="s">
        <v>4</v>
      </c>
      <c r="B6" s="158"/>
      <c r="C6" s="159"/>
      <c r="D6" s="160"/>
      <c r="E6" s="161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62"/>
      <c r="Q6" s="163"/>
      <c r="R6" s="175"/>
      <c r="S6" s="164"/>
      <c r="T6" s="164"/>
      <c r="U6" s="157"/>
      <c r="V6" s="165"/>
      <c r="W6" s="166"/>
      <c r="X6" s="165"/>
    </row>
    <row r="7" spans="1:24" s="180" customFormat="1" ht="24" thickBot="1" x14ac:dyDescent="0.4">
      <c r="A7" s="308" t="s">
        <v>269</v>
      </c>
      <c r="B7" s="168"/>
      <c r="C7" s="169"/>
      <c r="D7" s="170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  <c r="Q7" s="225"/>
      <c r="R7" s="175"/>
      <c r="S7" s="176"/>
      <c r="T7" s="177"/>
      <c r="U7" s="172"/>
      <c r="V7" s="178"/>
      <c r="W7" s="179"/>
      <c r="X7" s="178"/>
    </row>
    <row r="8" spans="1:24" s="135" customFormat="1" ht="24.75" customHeight="1" x14ac:dyDescent="0.2">
      <c r="A8" s="313" t="s">
        <v>5</v>
      </c>
      <c r="B8" s="315" t="s">
        <v>6</v>
      </c>
      <c r="C8" s="317" t="s">
        <v>7</v>
      </c>
      <c r="D8" s="319" t="s">
        <v>111</v>
      </c>
      <c r="E8" s="321" t="s">
        <v>112</v>
      </c>
      <c r="F8" s="328" t="s">
        <v>119</v>
      </c>
      <c r="G8" s="328" t="s">
        <v>120</v>
      </c>
      <c r="H8" s="328" t="s">
        <v>121</v>
      </c>
      <c r="I8" s="328" t="s">
        <v>122</v>
      </c>
      <c r="J8" s="328" t="s">
        <v>126</v>
      </c>
      <c r="K8" s="328" t="s">
        <v>168</v>
      </c>
      <c r="L8" s="330" t="s">
        <v>116</v>
      </c>
      <c r="M8" s="332" t="s">
        <v>169</v>
      </c>
      <c r="N8" s="332" t="s">
        <v>117</v>
      </c>
      <c r="O8" s="334" t="s">
        <v>170</v>
      </c>
      <c r="P8" s="336" t="s">
        <v>118</v>
      </c>
      <c r="Q8" s="338" t="s">
        <v>9</v>
      </c>
      <c r="R8" s="340" t="s">
        <v>87</v>
      </c>
      <c r="S8" s="327" t="s">
        <v>10</v>
      </c>
      <c r="T8" s="327"/>
      <c r="U8" s="136"/>
      <c r="V8" s="137"/>
      <c r="W8" s="138"/>
      <c r="X8" s="137"/>
    </row>
    <row r="9" spans="1:24" s="185" customFormat="1" ht="28.9" customHeight="1" thickBot="1" x14ac:dyDescent="0.25">
      <c r="A9" s="314"/>
      <c r="B9" s="316"/>
      <c r="C9" s="318"/>
      <c r="D9" s="320"/>
      <c r="E9" s="322"/>
      <c r="F9" s="329"/>
      <c r="G9" s="329"/>
      <c r="H9" s="329"/>
      <c r="I9" s="329"/>
      <c r="J9" s="329"/>
      <c r="K9" s="329"/>
      <c r="L9" s="331"/>
      <c r="M9" s="333"/>
      <c r="N9" s="333"/>
      <c r="O9" s="335"/>
      <c r="P9" s="337"/>
      <c r="Q9" s="339"/>
      <c r="R9" s="341"/>
      <c r="S9" s="181">
        <v>0.05</v>
      </c>
      <c r="T9" s="182">
        <v>0.03</v>
      </c>
      <c r="U9" s="183" t="s">
        <v>11</v>
      </c>
      <c r="V9" s="183" t="s">
        <v>12</v>
      </c>
      <c r="W9" s="184">
        <v>250000</v>
      </c>
      <c r="X9" s="183" t="s">
        <v>13</v>
      </c>
    </row>
    <row r="10" spans="1:24" s="128" customFormat="1" ht="36.75" customHeight="1" x14ac:dyDescent="0.35">
      <c r="A10" s="252" t="s">
        <v>90</v>
      </c>
      <c r="B10" s="253" t="s">
        <v>244</v>
      </c>
      <c r="C10" s="309" t="s">
        <v>239</v>
      </c>
      <c r="D10" s="227">
        <v>36619</v>
      </c>
      <c r="E10" s="227">
        <v>35097</v>
      </c>
      <c r="F10" s="228">
        <f>SUM(D10-E10)</f>
        <v>1522</v>
      </c>
      <c r="G10" s="228">
        <f>SUM(D10-E10)</f>
        <v>1522</v>
      </c>
      <c r="H10" s="228">
        <f>SUM(D10-E10)</f>
        <v>1522</v>
      </c>
      <c r="I10" s="228">
        <f>SUM(D10-E10)</f>
        <v>1522</v>
      </c>
      <c r="J10" s="228">
        <f>SUM(D10-E10)</f>
        <v>1522</v>
      </c>
      <c r="K10" s="228">
        <f>380.5*5</f>
        <v>1902.5</v>
      </c>
      <c r="L10" s="236">
        <f>SUM(F10:G10:H10:I10:J10:K10)</f>
        <v>9512.5</v>
      </c>
      <c r="M10" s="229">
        <f>30.44*5</f>
        <v>152.20000000000002</v>
      </c>
      <c r="N10" s="230">
        <f>136.98*5</f>
        <v>684.9</v>
      </c>
      <c r="O10" s="239">
        <f>M10+N10</f>
        <v>837.1</v>
      </c>
      <c r="P10" s="229">
        <f>SUM(L10-O10)</f>
        <v>8675.4</v>
      </c>
      <c r="Q10" s="231">
        <f t="shared" ref="Q10:Q17" si="0">ROUND(P10,2)</f>
        <v>8675.4</v>
      </c>
      <c r="R10" s="310" t="s">
        <v>252</v>
      </c>
      <c r="S10" s="129"/>
      <c r="T10" s="130"/>
      <c r="U10" s="125"/>
      <c r="V10" s="125"/>
      <c r="W10" s="126"/>
      <c r="X10" s="125"/>
    </row>
    <row r="11" spans="1:24" s="128" customFormat="1" ht="36.75" customHeight="1" x14ac:dyDescent="0.35">
      <c r="A11" s="131" t="s">
        <v>91</v>
      </c>
      <c r="B11" s="245" t="s">
        <v>245</v>
      </c>
      <c r="C11" s="264" t="s">
        <v>239</v>
      </c>
      <c r="D11" s="200">
        <v>36619</v>
      </c>
      <c r="E11" s="200">
        <v>35097</v>
      </c>
      <c r="F11" s="201">
        <f t="shared" ref="F11:F16" si="1">SUM(D11-E11)</f>
        <v>1522</v>
      </c>
      <c r="G11" s="201">
        <f t="shared" ref="G11:G17" si="2">SUM(D11-E11)</f>
        <v>1522</v>
      </c>
      <c r="H11" s="201">
        <f t="shared" ref="H11:H16" si="3">SUM(D11-E11)</f>
        <v>1522</v>
      </c>
      <c r="I11" s="201">
        <f t="shared" ref="I11:I17" si="4">SUM(D11-E11)</f>
        <v>1522</v>
      </c>
      <c r="J11" s="201">
        <f t="shared" ref="J11:J17" si="5">SUM(D11-E11)</f>
        <v>1522</v>
      </c>
      <c r="K11" s="201">
        <f t="shared" ref="K11:K17" si="6">380.5*5</f>
        <v>1902.5</v>
      </c>
      <c r="L11" s="236">
        <f>SUM(F11:G11:H11:I11:J11:K11)</f>
        <v>9512.5</v>
      </c>
      <c r="M11" s="202">
        <f t="shared" ref="M11:M17" si="7">30.44*5</f>
        <v>152.20000000000002</v>
      </c>
      <c r="N11" s="203">
        <f t="shared" ref="N11:N17" si="8">136.98*5</f>
        <v>684.9</v>
      </c>
      <c r="O11" s="240">
        <f t="shared" ref="O11:O17" si="9">M11+N11</f>
        <v>837.1</v>
      </c>
      <c r="P11" s="229">
        <f t="shared" ref="P11:P17" si="10">SUM(L11-O11)</f>
        <v>8675.4</v>
      </c>
      <c r="Q11" s="141">
        <f t="shared" si="0"/>
        <v>8675.4</v>
      </c>
      <c r="R11" s="271" t="s">
        <v>252</v>
      </c>
      <c r="S11" s="129"/>
      <c r="T11" s="130"/>
      <c r="U11" s="125"/>
      <c r="V11" s="125"/>
      <c r="W11" s="126"/>
      <c r="X11" s="125"/>
    </row>
    <row r="12" spans="1:24" s="128" customFormat="1" ht="36.75" customHeight="1" x14ac:dyDescent="0.35">
      <c r="A12" s="131" t="s">
        <v>92</v>
      </c>
      <c r="B12" s="245" t="s">
        <v>246</v>
      </c>
      <c r="C12" s="264" t="s">
        <v>239</v>
      </c>
      <c r="D12" s="200">
        <v>36619</v>
      </c>
      <c r="E12" s="200">
        <v>35097</v>
      </c>
      <c r="F12" s="201">
        <f t="shared" si="1"/>
        <v>1522</v>
      </c>
      <c r="G12" s="201">
        <f t="shared" si="2"/>
        <v>1522</v>
      </c>
      <c r="H12" s="201">
        <f t="shared" si="3"/>
        <v>1522</v>
      </c>
      <c r="I12" s="201">
        <f t="shared" si="4"/>
        <v>1522</v>
      </c>
      <c r="J12" s="201">
        <f t="shared" si="5"/>
        <v>1522</v>
      </c>
      <c r="K12" s="201">
        <f t="shared" si="6"/>
        <v>1902.5</v>
      </c>
      <c r="L12" s="236">
        <f>SUM(F12:G12:H12:I12:J12:K12)</f>
        <v>9512.5</v>
      </c>
      <c r="M12" s="202">
        <f t="shared" si="7"/>
        <v>152.20000000000002</v>
      </c>
      <c r="N12" s="203">
        <f t="shared" si="8"/>
        <v>684.9</v>
      </c>
      <c r="O12" s="240">
        <f t="shared" si="9"/>
        <v>837.1</v>
      </c>
      <c r="P12" s="229">
        <f t="shared" si="10"/>
        <v>8675.4</v>
      </c>
      <c r="Q12" s="141">
        <f t="shared" si="0"/>
        <v>8675.4</v>
      </c>
      <c r="R12" s="271" t="s">
        <v>252</v>
      </c>
      <c r="S12" s="129"/>
      <c r="T12" s="130"/>
      <c r="U12" s="125"/>
      <c r="V12" s="125"/>
      <c r="W12" s="126"/>
      <c r="X12" s="125"/>
    </row>
    <row r="13" spans="1:24" s="128" customFormat="1" ht="36.75" customHeight="1" x14ac:dyDescent="0.35">
      <c r="A13" s="131" t="s">
        <v>93</v>
      </c>
      <c r="B13" s="245" t="s">
        <v>247</v>
      </c>
      <c r="C13" s="246" t="s">
        <v>240</v>
      </c>
      <c r="D13" s="200">
        <v>36619</v>
      </c>
      <c r="E13" s="200">
        <v>35097</v>
      </c>
      <c r="F13" s="201">
        <f t="shared" si="1"/>
        <v>1522</v>
      </c>
      <c r="G13" s="201">
        <f t="shared" si="2"/>
        <v>1522</v>
      </c>
      <c r="H13" s="201">
        <f t="shared" si="3"/>
        <v>1522</v>
      </c>
      <c r="I13" s="201">
        <f t="shared" si="4"/>
        <v>1522</v>
      </c>
      <c r="J13" s="201">
        <f t="shared" si="5"/>
        <v>1522</v>
      </c>
      <c r="K13" s="201">
        <f t="shared" si="6"/>
        <v>1902.5</v>
      </c>
      <c r="L13" s="236">
        <f>SUM(F13:G13:H13:I13:J13:K13)</f>
        <v>9512.5</v>
      </c>
      <c r="M13" s="202">
        <f t="shared" si="7"/>
        <v>152.20000000000002</v>
      </c>
      <c r="N13" s="203">
        <f t="shared" si="8"/>
        <v>684.9</v>
      </c>
      <c r="O13" s="240">
        <f t="shared" si="9"/>
        <v>837.1</v>
      </c>
      <c r="P13" s="229">
        <f t="shared" si="10"/>
        <v>8675.4</v>
      </c>
      <c r="Q13" s="141">
        <f t="shared" si="0"/>
        <v>8675.4</v>
      </c>
      <c r="R13" s="271" t="s">
        <v>252</v>
      </c>
      <c r="S13" s="129"/>
      <c r="T13" s="130"/>
      <c r="U13" s="125"/>
      <c r="V13" s="125"/>
      <c r="W13" s="126"/>
      <c r="X13" s="125"/>
    </row>
    <row r="14" spans="1:24" s="128" customFormat="1" ht="36.75" customHeight="1" x14ac:dyDescent="0.35">
      <c r="A14" s="131" t="s">
        <v>94</v>
      </c>
      <c r="B14" s="245" t="s">
        <v>243</v>
      </c>
      <c r="C14" s="246" t="s">
        <v>240</v>
      </c>
      <c r="D14" s="200">
        <v>36619</v>
      </c>
      <c r="E14" s="200">
        <v>35097</v>
      </c>
      <c r="F14" s="201"/>
      <c r="G14" s="201">
        <f t="shared" si="2"/>
        <v>1522</v>
      </c>
      <c r="H14" s="201">
        <f t="shared" si="3"/>
        <v>1522</v>
      </c>
      <c r="I14" s="201">
        <f t="shared" si="4"/>
        <v>1522</v>
      </c>
      <c r="J14" s="201">
        <f t="shared" si="5"/>
        <v>1522</v>
      </c>
      <c r="K14" s="201">
        <f>380.5*4</f>
        <v>1522</v>
      </c>
      <c r="L14" s="236">
        <f>SUM(F14:G14:H14:I14:J14:K14)</f>
        <v>7610</v>
      </c>
      <c r="M14" s="202">
        <f>30.44*4</f>
        <v>121.76</v>
      </c>
      <c r="N14" s="203">
        <f>136.98*4</f>
        <v>547.91999999999996</v>
      </c>
      <c r="O14" s="240">
        <f t="shared" si="9"/>
        <v>669.68</v>
      </c>
      <c r="P14" s="229">
        <f t="shared" si="10"/>
        <v>6940.32</v>
      </c>
      <c r="Q14" s="202">
        <f t="shared" ref="Q14" si="11">SUM(M14-O14)</f>
        <v>-547.91999999999996</v>
      </c>
      <c r="R14" s="307" t="s">
        <v>251</v>
      </c>
      <c r="S14" s="129"/>
      <c r="T14" s="130"/>
      <c r="U14" s="125"/>
      <c r="V14" s="125"/>
      <c r="W14" s="126"/>
      <c r="X14" s="125"/>
    </row>
    <row r="15" spans="1:24" s="128" customFormat="1" ht="36.75" customHeight="1" x14ac:dyDescent="0.35">
      <c r="A15" s="131" t="s">
        <v>95</v>
      </c>
      <c r="B15" s="245" t="s">
        <v>250</v>
      </c>
      <c r="C15" s="264" t="s">
        <v>241</v>
      </c>
      <c r="D15" s="200">
        <v>36619</v>
      </c>
      <c r="E15" s="200">
        <v>35097</v>
      </c>
      <c r="F15" s="201">
        <f t="shared" si="1"/>
        <v>1522</v>
      </c>
      <c r="G15" s="201">
        <f t="shared" si="2"/>
        <v>1522</v>
      </c>
      <c r="H15" s="201">
        <f t="shared" si="3"/>
        <v>1522</v>
      </c>
      <c r="I15" s="201">
        <f t="shared" si="4"/>
        <v>1522</v>
      </c>
      <c r="J15" s="201">
        <f t="shared" si="5"/>
        <v>1522</v>
      </c>
      <c r="K15" s="201">
        <f t="shared" si="6"/>
        <v>1902.5</v>
      </c>
      <c r="L15" s="236">
        <f>SUM(F15:G15:H15:I15:J15:K15)</f>
        <v>9512.5</v>
      </c>
      <c r="M15" s="202">
        <f t="shared" si="7"/>
        <v>152.20000000000002</v>
      </c>
      <c r="N15" s="203">
        <f t="shared" si="8"/>
        <v>684.9</v>
      </c>
      <c r="O15" s="240">
        <f t="shared" si="9"/>
        <v>837.1</v>
      </c>
      <c r="P15" s="229">
        <f t="shared" si="10"/>
        <v>8675.4</v>
      </c>
      <c r="Q15" s="141">
        <f t="shared" si="0"/>
        <v>8675.4</v>
      </c>
      <c r="R15" s="271" t="s">
        <v>252</v>
      </c>
      <c r="S15" s="129"/>
      <c r="T15" s="130"/>
      <c r="U15" s="125"/>
      <c r="V15" s="125"/>
      <c r="W15" s="126"/>
      <c r="X15" s="125"/>
    </row>
    <row r="16" spans="1:24" s="128" customFormat="1" ht="36.75" customHeight="1" x14ac:dyDescent="0.35">
      <c r="A16" s="131" t="s">
        <v>96</v>
      </c>
      <c r="B16" s="245" t="s">
        <v>249</v>
      </c>
      <c r="C16" s="246" t="s">
        <v>242</v>
      </c>
      <c r="D16" s="200">
        <v>43030</v>
      </c>
      <c r="E16" s="200">
        <v>41508</v>
      </c>
      <c r="F16" s="201">
        <f t="shared" si="1"/>
        <v>1522</v>
      </c>
      <c r="G16" s="201">
        <f t="shared" si="2"/>
        <v>1522</v>
      </c>
      <c r="H16" s="201">
        <f t="shared" si="3"/>
        <v>1522</v>
      </c>
      <c r="I16" s="201">
        <f t="shared" si="4"/>
        <v>1522</v>
      </c>
      <c r="J16" s="201">
        <f t="shared" si="5"/>
        <v>1522</v>
      </c>
      <c r="K16" s="201">
        <f t="shared" si="6"/>
        <v>1902.5</v>
      </c>
      <c r="L16" s="236">
        <f>SUM(F16:G16:H16:I16:J16:K16)</f>
        <v>9512.5</v>
      </c>
      <c r="M16" s="202">
        <f t="shared" si="7"/>
        <v>152.20000000000002</v>
      </c>
      <c r="N16" s="203">
        <f t="shared" si="8"/>
        <v>684.9</v>
      </c>
      <c r="O16" s="240">
        <f t="shared" si="9"/>
        <v>837.1</v>
      </c>
      <c r="P16" s="229">
        <f t="shared" si="10"/>
        <v>8675.4</v>
      </c>
      <c r="Q16" s="141">
        <f t="shared" si="0"/>
        <v>8675.4</v>
      </c>
      <c r="R16" s="271" t="s">
        <v>252</v>
      </c>
      <c r="S16" s="129"/>
      <c r="T16" s="130"/>
      <c r="U16" s="125"/>
      <c r="V16" s="125"/>
      <c r="W16" s="126"/>
      <c r="X16" s="125"/>
    </row>
    <row r="17" spans="1:44" s="128" customFormat="1" ht="36.75" customHeight="1" x14ac:dyDescent="0.35">
      <c r="A17" s="311" t="s">
        <v>97</v>
      </c>
      <c r="B17" s="245" t="s">
        <v>248</v>
      </c>
      <c r="C17" s="246" t="s">
        <v>242</v>
      </c>
      <c r="D17" s="200">
        <v>43030</v>
      </c>
      <c r="E17" s="200">
        <v>41508</v>
      </c>
      <c r="F17" s="201">
        <f>SUM(D17-E17)</f>
        <v>1522</v>
      </c>
      <c r="G17" s="201">
        <f t="shared" si="2"/>
        <v>1522</v>
      </c>
      <c r="H17" s="201">
        <f>SUM(D17-E17)</f>
        <v>1522</v>
      </c>
      <c r="I17" s="201">
        <f t="shared" si="4"/>
        <v>1522</v>
      </c>
      <c r="J17" s="201">
        <f t="shared" si="5"/>
        <v>1522</v>
      </c>
      <c r="K17" s="201">
        <f t="shared" si="6"/>
        <v>1902.5</v>
      </c>
      <c r="L17" s="236">
        <f>SUM(F17:G17:H17:I17:J17:K17)</f>
        <v>9512.5</v>
      </c>
      <c r="M17" s="202">
        <f t="shared" si="7"/>
        <v>152.20000000000002</v>
      </c>
      <c r="N17" s="203">
        <f t="shared" si="8"/>
        <v>684.9</v>
      </c>
      <c r="O17" s="240">
        <f t="shared" si="9"/>
        <v>837.1</v>
      </c>
      <c r="P17" s="229">
        <f t="shared" si="10"/>
        <v>8675.4</v>
      </c>
      <c r="Q17" s="141">
        <f t="shared" si="0"/>
        <v>8675.4</v>
      </c>
      <c r="R17" s="271" t="s">
        <v>252</v>
      </c>
      <c r="S17" s="129"/>
      <c r="T17" s="130"/>
      <c r="U17" s="125"/>
      <c r="V17" s="125"/>
      <c r="W17" s="126"/>
      <c r="X17" s="125"/>
    </row>
    <row r="18" spans="1:44" s="281" customFormat="1" ht="36.75" customHeight="1" thickBot="1" x14ac:dyDescent="0.45">
      <c r="A18" s="272"/>
      <c r="B18" s="304" t="s">
        <v>275</v>
      </c>
      <c r="C18" s="290"/>
      <c r="D18" s="298">
        <f>SUM(D10:D17)</f>
        <v>305774</v>
      </c>
      <c r="E18" s="298">
        <f t="shared" ref="E18:N18" si="12">SUM(E10:E17)</f>
        <v>293598</v>
      </c>
      <c r="F18" s="298">
        <f t="shared" si="12"/>
        <v>10654</v>
      </c>
      <c r="G18" s="298">
        <f t="shared" si="12"/>
        <v>12176</v>
      </c>
      <c r="H18" s="298">
        <f t="shared" si="12"/>
        <v>12176</v>
      </c>
      <c r="I18" s="298">
        <f t="shared" si="12"/>
        <v>12176</v>
      </c>
      <c r="J18" s="298">
        <f t="shared" si="12"/>
        <v>12176</v>
      </c>
      <c r="K18" s="298">
        <f t="shared" si="12"/>
        <v>14839.5</v>
      </c>
      <c r="L18" s="298">
        <f>SUM(L10:L17)</f>
        <v>74197.5</v>
      </c>
      <c r="M18" s="298">
        <f t="shared" si="12"/>
        <v>1187.1600000000001</v>
      </c>
      <c r="N18" s="298">
        <f t="shared" si="12"/>
        <v>5342.2199999999993</v>
      </c>
      <c r="O18" s="298">
        <f>SUM(O10:O17)</f>
        <v>6529.380000000001</v>
      </c>
      <c r="P18" s="298">
        <f>SUM(P10:P17)</f>
        <v>67668.12</v>
      </c>
      <c r="Q18" s="298">
        <f t="shared" ref="Q18:R18" si="13">SUM(Q10:Q17)</f>
        <v>60179.880000000005</v>
      </c>
      <c r="R18" s="298">
        <f t="shared" si="13"/>
        <v>0</v>
      </c>
      <c r="S18" s="278" t="e">
        <f>#REF!*$S$9</f>
        <v>#REF!</v>
      </c>
      <c r="T18" s="278" t="e">
        <f>#REF!*$T$9</f>
        <v>#REF!</v>
      </c>
      <c r="U18" s="279" t="e">
        <f>VLOOKUP(#REF!,[1]CONSOLIDATED!$A$5:$E$167,5, FALSE)</f>
        <v>#REF!</v>
      </c>
      <c r="V18" s="278" t="e">
        <f>#REF!+U18</f>
        <v>#REF!</v>
      </c>
      <c r="W18" s="280">
        <v>250004</v>
      </c>
      <c r="X18" s="278"/>
    </row>
    <row r="19" spans="1:44" s="167" customFormat="1" x14ac:dyDescent="0.35">
      <c r="A19" s="220"/>
      <c r="B19" s="232" t="s">
        <v>262</v>
      </c>
      <c r="C19" s="305"/>
      <c r="D19" s="187"/>
      <c r="E19" s="188"/>
      <c r="F19" s="162"/>
      <c r="G19" s="162"/>
      <c r="H19" s="162"/>
      <c r="I19" s="254"/>
      <c r="J19" s="235" t="s">
        <v>197</v>
      </c>
      <c r="K19" s="249"/>
      <c r="L19" s="162"/>
      <c r="M19" s="162"/>
      <c r="N19" s="162"/>
      <c r="O19" s="162"/>
      <c r="P19" s="162"/>
      <c r="R19" s="268"/>
      <c r="S19" s="189" t="e">
        <f>#REF!*'RHMPP II'!$S$9</f>
        <v>#REF!</v>
      </c>
      <c r="T19" s="190" t="e">
        <f>#REF!*'RHMPP II'!$T$9</f>
        <v>#REF!</v>
      </c>
      <c r="U19" s="165" t="e">
        <f>VLOOKUP(#REF!,[1]CONSOLIDATED!$A$5:$E$167,5, FALSE)</f>
        <v>#REF!</v>
      </c>
      <c r="V19" s="190" t="e">
        <f>#REF!+U19</f>
        <v>#REF!</v>
      </c>
      <c r="W19" s="191">
        <v>250005</v>
      </c>
      <c r="X19" s="190"/>
    </row>
    <row r="20" spans="1:44" s="167" customFormat="1" x14ac:dyDescent="0.35">
      <c r="A20" s="186"/>
      <c r="B20" s="158"/>
      <c r="C20" s="159"/>
      <c r="D20" s="187"/>
      <c r="E20" s="188"/>
      <c r="F20" s="162"/>
      <c r="G20" s="162"/>
      <c r="H20" s="162"/>
      <c r="I20" s="254"/>
      <c r="J20" s="235" t="s">
        <v>263</v>
      </c>
      <c r="K20" s="249"/>
      <c r="L20" s="157"/>
      <c r="M20" s="157"/>
      <c r="N20" s="157"/>
      <c r="O20" s="157"/>
      <c r="P20" s="283"/>
      <c r="Q20" s="188"/>
      <c r="R20" s="268"/>
      <c r="S20" s="192"/>
      <c r="T20" s="193"/>
      <c r="V20" s="193"/>
      <c r="W20" s="194"/>
      <c r="X20" s="193"/>
    </row>
    <row r="21" spans="1:44" s="167" customFormat="1" x14ac:dyDescent="0.35">
      <c r="A21" s="186"/>
      <c r="B21" s="158"/>
      <c r="C21" s="159"/>
      <c r="D21" s="187"/>
      <c r="E21" s="188"/>
      <c r="F21" s="162"/>
      <c r="G21" s="162"/>
      <c r="H21" s="162"/>
      <c r="I21" s="254"/>
      <c r="J21" s="235"/>
      <c r="K21" s="249"/>
      <c r="L21" s="157"/>
      <c r="M21" s="157"/>
      <c r="N21" s="157"/>
      <c r="O21" s="157"/>
      <c r="P21" s="283"/>
      <c r="Q21" s="188"/>
      <c r="R21" s="268"/>
      <c r="S21" s="192"/>
      <c r="T21" s="193"/>
      <c r="V21" s="193"/>
      <c r="W21" s="194"/>
      <c r="X21" s="193"/>
    </row>
    <row r="22" spans="1:44" s="167" customFormat="1" x14ac:dyDescent="0.35">
      <c r="A22" s="186"/>
      <c r="B22" s="158"/>
      <c r="C22" s="159"/>
      <c r="D22" s="187"/>
      <c r="E22" s="161"/>
      <c r="F22" s="157"/>
      <c r="G22" s="157"/>
      <c r="H22" s="157"/>
      <c r="I22" s="216"/>
      <c r="K22" s="249"/>
      <c r="Q22" s="157"/>
      <c r="R22" s="268"/>
      <c r="S22" s="192" t="e">
        <f>#REF!*'RHMPP II'!$S$9</f>
        <v>#REF!</v>
      </c>
      <c r="T22" s="193" t="e">
        <f>#REF!*'RHMPP II'!$T$9</f>
        <v>#REF!</v>
      </c>
      <c r="U22" s="167" t="e">
        <f>VLOOKUP(#REF!,[1]CONSOLIDATED!$A$5:$E$167,5, FALSE)</f>
        <v>#REF!</v>
      </c>
      <c r="V22" s="193" t="e">
        <f>#REF!+U22</f>
        <v>#REF!</v>
      </c>
      <c r="W22" s="194">
        <v>250006</v>
      </c>
      <c r="X22" s="193"/>
    </row>
    <row r="23" spans="1:44" s="167" customFormat="1" ht="22.5" x14ac:dyDescent="0.35">
      <c r="A23" s="186"/>
      <c r="B23" s="158"/>
      <c r="C23" s="342" t="s">
        <v>15</v>
      </c>
      <c r="D23" s="342"/>
      <c r="E23" s="342"/>
      <c r="F23" s="188"/>
      <c r="G23" s="188"/>
      <c r="H23" s="188"/>
      <c r="I23" s="217"/>
      <c r="J23" s="343" t="s">
        <v>124</v>
      </c>
      <c r="K23" s="344"/>
      <c r="L23" s="344"/>
      <c r="M23" s="344"/>
      <c r="N23" s="344"/>
      <c r="O23" s="344"/>
      <c r="P23" s="344"/>
      <c r="Q23" s="344"/>
      <c r="R23" s="345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4"/>
    </row>
    <row r="24" spans="1:44" s="167" customFormat="1" ht="23.25" customHeight="1" thickBot="1" x14ac:dyDescent="0.4">
      <c r="A24" s="186"/>
      <c r="B24" s="158"/>
      <c r="C24" s="346" t="s">
        <v>88</v>
      </c>
      <c r="D24" s="346"/>
      <c r="E24" s="346"/>
      <c r="F24" s="161"/>
      <c r="G24" s="161"/>
      <c r="H24" s="161"/>
      <c r="I24" s="218"/>
      <c r="J24" s="353" t="s">
        <v>125</v>
      </c>
      <c r="K24" s="354"/>
      <c r="L24" s="354"/>
      <c r="M24" s="354"/>
      <c r="N24" s="354"/>
      <c r="O24" s="354"/>
      <c r="P24" s="354"/>
      <c r="Q24" s="355"/>
      <c r="R24" s="356"/>
      <c r="T24" s="195"/>
      <c r="W24" s="196"/>
    </row>
    <row r="25" spans="1:44" s="167" customFormat="1" thickBot="1" x14ac:dyDescent="0.4">
      <c r="A25" s="197"/>
      <c r="B25" s="198"/>
      <c r="C25" s="347" t="s">
        <v>16</v>
      </c>
      <c r="D25" s="347"/>
      <c r="E25" s="347"/>
      <c r="F25" s="199"/>
      <c r="G25" s="199"/>
      <c r="H25" s="199"/>
      <c r="I25" s="219"/>
      <c r="J25" s="357" t="s">
        <v>16</v>
      </c>
      <c r="K25" s="346"/>
      <c r="L25" s="346"/>
      <c r="M25" s="346"/>
      <c r="N25" s="346"/>
      <c r="O25" s="346"/>
      <c r="P25" s="346"/>
      <c r="Q25" s="346"/>
      <c r="R25" s="358"/>
      <c r="S25" s="157"/>
      <c r="T25" s="196"/>
      <c r="W25" s="196"/>
    </row>
    <row r="26" spans="1:44" s="167" customFormat="1" x14ac:dyDescent="0.35">
      <c r="A26" s="220"/>
      <c r="B26" s="157" t="s">
        <v>261</v>
      </c>
      <c r="C26" s="159"/>
      <c r="D26" s="187"/>
      <c r="E26" s="161"/>
      <c r="F26" s="157"/>
      <c r="G26" s="157"/>
      <c r="H26" s="157"/>
      <c r="I26" s="216"/>
      <c r="J26" s="220" t="s">
        <v>264</v>
      </c>
      <c r="K26" s="251"/>
      <c r="L26" s="284"/>
      <c r="M26" s="284"/>
      <c r="N26" s="284"/>
      <c r="O26" s="299"/>
      <c r="P26" s="284"/>
      <c r="R26" s="269"/>
      <c r="S26" s="157"/>
      <c r="T26" s="196"/>
      <c r="W26" s="196"/>
    </row>
    <row r="27" spans="1:44" s="167" customFormat="1" x14ac:dyDescent="0.35">
      <c r="A27" s="186"/>
      <c r="B27" s="158"/>
      <c r="C27" s="159"/>
      <c r="D27" s="187"/>
      <c r="E27" s="161"/>
      <c r="F27" s="157"/>
      <c r="G27" s="157"/>
      <c r="H27" s="157"/>
      <c r="I27" s="216"/>
      <c r="J27" s="186" t="s">
        <v>265</v>
      </c>
      <c r="K27" s="249"/>
      <c r="M27" s="157"/>
      <c r="N27" s="157"/>
      <c r="O27" s="157"/>
      <c r="R27" s="268"/>
      <c r="S27" s="157"/>
      <c r="T27" s="196"/>
      <c r="W27" s="196"/>
    </row>
    <row r="28" spans="1:44" s="167" customFormat="1" x14ac:dyDescent="0.35">
      <c r="A28" s="186"/>
      <c r="B28" s="158"/>
      <c r="C28" s="159"/>
      <c r="D28" s="187"/>
      <c r="E28" s="161"/>
      <c r="F28" s="157"/>
      <c r="G28" s="157"/>
      <c r="H28" s="157"/>
      <c r="I28" s="216"/>
      <c r="J28" s="157"/>
      <c r="K28" s="249"/>
      <c r="L28" s="157"/>
      <c r="P28" s="162"/>
      <c r="Q28" s="285"/>
      <c r="R28" s="268"/>
      <c r="S28" s="157"/>
      <c r="T28" s="196"/>
      <c r="W28" s="196"/>
    </row>
    <row r="29" spans="1:44" s="167" customFormat="1" x14ac:dyDescent="0.35">
      <c r="A29" s="186"/>
      <c r="B29" s="158"/>
      <c r="C29" s="159"/>
      <c r="D29" s="187"/>
      <c r="E29" s="161"/>
      <c r="F29" s="157"/>
      <c r="G29" s="157"/>
      <c r="H29" s="157"/>
      <c r="I29" s="216"/>
      <c r="J29" s="157"/>
      <c r="K29" s="249"/>
      <c r="L29" s="157"/>
      <c r="P29" s="162"/>
      <c r="Q29" s="285"/>
      <c r="R29" s="268"/>
      <c r="S29" s="157"/>
      <c r="T29" s="196"/>
      <c r="W29" s="196"/>
    </row>
    <row r="30" spans="1:44" s="167" customFormat="1" x14ac:dyDescent="0.35">
      <c r="A30" s="186"/>
      <c r="B30" s="342" t="s">
        <v>17</v>
      </c>
      <c r="C30" s="342"/>
      <c r="D30" s="342"/>
      <c r="E30" s="342"/>
      <c r="F30" s="157" t="s">
        <v>57</v>
      </c>
      <c r="G30" s="157"/>
      <c r="H30" s="157"/>
      <c r="I30" s="216"/>
      <c r="J30" s="348" t="s">
        <v>113</v>
      </c>
      <c r="K30" s="342"/>
      <c r="L30" s="342"/>
      <c r="M30" s="342"/>
      <c r="N30" s="342"/>
      <c r="O30" s="157" t="s">
        <v>57</v>
      </c>
      <c r="P30" s="157"/>
      <c r="Q30" s="285"/>
      <c r="R30" s="268"/>
      <c r="S30" s="157"/>
      <c r="T30" s="196"/>
      <c r="W30" s="196"/>
    </row>
    <row r="31" spans="1:44" s="167" customFormat="1" x14ac:dyDescent="0.35">
      <c r="A31" s="186"/>
      <c r="B31" s="346" t="s">
        <v>204</v>
      </c>
      <c r="C31" s="346"/>
      <c r="D31" s="346"/>
      <c r="E31" s="346"/>
      <c r="F31" s="346" t="s">
        <v>203</v>
      </c>
      <c r="G31" s="346"/>
      <c r="H31" s="260"/>
      <c r="I31" s="262"/>
      <c r="J31" s="349" t="s">
        <v>53</v>
      </c>
      <c r="K31" s="350"/>
      <c r="L31" s="350"/>
      <c r="M31" s="350"/>
      <c r="N31" s="350"/>
      <c r="O31" s="346" t="s">
        <v>203</v>
      </c>
      <c r="P31" s="346"/>
      <c r="Q31" s="157" t="s">
        <v>18</v>
      </c>
      <c r="R31" s="268"/>
      <c r="T31" s="196"/>
      <c r="W31" s="196"/>
    </row>
    <row r="32" spans="1:44" s="167" customFormat="1" ht="24" thickBot="1" x14ac:dyDescent="0.4">
      <c r="A32" s="197"/>
      <c r="B32" s="347" t="s">
        <v>19</v>
      </c>
      <c r="C32" s="347"/>
      <c r="D32" s="347"/>
      <c r="E32" s="347"/>
      <c r="F32" s="347"/>
      <c r="G32" s="347"/>
      <c r="H32" s="261"/>
      <c r="I32" s="263"/>
      <c r="J32" s="351" t="s">
        <v>114</v>
      </c>
      <c r="K32" s="352"/>
      <c r="L32" s="352"/>
      <c r="M32" s="352"/>
      <c r="N32" s="352"/>
      <c r="O32" s="300"/>
      <c r="P32" s="300"/>
      <c r="Q32" s="287" t="s">
        <v>20</v>
      </c>
      <c r="R32" s="306"/>
      <c r="S32" s="157"/>
      <c r="T32" s="196"/>
      <c r="W32" s="196"/>
    </row>
    <row r="33" spans="4:23" x14ac:dyDescent="0.35">
      <c r="L33" s="142"/>
      <c r="O33" s="142"/>
      <c r="S33" s="127"/>
      <c r="T33" s="302"/>
      <c r="W33" s="303"/>
    </row>
    <row r="34" spans="4:23" x14ac:dyDescent="0.35">
      <c r="L34" s="142"/>
      <c r="O34" s="142"/>
      <c r="S34" s="127"/>
      <c r="T34" s="302"/>
      <c r="W34" s="303"/>
    </row>
    <row r="35" spans="4:23" x14ac:dyDescent="0.35">
      <c r="S35" s="127"/>
      <c r="T35" s="133"/>
    </row>
    <row r="36" spans="4:23" x14ac:dyDescent="0.35">
      <c r="N36" s="142">
        <f>11516.09-660-600</f>
        <v>10256.09</v>
      </c>
      <c r="S36" s="127"/>
      <c r="T36" s="133"/>
    </row>
    <row r="37" spans="4:23" x14ac:dyDescent="0.35">
      <c r="D37" s="144" t="s">
        <v>21</v>
      </c>
    </row>
    <row r="40" spans="4:23" x14ac:dyDescent="0.35">
      <c r="Q40" s="142">
        <f>32057.55/22</f>
        <v>1457.1613636363636</v>
      </c>
    </row>
    <row r="43" spans="4:23" x14ac:dyDescent="0.35">
      <c r="Q43" s="142">
        <f>1457.16*2</f>
        <v>2914.32</v>
      </c>
    </row>
  </sheetData>
  <mergeCells count="39">
    <mergeCell ref="C23:E23"/>
    <mergeCell ref="J23:R23"/>
    <mergeCell ref="O31:P31"/>
    <mergeCell ref="B32:E32"/>
    <mergeCell ref="J30:N30"/>
    <mergeCell ref="J31:N31"/>
    <mergeCell ref="J32:N32"/>
    <mergeCell ref="F32:G32"/>
    <mergeCell ref="F31:G31"/>
    <mergeCell ref="B31:E31"/>
    <mergeCell ref="C24:E24"/>
    <mergeCell ref="C25:E25"/>
    <mergeCell ref="J24:R24"/>
    <mergeCell ref="J25:R25"/>
    <mergeCell ref="B30:E30"/>
    <mergeCell ref="S8:T8"/>
    <mergeCell ref="F8:F9"/>
    <mergeCell ref="G8:G9"/>
    <mergeCell ref="H8:H9"/>
    <mergeCell ref="I8:I9"/>
    <mergeCell ref="J8:J9"/>
    <mergeCell ref="L8:L9"/>
    <mergeCell ref="M8:M9"/>
    <mergeCell ref="O8:O9"/>
    <mergeCell ref="K8:K9"/>
    <mergeCell ref="N8:N9"/>
    <mergeCell ref="P8:P9"/>
    <mergeCell ref="Q8:Q9"/>
    <mergeCell ref="R8:R9"/>
    <mergeCell ref="A1:R1"/>
    <mergeCell ref="A2:R2"/>
    <mergeCell ref="A3:R3"/>
    <mergeCell ref="A4:R4"/>
    <mergeCell ref="A5:R5"/>
    <mergeCell ref="A8:A9"/>
    <mergeCell ref="B8:B9"/>
    <mergeCell ref="C8:C9"/>
    <mergeCell ref="D8:D9"/>
    <mergeCell ref="E8:E9"/>
  </mergeCells>
  <phoneticPr fontId="40" type="noConversion"/>
  <pageMargins left="0.62992125984251968" right="0.23622047244094491" top="0.31496062992125984" bottom="0.27559055118110237" header="0.31496062992125984" footer="0.31496062992125984"/>
  <pageSetup paperSize="119" scale="45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98"/>
  <sheetViews>
    <sheetView view="pageBreakPreview" zoomScale="60" zoomScaleNormal="70" workbookViewId="0">
      <pane ySplit="9" topLeftCell="A28" activePane="bottomLeft" state="frozen"/>
      <selection pane="bottomLeft" activeCell="L32" sqref="L32"/>
    </sheetView>
  </sheetViews>
  <sheetFormatPr defaultRowHeight="23.25" x14ac:dyDescent="0.35"/>
  <cols>
    <col min="1" max="1" width="4.5703125" style="124" customWidth="1"/>
    <col min="2" max="2" width="36.28515625" style="143" customWidth="1"/>
    <col min="3" max="3" width="11.28515625" style="142" customWidth="1"/>
    <col min="4" max="4" width="18" style="144" customWidth="1"/>
    <col min="5" max="5" width="18.28515625" style="145" customWidth="1"/>
    <col min="6" max="6" width="19.85546875" style="142" customWidth="1"/>
    <col min="7" max="7" width="20.28515625" style="142" customWidth="1"/>
    <col min="8" max="8" width="17.85546875" style="142" customWidth="1"/>
    <col min="9" max="9" width="18" style="142" customWidth="1"/>
    <col min="10" max="10" width="16.5703125" style="142" customWidth="1"/>
    <col min="11" max="11" width="16.140625" style="142" customWidth="1"/>
    <col min="12" max="12" width="20.28515625" style="238" customWidth="1"/>
    <col min="13" max="14" width="20.5703125" style="142" customWidth="1"/>
    <col min="15" max="15" width="20.5703125" style="238" customWidth="1"/>
    <col min="16" max="16" width="21.140625" style="142" customWidth="1"/>
    <col min="17" max="17" width="16.5703125" style="142" hidden="1" customWidth="1"/>
    <col min="18" max="18" width="35.140625" style="204" customWidth="1"/>
    <col min="19" max="19" width="18.140625" style="124" customWidth="1"/>
    <col min="20" max="20" width="18.42578125" style="132" customWidth="1"/>
    <col min="21" max="21" width="27.85546875" style="124" bestFit="1" customWidth="1"/>
    <col min="22" max="22" width="14.85546875" style="124" bestFit="1" customWidth="1"/>
    <col min="23" max="23" width="20.5703125" style="132" bestFit="1" customWidth="1"/>
    <col min="24" max="24" width="12.28515625" style="124" bestFit="1" customWidth="1"/>
    <col min="25" max="258" width="9.140625" style="124"/>
    <col min="259" max="259" width="4.5703125" style="124" customWidth="1"/>
    <col min="260" max="260" width="26" style="124" customWidth="1"/>
    <col min="261" max="261" width="23.5703125" style="124" customWidth="1"/>
    <col min="262" max="262" width="12.140625" style="124" customWidth="1"/>
    <col min="263" max="263" width="17.28515625" style="124" customWidth="1"/>
    <col min="264" max="264" width="12.140625" style="124" customWidth="1"/>
    <col min="265" max="265" width="11.7109375" style="124" customWidth="1"/>
    <col min="266" max="266" width="9.140625" style="124"/>
    <col min="267" max="267" width="12.5703125" style="124" customWidth="1"/>
    <col min="268" max="268" width="13.140625" style="124" customWidth="1"/>
    <col min="269" max="269" width="9" style="124" customWidth="1"/>
    <col min="270" max="270" width="6" style="124" customWidth="1"/>
    <col min="271" max="271" width="8.140625" style="124" bestFit="1" customWidth="1"/>
    <col min="272" max="272" width="9.140625" style="124"/>
    <col min="273" max="273" width="14.5703125" style="124" customWidth="1"/>
    <col min="274" max="274" width="13.85546875" style="124" customWidth="1"/>
    <col min="275" max="275" width="18.140625" style="124" customWidth="1"/>
    <col min="276" max="276" width="18.42578125" style="124" customWidth="1"/>
    <col min="277" max="277" width="27.7109375" style="124" bestFit="1" customWidth="1"/>
    <col min="278" max="278" width="14.7109375" style="124" bestFit="1" customWidth="1"/>
    <col min="279" max="279" width="11.5703125" style="124" bestFit="1" customWidth="1"/>
    <col min="280" max="280" width="12.28515625" style="124" bestFit="1" customWidth="1"/>
    <col min="281" max="514" width="9.140625" style="124"/>
    <col min="515" max="515" width="4.5703125" style="124" customWidth="1"/>
    <col min="516" max="516" width="26" style="124" customWidth="1"/>
    <col min="517" max="517" width="23.5703125" style="124" customWidth="1"/>
    <col min="518" max="518" width="12.140625" style="124" customWidth="1"/>
    <col min="519" max="519" width="17.28515625" style="124" customWidth="1"/>
    <col min="520" max="520" width="12.140625" style="124" customWidth="1"/>
    <col min="521" max="521" width="11.7109375" style="124" customWidth="1"/>
    <col min="522" max="522" width="9.140625" style="124"/>
    <col min="523" max="523" width="12.5703125" style="124" customWidth="1"/>
    <col min="524" max="524" width="13.140625" style="124" customWidth="1"/>
    <col min="525" max="525" width="9" style="124" customWidth="1"/>
    <col min="526" max="526" width="6" style="124" customWidth="1"/>
    <col min="527" max="527" width="8.140625" style="124" bestFit="1" customWidth="1"/>
    <col min="528" max="528" width="9.140625" style="124"/>
    <col min="529" max="529" width="14.5703125" style="124" customWidth="1"/>
    <col min="530" max="530" width="13.85546875" style="124" customWidth="1"/>
    <col min="531" max="531" width="18.140625" style="124" customWidth="1"/>
    <col min="532" max="532" width="18.42578125" style="124" customWidth="1"/>
    <col min="533" max="533" width="27.7109375" style="124" bestFit="1" customWidth="1"/>
    <col min="534" max="534" width="14.7109375" style="124" bestFit="1" customWidth="1"/>
    <col min="535" max="535" width="11.5703125" style="124" bestFit="1" customWidth="1"/>
    <col min="536" max="536" width="12.28515625" style="124" bestFit="1" customWidth="1"/>
    <col min="537" max="770" width="9.140625" style="124"/>
    <col min="771" max="771" width="4.5703125" style="124" customWidth="1"/>
    <col min="772" max="772" width="26" style="124" customWidth="1"/>
    <col min="773" max="773" width="23.5703125" style="124" customWidth="1"/>
    <col min="774" max="774" width="12.140625" style="124" customWidth="1"/>
    <col min="775" max="775" width="17.28515625" style="124" customWidth="1"/>
    <col min="776" max="776" width="12.140625" style="124" customWidth="1"/>
    <col min="777" max="777" width="11.7109375" style="124" customWidth="1"/>
    <col min="778" max="778" width="9.140625" style="124"/>
    <col min="779" max="779" width="12.5703125" style="124" customWidth="1"/>
    <col min="780" max="780" width="13.140625" style="124" customWidth="1"/>
    <col min="781" max="781" width="9" style="124" customWidth="1"/>
    <col min="782" max="782" width="6" style="124" customWidth="1"/>
    <col min="783" max="783" width="8.140625" style="124" bestFit="1" customWidth="1"/>
    <col min="784" max="784" width="9.140625" style="124"/>
    <col min="785" max="785" width="14.5703125" style="124" customWidth="1"/>
    <col min="786" max="786" width="13.85546875" style="124" customWidth="1"/>
    <col min="787" max="787" width="18.140625" style="124" customWidth="1"/>
    <col min="788" max="788" width="18.42578125" style="124" customWidth="1"/>
    <col min="789" max="789" width="27.7109375" style="124" bestFit="1" customWidth="1"/>
    <col min="790" max="790" width="14.7109375" style="124" bestFit="1" customWidth="1"/>
    <col min="791" max="791" width="11.5703125" style="124" bestFit="1" customWidth="1"/>
    <col min="792" max="792" width="12.28515625" style="124" bestFit="1" customWidth="1"/>
    <col min="793" max="1026" width="9.140625" style="124"/>
    <col min="1027" max="1027" width="4.5703125" style="124" customWidth="1"/>
    <col min="1028" max="1028" width="26" style="124" customWidth="1"/>
    <col min="1029" max="1029" width="23.5703125" style="124" customWidth="1"/>
    <col min="1030" max="1030" width="12.140625" style="124" customWidth="1"/>
    <col min="1031" max="1031" width="17.28515625" style="124" customWidth="1"/>
    <col min="1032" max="1032" width="12.140625" style="124" customWidth="1"/>
    <col min="1033" max="1033" width="11.7109375" style="124" customWidth="1"/>
    <col min="1034" max="1034" width="9.140625" style="124"/>
    <col min="1035" max="1035" width="12.5703125" style="124" customWidth="1"/>
    <col min="1036" max="1036" width="13.140625" style="124" customWidth="1"/>
    <col min="1037" max="1037" width="9" style="124" customWidth="1"/>
    <col min="1038" max="1038" width="6" style="124" customWidth="1"/>
    <col min="1039" max="1039" width="8.140625" style="124" bestFit="1" customWidth="1"/>
    <col min="1040" max="1040" width="9.140625" style="124"/>
    <col min="1041" max="1041" width="14.5703125" style="124" customWidth="1"/>
    <col min="1042" max="1042" width="13.85546875" style="124" customWidth="1"/>
    <col min="1043" max="1043" width="18.140625" style="124" customWidth="1"/>
    <col min="1044" max="1044" width="18.42578125" style="124" customWidth="1"/>
    <col min="1045" max="1045" width="27.7109375" style="124" bestFit="1" customWidth="1"/>
    <col min="1046" max="1046" width="14.7109375" style="124" bestFit="1" customWidth="1"/>
    <col min="1047" max="1047" width="11.5703125" style="124" bestFit="1" customWidth="1"/>
    <col min="1048" max="1048" width="12.28515625" style="124" bestFit="1" customWidth="1"/>
    <col min="1049" max="1282" width="9.140625" style="124"/>
    <col min="1283" max="1283" width="4.5703125" style="124" customWidth="1"/>
    <col min="1284" max="1284" width="26" style="124" customWidth="1"/>
    <col min="1285" max="1285" width="23.5703125" style="124" customWidth="1"/>
    <col min="1286" max="1286" width="12.140625" style="124" customWidth="1"/>
    <col min="1287" max="1287" width="17.28515625" style="124" customWidth="1"/>
    <col min="1288" max="1288" width="12.140625" style="124" customWidth="1"/>
    <col min="1289" max="1289" width="11.7109375" style="124" customWidth="1"/>
    <col min="1290" max="1290" width="9.140625" style="124"/>
    <col min="1291" max="1291" width="12.5703125" style="124" customWidth="1"/>
    <col min="1292" max="1292" width="13.140625" style="124" customWidth="1"/>
    <col min="1293" max="1293" width="9" style="124" customWidth="1"/>
    <col min="1294" max="1294" width="6" style="124" customWidth="1"/>
    <col min="1295" max="1295" width="8.140625" style="124" bestFit="1" customWidth="1"/>
    <col min="1296" max="1296" width="9.140625" style="124"/>
    <col min="1297" max="1297" width="14.5703125" style="124" customWidth="1"/>
    <col min="1298" max="1298" width="13.85546875" style="124" customWidth="1"/>
    <col min="1299" max="1299" width="18.140625" style="124" customWidth="1"/>
    <col min="1300" max="1300" width="18.42578125" style="124" customWidth="1"/>
    <col min="1301" max="1301" width="27.7109375" style="124" bestFit="1" customWidth="1"/>
    <col min="1302" max="1302" width="14.7109375" style="124" bestFit="1" customWidth="1"/>
    <col min="1303" max="1303" width="11.5703125" style="124" bestFit="1" customWidth="1"/>
    <col min="1304" max="1304" width="12.28515625" style="124" bestFit="1" customWidth="1"/>
    <col min="1305" max="1538" width="9.140625" style="124"/>
    <col min="1539" max="1539" width="4.5703125" style="124" customWidth="1"/>
    <col min="1540" max="1540" width="26" style="124" customWidth="1"/>
    <col min="1541" max="1541" width="23.5703125" style="124" customWidth="1"/>
    <col min="1542" max="1542" width="12.140625" style="124" customWidth="1"/>
    <col min="1543" max="1543" width="17.28515625" style="124" customWidth="1"/>
    <col min="1544" max="1544" width="12.140625" style="124" customWidth="1"/>
    <col min="1545" max="1545" width="11.7109375" style="124" customWidth="1"/>
    <col min="1546" max="1546" width="9.140625" style="124"/>
    <col min="1547" max="1547" width="12.5703125" style="124" customWidth="1"/>
    <col min="1548" max="1548" width="13.140625" style="124" customWidth="1"/>
    <col min="1549" max="1549" width="9" style="124" customWidth="1"/>
    <col min="1550" max="1550" width="6" style="124" customWidth="1"/>
    <col min="1551" max="1551" width="8.140625" style="124" bestFit="1" customWidth="1"/>
    <col min="1552" max="1552" width="9.140625" style="124"/>
    <col min="1553" max="1553" width="14.5703125" style="124" customWidth="1"/>
    <col min="1554" max="1554" width="13.85546875" style="124" customWidth="1"/>
    <col min="1555" max="1555" width="18.140625" style="124" customWidth="1"/>
    <col min="1556" max="1556" width="18.42578125" style="124" customWidth="1"/>
    <col min="1557" max="1557" width="27.7109375" style="124" bestFit="1" customWidth="1"/>
    <col min="1558" max="1558" width="14.7109375" style="124" bestFit="1" customWidth="1"/>
    <col min="1559" max="1559" width="11.5703125" style="124" bestFit="1" customWidth="1"/>
    <col min="1560" max="1560" width="12.28515625" style="124" bestFit="1" customWidth="1"/>
    <col min="1561" max="1794" width="9.140625" style="124"/>
    <col min="1795" max="1795" width="4.5703125" style="124" customWidth="1"/>
    <col min="1796" max="1796" width="26" style="124" customWidth="1"/>
    <col min="1797" max="1797" width="23.5703125" style="124" customWidth="1"/>
    <col min="1798" max="1798" width="12.140625" style="124" customWidth="1"/>
    <col min="1799" max="1799" width="17.28515625" style="124" customWidth="1"/>
    <col min="1800" max="1800" width="12.140625" style="124" customWidth="1"/>
    <col min="1801" max="1801" width="11.7109375" style="124" customWidth="1"/>
    <col min="1802" max="1802" width="9.140625" style="124"/>
    <col min="1803" max="1803" width="12.5703125" style="124" customWidth="1"/>
    <col min="1804" max="1804" width="13.140625" style="124" customWidth="1"/>
    <col min="1805" max="1805" width="9" style="124" customWidth="1"/>
    <col min="1806" max="1806" width="6" style="124" customWidth="1"/>
    <col min="1807" max="1807" width="8.140625" style="124" bestFit="1" customWidth="1"/>
    <col min="1808" max="1808" width="9.140625" style="124"/>
    <col min="1809" max="1809" width="14.5703125" style="124" customWidth="1"/>
    <col min="1810" max="1810" width="13.85546875" style="124" customWidth="1"/>
    <col min="1811" max="1811" width="18.140625" style="124" customWidth="1"/>
    <col min="1812" max="1812" width="18.42578125" style="124" customWidth="1"/>
    <col min="1813" max="1813" width="27.7109375" style="124" bestFit="1" customWidth="1"/>
    <col min="1814" max="1814" width="14.7109375" style="124" bestFit="1" customWidth="1"/>
    <col min="1815" max="1815" width="11.5703125" style="124" bestFit="1" customWidth="1"/>
    <col min="1816" max="1816" width="12.28515625" style="124" bestFit="1" customWidth="1"/>
    <col min="1817" max="2050" width="9.140625" style="124"/>
    <col min="2051" max="2051" width="4.5703125" style="124" customWidth="1"/>
    <col min="2052" max="2052" width="26" style="124" customWidth="1"/>
    <col min="2053" max="2053" width="23.5703125" style="124" customWidth="1"/>
    <col min="2054" max="2054" width="12.140625" style="124" customWidth="1"/>
    <col min="2055" max="2055" width="17.28515625" style="124" customWidth="1"/>
    <col min="2056" max="2056" width="12.140625" style="124" customWidth="1"/>
    <col min="2057" max="2057" width="11.7109375" style="124" customWidth="1"/>
    <col min="2058" max="2058" width="9.140625" style="124"/>
    <col min="2059" max="2059" width="12.5703125" style="124" customWidth="1"/>
    <col min="2060" max="2060" width="13.140625" style="124" customWidth="1"/>
    <col min="2061" max="2061" width="9" style="124" customWidth="1"/>
    <col min="2062" max="2062" width="6" style="124" customWidth="1"/>
    <col min="2063" max="2063" width="8.140625" style="124" bestFit="1" customWidth="1"/>
    <col min="2064" max="2064" width="9.140625" style="124"/>
    <col min="2065" max="2065" width="14.5703125" style="124" customWidth="1"/>
    <col min="2066" max="2066" width="13.85546875" style="124" customWidth="1"/>
    <col min="2067" max="2067" width="18.140625" style="124" customWidth="1"/>
    <col min="2068" max="2068" width="18.42578125" style="124" customWidth="1"/>
    <col min="2069" max="2069" width="27.7109375" style="124" bestFit="1" customWidth="1"/>
    <col min="2070" max="2070" width="14.7109375" style="124" bestFit="1" customWidth="1"/>
    <col min="2071" max="2071" width="11.5703125" style="124" bestFit="1" customWidth="1"/>
    <col min="2072" max="2072" width="12.28515625" style="124" bestFit="1" customWidth="1"/>
    <col min="2073" max="2306" width="9.140625" style="124"/>
    <col min="2307" max="2307" width="4.5703125" style="124" customWidth="1"/>
    <col min="2308" max="2308" width="26" style="124" customWidth="1"/>
    <col min="2309" max="2309" width="23.5703125" style="124" customWidth="1"/>
    <col min="2310" max="2310" width="12.140625" style="124" customWidth="1"/>
    <col min="2311" max="2311" width="17.28515625" style="124" customWidth="1"/>
    <col min="2312" max="2312" width="12.140625" style="124" customWidth="1"/>
    <col min="2313" max="2313" width="11.7109375" style="124" customWidth="1"/>
    <col min="2314" max="2314" width="9.140625" style="124"/>
    <col min="2315" max="2315" width="12.5703125" style="124" customWidth="1"/>
    <col min="2316" max="2316" width="13.140625" style="124" customWidth="1"/>
    <col min="2317" max="2317" width="9" style="124" customWidth="1"/>
    <col min="2318" max="2318" width="6" style="124" customWidth="1"/>
    <col min="2319" max="2319" width="8.140625" style="124" bestFit="1" customWidth="1"/>
    <col min="2320" max="2320" width="9.140625" style="124"/>
    <col min="2321" max="2321" width="14.5703125" style="124" customWidth="1"/>
    <col min="2322" max="2322" width="13.85546875" style="124" customWidth="1"/>
    <col min="2323" max="2323" width="18.140625" style="124" customWidth="1"/>
    <col min="2324" max="2324" width="18.42578125" style="124" customWidth="1"/>
    <col min="2325" max="2325" width="27.7109375" style="124" bestFit="1" customWidth="1"/>
    <col min="2326" max="2326" width="14.7109375" style="124" bestFit="1" customWidth="1"/>
    <col min="2327" max="2327" width="11.5703125" style="124" bestFit="1" customWidth="1"/>
    <col min="2328" max="2328" width="12.28515625" style="124" bestFit="1" customWidth="1"/>
    <col min="2329" max="2562" width="9.140625" style="124"/>
    <col min="2563" max="2563" width="4.5703125" style="124" customWidth="1"/>
    <col min="2564" max="2564" width="26" style="124" customWidth="1"/>
    <col min="2565" max="2565" width="23.5703125" style="124" customWidth="1"/>
    <col min="2566" max="2566" width="12.140625" style="124" customWidth="1"/>
    <col min="2567" max="2567" width="17.28515625" style="124" customWidth="1"/>
    <col min="2568" max="2568" width="12.140625" style="124" customWidth="1"/>
    <col min="2569" max="2569" width="11.7109375" style="124" customWidth="1"/>
    <col min="2570" max="2570" width="9.140625" style="124"/>
    <col min="2571" max="2571" width="12.5703125" style="124" customWidth="1"/>
    <col min="2572" max="2572" width="13.140625" style="124" customWidth="1"/>
    <col min="2573" max="2573" width="9" style="124" customWidth="1"/>
    <col min="2574" max="2574" width="6" style="124" customWidth="1"/>
    <col min="2575" max="2575" width="8.140625" style="124" bestFit="1" customWidth="1"/>
    <col min="2576" max="2576" width="9.140625" style="124"/>
    <col min="2577" max="2577" width="14.5703125" style="124" customWidth="1"/>
    <col min="2578" max="2578" width="13.85546875" style="124" customWidth="1"/>
    <col min="2579" max="2579" width="18.140625" style="124" customWidth="1"/>
    <col min="2580" max="2580" width="18.42578125" style="124" customWidth="1"/>
    <col min="2581" max="2581" width="27.7109375" style="124" bestFit="1" customWidth="1"/>
    <col min="2582" max="2582" width="14.7109375" style="124" bestFit="1" customWidth="1"/>
    <col min="2583" max="2583" width="11.5703125" style="124" bestFit="1" customWidth="1"/>
    <col min="2584" max="2584" width="12.28515625" style="124" bestFit="1" customWidth="1"/>
    <col min="2585" max="2818" width="9.140625" style="124"/>
    <col min="2819" max="2819" width="4.5703125" style="124" customWidth="1"/>
    <col min="2820" max="2820" width="26" style="124" customWidth="1"/>
    <col min="2821" max="2821" width="23.5703125" style="124" customWidth="1"/>
    <col min="2822" max="2822" width="12.140625" style="124" customWidth="1"/>
    <col min="2823" max="2823" width="17.28515625" style="124" customWidth="1"/>
    <col min="2824" max="2824" width="12.140625" style="124" customWidth="1"/>
    <col min="2825" max="2825" width="11.7109375" style="124" customWidth="1"/>
    <col min="2826" max="2826" width="9.140625" style="124"/>
    <col min="2827" max="2827" width="12.5703125" style="124" customWidth="1"/>
    <col min="2828" max="2828" width="13.140625" style="124" customWidth="1"/>
    <col min="2829" max="2829" width="9" style="124" customWidth="1"/>
    <col min="2830" max="2830" width="6" style="124" customWidth="1"/>
    <col min="2831" max="2831" width="8.140625" style="124" bestFit="1" customWidth="1"/>
    <col min="2832" max="2832" width="9.140625" style="124"/>
    <col min="2833" max="2833" width="14.5703125" style="124" customWidth="1"/>
    <col min="2834" max="2834" width="13.85546875" style="124" customWidth="1"/>
    <col min="2835" max="2835" width="18.140625" style="124" customWidth="1"/>
    <col min="2836" max="2836" width="18.42578125" style="124" customWidth="1"/>
    <col min="2837" max="2837" width="27.7109375" style="124" bestFit="1" customWidth="1"/>
    <col min="2838" max="2838" width="14.7109375" style="124" bestFit="1" customWidth="1"/>
    <col min="2839" max="2839" width="11.5703125" style="124" bestFit="1" customWidth="1"/>
    <col min="2840" max="2840" width="12.28515625" style="124" bestFit="1" customWidth="1"/>
    <col min="2841" max="3074" width="9.140625" style="124"/>
    <col min="3075" max="3075" width="4.5703125" style="124" customWidth="1"/>
    <col min="3076" max="3076" width="26" style="124" customWidth="1"/>
    <col min="3077" max="3077" width="23.5703125" style="124" customWidth="1"/>
    <col min="3078" max="3078" width="12.140625" style="124" customWidth="1"/>
    <col min="3079" max="3079" width="17.28515625" style="124" customWidth="1"/>
    <col min="3080" max="3080" width="12.140625" style="124" customWidth="1"/>
    <col min="3081" max="3081" width="11.7109375" style="124" customWidth="1"/>
    <col min="3082" max="3082" width="9.140625" style="124"/>
    <col min="3083" max="3083" width="12.5703125" style="124" customWidth="1"/>
    <col min="3084" max="3084" width="13.140625" style="124" customWidth="1"/>
    <col min="3085" max="3085" width="9" style="124" customWidth="1"/>
    <col min="3086" max="3086" width="6" style="124" customWidth="1"/>
    <col min="3087" max="3087" width="8.140625" style="124" bestFit="1" customWidth="1"/>
    <col min="3088" max="3088" width="9.140625" style="124"/>
    <col min="3089" max="3089" width="14.5703125" style="124" customWidth="1"/>
    <col min="3090" max="3090" width="13.85546875" style="124" customWidth="1"/>
    <col min="3091" max="3091" width="18.140625" style="124" customWidth="1"/>
    <col min="3092" max="3092" width="18.42578125" style="124" customWidth="1"/>
    <col min="3093" max="3093" width="27.7109375" style="124" bestFit="1" customWidth="1"/>
    <col min="3094" max="3094" width="14.7109375" style="124" bestFit="1" customWidth="1"/>
    <col min="3095" max="3095" width="11.5703125" style="124" bestFit="1" customWidth="1"/>
    <col min="3096" max="3096" width="12.28515625" style="124" bestFit="1" customWidth="1"/>
    <col min="3097" max="3330" width="9.140625" style="124"/>
    <col min="3331" max="3331" width="4.5703125" style="124" customWidth="1"/>
    <col min="3332" max="3332" width="26" style="124" customWidth="1"/>
    <col min="3333" max="3333" width="23.5703125" style="124" customWidth="1"/>
    <col min="3334" max="3334" width="12.140625" style="124" customWidth="1"/>
    <col min="3335" max="3335" width="17.28515625" style="124" customWidth="1"/>
    <col min="3336" max="3336" width="12.140625" style="124" customWidth="1"/>
    <col min="3337" max="3337" width="11.7109375" style="124" customWidth="1"/>
    <col min="3338" max="3338" width="9.140625" style="124"/>
    <col min="3339" max="3339" width="12.5703125" style="124" customWidth="1"/>
    <col min="3340" max="3340" width="13.140625" style="124" customWidth="1"/>
    <col min="3341" max="3341" width="9" style="124" customWidth="1"/>
    <col min="3342" max="3342" width="6" style="124" customWidth="1"/>
    <col min="3343" max="3343" width="8.140625" style="124" bestFit="1" customWidth="1"/>
    <col min="3344" max="3344" width="9.140625" style="124"/>
    <col min="3345" max="3345" width="14.5703125" style="124" customWidth="1"/>
    <col min="3346" max="3346" width="13.85546875" style="124" customWidth="1"/>
    <col min="3347" max="3347" width="18.140625" style="124" customWidth="1"/>
    <col min="3348" max="3348" width="18.42578125" style="124" customWidth="1"/>
    <col min="3349" max="3349" width="27.7109375" style="124" bestFit="1" customWidth="1"/>
    <col min="3350" max="3350" width="14.7109375" style="124" bestFit="1" customWidth="1"/>
    <col min="3351" max="3351" width="11.5703125" style="124" bestFit="1" customWidth="1"/>
    <col min="3352" max="3352" width="12.28515625" style="124" bestFit="1" customWidth="1"/>
    <col min="3353" max="3586" width="9.140625" style="124"/>
    <col min="3587" max="3587" width="4.5703125" style="124" customWidth="1"/>
    <col min="3588" max="3588" width="26" style="124" customWidth="1"/>
    <col min="3589" max="3589" width="23.5703125" style="124" customWidth="1"/>
    <col min="3590" max="3590" width="12.140625" style="124" customWidth="1"/>
    <col min="3591" max="3591" width="17.28515625" style="124" customWidth="1"/>
    <col min="3592" max="3592" width="12.140625" style="124" customWidth="1"/>
    <col min="3593" max="3593" width="11.7109375" style="124" customWidth="1"/>
    <col min="3594" max="3594" width="9.140625" style="124"/>
    <col min="3595" max="3595" width="12.5703125" style="124" customWidth="1"/>
    <col min="3596" max="3596" width="13.140625" style="124" customWidth="1"/>
    <col min="3597" max="3597" width="9" style="124" customWidth="1"/>
    <col min="3598" max="3598" width="6" style="124" customWidth="1"/>
    <col min="3599" max="3599" width="8.140625" style="124" bestFit="1" customWidth="1"/>
    <col min="3600" max="3600" width="9.140625" style="124"/>
    <col min="3601" max="3601" width="14.5703125" style="124" customWidth="1"/>
    <col min="3602" max="3602" width="13.85546875" style="124" customWidth="1"/>
    <col min="3603" max="3603" width="18.140625" style="124" customWidth="1"/>
    <col min="3604" max="3604" width="18.42578125" style="124" customWidth="1"/>
    <col min="3605" max="3605" width="27.7109375" style="124" bestFit="1" customWidth="1"/>
    <col min="3606" max="3606" width="14.7109375" style="124" bestFit="1" customWidth="1"/>
    <col min="3607" max="3607" width="11.5703125" style="124" bestFit="1" customWidth="1"/>
    <col min="3608" max="3608" width="12.28515625" style="124" bestFit="1" customWidth="1"/>
    <col min="3609" max="3842" width="9.140625" style="124"/>
    <col min="3843" max="3843" width="4.5703125" style="124" customWidth="1"/>
    <col min="3844" max="3844" width="26" style="124" customWidth="1"/>
    <col min="3845" max="3845" width="23.5703125" style="124" customWidth="1"/>
    <col min="3846" max="3846" width="12.140625" style="124" customWidth="1"/>
    <col min="3847" max="3847" width="17.28515625" style="124" customWidth="1"/>
    <col min="3848" max="3848" width="12.140625" style="124" customWidth="1"/>
    <col min="3849" max="3849" width="11.7109375" style="124" customWidth="1"/>
    <col min="3850" max="3850" width="9.140625" style="124"/>
    <col min="3851" max="3851" width="12.5703125" style="124" customWidth="1"/>
    <col min="3852" max="3852" width="13.140625" style="124" customWidth="1"/>
    <col min="3853" max="3853" width="9" style="124" customWidth="1"/>
    <col min="3854" max="3854" width="6" style="124" customWidth="1"/>
    <col min="3855" max="3855" width="8.140625" style="124" bestFit="1" customWidth="1"/>
    <col min="3856" max="3856" width="9.140625" style="124"/>
    <col min="3857" max="3857" width="14.5703125" style="124" customWidth="1"/>
    <col min="3858" max="3858" width="13.85546875" style="124" customWidth="1"/>
    <col min="3859" max="3859" width="18.140625" style="124" customWidth="1"/>
    <col min="3860" max="3860" width="18.42578125" style="124" customWidth="1"/>
    <col min="3861" max="3861" width="27.7109375" style="124" bestFit="1" customWidth="1"/>
    <col min="3862" max="3862" width="14.7109375" style="124" bestFit="1" customWidth="1"/>
    <col min="3863" max="3863" width="11.5703125" style="124" bestFit="1" customWidth="1"/>
    <col min="3864" max="3864" width="12.28515625" style="124" bestFit="1" customWidth="1"/>
    <col min="3865" max="4098" width="9.140625" style="124"/>
    <col min="4099" max="4099" width="4.5703125" style="124" customWidth="1"/>
    <col min="4100" max="4100" width="26" style="124" customWidth="1"/>
    <col min="4101" max="4101" width="23.5703125" style="124" customWidth="1"/>
    <col min="4102" max="4102" width="12.140625" style="124" customWidth="1"/>
    <col min="4103" max="4103" width="17.28515625" style="124" customWidth="1"/>
    <col min="4104" max="4104" width="12.140625" style="124" customWidth="1"/>
    <col min="4105" max="4105" width="11.7109375" style="124" customWidth="1"/>
    <col min="4106" max="4106" width="9.140625" style="124"/>
    <col min="4107" max="4107" width="12.5703125" style="124" customWidth="1"/>
    <col min="4108" max="4108" width="13.140625" style="124" customWidth="1"/>
    <col min="4109" max="4109" width="9" style="124" customWidth="1"/>
    <col min="4110" max="4110" width="6" style="124" customWidth="1"/>
    <col min="4111" max="4111" width="8.140625" style="124" bestFit="1" customWidth="1"/>
    <col min="4112" max="4112" width="9.140625" style="124"/>
    <col min="4113" max="4113" width="14.5703125" style="124" customWidth="1"/>
    <col min="4114" max="4114" width="13.85546875" style="124" customWidth="1"/>
    <col min="4115" max="4115" width="18.140625" style="124" customWidth="1"/>
    <col min="4116" max="4116" width="18.42578125" style="124" customWidth="1"/>
    <col min="4117" max="4117" width="27.7109375" style="124" bestFit="1" customWidth="1"/>
    <col min="4118" max="4118" width="14.7109375" style="124" bestFit="1" customWidth="1"/>
    <col min="4119" max="4119" width="11.5703125" style="124" bestFit="1" customWidth="1"/>
    <col min="4120" max="4120" width="12.28515625" style="124" bestFit="1" customWidth="1"/>
    <col min="4121" max="4354" width="9.140625" style="124"/>
    <col min="4355" max="4355" width="4.5703125" style="124" customWidth="1"/>
    <col min="4356" max="4356" width="26" style="124" customWidth="1"/>
    <col min="4357" max="4357" width="23.5703125" style="124" customWidth="1"/>
    <col min="4358" max="4358" width="12.140625" style="124" customWidth="1"/>
    <col min="4359" max="4359" width="17.28515625" style="124" customWidth="1"/>
    <col min="4360" max="4360" width="12.140625" style="124" customWidth="1"/>
    <col min="4361" max="4361" width="11.7109375" style="124" customWidth="1"/>
    <col min="4362" max="4362" width="9.140625" style="124"/>
    <col min="4363" max="4363" width="12.5703125" style="124" customWidth="1"/>
    <col min="4364" max="4364" width="13.140625" style="124" customWidth="1"/>
    <col min="4365" max="4365" width="9" style="124" customWidth="1"/>
    <col min="4366" max="4366" width="6" style="124" customWidth="1"/>
    <col min="4367" max="4367" width="8.140625" style="124" bestFit="1" customWidth="1"/>
    <col min="4368" max="4368" width="9.140625" style="124"/>
    <col min="4369" max="4369" width="14.5703125" style="124" customWidth="1"/>
    <col min="4370" max="4370" width="13.85546875" style="124" customWidth="1"/>
    <col min="4371" max="4371" width="18.140625" style="124" customWidth="1"/>
    <col min="4372" max="4372" width="18.42578125" style="124" customWidth="1"/>
    <col min="4373" max="4373" width="27.7109375" style="124" bestFit="1" customWidth="1"/>
    <col min="4374" max="4374" width="14.7109375" style="124" bestFit="1" customWidth="1"/>
    <col min="4375" max="4375" width="11.5703125" style="124" bestFit="1" customWidth="1"/>
    <col min="4376" max="4376" width="12.28515625" style="124" bestFit="1" customWidth="1"/>
    <col min="4377" max="4610" width="9.140625" style="124"/>
    <col min="4611" max="4611" width="4.5703125" style="124" customWidth="1"/>
    <col min="4612" max="4612" width="26" style="124" customWidth="1"/>
    <col min="4613" max="4613" width="23.5703125" style="124" customWidth="1"/>
    <col min="4614" max="4614" width="12.140625" style="124" customWidth="1"/>
    <col min="4615" max="4615" width="17.28515625" style="124" customWidth="1"/>
    <col min="4616" max="4616" width="12.140625" style="124" customWidth="1"/>
    <col min="4617" max="4617" width="11.7109375" style="124" customWidth="1"/>
    <col min="4618" max="4618" width="9.140625" style="124"/>
    <col min="4619" max="4619" width="12.5703125" style="124" customWidth="1"/>
    <col min="4620" max="4620" width="13.140625" style="124" customWidth="1"/>
    <col min="4621" max="4621" width="9" style="124" customWidth="1"/>
    <col min="4622" max="4622" width="6" style="124" customWidth="1"/>
    <col min="4623" max="4623" width="8.140625" style="124" bestFit="1" customWidth="1"/>
    <col min="4624" max="4624" width="9.140625" style="124"/>
    <col min="4625" max="4625" width="14.5703125" style="124" customWidth="1"/>
    <col min="4626" max="4626" width="13.85546875" style="124" customWidth="1"/>
    <col min="4627" max="4627" width="18.140625" style="124" customWidth="1"/>
    <col min="4628" max="4628" width="18.42578125" style="124" customWidth="1"/>
    <col min="4629" max="4629" width="27.7109375" style="124" bestFit="1" customWidth="1"/>
    <col min="4630" max="4630" width="14.7109375" style="124" bestFit="1" customWidth="1"/>
    <col min="4631" max="4631" width="11.5703125" style="124" bestFit="1" customWidth="1"/>
    <col min="4632" max="4632" width="12.28515625" style="124" bestFit="1" customWidth="1"/>
    <col min="4633" max="4866" width="9.140625" style="124"/>
    <col min="4867" max="4867" width="4.5703125" style="124" customWidth="1"/>
    <col min="4868" max="4868" width="26" style="124" customWidth="1"/>
    <col min="4869" max="4869" width="23.5703125" style="124" customWidth="1"/>
    <col min="4870" max="4870" width="12.140625" style="124" customWidth="1"/>
    <col min="4871" max="4871" width="17.28515625" style="124" customWidth="1"/>
    <col min="4872" max="4872" width="12.140625" style="124" customWidth="1"/>
    <col min="4873" max="4873" width="11.7109375" style="124" customWidth="1"/>
    <col min="4874" max="4874" width="9.140625" style="124"/>
    <col min="4875" max="4875" width="12.5703125" style="124" customWidth="1"/>
    <col min="4876" max="4876" width="13.140625" style="124" customWidth="1"/>
    <col min="4877" max="4877" width="9" style="124" customWidth="1"/>
    <col min="4878" max="4878" width="6" style="124" customWidth="1"/>
    <col min="4879" max="4879" width="8.140625" style="124" bestFit="1" customWidth="1"/>
    <col min="4880" max="4880" width="9.140625" style="124"/>
    <col min="4881" max="4881" width="14.5703125" style="124" customWidth="1"/>
    <col min="4882" max="4882" width="13.85546875" style="124" customWidth="1"/>
    <col min="4883" max="4883" width="18.140625" style="124" customWidth="1"/>
    <col min="4884" max="4884" width="18.42578125" style="124" customWidth="1"/>
    <col min="4885" max="4885" width="27.7109375" style="124" bestFit="1" customWidth="1"/>
    <col min="4886" max="4886" width="14.7109375" style="124" bestFit="1" customWidth="1"/>
    <col min="4887" max="4887" width="11.5703125" style="124" bestFit="1" customWidth="1"/>
    <col min="4888" max="4888" width="12.28515625" style="124" bestFit="1" customWidth="1"/>
    <col min="4889" max="5122" width="9.140625" style="124"/>
    <col min="5123" max="5123" width="4.5703125" style="124" customWidth="1"/>
    <col min="5124" max="5124" width="26" style="124" customWidth="1"/>
    <col min="5125" max="5125" width="23.5703125" style="124" customWidth="1"/>
    <col min="5126" max="5126" width="12.140625" style="124" customWidth="1"/>
    <col min="5127" max="5127" width="17.28515625" style="124" customWidth="1"/>
    <col min="5128" max="5128" width="12.140625" style="124" customWidth="1"/>
    <col min="5129" max="5129" width="11.7109375" style="124" customWidth="1"/>
    <col min="5130" max="5130" width="9.140625" style="124"/>
    <col min="5131" max="5131" width="12.5703125" style="124" customWidth="1"/>
    <col min="5132" max="5132" width="13.140625" style="124" customWidth="1"/>
    <col min="5133" max="5133" width="9" style="124" customWidth="1"/>
    <col min="5134" max="5134" width="6" style="124" customWidth="1"/>
    <col min="5135" max="5135" width="8.140625" style="124" bestFit="1" customWidth="1"/>
    <col min="5136" max="5136" width="9.140625" style="124"/>
    <col min="5137" max="5137" width="14.5703125" style="124" customWidth="1"/>
    <col min="5138" max="5138" width="13.85546875" style="124" customWidth="1"/>
    <col min="5139" max="5139" width="18.140625" style="124" customWidth="1"/>
    <col min="5140" max="5140" width="18.42578125" style="124" customWidth="1"/>
    <col min="5141" max="5141" width="27.7109375" style="124" bestFit="1" customWidth="1"/>
    <col min="5142" max="5142" width="14.7109375" style="124" bestFit="1" customWidth="1"/>
    <col min="5143" max="5143" width="11.5703125" style="124" bestFit="1" customWidth="1"/>
    <col min="5144" max="5144" width="12.28515625" style="124" bestFit="1" customWidth="1"/>
    <col min="5145" max="5378" width="9.140625" style="124"/>
    <col min="5379" max="5379" width="4.5703125" style="124" customWidth="1"/>
    <col min="5380" max="5380" width="26" style="124" customWidth="1"/>
    <col min="5381" max="5381" width="23.5703125" style="124" customWidth="1"/>
    <col min="5382" max="5382" width="12.140625" style="124" customWidth="1"/>
    <col min="5383" max="5383" width="17.28515625" style="124" customWidth="1"/>
    <col min="5384" max="5384" width="12.140625" style="124" customWidth="1"/>
    <col min="5385" max="5385" width="11.7109375" style="124" customWidth="1"/>
    <col min="5386" max="5386" width="9.140625" style="124"/>
    <col min="5387" max="5387" width="12.5703125" style="124" customWidth="1"/>
    <col min="5388" max="5388" width="13.140625" style="124" customWidth="1"/>
    <col min="5389" max="5389" width="9" style="124" customWidth="1"/>
    <col min="5390" max="5390" width="6" style="124" customWidth="1"/>
    <col min="5391" max="5391" width="8.140625" style="124" bestFit="1" customWidth="1"/>
    <col min="5392" max="5392" width="9.140625" style="124"/>
    <col min="5393" max="5393" width="14.5703125" style="124" customWidth="1"/>
    <col min="5394" max="5394" width="13.85546875" style="124" customWidth="1"/>
    <col min="5395" max="5395" width="18.140625" style="124" customWidth="1"/>
    <col min="5396" max="5396" width="18.42578125" style="124" customWidth="1"/>
    <col min="5397" max="5397" width="27.7109375" style="124" bestFit="1" customWidth="1"/>
    <col min="5398" max="5398" width="14.7109375" style="124" bestFit="1" customWidth="1"/>
    <col min="5399" max="5399" width="11.5703125" style="124" bestFit="1" customWidth="1"/>
    <col min="5400" max="5400" width="12.28515625" style="124" bestFit="1" customWidth="1"/>
    <col min="5401" max="5634" width="9.140625" style="124"/>
    <col min="5635" max="5635" width="4.5703125" style="124" customWidth="1"/>
    <col min="5636" max="5636" width="26" style="124" customWidth="1"/>
    <col min="5637" max="5637" width="23.5703125" style="124" customWidth="1"/>
    <col min="5638" max="5638" width="12.140625" style="124" customWidth="1"/>
    <col min="5639" max="5639" width="17.28515625" style="124" customWidth="1"/>
    <col min="5640" max="5640" width="12.140625" style="124" customWidth="1"/>
    <col min="5641" max="5641" width="11.7109375" style="124" customWidth="1"/>
    <col min="5642" max="5642" width="9.140625" style="124"/>
    <col min="5643" max="5643" width="12.5703125" style="124" customWidth="1"/>
    <col min="5644" max="5644" width="13.140625" style="124" customWidth="1"/>
    <col min="5645" max="5645" width="9" style="124" customWidth="1"/>
    <col min="5646" max="5646" width="6" style="124" customWidth="1"/>
    <col min="5647" max="5647" width="8.140625" style="124" bestFit="1" customWidth="1"/>
    <col min="5648" max="5648" width="9.140625" style="124"/>
    <col min="5649" max="5649" width="14.5703125" style="124" customWidth="1"/>
    <col min="5650" max="5650" width="13.85546875" style="124" customWidth="1"/>
    <col min="5651" max="5651" width="18.140625" style="124" customWidth="1"/>
    <col min="5652" max="5652" width="18.42578125" style="124" customWidth="1"/>
    <col min="5653" max="5653" width="27.7109375" style="124" bestFit="1" customWidth="1"/>
    <col min="5654" max="5654" width="14.7109375" style="124" bestFit="1" customWidth="1"/>
    <col min="5655" max="5655" width="11.5703125" style="124" bestFit="1" customWidth="1"/>
    <col min="5656" max="5656" width="12.28515625" style="124" bestFit="1" customWidth="1"/>
    <col min="5657" max="5890" width="9.140625" style="124"/>
    <col min="5891" max="5891" width="4.5703125" style="124" customWidth="1"/>
    <col min="5892" max="5892" width="26" style="124" customWidth="1"/>
    <col min="5893" max="5893" width="23.5703125" style="124" customWidth="1"/>
    <col min="5894" max="5894" width="12.140625" style="124" customWidth="1"/>
    <col min="5895" max="5895" width="17.28515625" style="124" customWidth="1"/>
    <col min="5896" max="5896" width="12.140625" style="124" customWidth="1"/>
    <col min="5897" max="5897" width="11.7109375" style="124" customWidth="1"/>
    <col min="5898" max="5898" width="9.140625" style="124"/>
    <col min="5899" max="5899" width="12.5703125" style="124" customWidth="1"/>
    <col min="5900" max="5900" width="13.140625" style="124" customWidth="1"/>
    <col min="5901" max="5901" width="9" style="124" customWidth="1"/>
    <col min="5902" max="5902" width="6" style="124" customWidth="1"/>
    <col min="5903" max="5903" width="8.140625" style="124" bestFit="1" customWidth="1"/>
    <col min="5904" max="5904" width="9.140625" style="124"/>
    <col min="5905" max="5905" width="14.5703125" style="124" customWidth="1"/>
    <col min="5906" max="5906" width="13.85546875" style="124" customWidth="1"/>
    <col min="5907" max="5907" width="18.140625" style="124" customWidth="1"/>
    <col min="5908" max="5908" width="18.42578125" style="124" customWidth="1"/>
    <col min="5909" max="5909" width="27.7109375" style="124" bestFit="1" customWidth="1"/>
    <col min="5910" max="5910" width="14.7109375" style="124" bestFit="1" customWidth="1"/>
    <col min="5911" max="5911" width="11.5703125" style="124" bestFit="1" customWidth="1"/>
    <col min="5912" max="5912" width="12.28515625" style="124" bestFit="1" customWidth="1"/>
    <col min="5913" max="6146" width="9.140625" style="124"/>
    <col min="6147" max="6147" width="4.5703125" style="124" customWidth="1"/>
    <col min="6148" max="6148" width="26" style="124" customWidth="1"/>
    <col min="6149" max="6149" width="23.5703125" style="124" customWidth="1"/>
    <col min="6150" max="6150" width="12.140625" style="124" customWidth="1"/>
    <col min="6151" max="6151" width="17.28515625" style="124" customWidth="1"/>
    <col min="6152" max="6152" width="12.140625" style="124" customWidth="1"/>
    <col min="6153" max="6153" width="11.7109375" style="124" customWidth="1"/>
    <col min="6154" max="6154" width="9.140625" style="124"/>
    <col min="6155" max="6155" width="12.5703125" style="124" customWidth="1"/>
    <col min="6156" max="6156" width="13.140625" style="124" customWidth="1"/>
    <col min="6157" max="6157" width="9" style="124" customWidth="1"/>
    <col min="6158" max="6158" width="6" style="124" customWidth="1"/>
    <col min="6159" max="6159" width="8.140625" style="124" bestFit="1" customWidth="1"/>
    <col min="6160" max="6160" width="9.140625" style="124"/>
    <col min="6161" max="6161" width="14.5703125" style="124" customWidth="1"/>
    <col min="6162" max="6162" width="13.85546875" style="124" customWidth="1"/>
    <col min="6163" max="6163" width="18.140625" style="124" customWidth="1"/>
    <col min="6164" max="6164" width="18.42578125" style="124" customWidth="1"/>
    <col min="6165" max="6165" width="27.7109375" style="124" bestFit="1" customWidth="1"/>
    <col min="6166" max="6166" width="14.7109375" style="124" bestFit="1" customWidth="1"/>
    <col min="6167" max="6167" width="11.5703125" style="124" bestFit="1" customWidth="1"/>
    <col min="6168" max="6168" width="12.28515625" style="124" bestFit="1" customWidth="1"/>
    <col min="6169" max="6402" width="9.140625" style="124"/>
    <col min="6403" max="6403" width="4.5703125" style="124" customWidth="1"/>
    <col min="6404" max="6404" width="26" style="124" customWidth="1"/>
    <col min="6405" max="6405" width="23.5703125" style="124" customWidth="1"/>
    <col min="6406" max="6406" width="12.140625" style="124" customWidth="1"/>
    <col min="6407" max="6407" width="17.28515625" style="124" customWidth="1"/>
    <col min="6408" max="6408" width="12.140625" style="124" customWidth="1"/>
    <col min="6409" max="6409" width="11.7109375" style="124" customWidth="1"/>
    <col min="6410" max="6410" width="9.140625" style="124"/>
    <col min="6411" max="6411" width="12.5703125" style="124" customWidth="1"/>
    <col min="6412" max="6412" width="13.140625" style="124" customWidth="1"/>
    <col min="6413" max="6413" width="9" style="124" customWidth="1"/>
    <col min="6414" max="6414" width="6" style="124" customWidth="1"/>
    <col min="6415" max="6415" width="8.140625" style="124" bestFit="1" customWidth="1"/>
    <col min="6416" max="6416" width="9.140625" style="124"/>
    <col min="6417" max="6417" width="14.5703125" style="124" customWidth="1"/>
    <col min="6418" max="6418" width="13.85546875" style="124" customWidth="1"/>
    <col min="6419" max="6419" width="18.140625" style="124" customWidth="1"/>
    <col min="6420" max="6420" width="18.42578125" style="124" customWidth="1"/>
    <col min="6421" max="6421" width="27.7109375" style="124" bestFit="1" customWidth="1"/>
    <col min="6422" max="6422" width="14.7109375" style="124" bestFit="1" customWidth="1"/>
    <col min="6423" max="6423" width="11.5703125" style="124" bestFit="1" customWidth="1"/>
    <col min="6424" max="6424" width="12.28515625" style="124" bestFit="1" customWidth="1"/>
    <col min="6425" max="6658" width="9.140625" style="124"/>
    <col min="6659" max="6659" width="4.5703125" style="124" customWidth="1"/>
    <col min="6660" max="6660" width="26" style="124" customWidth="1"/>
    <col min="6661" max="6661" width="23.5703125" style="124" customWidth="1"/>
    <col min="6662" max="6662" width="12.140625" style="124" customWidth="1"/>
    <col min="6663" max="6663" width="17.28515625" style="124" customWidth="1"/>
    <col min="6664" max="6664" width="12.140625" style="124" customWidth="1"/>
    <col min="6665" max="6665" width="11.7109375" style="124" customWidth="1"/>
    <col min="6666" max="6666" width="9.140625" style="124"/>
    <col min="6667" max="6667" width="12.5703125" style="124" customWidth="1"/>
    <col min="6668" max="6668" width="13.140625" style="124" customWidth="1"/>
    <col min="6669" max="6669" width="9" style="124" customWidth="1"/>
    <col min="6670" max="6670" width="6" style="124" customWidth="1"/>
    <col min="6671" max="6671" width="8.140625" style="124" bestFit="1" customWidth="1"/>
    <col min="6672" max="6672" width="9.140625" style="124"/>
    <col min="6673" max="6673" width="14.5703125" style="124" customWidth="1"/>
    <col min="6674" max="6674" width="13.85546875" style="124" customWidth="1"/>
    <col min="6675" max="6675" width="18.140625" style="124" customWidth="1"/>
    <col min="6676" max="6676" width="18.42578125" style="124" customWidth="1"/>
    <col min="6677" max="6677" width="27.7109375" style="124" bestFit="1" customWidth="1"/>
    <col min="6678" max="6678" width="14.7109375" style="124" bestFit="1" customWidth="1"/>
    <col min="6679" max="6679" width="11.5703125" style="124" bestFit="1" customWidth="1"/>
    <col min="6680" max="6680" width="12.28515625" style="124" bestFit="1" customWidth="1"/>
    <col min="6681" max="6914" width="9.140625" style="124"/>
    <col min="6915" max="6915" width="4.5703125" style="124" customWidth="1"/>
    <col min="6916" max="6916" width="26" style="124" customWidth="1"/>
    <col min="6917" max="6917" width="23.5703125" style="124" customWidth="1"/>
    <col min="6918" max="6918" width="12.140625" style="124" customWidth="1"/>
    <col min="6919" max="6919" width="17.28515625" style="124" customWidth="1"/>
    <col min="6920" max="6920" width="12.140625" style="124" customWidth="1"/>
    <col min="6921" max="6921" width="11.7109375" style="124" customWidth="1"/>
    <col min="6922" max="6922" width="9.140625" style="124"/>
    <col min="6923" max="6923" width="12.5703125" style="124" customWidth="1"/>
    <col min="6924" max="6924" width="13.140625" style="124" customWidth="1"/>
    <col min="6925" max="6925" width="9" style="124" customWidth="1"/>
    <col min="6926" max="6926" width="6" style="124" customWidth="1"/>
    <col min="6927" max="6927" width="8.140625" style="124" bestFit="1" customWidth="1"/>
    <col min="6928" max="6928" width="9.140625" style="124"/>
    <col min="6929" max="6929" width="14.5703125" style="124" customWidth="1"/>
    <col min="6930" max="6930" width="13.85546875" style="124" customWidth="1"/>
    <col min="6931" max="6931" width="18.140625" style="124" customWidth="1"/>
    <col min="6932" max="6932" width="18.42578125" style="124" customWidth="1"/>
    <col min="6933" max="6933" width="27.7109375" style="124" bestFit="1" customWidth="1"/>
    <col min="6934" max="6934" width="14.7109375" style="124" bestFit="1" customWidth="1"/>
    <col min="6935" max="6935" width="11.5703125" style="124" bestFit="1" customWidth="1"/>
    <col min="6936" max="6936" width="12.28515625" style="124" bestFit="1" customWidth="1"/>
    <col min="6937" max="7170" width="9.140625" style="124"/>
    <col min="7171" max="7171" width="4.5703125" style="124" customWidth="1"/>
    <col min="7172" max="7172" width="26" style="124" customWidth="1"/>
    <col min="7173" max="7173" width="23.5703125" style="124" customWidth="1"/>
    <col min="7174" max="7174" width="12.140625" style="124" customWidth="1"/>
    <col min="7175" max="7175" width="17.28515625" style="124" customWidth="1"/>
    <col min="7176" max="7176" width="12.140625" style="124" customWidth="1"/>
    <col min="7177" max="7177" width="11.7109375" style="124" customWidth="1"/>
    <col min="7178" max="7178" width="9.140625" style="124"/>
    <col min="7179" max="7179" width="12.5703125" style="124" customWidth="1"/>
    <col min="7180" max="7180" width="13.140625" style="124" customWidth="1"/>
    <col min="7181" max="7181" width="9" style="124" customWidth="1"/>
    <col min="7182" max="7182" width="6" style="124" customWidth="1"/>
    <col min="7183" max="7183" width="8.140625" style="124" bestFit="1" customWidth="1"/>
    <col min="7184" max="7184" width="9.140625" style="124"/>
    <col min="7185" max="7185" width="14.5703125" style="124" customWidth="1"/>
    <col min="7186" max="7186" width="13.85546875" style="124" customWidth="1"/>
    <col min="7187" max="7187" width="18.140625" style="124" customWidth="1"/>
    <col min="7188" max="7188" width="18.42578125" style="124" customWidth="1"/>
    <col min="7189" max="7189" width="27.7109375" style="124" bestFit="1" customWidth="1"/>
    <col min="7190" max="7190" width="14.7109375" style="124" bestFit="1" customWidth="1"/>
    <col min="7191" max="7191" width="11.5703125" style="124" bestFit="1" customWidth="1"/>
    <col min="7192" max="7192" width="12.28515625" style="124" bestFit="1" customWidth="1"/>
    <col min="7193" max="7426" width="9.140625" style="124"/>
    <col min="7427" max="7427" width="4.5703125" style="124" customWidth="1"/>
    <col min="7428" max="7428" width="26" style="124" customWidth="1"/>
    <col min="7429" max="7429" width="23.5703125" style="124" customWidth="1"/>
    <col min="7430" max="7430" width="12.140625" style="124" customWidth="1"/>
    <col min="7431" max="7431" width="17.28515625" style="124" customWidth="1"/>
    <col min="7432" max="7432" width="12.140625" style="124" customWidth="1"/>
    <col min="7433" max="7433" width="11.7109375" style="124" customWidth="1"/>
    <col min="7434" max="7434" width="9.140625" style="124"/>
    <col min="7435" max="7435" width="12.5703125" style="124" customWidth="1"/>
    <col min="7436" max="7436" width="13.140625" style="124" customWidth="1"/>
    <col min="7437" max="7437" width="9" style="124" customWidth="1"/>
    <col min="7438" max="7438" width="6" style="124" customWidth="1"/>
    <col min="7439" max="7439" width="8.140625" style="124" bestFit="1" customWidth="1"/>
    <col min="7440" max="7440" width="9.140625" style="124"/>
    <col min="7441" max="7441" width="14.5703125" style="124" customWidth="1"/>
    <col min="7442" max="7442" width="13.85546875" style="124" customWidth="1"/>
    <col min="7443" max="7443" width="18.140625" style="124" customWidth="1"/>
    <col min="7444" max="7444" width="18.42578125" style="124" customWidth="1"/>
    <col min="7445" max="7445" width="27.7109375" style="124" bestFit="1" customWidth="1"/>
    <col min="7446" max="7446" width="14.7109375" style="124" bestFit="1" customWidth="1"/>
    <col min="7447" max="7447" width="11.5703125" style="124" bestFit="1" customWidth="1"/>
    <col min="7448" max="7448" width="12.28515625" style="124" bestFit="1" customWidth="1"/>
    <col min="7449" max="7682" width="9.140625" style="124"/>
    <col min="7683" max="7683" width="4.5703125" style="124" customWidth="1"/>
    <col min="7684" max="7684" width="26" style="124" customWidth="1"/>
    <col min="7685" max="7685" width="23.5703125" style="124" customWidth="1"/>
    <col min="7686" max="7686" width="12.140625" style="124" customWidth="1"/>
    <col min="7687" max="7687" width="17.28515625" style="124" customWidth="1"/>
    <col min="7688" max="7688" width="12.140625" style="124" customWidth="1"/>
    <col min="7689" max="7689" width="11.7109375" style="124" customWidth="1"/>
    <col min="7690" max="7690" width="9.140625" style="124"/>
    <col min="7691" max="7691" width="12.5703125" style="124" customWidth="1"/>
    <col min="7692" max="7692" width="13.140625" style="124" customWidth="1"/>
    <col min="7693" max="7693" width="9" style="124" customWidth="1"/>
    <col min="7694" max="7694" width="6" style="124" customWidth="1"/>
    <col min="7695" max="7695" width="8.140625" style="124" bestFit="1" customWidth="1"/>
    <col min="7696" max="7696" width="9.140625" style="124"/>
    <col min="7697" max="7697" width="14.5703125" style="124" customWidth="1"/>
    <col min="7698" max="7698" width="13.85546875" style="124" customWidth="1"/>
    <col min="7699" max="7699" width="18.140625" style="124" customWidth="1"/>
    <col min="7700" max="7700" width="18.42578125" style="124" customWidth="1"/>
    <col min="7701" max="7701" width="27.7109375" style="124" bestFit="1" customWidth="1"/>
    <col min="7702" max="7702" width="14.7109375" style="124" bestFit="1" customWidth="1"/>
    <col min="7703" max="7703" width="11.5703125" style="124" bestFit="1" customWidth="1"/>
    <col min="7704" max="7704" width="12.28515625" style="124" bestFit="1" customWidth="1"/>
    <col min="7705" max="7938" width="9.140625" style="124"/>
    <col min="7939" max="7939" width="4.5703125" style="124" customWidth="1"/>
    <col min="7940" max="7940" width="26" style="124" customWidth="1"/>
    <col min="7941" max="7941" width="23.5703125" style="124" customWidth="1"/>
    <col min="7942" max="7942" width="12.140625" style="124" customWidth="1"/>
    <col min="7943" max="7943" width="17.28515625" style="124" customWidth="1"/>
    <col min="7944" max="7944" width="12.140625" style="124" customWidth="1"/>
    <col min="7945" max="7945" width="11.7109375" style="124" customWidth="1"/>
    <col min="7946" max="7946" width="9.140625" style="124"/>
    <col min="7947" max="7947" width="12.5703125" style="124" customWidth="1"/>
    <col min="7948" max="7948" width="13.140625" style="124" customWidth="1"/>
    <col min="7949" max="7949" width="9" style="124" customWidth="1"/>
    <col min="7950" max="7950" width="6" style="124" customWidth="1"/>
    <col min="7951" max="7951" width="8.140625" style="124" bestFit="1" customWidth="1"/>
    <col min="7952" max="7952" width="9.140625" style="124"/>
    <col min="7953" max="7953" width="14.5703125" style="124" customWidth="1"/>
    <col min="7954" max="7954" width="13.85546875" style="124" customWidth="1"/>
    <col min="7955" max="7955" width="18.140625" style="124" customWidth="1"/>
    <col min="7956" max="7956" width="18.42578125" style="124" customWidth="1"/>
    <col min="7957" max="7957" width="27.7109375" style="124" bestFit="1" customWidth="1"/>
    <col min="7958" max="7958" width="14.7109375" style="124" bestFit="1" customWidth="1"/>
    <col min="7959" max="7959" width="11.5703125" style="124" bestFit="1" customWidth="1"/>
    <col min="7960" max="7960" width="12.28515625" style="124" bestFit="1" customWidth="1"/>
    <col min="7961" max="8194" width="9.140625" style="124"/>
    <col min="8195" max="8195" width="4.5703125" style="124" customWidth="1"/>
    <col min="8196" max="8196" width="26" style="124" customWidth="1"/>
    <col min="8197" max="8197" width="23.5703125" style="124" customWidth="1"/>
    <col min="8198" max="8198" width="12.140625" style="124" customWidth="1"/>
    <col min="8199" max="8199" width="17.28515625" style="124" customWidth="1"/>
    <col min="8200" max="8200" width="12.140625" style="124" customWidth="1"/>
    <col min="8201" max="8201" width="11.7109375" style="124" customWidth="1"/>
    <col min="8202" max="8202" width="9.140625" style="124"/>
    <col min="8203" max="8203" width="12.5703125" style="124" customWidth="1"/>
    <col min="8204" max="8204" width="13.140625" style="124" customWidth="1"/>
    <col min="8205" max="8205" width="9" style="124" customWidth="1"/>
    <col min="8206" max="8206" width="6" style="124" customWidth="1"/>
    <col min="8207" max="8207" width="8.140625" style="124" bestFit="1" customWidth="1"/>
    <col min="8208" max="8208" width="9.140625" style="124"/>
    <col min="8209" max="8209" width="14.5703125" style="124" customWidth="1"/>
    <col min="8210" max="8210" width="13.85546875" style="124" customWidth="1"/>
    <col min="8211" max="8211" width="18.140625" style="124" customWidth="1"/>
    <col min="8212" max="8212" width="18.42578125" style="124" customWidth="1"/>
    <col min="8213" max="8213" width="27.7109375" style="124" bestFit="1" customWidth="1"/>
    <col min="8214" max="8214" width="14.7109375" style="124" bestFit="1" customWidth="1"/>
    <col min="8215" max="8215" width="11.5703125" style="124" bestFit="1" customWidth="1"/>
    <col min="8216" max="8216" width="12.28515625" style="124" bestFit="1" customWidth="1"/>
    <col min="8217" max="8450" width="9.140625" style="124"/>
    <col min="8451" max="8451" width="4.5703125" style="124" customWidth="1"/>
    <col min="8452" max="8452" width="26" style="124" customWidth="1"/>
    <col min="8453" max="8453" width="23.5703125" style="124" customWidth="1"/>
    <col min="8454" max="8454" width="12.140625" style="124" customWidth="1"/>
    <col min="8455" max="8455" width="17.28515625" style="124" customWidth="1"/>
    <col min="8456" max="8456" width="12.140625" style="124" customWidth="1"/>
    <col min="8457" max="8457" width="11.7109375" style="124" customWidth="1"/>
    <col min="8458" max="8458" width="9.140625" style="124"/>
    <col min="8459" max="8459" width="12.5703125" style="124" customWidth="1"/>
    <col min="8460" max="8460" width="13.140625" style="124" customWidth="1"/>
    <col min="8461" max="8461" width="9" style="124" customWidth="1"/>
    <col min="8462" max="8462" width="6" style="124" customWidth="1"/>
    <col min="8463" max="8463" width="8.140625" style="124" bestFit="1" customWidth="1"/>
    <col min="8464" max="8464" width="9.140625" style="124"/>
    <col min="8465" max="8465" width="14.5703125" style="124" customWidth="1"/>
    <col min="8466" max="8466" width="13.85546875" style="124" customWidth="1"/>
    <col min="8467" max="8467" width="18.140625" style="124" customWidth="1"/>
    <col min="8468" max="8468" width="18.42578125" style="124" customWidth="1"/>
    <col min="8469" max="8469" width="27.7109375" style="124" bestFit="1" customWidth="1"/>
    <col min="8470" max="8470" width="14.7109375" style="124" bestFit="1" customWidth="1"/>
    <col min="8471" max="8471" width="11.5703125" style="124" bestFit="1" customWidth="1"/>
    <col min="8472" max="8472" width="12.28515625" style="124" bestFit="1" customWidth="1"/>
    <col min="8473" max="8706" width="9.140625" style="124"/>
    <col min="8707" max="8707" width="4.5703125" style="124" customWidth="1"/>
    <col min="8708" max="8708" width="26" style="124" customWidth="1"/>
    <col min="8709" max="8709" width="23.5703125" style="124" customWidth="1"/>
    <col min="8710" max="8710" width="12.140625" style="124" customWidth="1"/>
    <col min="8711" max="8711" width="17.28515625" style="124" customWidth="1"/>
    <col min="8712" max="8712" width="12.140625" style="124" customWidth="1"/>
    <col min="8713" max="8713" width="11.7109375" style="124" customWidth="1"/>
    <col min="8714" max="8714" width="9.140625" style="124"/>
    <col min="8715" max="8715" width="12.5703125" style="124" customWidth="1"/>
    <col min="8716" max="8716" width="13.140625" style="124" customWidth="1"/>
    <col min="8717" max="8717" width="9" style="124" customWidth="1"/>
    <col min="8718" max="8718" width="6" style="124" customWidth="1"/>
    <col min="8719" max="8719" width="8.140625" style="124" bestFit="1" customWidth="1"/>
    <col min="8720" max="8720" width="9.140625" style="124"/>
    <col min="8721" max="8721" width="14.5703125" style="124" customWidth="1"/>
    <col min="8722" max="8722" width="13.85546875" style="124" customWidth="1"/>
    <col min="8723" max="8723" width="18.140625" style="124" customWidth="1"/>
    <col min="8724" max="8724" width="18.42578125" style="124" customWidth="1"/>
    <col min="8725" max="8725" width="27.7109375" style="124" bestFit="1" customWidth="1"/>
    <col min="8726" max="8726" width="14.7109375" style="124" bestFit="1" customWidth="1"/>
    <col min="8727" max="8727" width="11.5703125" style="124" bestFit="1" customWidth="1"/>
    <col min="8728" max="8728" width="12.28515625" style="124" bestFit="1" customWidth="1"/>
    <col min="8729" max="8962" width="9.140625" style="124"/>
    <col min="8963" max="8963" width="4.5703125" style="124" customWidth="1"/>
    <col min="8964" max="8964" width="26" style="124" customWidth="1"/>
    <col min="8965" max="8965" width="23.5703125" style="124" customWidth="1"/>
    <col min="8966" max="8966" width="12.140625" style="124" customWidth="1"/>
    <col min="8967" max="8967" width="17.28515625" style="124" customWidth="1"/>
    <col min="8968" max="8968" width="12.140625" style="124" customWidth="1"/>
    <col min="8969" max="8969" width="11.7109375" style="124" customWidth="1"/>
    <col min="8970" max="8970" width="9.140625" style="124"/>
    <col min="8971" max="8971" width="12.5703125" style="124" customWidth="1"/>
    <col min="8972" max="8972" width="13.140625" style="124" customWidth="1"/>
    <col min="8973" max="8973" width="9" style="124" customWidth="1"/>
    <col min="8974" max="8974" width="6" style="124" customWidth="1"/>
    <col min="8975" max="8975" width="8.140625" style="124" bestFit="1" customWidth="1"/>
    <col min="8976" max="8976" width="9.140625" style="124"/>
    <col min="8977" max="8977" width="14.5703125" style="124" customWidth="1"/>
    <col min="8978" max="8978" width="13.85546875" style="124" customWidth="1"/>
    <col min="8979" max="8979" width="18.140625" style="124" customWidth="1"/>
    <col min="8980" max="8980" width="18.42578125" style="124" customWidth="1"/>
    <col min="8981" max="8981" width="27.7109375" style="124" bestFit="1" customWidth="1"/>
    <col min="8982" max="8982" width="14.7109375" style="124" bestFit="1" customWidth="1"/>
    <col min="8983" max="8983" width="11.5703125" style="124" bestFit="1" customWidth="1"/>
    <col min="8984" max="8984" width="12.28515625" style="124" bestFit="1" customWidth="1"/>
    <col min="8985" max="9218" width="9.140625" style="124"/>
    <col min="9219" max="9219" width="4.5703125" style="124" customWidth="1"/>
    <col min="9220" max="9220" width="26" style="124" customWidth="1"/>
    <col min="9221" max="9221" width="23.5703125" style="124" customWidth="1"/>
    <col min="9222" max="9222" width="12.140625" style="124" customWidth="1"/>
    <col min="9223" max="9223" width="17.28515625" style="124" customWidth="1"/>
    <col min="9224" max="9224" width="12.140625" style="124" customWidth="1"/>
    <col min="9225" max="9225" width="11.7109375" style="124" customWidth="1"/>
    <col min="9226" max="9226" width="9.140625" style="124"/>
    <col min="9227" max="9227" width="12.5703125" style="124" customWidth="1"/>
    <col min="9228" max="9228" width="13.140625" style="124" customWidth="1"/>
    <col min="9229" max="9229" width="9" style="124" customWidth="1"/>
    <col min="9230" max="9230" width="6" style="124" customWidth="1"/>
    <col min="9231" max="9231" width="8.140625" style="124" bestFit="1" customWidth="1"/>
    <col min="9232" max="9232" width="9.140625" style="124"/>
    <col min="9233" max="9233" width="14.5703125" style="124" customWidth="1"/>
    <col min="9234" max="9234" width="13.85546875" style="124" customWidth="1"/>
    <col min="9235" max="9235" width="18.140625" style="124" customWidth="1"/>
    <col min="9236" max="9236" width="18.42578125" style="124" customWidth="1"/>
    <col min="9237" max="9237" width="27.7109375" style="124" bestFit="1" customWidth="1"/>
    <col min="9238" max="9238" width="14.7109375" style="124" bestFit="1" customWidth="1"/>
    <col min="9239" max="9239" width="11.5703125" style="124" bestFit="1" customWidth="1"/>
    <col min="9240" max="9240" width="12.28515625" style="124" bestFit="1" customWidth="1"/>
    <col min="9241" max="9474" width="9.140625" style="124"/>
    <col min="9475" max="9475" width="4.5703125" style="124" customWidth="1"/>
    <col min="9476" max="9476" width="26" style="124" customWidth="1"/>
    <col min="9477" max="9477" width="23.5703125" style="124" customWidth="1"/>
    <col min="9478" max="9478" width="12.140625" style="124" customWidth="1"/>
    <col min="9479" max="9479" width="17.28515625" style="124" customWidth="1"/>
    <col min="9480" max="9480" width="12.140625" style="124" customWidth="1"/>
    <col min="9481" max="9481" width="11.7109375" style="124" customWidth="1"/>
    <col min="9482" max="9482" width="9.140625" style="124"/>
    <col min="9483" max="9483" width="12.5703125" style="124" customWidth="1"/>
    <col min="9484" max="9484" width="13.140625" style="124" customWidth="1"/>
    <col min="9485" max="9485" width="9" style="124" customWidth="1"/>
    <col min="9486" max="9486" width="6" style="124" customWidth="1"/>
    <col min="9487" max="9487" width="8.140625" style="124" bestFit="1" customWidth="1"/>
    <col min="9488" max="9488" width="9.140625" style="124"/>
    <col min="9489" max="9489" width="14.5703125" style="124" customWidth="1"/>
    <col min="9490" max="9490" width="13.85546875" style="124" customWidth="1"/>
    <col min="9491" max="9491" width="18.140625" style="124" customWidth="1"/>
    <col min="9492" max="9492" width="18.42578125" style="124" customWidth="1"/>
    <col min="9493" max="9493" width="27.7109375" style="124" bestFit="1" customWidth="1"/>
    <col min="9494" max="9494" width="14.7109375" style="124" bestFit="1" customWidth="1"/>
    <col min="9495" max="9495" width="11.5703125" style="124" bestFit="1" customWidth="1"/>
    <col min="9496" max="9496" width="12.28515625" style="124" bestFit="1" customWidth="1"/>
    <col min="9497" max="9730" width="9.140625" style="124"/>
    <col min="9731" max="9731" width="4.5703125" style="124" customWidth="1"/>
    <col min="9732" max="9732" width="26" style="124" customWidth="1"/>
    <col min="9733" max="9733" width="23.5703125" style="124" customWidth="1"/>
    <col min="9734" max="9734" width="12.140625" style="124" customWidth="1"/>
    <col min="9735" max="9735" width="17.28515625" style="124" customWidth="1"/>
    <col min="9736" max="9736" width="12.140625" style="124" customWidth="1"/>
    <col min="9737" max="9737" width="11.7109375" style="124" customWidth="1"/>
    <col min="9738" max="9738" width="9.140625" style="124"/>
    <col min="9739" max="9739" width="12.5703125" style="124" customWidth="1"/>
    <col min="9740" max="9740" width="13.140625" style="124" customWidth="1"/>
    <col min="9741" max="9741" width="9" style="124" customWidth="1"/>
    <col min="9742" max="9742" width="6" style="124" customWidth="1"/>
    <col min="9743" max="9743" width="8.140625" style="124" bestFit="1" customWidth="1"/>
    <col min="9744" max="9744" width="9.140625" style="124"/>
    <col min="9745" max="9745" width="14.5703125" style="124" customWidth="1"/>
    <col min="9746" max="9746" width="13.85546875" style="124" customWidth="1"/>
    <col min="9747" max="9747" width="18.140625" style="124" customWidth="1"/>
    <col min="9748" max="9748" width="18.42578125" style="124" customWidth="1"/>
    <col min="9749" max="9749" width="27.7109375" style="124" bestFit="1" customWidth="1"/>
    <col min="9750" max="9750" width="14.7109375" style="124" bestFit="1" customWidth="1"/>
    <col min="9751" max="9751" width="11.5703125" style="124" bestFit="1" customWidth="1"/>
    <col min="9752" max="9752" width="12.28515625" style="124" bestFit="1" customWidth="1"/>
    <col min="9753" max="9986" width="9.140625" style="124"/>
    <col min="9987" max="9987" width="4.5703125" style="124" customWidth="1"/>
    <col min="9988" max="9988" width="26" style="124" customWidth="1"/>
    <col min="9989" max="9989" width="23.5703125" style="124" customWidth="1"/>
    <col min="9990" max="9990" width="12.140625" style="124" customWidth="1"/>
    <col min="9991" max="9991" width="17.28515625" style="124" customWidth="1"/>
    <col min="9992" max="9992" width="12.140625" style="124" customWidth="1"/>
    <col min="9993" max="9993" width="11.7109375" style="124" customWidth="1"/>
    <col min="9994" max="9994" width="9.140625" style="124"/>
    <col min="9995" max="9995" width="12.5703125" style="124" customWidth="1"/>
    <col min="9996" max="9996" width="13.140625" style="124" customWidth="1"/>
    <col min="9997" max="9997" width="9" style="124" customWidth="1"/>
    <col min="9998" max="9998" width="6" style="124" customWidth="1"/>
    <col min="9999" max="9999" width="8.140625" style="124" bestFit="1" customWidth="1"/>
    <col min="10000" max="10000" width="9.140625" style="124"/>
    <col min="10001" max="10001" width="14.5703125" style="124" customWidth="1"/>
    <col min="10002" max="10002" width="13.85546875" style="124" customWidth="1"/>
    <col min="10003" max="10003" width="18.140625" style="124" customWidth="1"/>
    <col min="10004" max="10004" width="18.42578125" style="124" customWidth="1"/>
    <col min="10005" max="10005" width="27.7109375" style="124" bestFit="1" customWidth="1"/>
    <col min="10006" max="10006" width="14.7109375" style="124" bestFit="1" customWidth="1"/>
    <col min="10007" max="10007" width="11.5703125" style="124" bestFit="1" customWidth="1"/>
    <col min="10008" max="10008" width="12.28515625" style="124" bestFit="1" customWidth="1"/>
    <col min="10009" max="10242" width="9.140625" style="124"/>
    <col min="10243" max="10243" width="4.5703125" style="124" customWidth="1"/>
    <col min="10244" max="10244" width="26" style="124" customWidth="1"/>
    <col min="10245" max="10245" width="23.5703125" style="124" customWidth="1"/>
    <col min="10246" max="10246" width="12.140625" style="124" customWidth="1"/>
    <col min="10247" max="10247" width="17.28515625" style="124" customWidth="1"/>
    <col min="10248" max="10248" width="12.140625" style="124" customWidth="1"/>
    <col min="10249" max="10249" width="11.7109375" style="124" customWidth="1"/>
    <col min="10250" max="10250" width="9.140625" style="124"/>
    <col min="10251" max="10251" width="12.5703125" style="124" customWidth="1"/>
    <col min="10252" max="10252" width="13.140625" style="124" customWidth="1"/>
    <col min="10253" max="10253" width="9" style="124" customWidth="1"/>
    <col min="10254" max="10254" width="6" style="124" customWidth="1"/>
    <col min="10255" max="10255" width="8.140625" style="124" bestFit="1" customWidth="1"/>
    <col min="10256" max="10256" width="9.140625" style="124"/>
    <col min="10257" max="10257" width="14.5703125" style="124" customWidth="1"/>
    <col min="10258" max="10258" width="13.85546875" style="124" customWidth="1"/>
    <col min="10259" max="10259" width="18.140625" style="124" customWidth="1"/>
    <col min="10260" max="10260" width="18.42578125" style="124" customWidth="1"/>
    <col min="10261" max="10261" width="27.7109375" style="124" bestFit="1" customWidth="1"/>
    <col min="10262" max="10262" width="14.7109375" style="124" bestFit="1" customWidth="1"/>
    <col min="10263" max="10263" width="11.5703125" style="124" bestFit="1" customWidth="1"/>
    <col min="10264" max="10264" width="12.28515625" style="124" bestFit="1" customWidth="1"/>
    <col min="10265" max="10498" width="9.140625" style="124"/>
    <col min="10499" max="10499" width="4.5703125" style="124" customWidth="1"/>
    <col min="10500" max="10500" width="26" style="124" customWidth="1"/>
    <col min="10501" max="10501" width="23.5703125" style="124" customWidth="1"/>
    <col min="10502" max="10502" width="12.140625" style="124" customWidth="1"/>
    <col min="10503" max="10503" width="17.28515625" style="124" customWidth="1"/>
    <col min="10504" max="10504" width="12.140625" style="124" customWidth="1"/>
    <col min="10505" max="10505" width="11.7109375" style="124" customWidth="1"/>
    <col min="10506" max="10506" width="9.140625" style="124"/>
    <col min="10507" max="10507" width="12.5703125" style="124" customWidth="1"/>
    <col min="10508" max="10508" width="13.140625" style="124" customWidth="1"/>
    <col min="10509" max="10509" width="9" style="124" customWidth="1"/>
    <col min="10510" max="10510" width="6" style="124" customWidth="1"/>
    <col min="10511" max="10511" width="8.140625" style="124" bestFit="1" customWidth="1"/>
    <col min="10512" max="10512" width="9.140625" style="124"/>
    <col min="10513" max="10513" width="14.5703125" style="124" customWidth="1"/>
    <col min="10514" max="10514" width="13.85546875" style="124" customWidth="1"/>
    <col min="10515" max="10515" width="18.140625" style="124" customWidth="1"/>
    <col min="10516" max="10516" width="18.42578125" style="124" customWidth="1"/>
    <col min="10517" max="10517" width="27.7109375" style="124" bestFit="1" customWidth="1"/>
    <col min="10518" max="10518" width="14.7109375" style="124" bestFit="1" customWidth="1"/>
    <col min="10519" max="10519" width="11.5703125" style="124" bestFit="1" customWidth="1"/>
    <col min="10520" max="10520" width="12.28515625" style="124" bestFit="1" customWidth="1"/>
    <col min="10521" max="10754" width="9.140625" style="124"/>
    <col min="10755" max="10755" width="4.5703125" style="124" customWidth="1"/>
    <col min="10756" max="10756" width="26" style="124" customWidth="1"/>
    <col min="10757" max="10757" width="23.5703125" style="124" customWidth="1"/>
    <col min="10758" max="10758" width="12.140625" style="124" customWidth="1"/>
    <col min="10759" max="10759" width="17.28515625" style="124" customWidth="1"/>
    <col min="10760" max="10760" width="12.140625" style="124" customWidth="1"/>
    <col min="10761" max="10761" width="11.7109375" style="124" customWidth="1"/>
    <col min="10762" max="10762" width="9.140625" style="124"/>
    <col min="10763" max="10763" width="12.5703125" style="124" customWidth="1"/>
    <col min="10764" max="10764" width="13.140625" style="124" customWidth="1"/>
    <col min="10765" max="10765" width="9" style="124" customWidth="1"/>
    <col min="10766" max="10766" width="6" style="124" customWidth="1"/>
    <col min="10767" max="10767" width="8.140625" style="124" bestFit="1" customWidth="1"/>
    <col min="10768" max="10768" width="9.140625" style="124"/>
    <col min="10769" max="10769" width="14.5703125" style="124" customWidth="1"/>
    <col min="10770" max="10770" width="13.85546875" style="124" customWidth="1"/>
    <col min="10771" max="10771" width="18.140625" style="124" customWidth="1"/>
    <col min="10772" max="10772" width="18.42578125" style="124" customWidth="1"/>
    <col min="10773" max="10773" width="27.7109375" style="124" bestFit="1" customWidth="1"/>
    <col min="10774" max="10774" width="14.7109375" style="124" bestFit="1" customWidth="1"/>
    <col min="10775" max="10775" width="11.5703125" style="124" bestFit="1" customWidth="1"/>
    <col min="10776" max="10776" width="12.28515625" style="124" bestFit="1" customWidth="1"/>
    <col min="10777" max="11010" width="9.140625" style="124"/>
    <col min="11011" max="11011" width="4.5703125" style="124" customWidth="1"/>
    <col min="11012" max="11012" width="26" style="124" customWidth="1"/>
    <col min="11013" max="11013" width="23.5703125" style="124" customWidth="1"/>
    <col min="11014" max="11014" width="12.140625" style="124" customWidth="1"/>
    <col min="11015" max="11015" width="17.28515625" style="124" customWidth="1"/>
    <col min="11016" max="11016" width="12.140625" style="124" customWidth="1"/>
    <col min="11017" max="11017" width="11.7109375" style="124" customWidth="1"/>
    <col min="11018" max="11018" width="9.140625" style="124"/>
    <col min="11019" max="11019" width="12.5703125" style="124" customWidth="1"/>
    <col min="11020" max="11020" width="13.140625" style="124" customWidth="1"/>
    <col min="11021" max="11021" width="9" style="124" customWidth="1"/>
    <col min="11022" max="11022" width="6" style="124" customWidth="1"/>
    <col min="11023" max="11023" width="8.140625" style="124" bestFit="1" customWidth="1"/>
    <col min="11024" max="11024" width="9.140625" style="124"/>
    <col min="11025" max="11025" width="14.5703125" style="124" customWidth="1"/>
    <col min="11026" max="11026" width="13.85546875" style="124" customWidth="1"/>
    <col min="11027" max="11027" width="18.140625" style="124" customWidth="1"/>
    <col min="11028" max="11028" width="18.42578125" style="124" customWidth="1"/>
    <col min="11029" max="11029" width="27.7109375" style="124" bestFit="1" customWidth="1"/>
    <col min="11030" max="11030" width="14.7109375" style="124" bestFit="1" customWidth="1"/>
    <col min="11031" max="11031" width="11.5703125" style="124" bestFit="1" customWidth="1"/>
    <col min="11032" max="11032" width="12.28515625" style="124" bestFit="1" customWidth="1"/>
    <col min="11033" max="11266" width="9.140625" style="124"/>
    <col min="11267" max="11267" width="4.5703125" style="124" customWidth="1"/>
    <col min="11268" max="11268" width="26" style="124" customWidth="1"/>
    <col min="11269" max="11269" width="23.5703125" style="124" customWidth="1"/>
    <col min="11270" max="11270" width="12.140625" style="124" customWidth="1"/>
    <col min="11271" max="11271" width="17.28515625" style="124" customWidth="1"/>
    <col min="11272" max="11272" width="12.140625" style="124" customWidth="1"/>
    <col min="11273" max="11273" width="11.7109375" style="124" customWidth="1"/>
    <col min="11274" max="11274" width="9.140625" style="124"/>
    <col min="11275" max="11275" width="12.5703125" style="124" customWidth="1"/>
    <col min="11276" max="11276" width="13.140625" style="124" customWidth="1"/>
    <col min="11277" max="11277" width="9" style="124" customWidth="1"/>
    <col min="11278" max="11278" width="6" style="124" customWidth="1"/>
    <col min="11279" max="11279" width="8.140625" style="124" bestFit="1" customWidth="1"/>
    <col min="11280" max="11280" width="9.140625" style="124"/>
    <col min="11281" max="11281" width="14.5703125" style="124" customWidth="1"/>
    <col min="11282" max="11282" width="13.85546875" style="124" customWidth="1"/>
    <col min="11283" max="11283" width="18.140625" style="124" customWidth="1"/>
    <col min="11284" max="11284" width="18.42578125" style="124" customWidth="1"/>
    <col min="11285" max="11285" width="27.7109375" style="124" bestFit="1" customWidth="1"/>
    <col min="11286" max="11286" width="14.7109375" style="124" bestFit="1" customWidth="1"/>
    <col min="11287" max="11287" width="11.5703125" style="124" bestFit="1" customWidth="1"/>
    <col min="11288" max="11288" width="12.28515625" style="124" bestFit="1" customWidth="1"/>
    <col min="11289" max="11522" width="9.140625" style="124"/>
    <col min="11523" max="11523" width="4.5703125" style="124" customWidth="1"/>
    <col min="11524" max="11524" width="26" style="124" customWidth="1"/>
    <col min="11525" max="11525" width="23.5703125" style="124" customWidth="1"/>
    <col min="11526" max="11526" width="12.140625" style="124" customWidth="1"/>
    <col min="11527" max="11527" width="17.28515625" style="124" customWidth="1"/>
    <col min="11528" max="11528" width="12.140625" style="124" customWidth="1"/>
    <col min="11529" max="11529" width="11.7109375" style="124" customWidth="1"/>
    <col min="11530" max="11530" width="9.140625" style="124"/>
    <col min="11531" max="11531" width="12.5703125" style="124" customWidth="1"/>
    <col min="11532" max="11532" width="13.140625" style="124" customWidth="1"/>
    <col min="11533" max="11533" width="9" style="124" customWidth="1"/>
    <col min="11534" max="11534" width="6" style="124" customWidth="1"/>
    <col min="11535" max="11535" width="8.140625" style="124" bestFit="1" customWidth="1"/>
    <col min="11536" max="11536" width="9.140625" style="124"/>
    <col min="11537" max="11537" width="14.5703125" style="124" customWidth="1"/>
    <col min="11538" max="11538" width="13.85546875" style="124" customWidth="1"/>
    <col min="11539" max="11539" width="18.140625" style="124" customWidth="1"/>
    <col min="11540" max="11540" width="18.42578125" style="124" customWidth="1"/>
    <col min="11541" max="11541" width="27.7109375" style="124" bestFit="1" customWidth="1"/>
    <col min="11542" max="11542" width="14.7109375" style="124" bestFit="1" customWidth="1"/>
    <col min="11543" max="11543" width="11.5703125" style="124" bestFit="1" customWidth="1"/>
    <col min="11544" max="11544" width="12.28515625" style="124" bestFit="1" customWidth="1"/>
    <col min="11545" max="11778" width="9.140625" style="124"/>
    <col min="11779" max="11779" width="4.5703125" style="124" customWidth="1"/>
    <col min="11780" max="11780" width="26" style="124" customWidth="1"/>
    <col min="11781" max="11781" width="23.5703125" style="124" customWidth="1"/>
    <col min="11782" max="11782" width="12.140625" style="124" customWidth="1"/>
    <col min="11783" max="11783" width="17.28515625" style="124" customWidth="1"/>
    <col min="11784" max="11784" width="12.140625" style="124" customWidth="1"/>
    <col min="11785" max="11785" width="11.7109375" style="124" customWidth="1"/>
    <col min="11786" max="11786" width="9.140625" style="124"/>
    <col min="11787" max="11787" width="12.5703125" style="124" customWidth="1"/>
    <col min="11788" max="11788" width="13.140625" style="124" customWidth="1"/>
    <col min="11789" max="11789" width="9" style="124" customWidth="1"/>
    <col min="11790" max="11790" width="6" style="124" customWidth="1"/>
    <col min="11791" max="11791" width="8.140625" style="124" bestFit="1" customWidth="1"/>
    <col min="11792" max="11792" width="9.140625" style="124"/>
    <col min="11793" max="11793" width="14.5703125" style="124" customWidth="1"/>
    <col min="11794" max="11794" width="13.85546875" style="124" customWidth="1"/>
    <col min="11795" max="11795" width="18.140625" style="124" customWidth="1"/>
    <col min="11796" max="11796" width="18.42578125" style="124" customWidth="1"/>
    <col min="11797" max="11797" width="27.7109375" style="124" bestFit="1" customWidth="1"/>
    <col min="11798" max="11798" width="14.7109375" style="124" bestFit="1" customWidth="1"/>
    <col min="11799" max="11799" width="11.5703125" style="124" bestFit="1" customWidth="1"/>
    <col min="11800" max="11800" width="12.28515625" style="124" bestFit="1" customWidth="1"/>
    <col min="11801" max="12034" width="9.140625" style="124"/>
    <col min="12035" max="12035" width="4.5703125" style="124" customWidth="1"/>
    <col min="12036" max="12036" width="26" style="124" customWidth="1"/>
    <col min="12037" max="12037" width="23.5703125" style="124" customWidth="1"/>
    <col min="12038" max="12038" width="12.140625" style="124" customWidth="1"/>
    <col min="12039" max="12039" width="17.28515625" style="124" customWidth="1"/>
    <col min="12040" max="12040" width="12.140625" style="124" customWidth="1"/>
    <col min="12041" max="12041" width="11.7109375" style="124" customWidth="1"/>
    <col min="12042" max="12042" width="9.140625" style="124"/>
    <col min="12043" max="12043" width="12.5703125" style="124" customWidth="1"/>
    <col min="12044" max="12044" width="13.140625" style="124" customWidth="1"/>
    <col min="12045" max="12045" width="9" style="124" customWidth="1"/>
    <col min="12046" max="12046" width="6" style="124" customWidth="1"/>
    <col min="12047" max="12047" width="8.140625" style="124" bestFit="1" customWidth="1"/>
    <col min="12048" max="12048" width="9.140625" style="124"/>
    <col min="12049" max="12049" width="14.5703125" style="124" customWidth="1"/>
    <col min="12050" max="12050" width="13.85546875" style="124" customWidth="1"/>
    <col min="12051" max="12051" width="18.140625" style="124" customWidth="1"/>
    <col min="12052" max="12052" width="18.42578125" style="124" customWidth="1"/>
    <col min="12053" max="12053" width="27.7109375" style="124" bestFit="1" customWidth="1"/>
    <col min="12054" max="12054" width="14.7109375" style="124" bestFit="1" customWidth="1"/>
    <col min="12055" max="12055" width="11.5703125" style="124" bestFit="1" customWidth="1"/>
    <col min="12056" max="12056" width="12.28515625" style="124" bestFit="1" customWidth="1"/>
    <col min="12057" max="12290" width="9.140625" style="124"/>
    <col min="12291" max="12291" width="4.5703125" style="124" customWidth="1"/>
    <col min="12292" max="12292" width="26" style="124" customWidth="1"/>
    <col min="12293" max="12293" width="23.5703125" style="124" customWidth="1"/>
    <col min="12294" max="12294" width="12.140625" style="124" customWidth="1"/>
    <col min="12295" max="12295" width="17.28515625" style="124" customWidth="1"/>
    <col min="12296" max="12296" width="12.140625" style="124" customWidth="1"/>
    <col min="12297" max="12297" width="11.7109375" style="124" customWidth="1"/>
    <col min="12298" max="12298" width="9.140625" style="124"/>
    <col min="12299" max="12299" width="12.5703125" style="124" customWidth="1"/>
    <col min="12300" max="12300" width="13.140625" style="124" customWidth="1"/>
    <col min="12301" max="12301" width="9" style="124" customWidth="1"/>
    <col min="12302" max="12302" width="6" style="124" customWidth="1"/>
    <col min="12303" max="12303" width="8.140625" style="124" bestFit="1" customWidth="1"/>
    <col min="12304" max="12304" width="9.140625" style="124"/>
    <col min="12305" max="12305" width="14.5703125" style="124" customWidth="1"/>
    <col min="12306" max="12306" width="13.85546875" style="124" customWidth="1"/>
    <col min="12307" max="12307" width="18.140625" style="124" customWidth="1"/>
    <col min="12308" max="12308" width="18.42578125" style="124" customWidth="1"/>
    <col min="12309" max="12309" width="27.7109375" style="124" bestFit="1" customWidth="1"/>
    <col min="12310" max="12310" width="14.7109375" style="124" bestFit="1" customWidth="1"/>
    <col min="12311" max="12311" width="11.5703125" style="124" bestFit="1" customWidth="1"/>
    <col min="12312" max="12312" width="12.28515625" style="124" bestFit="1" customWidth="1"/>
    <col min="12313" max="12546" width="9.140625" style="124"/>
    <col min="12547" max="12547" width="4.5703125" style="124" customWidth="1"/>
    <col min="12548" max="12548" width="26" style="124" customWidth="1"/>
    <col min="12549" max="12549" width="23.5703125" style="124" customWidth="1"/>
    <col min="12550" max="12550" width="12.140625" style="124" customWidth="1"/>
    <col min="12551" max="12551" width="17.28515625" style="124" customWidth="1"/>
    <col min="12552" max="12552" width="12.140625" style="124" customWidth="1"/>
    <col min="12553" max="12553" width="11.7109375" style="124" customWidth="1"/>
    <col min="12554" max="12554" width="9.140625" style="124"/>
    <col min="12555" max="12555" width="12.5703125" style="124" customWidth="1"/>
    <col min="12556" max="12556" width="13.140625" style="124" customWidth="1"/>
    <col min="12557" max="12557" width="9" style="124" customWidth="1"/>
    <col min="12558" max="12558" width="6" style="124" customWidth="1"/>
    <col min="12559" max="12559" width="8.140625" style="124" bestFit="1" customWidth="1"/>
    <col min="12560" max="12560" width="9.140625" style="124"/>
    <col min="12561" max="12561" width="14.5703125" style="124" customWidth="1"/>
    <col min="12562" max="12562" width="13.85546875" style="124" customWidth="1"/>
    <col min="12563" max="12563" width="18.140625" style="124" customWidth="1"/>
    <col min="12564" max="12564" width="18.42578125" style="124" customWidth="1"/>
    <col min="12565" max="12565" width="27.7109375" style="124" bestFit="1" customWidth="1"/>
    <col min="12566" max="12566" width="14.7109375" style="124" bestFit="1" customWidth="1"/>
    <col min="12567" max="12567" width="11.5703125" style="124" bestFit="1" customWidth="1"/>
    <col min="12568" max="12568" width="12.28515625" style="124" bestFit="1" customWidth="1"/>
    <col min="12569" max="12802" width="9.140625" style="124"/>
    <col min="12803" max="12803" width="4.5703125" style="124" customWidth="1"/>
    <col min="12804" max="12804" width="26" style="124" customWidth="1"/>
    <col min="12805" max="12805" width="23.5703125" style="124" customWidth="1"/>
    <col min="12806" max="12806" width="12.140625" style="124" customWidth="1"/>
    <col min="12807" max="12807" width="17.28515625" style="124" customWidth="1"/>
    <col min="12808" max="12808" width="12.140625" style="124" customWidth="1"/>
    <col min="12809" max="12809" width="11.7109375" style="124" customWidth="1"/>
    <col min="12810" max="12810" width="9.140625" style="124"/>
    <col min="12811" max="12811" width="12.5703125" style="124" customWidth="1"/>
    <col min="12812" max="12812" width="13.140625" style="124" customWidth="1"/>
    <col min="12813" max="12813" width="9" style="124" customWidth="1"/>
    <col min="12814" max="12814" width="6" style="124" customWidth="1"/>
    <col min="12815" max="12815" width="8.140625" style="124" bestFit="1" customWidth="1"/>
    <col min="12816" max="12816" width="9.140625" style="124"/>
    <col min="12817" max="12817" width="14.5703125" style="124" customWidth="1"/>
    <col min="12818" max="12818" width="13.85546875" style="124" customWidth="1"/>
    <col min="12819" max="12819" width="18.140625" style="124" customWidth="1"/>
    <col min="12820" max="12820" width="18.42578125" style="124" customWidth="1"/>
    <col min="12821" max="12821" width="27.7109375" style="124" bestFit="1" customWidth="1"/>
    <col min="12822" max="12822" width="14.7109375" style="124" bestFit="1" customWidth="1"/>
    <col min="12823" max="12823" width="11.5703125" style="124" bestFit="1" customWidth="1"/>
    <col min="12824" max="12824" width="12.28515625" style="124" bestFit="1" customWidth="1"/>
    <col min="12825" max="13058" width="9.140625" style="124"/>
    <col min="13059" max="13059" width="4.5703125" style="124" customWidth="1"/>
    <col min="13060" max="13060" width="26" style="124" customWidth="1"/>
    <col min="13061" max="13061" width="23.5703125" style="124" customWidth="1"/>
    <col min="13062" max="13062" width="12.140625" style="124" customWidth="1"/>
    <col min="13063" max="13063" width="17.28515625" style="124" customWidth="1"/>
    <col min="13064" max="13064" width="12.140625" style="124" customWidth="1"/>
    <col min="13065" max="13065" width="11.7109375" style="124" customWidth="1"/>
    <col min="13066" max="13066" width="9.140625" style="124"/>
    <col min="13067" max="13067" width="12.5703125" style="124" customWidth="1"/>
    <col min="13068" max="13068" width="13.140625" style="124" customWidth="1"/>
    <col min="13069" max="13069" width="9" style="124" customWidth="1"/>
    <col min="13070" max="13070" width="6" style="124" customWidth="1"/>
    <col min="13071" max="13071" width="8.140625" style="124" bestFit="1" customWidth="1"/>
    <col min="13072" max="13072" width="9.140625" style="124"/>
    <col min="13073" max="13073" width="14.5703125" style="124" customWidth="1"/>
    <col min="13074" max="13074" width="13.85546875" style="124" customWidth="1"/>
    <col min="13075" max="13075" width="18.140625" style="124" customWidth="1"/>
    <col min="13076" max="13076" width="18.42578125" style="124" customWidth="1"/>
    <col min="13077" max="13077" width="27.7109375" style="124" bestFit="1" customWidth="1"/>
    <col min="13078" max="13078" width="14.7109375" style="124" bestFit="1" customWidth="1"/>
    <col min="13079" max="13079" width="11.5703125" style="124" bestFit="1" customWidth="1"/>
    <col min="13080" max="13080" width="12.28515625" style="124" bestFit="1" customWidth="1"/>
    <col min="13081" max="13314" width="9.140625" style="124"/>
    <col min="13315" max="13315" width="4.5703125" style="124" customWidth="1"/>
    <col min="13316" max="13316" width="26" style="124" customWidth="1"/>
    <col min="13317" max="13317" width="23.5703125" style="124" customWidth="1"/>
    <col min="13318" max="13318" width="12.140625" style="124" customWidth="1"/>
    <col min="13319" max="13319" width="17.28515625" style="124" customWidth="1"/>
    <col min="13320" max="13320" width="12.140625" style="124" customWidth="1"/>
    <col min="13321" max="13321" width="11.7109375" style="124" customWidth="1"/>
    <col min="13322" max="13322" width="9.140625" style="124"/>
    <col min="13323" max="13323" width="12.5703125" style="124" customWidth="1"/>
    <col min="13324" max="13324" width="13.140625" style="124" customWidth="1"/>
    <col min="13325" max="13325" width="9" style="124" customWidth="1"/>
    <col min="13326" max="13326" width="6" style="124" customWidth="1"/>
    <col min="13327" max="13327" width="8.140625" style="124" bestFit="1" customWidth="1"/>
    <col min="13328" max="13328" width="9.140625" style="124"/>
    <col min="13329" max="13329" width="14.5703125" style="124" customWidth="1"/>
    <col min="13330" max="13330" width="13.85546875" style="124" customWidth="1"/>
    <col min="13331" max="13331" width="18.140625" style="124" customWidth="1"/>
    <col min="13332" max="13332" width="18.42578125" style="124" customWidth="1"/>
    <col min="13333" max="13333" width="27.7109375" style="124" bestFit="1" customWidth="1"/>
    <col min="13334" max="13334" width="14.7109375" style="124" bestFit="1" customWidth="1"/>
    <col min="13335" max="13335" width="11.5703125" style="124" bestFit="1" customWidth="1"/>
    <col min="13336" max="13336" width="12.28515625" style="124" bestFit="1" customWidth="1"/>
    <col min="13337" max="13570" width="9.140625" style="124"/>
    <col min="13571" max="13571" width="4.5703125" style="124" customWidth="1"/>
    <col min="13572" max="13572" width="26" style="124" customWidth="1"/>
    <col min="13573" max="13573" width="23.5703125" style="124" customWidth="1"/>
    <col min="13574" max="13574" width="12.140625" style="124" customWidth="1"/>
    <col min="13575" max="13575" width="17.28515625" style="124" customWidth="1"/>
    <col min="13576" max="13576" width="12.140625" style="124" customWidth="1"/>
    <col min="13577" max="13577" width="11.7109375" style="124" customWidth="1"/>
    <col min="13578" max="13578" width="9.140625" style="124"/>
    <col min="13579" max="13579" width="12.5703125" style="124" customWidth="1"/>
    <col min="13580" max="13580" width="13.140625" style="124" customWidth="1"/>
    <col min="13581" max="13581" width="9" style="124" customWidth="1"/>
    <col min="13582" max="13582" width="6" style="124" customWidth="1"/>
    <col min="13583" max="13583" width="8.140625" style="124" bestFit="1" customWidth="1"/>
    <col min="13584" max="13584" width="9.140625" style="124"/>
    <col min="13585" max="13585" width="14.5703125" style="124" customWidth="1"/>
    <col min="13586" max="13586" width="13.85546875" style="124" customWidth="1"/>
    <col min="13587" max="13587" width="18.140625" style="124" customWidth="1"/>
    <col min="13588" max="13588" width="18.42578125" style="124" customWidth="1"/>
    <col min="13589" max="13589" width="27.7109375" style="124" bestFit="1" customWidth="1"/>
    <col min="13590" max="13590" width="14.7109375" style="124" bestFit="1" customWidth="1"/>
    <col min="13591" max="13591" width="11.5703125" style="124" bestFit="1" customWidth="1"/>
    <col min="13592" max="13592" width="12.28515625" style="124" bestFit="1" customWidth="1"/>
    <col min="13593" max="13826" width="9.140625" style="124"/>
    <col min="13827" max="13827" width="4.5703125" style="124" customWidth="1"/>
    <col min="13828" max="13828" width="26" style="124" customWidth="1"/>
    <col min="13829" max="13829" width="23.5703125" style="124" customWidth="1"/>
    <col min="13830" max="13830" width="12.140625" style="124" customWidth="1"/>
    <col min="13831" max="13831" width="17.28515625" style="124" customWidth="1"/>
    <col min="13832" max="13832" width="12.140625" style="124" customWidth="1"/>
    <col min="13833" max="13833" width="11.7109375" style="124" customWidth="1"/>
    <col min="13834" max="13834" width="9.140625" style="124"/>
    <col min="13835" max="13835" width="12.5703125" style="124" customWidth="1"/>
    <col min="13836" max="13836" width="13.140625" style="124" customWidth="1"/>
    <col min="13837" max="13837" width="9" style="124" customWidth="1"/>
    <col min="13838" max="13838" width="6" style="124" customWidth="1"/>
    <col min="13839" max="13839" width="8.140625" style="124" bestFit="1" customWidth="1"/>
    <col min="13840" max="13840" width="9.140625" style="124"/>
    <col min="13841" max="13841" width="14.5703125" style="124" customWidth="1"/>
    <col min="13842" max="13842" width="13.85546875" style="124" customWidth="1"/>
    <col min="13843" max="13843" width="18.140625" style="124" customWidth="1"/>
    <col min="13844" max="13844" width="18.42578125" style="124" customWidth="1"/>
    <col min="13845" max="13845" width="27.7109375" style="124" bestFit="1" customWidth="1"/>
    <col min="13846" max="13846" width="14.7109375" style="124" bestFit="1" customWidth="1"/>
    <col min="13847" max="13847" width="11.5703125" style="124" bestFit="1" customWidth="1"/>
    <col min="13848" max="13848" width="12.28515625" style="124" bestFit="1" customWidth="1"/>
    <col min="13849" max="14082" width="9.140625" style="124"/>
    <col min="14083" max="14083" width="4.5703125" style="124" customWidth="1"/>
    <col min="14084" max="14084" width="26" style="124" customWidth="1"/>
    <col min="14085" max="14085" width="23.5703125" style="124" customWidth="1"/>
    <col min="14086" max="14086" width="12.140625" style="124" customWidth="1"/>
    <col min="14087" max="14087" width="17.28515625" style="124" customWidth="1"/>
    <col min="14088" max="14088" width="12.140625" style="124" customWidth="1"/>
    <col min="14089" max="14089" width="11.7109375" style="124" customWidth="1"/>
    <col min="14090" max="14090" width="9.140625" style="124"/>
    <col min="14091" max="14091" width="12.5703125" style="124" customWidth="1"/>
    <col min="14092" max="14092" width="13.140625" style="124" customWidth="1"/>
    <col min="14093" max="14093" width="9" style="124" customWidth="1"/>
    <col min="14094" max="14094" width="6" style="124" customWidth="1"/>
    <col min="14095" max="14095" width="8.140625" style="124" bestFit="1" customWidth="1"/>
    <col min="14096" max="14096" width="9.140625" style="124"/>
    <col min="14097" max="14097" width="14.5703125" style="124" customWidth="1"/>
    <col min="14098" max="14098" width="13.85546875" style="124" customWidth="1"/>
    <col min="14099" max="14099" width="18.140625" style="124" customWidth="1"/>
    <col min="14100" max="14100" width="18.42578125" style="124" customWidth="1"/>
    <col min="14101" max="14101" width="27.7109375" style="124" bestFit="1" customWidth="1"/>
    <col min="14102" max="14102" width="14.7109375" style="124" bestFit="1" customWidth="1"/>
    <col min="14103" max="14103" width="11.5703125" style="124" bestFit="1" customWidth="1"/>
    <col min="14104" max="14104" width="12.28515625" style="124" bestFit="1" customWidth="1"/>
    <col min="14105" max="14338" width="9.140625" style="124"/>
    <col min="14339" max="14339" width="4.5703125" style="124" customWidth="1"/>
    <col min="14340" max="14340" width="26" style="124" customWidth="1"/>
    <col min="14341" max="14341" width="23.5703125" style="124" customWidth="1"/>
    <col min="14342" max="14342" width="12.140625" style="124" customWidth="1"/>
    <col min="14343" max="14343" width="17.28515625" style="124" customWidth="1"/>
    <col min="14344" max="14344" width="12.140625" style="124" customWidth="1"/>
    <col min="14345" max="14345" width="11.7109375" style="124" customWidth="1"/>
    <col min="14346" max="14346" width="9.140625" style="124"/>
    <col min="14347" max="14347" width="12.5703125" style="124" customWidth="1"/>
    <col min="14348" max="14348" width="13.140625" style="124" customWidth="1"/>
    <col min="14349" max="14349" width="9" style="124" customWidth="1"/>
    <col min="14350" max="14350" width="6" style="124" customWidth="1"/>
    <col min="14351" max="14351" width="8.140625" style="124" bestFit="1" customWidth="1"/>
    <col min="14352" max="14352" width="9.140625" style="124"/>
    <col min="14353" max="14353" width="14.5703125" style="124" customWidth="1"/>
    <col min="14354" max="14354" width="13.85546875" style="124" customWidth="1"/>
    <col min="14355" max="14355" width="18.140625" style="124" customWidth="1"/>
    <col min="14356" max="14356" width="18.42578125" style="124" customWidth="1"/>
    <col min="14357" max="14357" width="27.7109375" style="124" bestFit="1" customWidth="1"/>
    <col min="14358" max="14358" width="14.7109375" style="124" bestFit="1" customWidth="1"/>
    <col min="14359" max="14359" width="11.5703125" style="124" bestFit="1" customWidth="1"/>
    <col min="14360" max="14360" width="12.28515625" style="124" bestFit="1" customWidth="1"/>
    <col min="14361" max="14594" width="9.140625" style="124"/>
    <col min="14595" max="14595" width="4.5703125" style="124" customWidth="1"/>
    <col min="14596" max="14596" width="26" style="124" customWidth="1"/>
    <col min="14597" max="14597" width="23.5703125" style="124" customWidth="1"/>
    <col min="14598" max="14598" width="12.140625" style="124" customWidth="1"/>
    <col min="14599" max="14599" width="17.28515625" style="124" customWidth="1"/>
    <col min="14600" max="14600" width="12.140625" style="124" customWidth="1"/>
    <col min="14601" max="14601" width="11.7109375" style="124" customWidth="1"/>
    <col min="14602" max="14602" width="9.140625" style="124"/>
    <col min="14603" max="14603" width="12.5703125" style="124" customWidth="1"/>
    <col min="14604" max="14604" width="13.140625" style="124" customWidth="1"/>
    <col min="14605" max="14605" width="9" style="124" customWidth="1"/>
    <col min="14606" max="14606" width="6" style="124" customWidth="1"/>
    <col min="14607" max="14607" width="8.140625" style="124" bestFit="1" customWidth="1"/>
    <col min="14608" max="14608" width="9.140625" style="124"/>
    <col min="14609" max="14609" width="14.5703125" style="124" customWidth="1"/>
    <col min="14610" max="14610" width="13.85546875" style="124" customWidth="1"/>
    <col min="14611" max="14611" width="18.140625" style="124" customWidth="1"/>
    <col min="14612" max="14612" width="18.42578125" style="124" customWidth="1"/>
    <col min="14613" max="14613" width="27.7109375" style="124" bestFit="1" customWidth="1"/>
    <col min="14614" max="14614" width="14.7109375" style="124" bestFit="1" customWidth="1"/>
    <col min="14615" max="14615" width="11.5703125" style="124" bestFit="1" customWidth="1"/>
    <col min="14616" max="14616" width="12.28515625" style="124" bestFit="1" customWidth="1"/>
    <col min="14617" max="14850" width="9.140625" style="124"/>
    <col min="14851" max="14851" width="4.5703125" style="124" customWidth="1"/>
    <col min="14852" max="14852" width="26" style="124" customWidth="1"/>
    <col min="14853" max="14853" width="23.5703125" style="124" customWidth="1"/>
    <col min="14854" max="14854" width="12.140625" style="124" customWidth="1"/>
    <col min="14855" max="14855" width="17.28515625" style="124" customWidth="1"/>
    <col min="14856" max="14856" width="12.140625" style="124" customWidth="1"/>
    <col min="14857" max="14857" width="11.7109375" style="124" customWidth="1"/>
    <col min="14858" max="14858" width="9.140625" style="124"/>
    <col min="14859" max="14859" width="12.5703125" style="124" customWidth="1"/>
    <col min="14860" max="14860" width="13.140625" style="124" customWidth="1"/>
    <col min="14861" max="14861" width="9" style="124" customWidth="1"/>
    <col min="14862" max="14862" width="6" style="124" customWidth="1"/>
    <col min="14863" max="14863" width="8.140625" style="124" bestFit="1" customWidth="1"/>
    <col min="14864" max="14864" width="9.140625" style="124"/>
    <col min="14865" max="14865" width="14.5703125" style="124" customWidth="1"/>
    <col min="14866" max="14866" width="13.85546875" style="124" customWidth="1"/>
    <col min="14867" max="14867" width="18.140625" style="124" customWidth="1"/>
    <col min="14868" max="14868" width="18.42578125" style="124" customWidth="1"/>
    <col min="14869" max="14869" width="27.7109375" style="124" bestFit="1" customWidth="1"/>
    <col min="14870" max="14870" width="14.7109375" style="124" bestFit="1" customWidth="1"/>
    <col min="14871" max="14871" width="11.5703125" style="124" bestFit="1" customWidth="1"/>
    <col min="14872" max="14872" width="12.28515625" style="124" bestFit="1" customWidth="1"/>
    <col min="14873" max="15106" width="9.140625" style="124"/>
    <col min="15107" max="15107" width="4.5703125" style="124" customWidth="1"/>
    <col min="15108" max="15108" width="26" style="124" customWidth="1"/>
    <col min="15109" max="15109" width="23.5703125" style="124" customWidth="1"/>
    <col min="15110" max="15110" width="12.140625" style="124" customWidth="1"/>
    <col min="15111" max="15111" width="17.28515625" style="124" customWidth="1"/>
    <col min="15112" max="15112" width="12.140625" style="124" customWidth="1"/>
    <col min="15113" max="15113" width="11.7109375" style="124" customWidth="1"/>
    <col min="15114" max="15114" width="9.140625" style="124"/>
    <col min="15115" max="15115" width="12.5703125" style="124" customWidth="1"/>
    <col min="15116" max="15116" width="13.140625" style="124" customWidth="1"/>
    <col min="15117" max="15117" width="9" style="124" customWidth="1"/>
    <col min="15118" max="15118" width="6" style="124" customWidth="1"/>
    <col min="15119" max="15119" width="8.140625" style="124" bestFit="1" customWidth="1"/>
    <col min="15120" max="15120" width="9.140625" style="124"/>
    <col min="15121" max="15121" width="14.5703125" style="124" customWidth="1"/>
    <col min="15122" max="15122" width="13.85546875" style="124" customWidth="1"/>
    <col min="15123" max="15123" width="18.140625" style="124" customWidth="1"/>
    <col min="15124" max="15124" width="18.42578125" style="124" customWidth="1"/>
    <col min="15125" max="15125" width="27.7109375" style="124" bestFit="1" customWidth="1"/>
    <col min="15126" max="15126" width="14.7109375" style="124" bestFit="1" customWidth="1"/>
    <col min="15127" max="15127" width="11.5703125" style="124" bestFit="1" customWidth="1"/>
    <col min="15128" max="15128" width="12.28515625" style="124" bestFit="1" customWidth="1"/>
    <col min="15129" max="15362" width="9.140625" style="124"/>
    <col min="15363" max="15363" width="4.5703125" style="124" customWidth="1"/>
    <col min="15364" max="15364" width="26" style="124" customWidth="1"/>
    <col min="15365" max="15365" width="23.5703125" style="124" customWidth="1"/>
    <col min="15366" max="15366" width="12.140625" style="124" customWidth="1"/>
    <col min="15367" max="15367" width="17.28515625" style="124" customWidth="1"/>
    <col min="15368" max="15368" width="12.140625" style="124" customWidth="1"/>
    <col min="15369" max="15369" width="11.7109375" style="124" customWidth="1"/>
    <col min="15370" max="15370" width="9.140625" style="124"/>
    <col min="15371" max="15371" width="12.5703125" style="124" customWidth="1"/>
    <col min="15372" max="15372" width="13.140625" style="124" customWidth="1"/>
    <col min="15373" max="15373" width="9" style="124" customWidth="1"/>
    <col min="15374" max="15374" width="6" style="124" customWidth="1"/>
    <col min="15375" max="15375" width="8.140625" style="124" bestFit="1" customWidth="1"/>
    <col min="15376" max="15376" width="9.140625" style="124"/>
    <col min="15377" max="15377" width="14.5703125" style="124" customWidth="1"/>
    <col min="15378" max="15378" width="13.85546875" style="124" customWidth="1"/>
    <col min="15379" max="15379" width="18.140625" style="124" customWidth="1"/>
    <col min="15380" max="15380" width="18.42578125" style="124" customWidth="1"/>
    <col min="15381" max="15381" width="27.7109375" style="124" bestFit="1" customWidth="1"/>
    <col min="15382" max="15382" width="14.7109375" style="124" bestFit="1" customWidth="1"/>
    <col min="15383" max="15383" width="11.5703125" style="124" bestFit="1" customWidth="1"/>
    <col min="15384" max="15384" width="12.28515625" style="124" bestFit="1" customWidth="1"/>
    <col min="15385" max="15618" width="9.140625" style="124"/>
    <col min="15619" max="15619" width="4.5703125" style="124" customWidth="1"/>
    <col min="15620" max="15620" width="26" style="124" customWidth="1"/>
    <col min="15621" max="15621" width="23.5703125" style="124" customWidth="1"/>
    <col min="15622" max="15622" width="12.140625" style="124" customWidth="1"/>
    <col min="15623" max="15623" width="17.28515625" style="124" customWidth="1"/>
    <col min="15624" max="15624" width="12.140625" style="124" customWidth="1"/>
    <col min="15625" max="15625" width="11.7109375" style="124" customWidth="1"/>
    <col min="15626" max="15626" width="9.140625" style="124"/>
    <col min="15627" max="15627" width="12.5703125" style="124" customWidth="1"/>
    <col min="15628" max="15628" width="13.140625" style="124" customWidth="1"/>
    <col min="15629" max="15629" width="9" style="124" customWidth="1"/>
    <col min="15630" max="15630" width="6" style="124" customWidth="1"/>
    <col min="15631" max="15631" width="8.140625" style="124" bestFit="1" customWidth="1"/>
    <col min="15632" max="15632" width="9.140625" style="124"/>
    <col min="15633" max="15633" width="14.5703125" style="124" customWidth="1"/>
    <col min="15634" max="15634" width="13.85546875" style="124" customWidth="1"/>
    <col min="15635" max="15635" width="18.140625" style="124" customWidth="1"/>
    <col min="15636" max="15636" width="18.42578125" style="124" customWidth="1"/>
    <col min="15637" max="15637" width="27.7109375" style="124" bestFit="1" customWidth="1"/>
    <col min="15638" max="15638" width="14.7109375" style="124" bestFit="1" customWidth="1"/>
    <col min="15639" max="15639" width="11.5703125" style="124" bestFit="1" customWidth="1"/>
    <col min="15640" max="15640" width="12.28515625" style="124" bestFit="1" customWidth="1"/>
    <col min="15641" max="15874" width="9.140625" style="124"/>
    <col min="15875" max="15875" width="4.5703125" style="124" customWidth="1"/>
    <col min="15876" max="15876" width="26" style="124" customWidth="1"/>
    <col min="15877" max="15877" width="23.5703125" style="124" customWidth="1"/>
    <col min="15878" max="15878" width="12.140625" style="124" customWidth="1"/>
    <col min="15879" max="15879" width="17.28515625" style="124" customWidth="1"/>
    <col min="15880" max="15880" width="12.140625" style="124" customWidth="1"/>
    <col min="15881" max="15881" width="11.7109375" style="124" customWidth="1"/>
    <col min="15882" max="15882" width="9.140625" style="124"/>
    <col min="15883" max="15883" width="12.5703125" style="124" customWidth="1"/>
    <col min="15884" max="15884" width="13.140625" style="124" customWidth="1"/>
    <col min="15885" max="15885" width="9" style="124" customWidth="1"/>
    <col min="15886" max="15886" width="6" style="124" customWidth="1"/>
    <col min="15887" max="15887" width="8.140625" style="124" bestFit="1" customWidth="1"/>
    <col min="15888" max="15888" width="9.140625" style="124"/>
    <col min="15889" max="15889" width="14.5703125" style="124" customWidth="1"/>
    <col min="15890" max="15890" width="13.85546875" style="124" customWidth="1"/>
    <col min="15891" max="15891" width="18.140625" style="124" customWidth="1"/>
    <col min="15892" max="15892" width="18.42578125" style="124" customWidth="1"/>
    <col min="15893" max="15893" width="27.7109375" style="124" bestFit="1" customWidth="1"/>
    <col min="15894" max="15894" width="14.7109375" style="124" bestFit="1" customWidth="1"/>
    <col min="15895" max="15895" width="11.5703125" style="124" bestFit="1" customWidth="1"/>
    <col min="15896" max="15896" width="12.28515625" style="124" bestFit="1" customWidth="1"/>
    <col min="15897" max="16130" width="9.140625" style="124"/>
    <col min="16131" max="16131" width="4.5703125" style="124" customWidth="1"/>
    <col min="16132" max="16132" width="26" style="124" customWidth="1"/>
    <col min="16133" max="16133" width="23.5703125" style="124" customWidth="1"/>
    <col min="16134" max="16134" width="12.140625" style="124" customWidth="1"/>
    <col min="16135" max="16135" width="17.28515625" style="124" customWidth="1"/>
    <col min="16136" max="16136" width="12.140625" style="124" customWidth="1"/>
    <col min="16137" max="16137" width="11.7109375" style="124" customWidth="1"/>
    <col min="16138" max="16138" width="9.140625" style="124"/>
    <col min="16139" max="16139" width="12.5703125" style="124" customWidth="1"/>
    <col min="16140" max="16140" width="13.140625" style="124" customWidth="1"/>
    <col min="16141" max="16141" width="9" style="124" customWidth="1"/>
    <col min="16142" max="16142" width="6" style="124" customWidth="1"/>
    <col min="16143" max="16143" width="8.140625" style="124" bestFit="1" customWidth="1"/>
    <col min="16144" max="16144" width="9.140625" style="124"/>
    <col min="16145" max="16145" width="14.5703125" style="124" customWidth="1"/>
    <col min="16146" max="16146" width="13.85546875" style="124" customWidth="1"/>
    <col min="16147" max="16147" width="18.140625" style="124" customWidth="1"/>
    <col min="16148" max="16148" width="18.42578125" style="124" customWidth="1"/>
    <col min="16149" max="16149" width="27.7109375" style="124" bestFit="1" customWidth="1"/>
    <col min="16150" max="16150" width="14.7109375" style="124" bestFit="1" customWidth="1"/>
    <col min="16151" max="16151" width="11.5703125" style="124" bestFit="1" customWidth="1"/>
    <col min="16152" max="16152" width="12.28515625" style="124" bestFit="1" customWidth="1"/>
    <col min="16153" max="16384" width="9.140625" style="124"/>
  </cols>
  <sheetData>
    <row r="1" spans="1:24" s="148" customFormat="1" ht="21" x14ac:dyDescent="0.35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146"/>
      <c r="T1" s="147"/>
      <c r="U1" s="146"/>
      <c r="W1" s="149"/>
    </row>
    <row r="2" spans="1:24" s="148" customFormat="1" ht="21" x14ac:dyDescent="0.35">
      <c r="A2" s="324" t="s">
        <v>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150"/>
      <c r="T2" s="151"/>
      <c r="U2" s="150"/>
      <c r="W2" s="149"/>
    </row>
    <row r="3" spans="1:24" s="148" customFormat="1" ht="21" x14ac:dyDescent="0.35">
      <c r="A3" s="325" t="s">
        <v>2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140"/>
      <c r="T3" s="152"/>
      <c r="U3" s="140"/>
      <c r="W3" s="149"/>
    </row>
    <row r="4" spans="1:24" s="148" customFormat="1" ht="21" x14ac:dyDescent="0.35">
      <c r="A4" s="326" t="s">
        <v>123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153"/>
      <c r="T4" s="154"/>
      <c r="U4" s="153"/>
      <c r="W4" s="149"/>
    </row>
    <row r="5" spans="1:24" s="148" customFormat="1" ht="21" x14ac:dyDescent="0.35">
      <c r="A5" s="325" t="s">
        <v>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140"/>
      <c r="T5" s="152"/>
      <c r="U5" s="140"/>
      <c r="V5" s="155"/>
      <c r="W5" s="156"/>
      <c r="X5" s="155"/>
    </row>
    <row r="6" spans="1:24" s="167" customFormat="1" ht="20.25" customHeight="1" x14ac:dyDescent="0.35">
      <c r="A6" s="157" t="s">
        <v>4</v>
      </c>
      <c r="B6" s="158"/>
      <c r="C6" s="159"/>
      <c r="D6" s="160"/>
      <c r="E6" s="161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62"/>
      <c r="Q6" s="163"/>
      <c r="R6" s="175"/>
      <c r="S6" s="164"/>
      <c r="T6" s="164"/>
      <c r="U6" s="157"/>
      <c r="V6" s="165"/>
      <c r="W6" s="166"/>
      <c r="X6" s="165"/>
    </row>
    <row r="7" spans="1:24" s="180" customFormat="1" ht="24" thickBot="1" x14ac:dyDescent="0.4">
      <c r="A7" s="139" t="s">
        <v>269</v>
      </c>
      <c r="B7" s="168"/>
      <c r="C7" s="169"/>
      <c r="D7" s="170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  <c r="Q7" s="174"/>
      <c r="R7" s="175"/>
      <c r="S7" s="176"/>
      <c r="T7" s="177"/>
      <c r="U7" s="172"/>
      <c r="V7" s="178"/>
      <c r="W7" s="179"/>
      <c r="X7" s="178"/>
    </row>
    <row r="8" spans="1:24" s="135" customFormat="1" ht="24.75" customHeight="1" x14ac:dyDescent="0.2">
      <c r="A8" s="359" t="s">
        <v>5</v>
      </c>
      <c r="B8" s="361" t="s">
        <v>6</v>
      </c>
      <c r="C8" s="363" t="s">
        <v>7</v>
      </c>
      <c r="D8" s="365" t="s">
        <v>111</v>
      </c>
      <c r="E8" s="367" t="s">
        <v>112</v>
      </c>
      <c r="F8" s="369" t="s">
        <v>119</v>
      </c>
      <c r="G8" s="371" t="s">
        <v>120</v>
      </c>
      <c r="H8" s="369" t="s">
        <v>121</v>
      </c>
      <c r="I8" s="373" t="s">
        <v>122</v>
      </c>
      <c r="J8" s="373" t="s">
        <v>126</v>
      </c>
      <c r="K8" s="369" t="s">
        <v>168</v>
      </c>
      <c r="L8" s="375" t="s">
        <v>116</v>
      </c>
      <c r="M8" s="377" t="s">
        <v>169</v>
      </c>
      <c r="N8" s="377" t="s">
        <v>117</v>
      </c>
      <c r="O8" s="379" t="s">
        <v>170</v>
      </c>
      <c r="P8" s="381" t="s">
        <v>118</v>
      </c>
      <c r="Q8" s="383" t="s">
        <v>9</v>
      </c>
      <c r="R8" s="384" t="s">
        <v>87</v>
      </c>
      <c r="S8" s="327" t="s">
        <v>10</v>
      </c>
      <c r="T8" s="327"/>
      <c r="U8" s="136"/>
      <c r="V8" s="137"/>
      <c r="W8" s="138"/>
      <c r="X8" s="137"/>
    </row>
    <row r="9" spans="1:24" s="185" customFormat="1" ht="28.9" customHeight="1" thickBot="1" x14ac:dyDescent="0.25">
      <c r="A9" s="360"/>
      <c r="B9" s="362"/>
      <c r="C9" s="364"/>
      <c r="D9" s="366"/>
      <c r="E9" s="368"/>
      <c r="F9" s="370"/>
      <c r="G9" s="372"/>
      <c r="H9" s="370"/>
      <c r="I9" s="374"/>
      <c r="J9" s="374"/>
      <c r="K9" s="370"/>
      <c r="L9" s="376"/>
      <c r="M9" s="378"/>
      <c r="N9" s="378"/>
      <c r="O9" s="380"/>
      <c r="P9" s="382"/>
      <c r="Q9" s="383"/>
      <c r="R9" s="385"/>
      <c r="S9" s="181">
        <v>0.05</v>
      </c>
      <c r="T9" s="182">
        <v>0.03</v>
      </c>
      <c r="U9" s="183" t="s">
        <v>11</v>
      </c>
      <c r="V9" s="183" t="s">
        <v>12</v>
      </c>
      <c r="W9" s="184">
        <v>250000</v>
      </c>
      <c r="X9" s="183" t="s">
        <v>13</v>
      </c>
    </row>
    <row r="10" spans="1:24" s="128" customFormat="1" ht="33" customHeight="1" x14ac:dyDescent="0.35">
      <c r="A10" s="252" t="s">
        <v>90</v>
      </c>
      <c r="B10" s="589" t="s">
        <v>211</v>
      </c>
      <c r="C10" s="248" t="s">
        <v>233</v>
      </c>
      <c r="D10" s="576">
        <v>27000</v>
      </c>
      <c r="E10" s="576">
        <v>25439</v>
      </c>
      <c r="F10" s="577">
        <f t="shared" ref="F10:F29" si="0">SUM(D10-E10)</f>
        <v>1561</v>
      </c>
      <c r="G10" s="577">
        <f>SUM(D10-E10)</f>
        <v>1561</v>
      </c>
      <c r="H10" s="577">
        <f>SUM(D10-E10)</f>
        <v>1561</v>
      </c>
      <c r="I10" s="577">
        <f>SUM(D10-E10)</f>
        <v>1561</v>
      </c>
      <c r="J10" s="577">
        <f>SUM(D10-E10)</f>
        <v>1561</v>
      </c>
      <c r="K10" s="577">
        <f>390.25*5</f>
        <v>1951.25</v>
      </c>
      <c r="L10" s="578">
        <f>SUM(F10:G10:H10:K10)</f>
        <v>9756.25</v>
      </c>
      <c r="M10" s="579">
        <f>31.22*5</f>
        <v>156.1</v>
      </c>
      <c r="N10" s="579">
        <f>140.49*5</f>
        <v>702.45</v>
      </c>
      <c r="O10" s="580">
        <f>M10+N10</f>
        <v>858.55000000000007</v>
      </c>
      <c r="P10" s="581">
        <f>SUM(L10-O10)</f>
        <v>8897.7000000000007</v>
      </c>
      <c r="Q10" s="141">
        <f>ROUND(P10,2)</f>
        <v>8897.7000000000007</v>
      </c>
      <c r="R10" s="301" t="s">
        <v>266</v>
      </c>
      <c r="S10" s="129"/>
      <c r="T10" s="130"/>
      <c r="U10" s="125"/>
      <c r="V10" s="125"/>
      <c r="W10" s="126"/>
      <c r="X10" s="125"/>
    </row>
    <row r="11" spans="1:24" s="128" customFormat="1" ht="33" customHeight="1" x14ac:dyDescent="0.35">
      <c r="A11" s="131" t="s">
        <v>91</v>
      </c>
      <c r="B11" s="590" t="s">
        <v>212</v>
      </c>
      <c r="C11" s="247" t="s">
        <v>233</v>
      </c>
      <c r="D11" s="582">
        <v>27000</v>
      </c>
      <c r="E11" s="582">
        <v>25439</v>
      </c>
      <c r="F11" s="583">
        <f t="shared" si="0"/>
        <v>1561</v>
      </c>
      <c r="G11" s="583"/>
      <c r="H11" s="583"/>
      <c r="I11" s="583"/>
      <c r="J11" s="583"/>
      <c r="K11" s="577">
        <f>390.25*1</f>
        <v>390.25</v>
      </c>
      <c r="L11" s="584">
        <f>SUM(F11:G11:H11:K11)</f>
        <v>1951.25</v>
      </c>
      <c r="M11" s="585">
        <f>31.22*1</f>
        <v>31.22</v>
      </c>
      <c r="N11" s="585">
        <f>140.49*1</f>
        <v>140.49</v>
      </c>
      <c r="O11" s="586">
        <f t="shared" ref="O11:O31" si="1">M11+N11</f>
        <v>171.71</v>
      </c>
      <c r="P11" s="581">
        <f>SUM(L11-O11)</f>
        <v>1779.54</v>
      </c>
      <c r="Q11" s="202">
        <f>SUM(N11-P11)</f>
        <v>-1639.05</v>
      </c>
      <c r="R11" s="312" t="s">
        <v>267</v>
      </c>
      <c r="S11" s="129"/>
      <c r="T11" s="130"/>
      <c r="U11" s="125"/>
      <c r="V11" s="125"/>
      <c r="W11" s="126"/>
      <c r="X11" s="125"/>
    </row>
    <row r="12" spans="1:24" s="128" customFormat="1" ht="33" customHeight="1" x14ac:dyDescent="0.35">
      <c r="A12" s="131" t="s">
        <v>92</v>
      </c>
      <c r="B12" s="588" t="s">
        <v>213</v>
      </c>
      <c r="C12" s="247" t="s">
        <v>233</v>
      </c>
      <c r="D12" s="582">
        <v>27000</v>
      </c>
      <c r="E12" s="582">
        <v>25439</v>
      </c>
      <c r="F12" s="583">
        <f t="shared" si="0"/>
        <v>1561</v>
      </c>
      <c r="G12" s="583">
        <f t="shared" ref="G12:G30" si="2">SUM(D12-E12)</f>
        <v>1561</v>
      </c>
      <c r="H12" s="583">
        <f t="shared" ref="H12:H30" si="3">SUM(D12-E12)</f>
        <v>1561</v>
      </c>
      <c r="I12" s="583">
        <f t="shared" ref="I12:I17" si="4">SUM(D12-E12)</f>
        <v>1561</v>
      </c>
      <c r="J12" s="583">
        <f t="shared" ref="J12:J17" si="5">SUM(D12-E12)</f>
        <v>1561</v>
      </c>
      <c r="K12" s="577">
        <f t="shared" ref="K12:K17" si="6">390.25*5</f>
        <v>1951.25</v>
      </c>
      <c r="L12" s="584">
        <f>SUM(F12:G12:H12:K12)</f>
        <v>9756.25</v>
      </c>
      <c r="M12" s="585">
        <f t="shared" ref="M12:M17" si="7">31.22*5</f>
        <v>156.1</v>
      </c>
      <c r="N12" s="585">
        <f t="shared" ref="N12:N17" si="8">140.49*5</f>
        <v>702.45</v>
      </c>
      <c r="O12" s="586">
        <f t="shared" si="1"/>
        <v>858.55000000000007</v>
      </c>
      <c r="P12" s="581">
        <f>SUM(L12-O12)</f>
        <v>8897.7000000000007</v>
      </c>
      <c r="Q12" s="141">
        <f t="shared" ref="Q12:Q17" si="9">ROUND(P12,2)</f>
        <v>8897.7000000000007</v>
      </c>
      <c r="R12" s="301" t="s">
        <v>266</v>
      </c>
      <c r="S12" s="129"/>
      <c r="T12" s="130"/>
      <c r="U12" s="125"/>
      <c r="V12" s="125"/>
      <c r="W12" s="126"/>
      <c r="X12" s="125"/>
    </row>
    <row r="13" spans="1:24" s="128" customFormat="1" ht="33" customHeight="1" x14ac:dyDescent="0.35">
      <c r="A13" s="131" t="s">
        <v>93</v>
      </c>
      <c r="B13" s="588" t="s">
        <v>214</v>
      </c>
      <c r="C13" s="247" t="s">
        <v>233</v>
      </c>
      <c r="D13" s="582">
        <v>27000</v>
      </c>
      <c r="E13" s="582">
        <v>25439</v>
      </c>
      <c r="F13" s="583">
        <f t="shared" si="0"/>
        <v>1561</v>
      </c>
      <c r="G13" s="583">
        <f t="shared" si="2"/>
        <v>1561</v>
      </c>
      <c r="H13" s="583">
        <f t="shared" si="3"/>
        <v>1561</v>
      </c>
      <c r="I13" s="583">
        <f t="shared" si="4"/>
        <v>1561</v>
      </c>
      <c r="J13" s="583">
        <f t="shared" si="5"/>
        <v>1561</v>
      </c>
      <c r="K13" s="577">
        <f t="shared" si="6"/>
        <v>1951.25</v>
      </c>
      <c r="L13" s="584">
        <f>SUM(F13:G13:H13:K13)</f>
        <v>9756.25</v>
      </c>
      <c r="M13" s="585">
        <f t="shared" si="7"/>
        <v>156.1</v>
      </c>
      <c r="N13" s="585">
        <f t="shared" si="8"/>
        <v>702.45</v>
      </c>
      <c r="O13" s="586">
        <f t="shared" si="1"/>
        <v>858.55000000000007</v>
      </c>
      <c r="P13" s="581">
        <f>SUM(L13-O13)</f>
        <v>8897.7000000000007</v>
      </c>
      <c r="Q13" s="141">
        <f t="shared" si="9"/>
        <v>8897.7000000000007</v>
      </c>
      <c r="R13" s="301" t="s">
        <v>266</v>
      </c>
      <c r="S13" s="129"/>
      <c r="T13" s="130"/>
      <c r="U13" s="125"/>
      <c r="V13" s="125"/>
      <c r="W13" s="126"/>
      <c r="X13" s="125"/>
    </row>
    <row r="14" spans="1:24" s="128" customFormat="1" ht="33" customHeight="1" x14ac:dyDescent="0.35">
      <c r="A14" s="131" t="s">
        <v>94</v>
      </c>
      <c r="B14" s="588" t="s">
        <v>215</v>
      </c>
      <c r="C14" s="247" t="s">
        <v>233</v>
      </c>
      <c r="D14" s="582">
        <v>27000</v>
      </c>
      <c r="E14" s="582">
        <v>25439</v>
      </c>
      <c r="F14" s="583">
        <f t="shared" si="0"/>
        <v>1561</v>
      </c>
      <c r="G14" s="583">
        <f t="shared" si="2"/>
        <v>1561</v>
      </c>
      <c r="H14" s="583">
        <f t="shared" si="3"/>
        <v>1561</v>
      </c>
      <c r="I14" s="583">
        <f t="shared" si="4"/>
        <v>1561</v>
      </c>
      <c r="J14" s="583">
        <f t="shared" si="5"/>
        <v>1561</v>
      </c>
      <c r="K14" s="577">
        <f t="shared" si="6"/>
        <v>1951.25</v>
      </c>
      <c r="L14" s="584">
        <f>SUM(F14:G14:H14:K14)</f>
        <v>9756.25</v>
      </c>
      <c r="M14" s="585">
        <f t="shared" si="7"/>
        <v>156.1</v>
      </c>
      <c r="N14" s="585">
        <f t="shared" si="8"/>
        <v>702.45</v>
      </c>
      <c r="O14" s="586">
        <f t="shared" si="1"/>
        <v>858.55000000000007</v>
      </c>
      <c r="P14" s="581">
        <f t="shared" ref="P14:P31" si="10">SUM(L14-O14)</f>
        <v>8897.7000000000007</v>
      </c>
      <c r="Q14" s="141">
        <f t="shared" si="9"/>
        <v>8897.7000000000007</v>
      </c>
      <c r="R14" s="301" t="s">
        <v>268</v>
      </c>
      <c r="S14" s="129"/>
      <c r="T14" s="130"/>
      <c r="U14" s="125"/>
      <c r="V14" s="125"/>
      <c r="W14" s="126"/>
      <c r="X14" s="125"/>
    </row>
    <row r="15" spans="1:24" s="128" customFormat="1" ht="33" customHeight="1" x14ac:dyDescent="0.35">
      <c r="A15" s="131" t="s">
        <v>95</v>
      </c>
      <c r="B15" s="588" t="s">
        <v>216</v>
      </c>
      <c r="C15" s="247" t="s">
        <v>233</v>
      </c>
      <c r="D15" s="582">
        <v>27000</v>
      </c>
      <c r="E15" s="582">
        <v>25439</v>
      </c>
      <c r="F15" s="583">
        <f t="shared" si="0"/>
        <v>1561</v>
      </c>
      <c r="G15" s="583">
        <f t="shared" si="2"/>
        <v>1561</v>
      </c>
      <c r="H15" s="583">
        <f t="shared" si="3"/>
        <v>1561</v>
      </c>
      <c r="I15" s="583">
        <f t="shared" si="4"/>
        <v>1561</v>
      </c>
      <c r="J15" s="583">
        <f t="shared" si="5"/>
        <v>1561</v>
      </c>
      <c r="K15" s="577">
        <f t="shared" si="6"/>
        <v>1951.25</v>
      </c>
      <c r="L15" s="584">
        <f>SUM(F15:G15:H15:K15)</f>
        <v>9756.25</v>
      </c>
      <c r="M15" s="585">
        <f t="shared" si="7"/>
        <v>156.1</v>
      </c>
      <c r="N15" s="585">
        <f t="shared" si="8"/>
        <v>702.45</v>
      </c>
      <c r="O15" s="586">
        <f t="shared" si="1"/>
        <v>858.55000000000007</v>
      </c>
      <c r="P15" s="581">
        <f t="shared" si="10"/>
        <v>8897.7000000000007</v>
      </c>
      <c r="Q15" s="141">
        <f t="shared" si="9"/>
        <v>8897.7000000000007</v>
      </c>
      <c r="R15" s="301" t="s">
        <v>266</v>
      </c>
      <c r="S15" s="129"/>
      <c r="T15" s="130"/>
      <c r="U15" s="125"/>
      <c r="V15" s="125"/>
      <c r="W15" s="126"/>
      <c r="X15" s="125"/>
    </row>
    <row r="16" spans="1:24" s="128" customFormat="1" ht="33" customHeight="1" x14ac:dyDescent="0.35">
      <c r="A16" s="131" t="s">
        <v>96</v>
      </c>
      <c r="B16" s="588" t="s">
        <v>217</v>
      </c>
      <c r="C16" s="247" t="s">
        <v>233</v>
      </c>
      <c r="D16" s="582">
        <v>27000</v>
      </c>
      <c r="E16" s="582">
        <v>25439</v>
      </c>
      <c r="F16" s="583">
        <f t="shared" si="0"/>
        <v>1561</v>
      </c>
      <c r="G16" s="583">
        <f t="shared" si="2"/>
        <v>1561</v>
      </c>
      <c r="H16" s="583">
        <f t="shared" si="3"/>
        <v>1561</v>
      </c>
      <c r="I16" s="583">
        <f t="shared" si="4"/>
        <v>1561</v>
      </c>
      <c r="J16" s="583">
        <f t="shared" si="5"/>
        <v>1561</v>
      </c>
      <c r="K16" s="577">
        <f t="shared" si="6"/>
        <v>1951.25</v>
      </c>
      <c r="L16" s="584">
        <f>SUM(F16:G16:H16:K16)</f>
        <v>9756.25</v>
      </c>
      <c r="M16" s="585">
        <f t="shared" si="7"/>
        <v>156.1</v>
      </c>
      <c r="N16" s="585">
        <f t="shared" si="8"/>
        <v>702.45</v>
      </c>
      <c r="O16" s="586">
        <f t="shared" si="1"/>
        <v>858.55000000000007</v>
      </c>
      <c r="P16" s="581">
        <f t="shared" si="10"/>
        <v>8897.7000000000007</v>
      </c>
      <c r="Q16" s="141">
        <f t="shared" si="9"/>
        <v>8897.7000000000007</v>
      </c>
      <c r="R16" s="301" t="s">
        <v>266</v>
      </c>
      <c r="S16" s="129"/>
      <c r="T16" s="130"/>
      <c r="U16" s="125"/>
      <c r="V16" s="125"/>
      <c r="W16" s="126"/>
      <c r="X16" s="125"/>
    </row>
    <row r="17" spans="1:24" s="128" customFormat="1" ht="33" customHeight="1" x14ac:dyDescent="0.35">
      <c r="A17" s="131" t="s">
        <v>97</v>
      </c>
      <c r="B17" s="588" t="s">
        <v>218</v>
      </c>
      <c r="C17" s="247" t="s">
        <v>233</v>
      </c>
      <c r="D17" s="582">
        <v>27000</v>
      </c>
      <c r="E17" s="582">
        <v>25439</v>
      </c>
      <c r="F17" s="583">
        <f t="shared" si="0"/>
        <v>1561</v>
      </c>
      <c r="G17" s="583">
        <f t="shared" si="2"/>
        <v>1561</v>
      </c>
      <c r="H17" s="583">
        <f t="shared" si="3"/>
        <v>1561</v>
      </c>
      <c r="I17" s="583">
        <f t="shared" si="4"/>
        <v>1561</v>
      </c>
      <c r="J17" s="583">
        <f t="shared" si="5"/>
        <v>1561</v>
      </c>
      <c r="K17" s="577">
        <f t="shared" si="6"/>
        <v>1951.25</v>
      </c>
      <c r="L17" s="584">
        <f>SUM(F17:G17:H17:K17)</f>
        <v>9756.25</v>
      </c>
      <c r="M17" s="585">
        <f t="shared" si="7"/>
        <v>156.1</v>
      </c>
      <c r="N17" s="585">
        <f t="shared" si="8"/>
        <v>702.45</v>
      </c>
      <c r="O17" s="586">
        <f t="shared" si="1"/>
        <v>858.55000000000007</v>
      </c>
      <c r="P17" s="581">
        <f t="shared" si="10"/>
        <v>8897.7000000000007</v>
      </c>
      <c r="Q17" s="141">
        <f t="shared" si="9"/>
        <v>8897.7000000000007</v>
      </c>
      <c r="R17" s="301" t="s">
        <v>266</v>
      </c>
      <c r="S17" s="129"/>
      <c r="T17" s="130"/>
      <c r="U17" s="125"/>
      <c r="V17" s="125"/>
      <c r="W17" s="126"/>
      <c r="X17" s="125"/>
    </row>
    <row r="18" spans="1:24" s="128" customFormat="1" ht="33" customHeight="1" x14ac:dyDescent="0.35">
      <c r="A18" s="131" t="s">
        <v>98</v>
      </c>
      <c r="B18" s="590" t="s">
        <v>219</v>
      </c>
      <c r="C18" s="247" t="s">
        <v>233</v>
      </c>
      <c r="D18" s="582">
        <v>27000</v>
      </c>
      <c r="E18" s="582">
        <v>25439</v>
      </c>
      <c r="F18" s="583">
        <f t="shared" si="0"/>
        <v>1561</v>
      </c>
      <c r="G18" s="583">
        <f t="shared" si="2"/>
        <v>1561</v>
      </c>
      <c r="H18" s="583">
        <f t="shared" si="3"/>
        <v>1561</v>
      </c>
      <c r="I18" s="583"/>
      <c r="J18" s="583"/>
      <c r="K18" s="577">
        <f>390.25*3</f>
        <v>1170.75</v>
      </c>
      <c r="L18" s="584">
        <f>SUM(F18:G18:H18:K18)</f>
        <v>5853.75</v>
      </c>
      <c r="M18" s="585">
        <f>31.22*3</f>
        <v>93.66</v>
      </c>
      <c r="N18" s="585">
        <f>140.49*3</f>
        <v>421.47</v>
      </c>
      <c r="O18" s="586">
        <f t="shared" si="1"/>
        <v>515.13</v>
      </c>
      <c r="P18" s="581">
        <f t="shared" si="10"/>
        <v>5338.62</v>
      </c>
      <c r="Q18" s="141"/>
      <c r="R18" s="312" t="s">
        <v>276</v>
      </c>
      <c r="S18" s="129"/>
      <c r="T18" s="130"/>
      <c r="U18" s="125"/>
      <c r="V18" s="125"/>
      <c r="W18" s="126"/>
      <c r="X18" s="125"/>
    </row>
    <row r="19" spans="1:24" s="128" customFormat="1" ht="33" customHeight="1" x14ac:dyDescent="0.35">
      <c r="A19" s="131" t="s">
        <v>99</v>
      </c>
      <c r="B19" s="591" t="s">
        <v>220</v>
      </c>
      <c r="C19" s="247" t="s">
        <v>233</v>
      </c>
      <c r="D19" s="582">
        <v>27000</v>
      </c>
      <c r="E19" s="582">
        <v>25439</v>
      </c>
      <c r="F19" s="583">
        <f t="shared" si="0"/>
        <v>1561</v>
      </c>
      <c r="G19" s="583">
        <f t="shared" si="2"/>
        <v>1561</v>
      </c>
      <c r="H19" s="583">
        <f t="shared" si="3"/>
        <v>1561</v>
      </c>
      <c r="I19" s="583">
        <f t="shared" ref="I19:I31" si="11">SUM(D19-E19)</f>
        <v>1561</v>
      </c>
      <c r="J19" s="583">
        <f t="shared" ref="J19:J31" si="12">SUM(D19-E19)</f>
        <v>1561</v>
      </c>
      <c r="K19" s="577">
        <f t="shared" ref="K19:K29" si="13">390.25*5</f>
        <v>1951.25</v>
      </c>
      <c r="L19" s="584">
        <f>SUM(F19:G19:H19:K19)</f>
        <v>9756.25</v>
      </c>
      <c r="M19" s="585">
        <f t="shared" ref="M19:M29" si="14">31.22*5</f>
        <v>156.1</v>
      </c>
      <c r="N19" s="585">
        <f t="shared" ref="N19:N29" si="15">140.49*5</f>
        <v>702.45</v>
      </c>
      <c r="O19" s="586">
        <f t="shared" si="1"/>
        <v>858.55000000000007</v>
      </c>
      <c r="P19" s="581">
        <f t="shared" si="10"/>
        <v>8897.7000000000007</v>
      </c>
      <c r="Q19" s="141">
        <f t="shared" ref="Q19:Q29" si="16">ROUND(P19,2)</f>
        <v>8897.7000000000007</v>
      </c>
      <c r="R19" s="301" t="s">
        <v>266</v>
      </c>
      <c r="S19" s="129"/>
      <c r="T19" s="130"/>
      <c r="U19" s="125"/>
      <c r="V19" s="125"/>
      <c r="W19" s="126"/>
      <c r="X19" s="125"/>
    </row>
    <row r="20" spans="1:24" s="128" customFormat="1" ht="33" customHeight="1" x14ac:dyDescent="0.35">
      <c r="A20" s="131" t="s">
        <v>100</v>
      </c>
      <c r="B20" s="592" t="s">
        <v>221</v>
      </c>
      <c r="C20" s="247" t="s">
        <v>233</v>
      </c>
      <c r="D20" s="582">
        <v>27000</v>
      </c>
      <c r="E20" s="582">
        <v>25439</v>
      </c>
      <c r="F20" s="583">
        <f t="shared" si="0"/>
        <v>1561</v>
      </c>
      <c r="G20" s="583">
        <f t="shared" si="2"/>
        <v>1561</v>
      </c>
      <c r="H20" s="583">
        <f t="shared" si="3"/>
        <v>1561</v>
      </c>
      <c r="I20" s="583">
        <f t="shared" si="11"/>
        <v>1561</v>
      </c>
      <c r="J20" s="583">
        <f t="shared" si="12"/>
        <v>1561</v>
      </c>
      <c r="K20" s="577">
        <f t="shared" si="13"/>
        <v>1951.25</v>
      </c>
      <c r="L20" s="584">
        <f>SUM(F20:G20:H20:K20)</f>
        <v>9756.25</v>
      </c>
      <c r="M20" s="585">
        <f t="shared" si="14"/>
        <v>156.1</v>
      </c>
      <c r="N20" s="585">
        <f t="shared" si="15"/>
        <v>702.45</v>
      </c>
      <c r="O20" s="586">
        <f t="shared" si="1"/>
        <v>858.55000000000007</v>
      </c>
      <c r="P20" s="581">
        <f t="shared" si="10"/>
        <v>8897.7000000000007</v>
      </c>
      <c r="Q20" s="141">
        <f t="shared" si="16"/>
        <v>8897.7000000000007</v>
      </c>
      <c r="R20" s="301" t="s">
        <v>266</v>
      </c>
      <c r="S20" s="129"/>
      <c r="T20" s="130"/>
      <c r="U20" s="125"/>
      <c r="V20" s="125"/>
      <c r="W20" s="126"/>
      <c r="X20" s="125"/>
    </row>
    <row r="21" spans="1:24" s="128" customFormat="1" ht="33" customHeight="1" x14ac:dyDescent="0.35">
      <c r="A21" s="131" t="s">
        <v>101</v>
      </c>
      <c r="B21" s="588" t="s">
        <v>222</v>
      </c>
      <c r="C21" s="247" t="s">
        <v>233</v>
      </c>
      <c r="D21" s="582">
        <v>27000</v>
      </c>
      <c r="E21" s="582">
        <v>25439</v>
      </c>
      <c r="F21" s="583">
        <f t="shared" si="0"/>
        <v>1561</v>
      </c>
      <c r="G21" s="583">
        <f t="shared" si="2"/>
        <v>1561</v>
      </c>
      <c r="H21" s="583">
        <f t="shared" si="3"/>
        <v>1561</v>
      </c>
      <c r="I21" s="583">
        <f t="shared" si="11"/>
        <v>1561</v>
      </c>
      <c r="J21" s="583">
        <f t="shared" si="12"/>
        <v>1561</v>
      </c>
      <c r="K21" s="577">
        <f t="shared" si="13"/>
        <v>1951.25</v>
      </c>
      <c r="L21" s="584">
        <f>SUM(F21:G21:H21:K21)</f>
        <v>9756.25</v>
      </c>
      <c r="M21" s="585">
        <f t="shared" si="14"/>
        <v>156.1</v>
      </c>
      <c r="N21" s="585">
        <f t="shared" si="15"/>
        <v>702.45</v>
      </c>
      <c r="O21" s="586">
        <f t="shared" si="1"/>
        <v>858.55000000000007</v>
      </c>
      <c r="P21" s="581">
        <f t="shared" si="10"/>
        <v>8897.7000000000007</v>
      </c>
      <c r="Q21" s="141">
        <f t="shared" si="16"/>
        <v>8897.7000000000007</v>
      </c>
      <c r="R21" s="301" t="s">
        <v>266</v>
      </c>
      <c r="S21" s="129"/>
      <c r="T21" s="130"/>
      <c r="U21" s="125"/>
      <c r="V21" s="125"/>
      <c r="W21" s="126"/>
      <c r="X21" s="125"/>
    </row>
    <row r="22" spans="1:24" s="128" customFormat="1" ht="33" customHeight="1" x14ac:dyDescent="0.35">
      <c r="A22" s="131" t="s">
        <v>102</v>
      </c>
      <c r="B22" s="588" t="s">
        <v>223</v>
      </c>
      <c r="C22" s="247" t="s">
        <v>233</v>
      </c>
      <c r="D22" s="582">
        <v>27000</v>
      </c>
      <c r="E22" s="582">
        <v>25439</v>
      </c>
      <c r="F22" s="583">
        <f t="shared" si="0"/>
        <v>1561</v>
      </c>
      <c r="G22" s="583">
        <f t="shared" si="2"/>
        <v>1561</v>
      </c>
      <c r="H22" s="583">
        <f t="shared" si="3"/>
        <v>1561</v>
      </c>
      <c r="I22" s="583">
        <f t="shared" si="11"/>
        <v>1561</v>
      </c>
      <c r="J22" s="583">
        <f t="shared" si="12"/>
        <v>1561</v>
      </c>
      <c r="K22" s="577">
        <f t="shared" si="13"/>
        <v>1951.25</v>
      </c>
      <c r="L22" s="584">
        <f>SUM(F22:G22:H22:K22)</f>
        <v>9756.25</v>
      </c>
      <c r="M22" s="585">
        <f t="shared" si="14"/>
        <v>156.1</v>
      </c>
      <c r="N22" s="585">
        <f t="shared" si="15"/>
        <v>702.45</v>
      </c>
      <c r="O22" s="586">
        <f t="shared" si="1"/>
        <v>858.55000000000007</v>
      </c>
      <c r="P22" s="581">
        <f t="shared" si="10"/>
        <v>8897.7000000000007</v>
      </c>
      <c r="Q22" s="141">
        <f t="shared" si="16"/>
        <v>8897.7000000000007</v>
      </c>
      <c r="R22" s="301" t="s">
        <v>266</v>
      </c>
      <c r="S22" s="129"/>
      <c r="T22" s="130"/>
      <c r="U22" s="125"/>
      <c r="V22" s="125"/>
      <c r="W22" s="126"/>
      <c r="X22" s="125"/>
    </row>
    <row r="23" spans="1:24" s="128" customFormat="1" ht="33" customHeight="1" x14ac:dyDescent="0.35">
      <c r="A23" s="131" t="s">
        <v>103</v>
      </c>
      <c r="B23" s="588" t="s">
        <v>224</v>
      </c>
      <c r="C23" s="247" t="s">
        <v>233</v>
      </c>
      <c r="D23" s="582">
        <v>27000</v>
      </c>
      <c r="E23" s="582">
        <v>25439</v>
      </c>
      <c r="F23" s="583">
        <f t="shared" si="0"/>
        <v>1561</v>
      </c>
      <c r="G23" s="583">
        <f t="shared" si="2"/>
        <v>1561</v>
      </c>
      <c r="H23" s="583">
        <f t="shared" si="3"/>
        <v>1561</v>
      </c>
      <c r="I23" s="583">
        <f t="shared" si="11"/>
        <v>1561</v>
      </c>
      <c r="J23" s="583">
        <f t="shared" si="12"/>
        <v>1561</v>
      </c>
      <c r="K23" s="577">
        <f t="shared" si="13"/>
        <v>1951.25</v>
      </c>
      <c r="L23" s="584">
        <f>SUM(F23:G23:H23:K23)</f>
        <v>9756.25</v>
      </c>
      <c r="M23" s="585">
        <f t="shared" si="14"/>
        <v>156.1</v>
      </c>
      <c r="N23" s="585">
        <f t="shared" si="15"/>
        <v>702.45</v>
      </c>
      <c r="O23" s="586">
        <f t="shared" si="1"/>
        <v>858.55000000000007</v>
      </c>
      <c r="P23" s="581">
        <f t="shared" si="10"/>
        <v>8897.7000000000007</v>
      </c>
      <c r="Q23" s="141">
        <f t="shared" si="16"/>
        <v>8897.7000000000007</v>
      </c>
      <c r="R23" s="301" t="s">
        <v>266</v>
      </c>
      <c r="S23" s="129"/>
      <c r="T23" s="130"/>
      <c r="U23" s="125"/>
      <c r="V23" s="125"/>
      <c r="W23" s="126"/>
      <c r="X23" s="125"/>
    </row>
    <row r="24" spans="1:24" s="128" customFormat="1" ht="33" customHeight="1" x14ac:dyDescent="0.35">
      <c r="A24" s="131" t="s">
        <v>104</v>
      </c>
      <c r="B24" s="588" t="s">
        <v>225</v>
      </c>
      <c r="C24" s="247" t="s">
        <v>233</v>
      </c>
      <c r="D24" s="582">
        <v>27000</v>
      </c>
      <c r="E24" s="582">
        <v>25439</v>
      </c>
      <c r="F24" s="583">
        <f t="shared" si="0"/>
        <v>1561</v>
      </c>
      <c r="G24" s="583">
        <f t="shared" si="2"/>
        <v>1561</v>
      </c>
      <c r="H24" s="583">
        <f t="shared" si="3"/>
        <v>1561</v>
      </c>
      <c r="I24" s="583">
        <f t="shared" si="11"/>
        <v>1561</v>
      </c>
      <c r="J24" s="583">
        <f t="shared" si="12"/>
        <v>1561</v>
      </c>
      <c r="K24" s="577">
        <f t="shared" si="13"/>
        <v>1951.25</v>
      </c>
      <c r="L24" s="584">
        <f>SUM(F24:G24:H24:K24)</f>
        <v>9756.25</v>
      </c>
      <c r="M24" s="585">
        <f t="shared" si="14"/>
        <v>156.1</v>
      </c>
      <c r="N24" s="585">
        <f t="shared" si="15"/>
        <v>702.45</v>
      </c>
      <c r="O24" s="586">
        <f t="shared" si="1"/>
        <v>858.55000000000007</v>
      </c>
      <c r="P24" s="581">
        <f t="shared" si="10"/>
        <v>8897.7000000000007</v>
      </c>
      <c r="Q24" s="141">
        <f t="shared" si="16"/>
        <v>8897.7000000000007</v>
      </c>
      <c r="R24" s="301" t="s">
        <v>266</v>
      </c>
      <c r="S24" s="129"/>
      <c r="T24" s="130"/>
      <c r="U24" s="125"/>
      <c r="V24" s="125"/>
      <c r="W24" s="126"/>
      <c r="X24" s="125"/>
    </row>
    <row r="25" spans="1:24" s="128" customFormat="1" ht="33" customHeight="1" x14ac:dyDescent="0.35">
      <c r="A25" s="131" t="s">
        <v>105</v>
      </c>
      <c r="B25" s="593" t="s">
        <v>226</v>
      </c>
      <c r="C25" s="247" t="s">
        <v>233</v>
      </c>
      <c r="D25" s="582">
        <v>27000</v>
      </c>
      <c r="E25" s="582">
        <v>25439</v>
      </c>
      <c r="F25" s="583">
        <f t="shared" si="0"/>
        <v>1561</v>
      </c>
      <c r="G25" s="583">
        <f t="shared" si="2"/>
        <v>1561</v>
      </c>
      <c r="H25" s="583">
        <f t="shared" si="3"/>
        <v>1561</v>
      </c>
      <c r="I25" s="583">
        <f t="shared" si="11"/>
        <v>1561</v>
      </c>
      <c r="J25" s="583">
        <f t="shared" si="12"/>
        <v>1561</v>
      </c>
      <c r="K25" s="577">
        <f t="shared" si="13"/>
        <v>1951.25</v>
      </c>
      <c r="L25" s="584">
        <f>SUM(F25:G25:H25:K25)</f>
        <v>9756.25</v>
      </c>
      <c r="M25" s="585">
        <f t="shared" si="14"/>
        <v>156.1</v>
      </c>
      <c r="N25" s="585">
        <f t="shared" si="15"/>
        <v>702.45</v>
      </c>
      <c r="O25" s="586">
        <f t="shared" si="1"/>
        <v>858.55000000000007</v>
      </c>
      <c r="P25" s="581">
        <f t="shared" si="10"/>
        <v>8897.7000000000007</v>
      </c>
      <c r="Q25" s="141">
        <f t="shared" si="16"/>
        <v>8897.7000000000007</v>
      </c>
      <c r="R25" s="301" t="s">
        <v>266</v>
      </c>
      <c r="S25" s="129"/>
      <c r="T25" s="130"/>
      <c r="U25" s="125"/>
      <c r="V25" s="125"/>
      <c r="W25" s="126"/>
      <c r="X25" s="125"/>
    </row>
    <row r="26" spans="1:24" s="128" customFormat="1" ht="33" customHeight="1" x14ac:dyDescent="0.35">
      <c r="A26" s="131" t="s">
        <v>106</v>
      </c>
      <c r="B26" s="588" t="s">
        <v>227</v>
      </c>
      <c r="C26" s="247" t="s">
        <v>233</v>
      </c>
      <c r="D26" s="582">
        <v>27000</v>
      </c>
      <c r="E26" s="582">
        <v>25439</v>
      </c>
      <c r="F26" s="583">
        <f t="shared" si="0"/>
        <v>1561</v>
      </c>
      <c r="G26" s="583">
        <f t="shared" si="2"/>
        <v>1561</v>
      </c>
      <c r="H26" s="583">
        <f t="shared" si="3"/>
        <v>1561</v>
      </c>
      <c r="I26" s="583">
        <f t="shared" si="11"/>
        <v>1561</v>
      </c>
      <c r="J26" s="583">
        <f t="shared" si="12"/>
        <v>1561</v>
      </c>
      <c r="K26" s="577">
        <f t="shared" si="13"/>
        <v>1951.25</v>
      </c>
      <c r="L26" s="584">
        <f>SUM(F26:G26:H26:K26)</f>
        <v>9756.25</v>
      </c>
      <c r="M26" s="585">
        <f t="shared" si="14"/>
        <v>156.1</v>
      </c>
      <c r="N26" s="585">
        <f t="shared" si="15"/>
        <v>702.45</v>
      </c>
      <c r="O26" s="586">
        <f t="shared" si="1"/>
        <v>858.55000000000007</v>
      </c>
      <c r="P26" s="581">
        <f t="shared" si="10"/>
        <v>8897.7000000000007</v>
      </c>
      <c r="Q26" s="141">
        <f t="shared" si="16"/>
        <v>8897.7000000000007</v>
      </c>
      <c r="R26" s="301" t="s">
        <v>266</v>
      </c>
      <c r="S26" s="129"/>
      <c r="T26" s="130"/>
      <c r="U26" s="125"/>
      <c r="V26" s="125"/>
      <c r="W26" s="126"/>
      <c r="X26" s="125"/>
    </row>
    <row r="27" spans="1:24" s="128" customFormat="1" ht="33" customHeight="1" x14ac:dyDescent="0.35">
      <c r="A27" s="131" t="s">
        <v>107</v>
      </c>
      <c r="B27" s="245" t="s">
        <v>228</v>
      </c>
      <c r="C27" s="247" t="s">
        <v>233</v>
      </c>
      <c r="D27" s="582">
        <v>27000</v>
      </c>
      <c r="E27" s="582">
        <v>25439</v>
      </c>
      <c r="F27" s="583">
        <f t="shared" si="0"/>
        <v>1561</v>
      </c>
      <c r="G27" s="583">
        <f t="shared" si="2"/>
        <v>1561</v>
      </c>
      <c r="H27" s="583">
        <f t="shared" si="3"/>
        <v>1561</v>
      </c>
      <c r="I27" s="583">
        <f t="shared" si="11"/>
        <v>1561</v>
      </c>
      <c r="J27" s="583">
        <f t="shared" si="12"/>
        <v>1561</v>
      </c>
      <c r="K27" s="577">
        <f t="shared" si="13"/>
        <v>1951.25</v>
      </c>
      <c r="L27" s="584">
        <f>SUM(F27:G27:H27:K27)</f>
        <v>9756.25</v>
      </c>
      <c r="M27" s="585">
        <f t="shared" si="14"/>
        <v>156.1</v>
      </c>
      <c r="N27" s="585">
        <f t="shared" si="15"/>
        <v>702.45</v>
      </c>
      <c r="O27" s="586">
        <f t="shared" si="1"/>
        <v>858.55000000000007</v>
      </c>
      <c r="P27" s="581">
        <f t="shared" si="10"/>
        <v>8897.7000000000007</v>
      </c>
      <c r="Q27" s="141">
        <f t="shared" si="16"/>
        <v>8897.7000000000007</v>
      </c>
      <c r="R27" s="301" t="s">
        <v>266</v>
      </c>
      <c r="S27" s="129"/>
      <c r="T27" s="130"/>
      <c r="U27" s="125"/>
      <c r="V27" s="125"/>
      <c r="W27" s="126"/>
      <c r="X27" s="125"/>
    </row>
    <row r="28" spans="1:24" s="128" customFormat="1" ht="33" customHeight="1" x14ac:dyDescent="0.35">
      <c r="A28" s="131" t="s">
        <v>108</v>
      </c>
      <c r="B28" s="588" t="s">
        <v>229</v>
      </c>
      <c r="C28" s="247" t="s">
        <v>233</v>
      </c>
      <c r="D28" s="582">
        <v>27000</v>
      </c>
      <c r="E28" s="582">
        <v>25439</v>
      </c>
      <c r="F28" s="583">
        <f t="shared" si="0"/>
        <v>1561</v>
      </c>
      <c r="G28" s="583">
        <f t="shared" si="2"/>
        <v>1561</v>
      </c>
      <c r="H28" s="583">
        <f t="shared" si="3"/>
        <v>1561</v>
      </c>
      <c r="I28" s="583">
        <f t="shared" si="11"/>
        <v>1561</v>
      </c>
      <c r="J28" s="583">
        <f t="shared" si="12"/>
        <v>1561</v>
      </c>
      <c r="K28" s="577">
        <f t="shared" si="13"/>
        <v>1951.25</v>
      </c>
      <c r="L28" s="584">
        <f>SUM(F28:G28:H28:K28)</f>
        <v>9756.25</v>
      </c>
      <c r="M28" s="585">
        <f t="shared" si="14"/>
        <v>156.1</v>
      </c>
      <c r="N28" s="585">
        <f t="shared" si="15"/>
        <v>702.45</v>
      </c>
      <c r="O28" s="586">
        <f t="shared" si="1"/>
        <v>858.55000000000007</v>
      </c>
      <c r="P28" s="581">
        <f t="shared" si="10"/>
        <v>8897.7000000000007</v>
      </c>
      <c r="Q28" s="141">
        <f t="shared" si="16"/>
        <v>8897.7000000000007</v>
      </c>
      <c r="R28" s="301" t="s">
        <v>266</v>
      </c>
      <c r="S28" s="129"/>
      <c r="T28" s="130"/>
      <c r="U28" s="125"/>
      <c r="V28" s="125"/>
      <c r="W28" s="126"/>
      <c r="X28" s="125"/>
    </row>
    <row r="29" spans="1:24" s="128" customFormat="1" ht="33" customHeight="1" x14ac:dyDescent="0.35">
      <c r="A29" s="131" t="s">
        <v>109</v>
      </c>
      <c r="B29" s="588" t="s">
        <v>230</v>
      </c>
      <c r="C29" s="247" t="s">
        <v>233</v>
      </c>
      <c r="D29" s="582">
        <v>27000</v>
      </c>
      <c r="E29" s="582">
        <v>25439</v>
      </c>
      <c r="F29" s="583">
        <f t="shared" si="0"/>
        <v>1561</v>
      </c>
      <c r="G29" s="583">
        <f t="shared" si="2"/>
        <v>1561</v>
      </c>
      <c r="H29" s="583">
        <f t="shared" si="3"/>
        <v>1561</v>
      </c>
      <c r="I29" s="583">
        <f t="shared" si="11"/>
        <v>1561</v>
      </c>
      <c r="J29" s="583">
        <f t="shared" si="12"/>
        <v>1561</v>
      </c>
      <c r="K29" s="577">
        <f t="shared" si="13"/>
        <v>1951.25</v>
      </c>
      <c r="L29" s="584">
        <f>SUM(F29:G29:H29:K29)</f>
        <v>9756.25</v>
      </c>
      <c r="M29" s="585">
        <f t="shared" si="14"/>
        <v>156.1</v>
      </c>
      <c r="N29" s="585">
        <f t="shared" si="15"/>
        <v>702.45</v>
      </c>
      <c r="O29" s="586">
        <f t="shared" si="1"/>
        <v>858.55000000000007</v>
      </c>
      <c r="P29" s="581">
        <f t="shared" si="10"/>
        <v>8897.7000000000007</v>
      </c>
      <c r="Q29" s="141">
        <f t="shared" si="16"/>
        <v>8897.7000000000007</v>
      </c>
      <c r="R29" s="301" t="s">
        <v>266</v>
      </c>
      <c r="S29" s="129"/>
      <c r="T29" s="130"/>
      <c r="U29" s="125"/>
      <c r="V29" s="125"/>
      <c r="W29" s="126"/>
      <c r="X29" s="125"/>
    </row>
    <row r="30" spans="1:24" s="128" customFormat="1" ht="33" customHeight="1" x14ac:dyDescent="0.35">
      <c r="A30" s="131" t="s">
        <v>231</v>
      </c>
      <c r="B30" s="588" t="s">
        <v>232</v>
      </c>
      <c r="C30" s="247" t="s">
        <v>233</v>
      </c>
      <c r="D30" s="582">
        <v>27000</v>
      </c>
      <c r="E30" s="582">
        <v>25439</v>
      </c>
      <c r="F30" s="583"/>
      <c r="G30" s="583">
        <f t="shared" si="2"/>
        <v>1561</v>
      </c>
      <c r="H30" s="583">
        <f t="shared" si="3"/>
        <v>1561</v>
      </c>
      <c r="I30" s="583">
        <f t="shared" si="11"/>
        <v>1561</v>
      </c>
      <c r="J30" s="583">
        <f t="shared" si="12"/>
        <v>1561</v>
      </c>
      <c r="K30" s="577">
        <f>390.25*4</f>
        <v>1561</v>
      </c>
      <c r="L30" s="584">
        <f>SUM(F30:G30:H30:K30)</f>
        <v>7805</v>
      </c>
      <c r="M30" s="585">
        <f>31.22*4</f>
        <v>124.88</v>
      </c>
      <c r="N30" s="585">
        <f>140.49*4</f>
        <v>561.96</v>
      </c>
      <c r="O30" s="586">
        <f t="shared" si="1"/>
        <v>686.84</v>
      </c>
      <c r="P30" s="581">
        <f t="shared" si="10"/>
        <v>7118.16</v>
      </c>
      <c r="Q30" s="202">
        <f>SUM(M30-O30)</f>
        <v>-561.96</v>
      </c>
      <c r="R30" s="301" t="s">
        <v>238</v>
      </c>
      <c r="S30" s="129"/>
      <c r="T30" s="130"/>
      <c r="U30" s="125"/>
      <c r="V30" s="125"/>
      <c r="W30" s="126"/>
      <c r="X30" s="125"/>
    </row>
    <row r="31" spans="1:24" s="128" customFormat="1" ht="33" customHeight="1" x14ac:dyDescent="0.35">
      <c r="A31" s="131" t="s">
        <v>235</v>
      </c>
      <c r="B31" s="588" t="s">
        <v>236</v>
      </c>
      <c r="C31" s="247" t="s">
        <v>233</v>
      </c>
      <c r="D31" s="582">
        <v>27000</v>
      </c>
      <c r="E31" s="582">
        <v>25439</v>
      </c>
      <c r="F31" s="583"/>
      <c r="G31" s="583"/>
      <c r="H31" s="583"/>
      <c r="I31" s="583">
        <f t="shared" si="11"/>
        <v>1561</v>
      </c>
      <c r="J31" s="583">
        <f t="shared" si="12"/>
        <v>1561</v>
      </c>
      <c r="K31" s="577">
        <f>390.25*2</f>
        <v>780.5</v>
      </c>
      <c r="L31" s="584">
        <f>SUM(F31:G31:H31:K31)</f>
        <v>3902.5</v>
      </c>
      <c r="M31" s="585">
        <f>31.22*2</f>
        <v>62.44</v>
      </c>
      <c r="N31" s="585">
        <f>140.49*2</f>
        <v>280.98</v>
      </c>
      <c r="O31" s="586">
        <f t="shared" si="1"/>
        <v>343.42</v>
      </c>
      <c r="P31" s="581">
        <f t="shared" si="10"/>
        <v>3559.08</v>
      </c>
      <c r="Q31" s="202">
        <f>SUM(M31-O31)</f>
        <v>-280.98</v>
      </c>
      <c r="R31" s="301" t="s">
        <v>237</v>
      </c>
      <c r="S31" s="129"/>
      <c r="T31" s="130"/>
      <c r="U31" s="125"/>
      <c r="V31" s="125"/>
      <c r="W31" s="126"/>
      <c r="X31" s="125"/>
    </row>
    <row r="32" spans="1:24" s="244" customFormat="1" ht="35.25" customHeight="1" thickBot="1" x14ac:dyDescent="0.45">
      <c r="A32" s="259"/>
      <c r="B32" s="257" t="s">
        <v>275</v>
      </c>
      <c r="C32" s="258"/>
      <c r="D32" s="587">
        <f t="shared" ref="D32:O32" si="17">SUM(D10:D31)</f>
        <v>594000</v>
      </c>
      <c r="E32" s="587">
        <f t="shared" si="17"/>
        <v>559658</v>
      </c>
      <c r="F32" s="587">
        <f t="shared" si="17"/>
        <v>31220</v>
      </c>
      <c r="G32" s="587">
        <f t="shared" si="17"/>
        <v>31220</v>
      </c>
      <c r="H32" s="587">
        <f t="shared" si="17"/>
        <v>31220</v>
      </c>
      <c r="I32" s="587">
        <f t="shared" si="17"/>
        <v>31220</v>
      </c>
      <c r="J32" s="587">
        <f t="shared" si="17"/>
        <v>31220</v>
      </c>
      <c r="K32" s="587">
        <f t="shared" si="17"/>
        <v>39025</v>
      </c>
      <c r="L32" s="587">
        <f>SUM(L10:L31)</f>
        <v>195125</v>
      </c>
      <c r="M32" s="587">
        <f t="shared" si="17"/>
        <v>3121.9999999999995</v>
      </c>
      <c r="N32" s="587">
        <f t="shared" si="17"/>
        <v>14049.000000000004</v>
      </c>
      <c r="O32" s="587">
        <f t="shared" si="17"/>
        <v>17170.999999999993</v>
      </c>
      <c r="P32" s="587">
        <f>SUM(P10:P31)</f>
        <v>177954.00000000003</v>
      </c>
      <c r="Q32" s="255">
        <f>SUM(Q10:Q29)</f>
        <v>158519.55000000002</v>
      </c>
      <c r="R32" s="256"/>
      <c r="S32" s="241" t="e">
        <f>#REF!*$S$9</f>
        <v>#REF!</v>
      </c>
      <c r="T32" s="241" t="e">
        <f>#REF!*$T$9</f>
        <v>#REF!</v>
      </c>
      <c r="U32" s="242" t="e">
        <f>VLOOKUP(#REF!,[1]CONSOLIDATED!$A$5:$E$167,5, FALSE)</f>
        <v>#REF!</v>
      </c>
      <c r="V32" s="241" t="e">
        <f>#REF!+U32</f>
        <v>#REF!</v>
      </c>
      <c r="W32" s="243">
        <v>250004</v>
      </c>
      <c r="X32" s="241"/>
    </row>
    <row r="33" spans="1:44" s="167" customFormat="1" x14ac:dyDescent="0.35">
      <c r="A33" s="220"/>
      <c r="B33" s="232" t="s">
        <v>262</v>
      </c>
      <c r="C33" s="305"/>
      <c r="D33" s="187"/>
      <c r="E33" s="188"/>
      <c r="F33" s="162"/>
      <c r="G33" s="162"/>
      <c r="H33" s="162"/>
      <c r="I33" s="254"/>
      <c r="J33" s="235" t="s">
        <v>197</v>
      </c>
      <c r="K33" s="249"/>
      <c r="L33" s="162"/>
      <c r="M33" s="162"/>
      <c r="N33" s="162"/>
      <c r="O33" s="162"/>
      <c r="P33" s="162"/>
      <c r="R33" s="268"/>
      <c r="S33" s="189" t="e">
        <f>#REF!*'RHMPP II'!$S$9</f>
        <v>#REF!</v>
      </c>
      <c r="T33" s="190" t="e">
        <f>#REF!*'RHMPP II'!$T$9</f>
        <v>#REF!</v>
      </c>
      <c r="U33" s="165" t="e">
        <f>VLOOKUP(#REF!,[1]CONSOLIDATED!$A$5:$E$167,5, FALSE)</f>
        <v>#REF!</v>
      </c>
      <c r="V33" s="190" t="e">
        <f>#REF!+U33</f>
        <v>#REF!</v>
      </c>
      <c r="W33" s="191">
        <v>250005</v>
      </c>
      <c r="X33" s="190"/>
    </row>
    <row r="34" spans="1:44" s="167" customFormat="1" x14ac:dyDescent="0.35">
      <c r="A34" s="186"/>
      <c r="B34" s="158"/>
      <c r="C34" s="159"/>
      <c r="D34" s="187"/>
      <c r="E34" s="188"/>
      <c r="F34" s="162"/>
      <c r="G34" s="162"/>
      <c r="H34" s="162"/>
      <c r="I34" s="254"/>
      <c r="J34" s="235" t="s">
        <v>263</v>
      </c>
      <c r="K34" s="249"/>
      <c r="L34" s="157"/>
      <c r="M34" s="157"/>
      <c r="N34" s="157"/>
      <c r="O34" s="157"/>
      <c r="P34" s="283"/>
      <c r="Q34" s="188"/>
      <c r="R34" s="268"/>
      <c r="S34" s="192"/>
      <c r="T34" s="193"/>
      <c r="V34" s="193"/>
      <c r="W34" s="194"/>
      <c r="X34" s="193"/>
    </row>
    <row r="35" spans="1:44" s="167" customFormat="1" x14ac:dyDescent="0.35">
      <c r="A35" s="186"/>
      <c r="B35" s="158"/>
      <c r="C35" s="159"/>
      <c r="D35" s="187"/>
      <c r="E35" s="188"/>
      <c r="F35" s="162"/>
      <c r="G35" s="162"/>
      <c r="H35" s="162"/>
      <c r="I35" s="254"/>
      <c r="J35" s="235"/>
      <c r="K35" s="249"/>
      <c r="L35" s="157"/>
      <c r="M35" s="157"/>
      <c r="N35" s="157"/>
      <c r="O35" s="157"/>
      <c r="P35" s="283"/>
      <c r="Q35" s="188"/>
      <c r="R35" s="268"/>
      <c r="S35" s="192"/>
      <c r="T35" s="193"/>
      <c r="V35" s="193"/>
      <c r="W35" s="194"/>
      <c r="X35" s="193"/>
    </row>
    <row r="36" spans="1:44" s="167" customFormat="1" x14ac:dyDescent="0.35">
      <c r="A36" s="186"/>
      <c r="B36" s="158"/>
      <c r="C36" s="159"/>
      <c r="D36" s="187"/>
      <c r="E36" s="161"/>
      <c r="F36" s="157"/>
      <c r="G36" s="157"/>
      <c r="H36" s="157"/>
      <c r="I36" s="216"/>
      <c r="K36" s="249"/>
      <c r="Q36" s="157"/>
      <c r="R36" s="268"/>
      <c r="S36" s="192" t="e">
        <f>#REF!*'RHMPP II'!$S$9</f>
        <v>#REF!</v>
      </c>
      <c r="T36" s="193" t="e">
        <f>#REF!*'RHMPP II'!$T$9</f>
        <v>#REF!</v>
      </c>
      <c r="U36" s="167" t="e">
        <f>VLOOKUP(#REF!,[1]CONSOLIDATED!$A$5:$E$167,5, FALSE)</f>
        <v>#REF!</v>
      </c>
      <c r="V36" s="193" t="e">
        <f>#REF!+U36</f>
        <v>#REF!</v>
      </c>
      <c r="W36" s="194">
        <v>250006</v>
      </c>
      <c r="X36" s="193"/>
    </row>
    <row r="37" spans="1:44" s="167" customFormat="1" ht="22.5" x14ac:dyDescent="0.35">
      <c r="A37" s="186"/>
      <c r="B37" s="158"/>
      <c r="C37" s="342" t="s">
        <v>15</v>
      </c>
      <c r="D37" s="342"/>
      <c r="E37" s="342"/>
      <c r="F37" s="188"/>
      <c r="G37" s="188"/>
      <c r="H37" s="188"/>
      <c r="I37" s="217"/>
      <c r="J37" s="343" t="s">
        <v>124</v>
      </c>
      <c r="K37" s="344"/>
      <c r="L37" s="344"/>
      <c r="M37" s="344"/>
      <c r="N37" s="344"/>
      <c r="O37" s="344"/>
      <c r="P37" s="344"/>
      <c r="Q37" s="344"/>
      <c r="R37" s="345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4"/>
    </row>
    <row r="38" spans="1:44" s="167" customFormat="1" ht="23.25" customHeight="1" thickBot="1" x14ac:dyDescent="0.4">
      <c r="A38" s="186"/>
      <c r="B38" s="158"/>
      <c r="C38" s="346" t="s">
        <v>88</v>
      </c>
      <c r="D38" s="346"/>
      <c r="E38" s="346"/>
      <c r="F38" s="161"/>
      <c r="G38" s="161"/>
      <c r="H38" s="161"/>
      <c r="I38" s="218"/>
      <c r="J38" s="353" t="s">
        <v>125</v>
      </c>
      <c r="K38" s="354"/>
      <c r="L38" s="354"/>
      <c r="M38" s="354"/>
      <c r="N38" s="354"/>
      <c r="O38" s="354"/>
      <c r="P38" s="354"/>
      <c r="Q38" s="355"/>
      <c r="R38" s="356"/>
      <c r="T38" s="195"/>
      <c r="W38" s="196"/>
    </row>
    <row r="39" spans="1:44" s="167" customFormat="1" thickBot="1" x14ac:dyDescent="0.4">
      <c r="A39" s="197"/>
      <c r="B39" s="198"/>
      <c r="C39" s="347" t="s">
        <v>16</v>
      </c>
      <c r="D39" s="347"/>
      <c r="E39" s="347"/>
      <c r="F39" s="199"/>
      <c r="G39" s="199"/>
      <c r="H39" s="199"/>
      <c r="I39" s="219"/>
      <c r="J39" s="357" t="s">
        <v>16</v>
      </c>
      <c r="K39" s="346"/>
      <c r="L39" s="346"/>
      <c r="M39" s="346"/>
      <c r="N39" s="346"/>
      <c r="O39" s="346"/>
      <c r="P39" s="346"/>
      <c r="Q39" s="346"/>
      <c r="R39" s="358"/>
      <c r="S39" s="157"/>
      <c r="T39" s="196"/>
      <c r="W39" s="196"/>
    </row>
    <row r="40" spans="1:44" s="167" customFormat="1" x14ac:dyDescent="0.35">
      <c r="A40" s="220"/>
      <c r="B40" s="157" t="s">
        <v>261</v>
      </c>
      <c r="C40" s="159"/>
      <c r="D40" s="187"/>
      <c r="E40" s="161"/>
      <c r="F40" s="157"/>
      <c r="G40" s="157"/>
      <c r="H40" s="157"/>
      <c r="I40" s="216"/>
      <c r="J40" s="220" t="s">
        <v>264</v>
      </c>
      <c r="K40" s="251"/>
      <c r="L40" s="284"/>
      <c r="M40" s="284"/>
      <c r="N40" s="284"/>
      <c r="O40" s="299"/>
      <c r="P40" s="284"/>
      <c r="R40" s="269"/>
      <c r="S40" s="157"/>
      <c r="T40" s="196"/>
      <c r="W40" s="196"/>
    </row>
    <row r="41" spans="1:44" s="167" customFormat="1" x14ac:dyDescent="0.35">
      <c r="A41" s="186"/>
      <c r="B41" s="158"/>
      <c r="C41" s="159"/>
      <c r="D41" s="187"/>
      <c r="E41" s="161"/>
      <c r="F41" s="157"/>
      <c r="G41" s="157"/>
      <c r="H41" s="157"/>
      <c r="I41" s="216"/>
      <c r="J41" s="186" t="s">
        <v>265</v>
      </c>
      <c r="K41" s="249"/>
      <c r="M41" s="157"/>
      <c r="N41" s="157"/>
      <c r="O41" s="157"/>
      <c r="R41" s="268"/>
      <c r="S41" s="157"/>
      <c r="T41" s="196"/>
      <c r="W41" s="196"/>
    </row>
    <row r="42" spans="1:44" s="167" customFormat="1" x14ac:dyDescent="0.35">
      <c r="A42" s="186"/>
      <c r="B42" s="158"/>
      <c r="C42" s="159"/>
      <c r="D42" s="187"/>
      <c r="E42" s="161"/>
      <c r="F42" s="157"/>
      <c r="G42" s="157"/>
      <c r="H42" s="157"/>
      <c r="I42" s="216"/>
      <c r="J42" s="157"/>
      <c r="K42" s="249"/>
      <c r="L42" s="157"/>
      <c r="P42" s="162"/>
      <c r="Q42" s="285"/>
      <c r="R42" s="268"/>
      <c r="S42" s="157"/>
      <c r="T42" s="196"/>
      <c r="W42" s="196"/>
    </row>
    <row r="43" spans="1:44" s="167" customFormat="1" x14ac:dyDescent="0.35">
      <c r="A43" s="186"/>
      <c r="B43" s="158"/>
      <c r="C43" s="159"/>
      <c r="D43" s="187"/>
      <c r="E43" s="161"/>
      <c r="F43" s="157"/>
      <c r="G43" s="157"/>
      <c r="H43" s="157"/>
      <c r="I43" s="216"/>
      <c r="J43" s="157"/>
      <c r="K43" s="249"/>
      <c r="L43" s="157"/>
      <c r="P43" s="162"/>
      <c r="Q43" s="285"/>
      <c r="R43" s="268"/>
      <c r="S43" s="157"/>
      <c r="T43" s="196"/>
      <c r="W43" s="196"/>
    </row>
    <row r="44" spans="1:44" s="167" customFormat="1" x14ac:dyDescent="0.35">
      <c r="A44" s="186"/>
      <c r="B44" s="342" t="s">
        <v>17</v>
      </c>
      <c r="C44" s="342"/>
      <c r="D44" s="342"/>
      <c r="E44" s="342"/>
      <c r="F44" s="157" t="s">
        <v>57</v>
      </c>
      <c r="G44" s="157"/>
      <c r="H44" s="157"/>
      <c r="I44" s="216"/>
      <c r="J44" s="348" t="s">
        <v>113</v>
      </c>
      <c r="K44" s="342"/>
      <c r="L44" s="342"/>
      <c r="M44" s="342"/>
      <c r="N44" s="342"/>
      <c r="O44" s="157" t="s">
        <v>57</v>
      </c>
      <c r="P44" s="157"/>
      <c r="Q44" s="285"/>
      <c r="R44" s="268"/>
      <c r="S44" s="157"/>
      <c r="T44" s="196"/>
      <c r="W44" s="196"/>
    </row>
    <row r="45" spans="1:44" s="167" customFormat="1" x14ac:dyDescent="0.35">
      <c r="A45" s="186"/>
      <c r="B45" s="346" t="s">
        <v>204</v>
      </c>
      <c r="C45" s="346"/>
      <c r="D45" s="346"/>
      <c r="E45" s="346"/>
      <c r="F45" s="346" t="s">
        <v>203</v>
      </c>
      <c r="G45" s="346"/>
      <c r="H45" s="260"/>
      <c r="I45" s="262"/>
      <c r="J45" s="349" t="s">
        <v>53</v>
      </c>
      <c r="K45" s="350"/>
      <c r="L45" s="350"/>
      <c r="M45" s="350"/>
      <c r="N45" s="350"/>
      <c r="O45" s="346" t="s">
        <v>203</v>
      </c>
      <c r="P45" s="346"/>
      <c r="Q45" s="157" t="s">
        <v>18</v>
      </c>
      <c r="R45" s="268"/>
      <c r="T45" s="196"/>
      <c r="W45" s="196"/>
    </row>
    <row r="46" spans="1:44" s="167" customFormat="1" ht="24" thickBot="1" x14ac:dyDescent="0.4">
      <c r="A46" s="197"/>
      <c r="B46" s="347" t="s">
        <v>19</v>
      </c>
      <c r="C46" s="347"/>
      <c r="D46" s="347"/>
      <c r="E46" s="347"/>
      <c r="F46" s="347"/>
      <c r="G46" s="347"/>
      <c r="H46" s="261"/>
      <c r="I46" s="263"/>
      <c r="J46" s="351" t="s">
        <v>114</v>
      </c>
      <c r="K46" s="352"/>
      <c r="L46" s="352"/>
      <c r="M46" s="352"/>
      <c r="N46" s="352"/>
      <c r="O46" s="300"/>
      <c r="P46" s="300"/>
      <c r="Q46" s="287" t="s">
        <v>20</v>
      </c>
      <c r="R46" s="306"/>
      <c r="S46" s="157"/>
      <c r="T46" s="196"/>
      <c r="W46" s="196"/>
    </row>
    <row r="47" spans="1:44" x14ac:dyDescent="0.35">
      <c r="K47" s="249"/>
      <c r="S47" s="127"/>
      <c r="T47" s="133"/>
    </row>
    <row r="48" spans="1:44" x14ac:dyDescent="0.35">
      <c r="K48" s="249"/>
      <c r="S48" s="127"/>
      <c r="T48" s="133"/>
    </row>
    <row r="49" spans="1:44" x14ac:dyDescent="0.35">
      <c r="K49" s="249"/>
      <c r="S49" s="127"/>
      <c r="T49" s="133"/>
    </row>
    <row r="50" spans="1:44" x14ac:dyDescent="0.35">
      <c r="K50" s="249"/>
      <c r="M50" s="142">
        <f>11516.09-660-600</f>
        <v>10256.09</v>
      </c>
      <c r="N50" s="142">
        <f>11516.09-660-600</f>
        <v>10256.09</v>
      </c>
      <c r="S50" s="127"/>
      <c r="T50" s="133"/>
    </row>
    <row r="51" spans="1:44" x14ac:dyDescent="0.35">
      <c r="D51" s="144" t="s">
        <v>21</v>
      </c>
      <c r="K51" s="249"/>
    </row>
    <row r="52" spans="1:44" x14ac:dyDescent="0.35">
      <c r="K52" s="249"/>
    </row>
    <row r="53" spans="1:44" x14ac:dyDescent="0.35">
      <c r="K53" s="249"/>
    </row>
    <row r="54" spans="1:44" s="204" customFormat="1" x14ac:dyDescent="0.35">
      <c r="A54" s="124"/>
      <c r="B54" s="143"/>
      <c r="C54" s="142"/>
      <c r="D54" s="144"/>
      <c r="E54" s="145"/>
      <c r="F54" s="142"/>
      <c r="G54" s="142"/>
      <c r="H54" s="142"/>
      <c r="I54" s="142"/>
      <c r="J54" s="142"/>
      <c r="K54" s="249"/>
      <c r="L54" s="238"/>
      <c r="M54" s="142"/>
      <c r="N54" s="142"/>
      <c r="O54" s="238"/>
      <c r="P54" s="142"/>
      <c r="Q54" s="142">
        <f>32057.55/22</f>
        <v>1457.1613636363636</v>
      </c>
      <c r="S54" s="124"/>
      <c r="T54" s="132"/>
      <c r="U54" s="124"/>
      <c r="V54" s="124"/>
      <c r="W54" s="132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</row>
    <row r="55" spans="1:44" x14ac:dyDescent="0.35">
      <c r="K55" s="250"/>
    </row>
    <row r="56" spans="1:44" x14ac:dyDescent="0.35">
      <c r="K56" s="249"/>
    </row>
    <row r="57" spans="1:44" s="204" customFormat="1" x14ac:dyDescent="0.35">
      <c r="A57" s="124"/>
      <c r="B57" s="143"/>
      <c r="C57" s="142"/>
      <c r="D57" s="144"/>
      <c r="E57" s="145"/>
      <c r="F57" s="142"/>
      <c r="G57" s="142"/>
      <c r="H57" s="142"/>
      <c r="I57" s="142"/>
      <c r="J57" s="142"/>
      <c r="K57" s="249"/>
      <c r="L57" s="238"/>
      <c r="M57" s="142"/>
      <c r="N57" s="142"/>
      <c r="O57" s="238"/>
      <c r="P57" s="142"/>
      <c r="Q57" s="142">
        <f>1457.16*2</f>
        <v>2914.32</v>
      </c>
      <c r="S57" s="124"/>
      <c r="T57" s="132"/>
      <c r="U57" s="124"/>
      <c r="V57" s="124"/>
      <c r="W57" s="132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</row>
    <row r="58" spans="1:44" x14ac:dyDescent="0.35">
      <c r="K58" s="249"/>
    </row>
    <row r="59" spans="1:44" x14ac:dyDescent="0.35">
      <c r="K59" s="249"/>
    </row>
    <row r="60" spans="1:44" x14ac:dyDescent="0.35">
      <c r="K60" s="249"/>
    </row>
    <row r="61" spans="1:44" x14ac:dyDescent="0.35">
      <c r="K61" s="249"/>
    </row>
    <row r="62" spans="1:44" x14ac:dyDescent="0.35">
      <c r="K62" s="249"/>
    </row>
    <row r="63" spans="1:44" x14ac:dyDescent="0.35">
      <c r="K63" s="249"/>
    </row>
    <row r="64" spans="1:44" x14ac:dyDescent="0.35">
      <c r="K64" s="249"/>
    </row>
    <row r="65" spans="11:11" x14ac:dyDescent="0.35">
      <c r="K65" s="249"/>
    </row>
    <row r="66" spans="11:11" x14ac:dyDescent="0.35">
      <c r="K66" s="249"/>
    </row>
    <row r="67" spans="11:11" x14ac:dyDescent="0.35">
      <c r="K67" s="249"/>
    </row>
    <row r="68" spans="11:11" x14ac:dyDescent="0.35">
      <c r="K68" s="249"/>
    </row>
    <row r="69" spans="11:11" x14ac:dyDescent="0.35">
      <c r="K69" s="249"/>
    </row>
    <row r="70" spans="11:11" x14ac:dyDescent="0.35">
      <c r="K70" s="249"/>
    </row>
    <row r="71" spans="11:11" x14ac:dyDescent="0.35">
      <c r="K71" s="249"/>
    </row>
    <row r="72" spans="11:11" x14ac:dyDescent="0.35">
      <c r="K72" s="249"/>
    </row>
    <row r="73" spans="11:11" x14ac:dyDescent="0.35">
      <c r="K73" s="249"/>
    </row>
    <row r="74" spans="11:11" x14ac:dyDescent="0.35">
      <c r="K74" s="249"/>
    </row>
    <row r="75" spans="11:11" x14ac:dyDescent="0.35">
      <c r="K75" s="249"/>
    </row>
    <row r="76" spans="11:11" x14ac:dyDescent="0.35">
      <c r="K76" s="250"/>
    </row>
    <row r="77" spans="11:11" x14ac:dyDescent="0.35">
      <c r="K77" s="249"/>
    </row>
    <row r="78" spans="11:11" x14ac:dyDescent="0.35">
      <c r="K78" s="249"/>
    </row>
    <row r="79" spans="11:11" x14ac:dyDescent="0.35">
      <c r="K79" s="249"/>
    </row>
    <row r="80" spans="11:11" x14ac:dyDescent="0.35">
      <c r="K80" s="249"/>
    </row>
    <row r="81" spans="11:11" x14ac:dyDescent="0.35">
      <c r="K81" s="249"/>
    </row>
    <row r="82" spans="11:11" x14ac:dyDescent="0.35">
      <c r="K82" s="249"/>
    </row>
    <row r="83" spans="11:11" x14ac:dyDescent="0.35">
      <c r="K83" s="250"/>
    </row>
    <row r="84" spans="11:11" x14ac:dyDescent="0.35">
      <c r="K84" s="124"/>
    </row>
    <row r="85" spans="11:11" x14ac:dyDescent="0.35">
      <c r="K85" s="124"/>
    </row>
    <row r="86" spans="11:11" x14ac:dyDescent="0.35">
      <c r="K86" s="124"/>
    </row>
    <row r="87" spans="11:11" x14ac:dyDescent="0.35">
      <c r="K87" s="157"/>
    </row>
    <row r="88" spans="11:11" x14ac:dyDescent="0.35">
      <c r="K88" s="157"/>
    </row>
    <row r="92" spans="11:11" x14ac:dyDescent="0.35">
      <c r="K92" s="124"/>
    </row>
    <row r="93" spans="11:11" x14ac:dyDescent="0.35">
      <c r="K93" s="124"/>
    </row>
    <row r="94" spans="11:11" x14ac:dyDescent="0.35">
      <c r="K94" s="186"/>
    </row>
    <row r="95" spans="11:11" x14ac:dyDescent="0.35">
      <c r="K95" s="186"/>
    </row>
    <row r="96" spans="11:11" x14ac:dyDescent="0.35">
      <c r="K96" s="221"/>
    </row>
    <row r="97" spans="11:11" x14ac:dyDescent="0.35">
      <c r="K97" s="221"/>
    </row>
    <row r="98" spans="11:11" ht="24" thickBot="1" x14ac:dyDescent="0.4">
      <c r="K98" s="222"/>
    </row>
  </sheetData>
  <mergeCells count="39">
    <mergeCell ref="S8:T8"/>
    <mergeCell ref="F8:F9"/>
    <mergeCell ref="G8:G9"/>
    <mergeCell ref="H8:H9"/>
    <mergeCell ref="I8:I9"/>
    <mergeCell ref="L8:L9"/>
    <mergeCell ref="J8:J9"/>
    <mergeCell ref="M8:M9"/>
    <mergeCell ref="K8:K9"/>
    <mergeCell ref="O8:O9"/>
    <mergeCell ref="N8:N9"/>
    <mergeCell ref="P8:P9"/>
    <mergeCell ref="Q8:Q9"/>
    <mergeCell ref="R8:R9"/>
    <mergeCell ref="A1:R1"/>
    <mergeCell ref="A2:R2"/>
    <mergeCell ref="A3:R3"/>
    <mergeCell ref="A4:R4"/>
    <mergeCell ref="A5:R5"/>
    <mergeCell ref="A8:A9"/>
    <mergeCell ref="B8:B9"/>
    <mergeCell ref="C8:C9"/>
    <mergeCell ref="D8:D9"/>
    <mergeCell ref="E8:E9"/>
    <mergeCell ref="C37:E37"/>
    <mergeCell ref="J37:R37"/>
    <mergeCell ref="C38:E38"/>
    <mergeCell ref="J38:R38"/>
    <mergeCell ref="C39:E39"/>
    <mergeCell ref="J39:R39"/>
    <mergeCell ref="O45:P45"/>
    <mergeCell ref="B46:E46"/>
    <mergeCell ref="F46:G46"/>
    <mergeCell ref="J46:N46"/>
    <mergeCell ref="B44:E44"/>
    <mergeCell ref="J44:N44"/>
    <mergeCell ref="B45:E45"/>
    <mergeCell ref="F45:G45"/>
    <mergeCell ref="J45:N45"/>
  </mergeCells>
  <phoneticPr fontId="40" type="noConversion"/>
  <pageMargins left="0.62992125984251968" right="0.23622047244094491" top="0.31496062992125984" bottom="0.27559055118110237" header="0.31496062992125984" footer="0.31496062992125984"/>
  <pageSetup paperSize="119" scale="45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05"/>
  <sheetViews>
    <sheetView view="pageBreakPreview" zoomScale="60" zoomScaleNormal="60" workbookViewId="0">
      <pane ySplit="9" topLeftCell="A73" activePane="bottomLeft" state="frozen"/>
      <selection pane="bottomLeft" activeCell="L93" sqref="L93"/>
    </sheetView>
  </sheetViews>
  <sheetFormatPr defaultRowHeight="23.25" x14ac:dyDescent="0.35"/>
  <cols>
    <col min="1" max="1" width="4.5703125" style="124" customWidth="1"/>
    <col min="2" max="2" width="30.7109375" style="143" customWidth="1"/>
    <col min="3" max="3" width="9.28515625" style="142" customWidth="1"/>
    <col min="4" max="4" width="18.140625" style="144" customWidth="1"/>
    <col min="5" max="5" width="18.5703125" style="145" customWidth="1"/>
    <col min="6" max="11" width="16.140625" style="142" customWidth="1"/>
    <col min="12" max="12" width="17.28515625" style="238" customWidth="1"/>
    <col min="13" max="13" width="16.28515625" style="142" customWidth="1"/>
    <col min="14" max="14" width="16.7109375" style="142" customWidth="1"/>
    <col min="15" max="15" width="17.28515625" style="238" customWidth="1"/>
    <col min="16" max="16" width="21.140625" style="142" customWidth="1"/>
    <col min="17" max="17" width="16.5703125" style="142" hidden="1" customWidth="1"/>
    <col min="18" max="18" width="41.7109375" style="204" customWidth="1"/>
    <col min="19" max="19" width="18.140625" style="124" customWidth="1"/>
    <col min="20" max="20" width="18.42578125" style="132" customWidth="1"/>
    <col min="21" max="21" width="27.85546875" style="124" bestFit="1" customWidth="1"/>
    <col min="22" max="22" width="14.85546875" style="124" bestFit="1" customWidth="1"/>
    <col min="23" max="23" width="20.5703125" style="132" bestFit="1" customWidth="1"/>
    <col min="24" max="24" width="12.28515625" style="124" bestFit="1" customWidth="1"/>
    <col min="25" max="258" width="9.140625" style="124"/>
    <col min="259" max="259" width="4.5703125" style="124" customWidth="1"/>
    <col min="260" max="260" width="26" style="124" customWidth="1"/>
    <col min="261" max="261" width="23.5703125" style="124" customWidth="1"/>
    <col min="262" max="262" width="12.140625" style="124" customWidth="1"/>
    <col min="263" max="263" width="17.28515625" style="124" customWidth="1"/>
    <col min="264" max="264" width="12.140625" style="124" customWidth="1"/>
    <col min="265" max="265" width="11.7109375" style="124" customWidth="1"/>
    <col min="266" max="266" width="9.140625" style="124"/>
    <col min="267" max="267" width="12.5703125" style="124" customWidth="1"/>
    <col min="268" max="268" width="13.140625" style="124" customWidth="1"/>
    <col min="269" max="269" width="9" style="124" customWidth="1"/>
    <col min="270" max="270" width="6" style="124" customWidth="1"/>
    <col min="271" max="271" width="8.140625" style="124" bestFit="1" customWidth="1"/>
    <col min="272" max="272" width="9.140625" style="124"/>
    <col min="273" max="273" width="14.5703125" style="124" customWidth="1"/>
    <col min="274" max="274" width="13.85546875" style="124" customWidth="1"/>
    <col min="275" max="275" width="18.140625" style="124" customWidth="1"/>
    <col min="276" max="276" width="18.42578125" style="124" customWidth="1"/>
    <col min="277" max="277" width="27.7109375" style="124" bestFit="1" customWidth="1"/>
    <col min="278" max="278" width="14.7109375" style="124" bestFit="1" customWidth="1"/>
    <col min="279" max="279" width="11.5703125" style="124" bestFit="1" customWidth="1"/>
    <col min="280" max="280" width="12.28515625" style="124" bestFit="1" customWidth="1"/>
    <col min="281" max="514" width="9.140625" style="124"/>
    <col min="515" max="515" width="4.5703125" style="124" customWidth="1"/>
    <col min="516" max="516" width="26" style="124" customWidth="1"/>
    <col min="517" max="517" width="23.5703125" style="124" customWidth="1"/>
    <col min="518" max="518" width="12.140625" style="124" customWidth="1"/>
    <col min="519" max="519" width="17.28515625" style="124" customWidth="1"/>
    <col min="520" max="520" width="12.140625" style="124" customWidth="1"/>
    <col min="521" max="521" width="11.7109375" style="124" customWidth="1"/>
    <col min="522" max="522" width="9.140625" style="124"/>
    <col min="523" max="523" width="12.5703125" style="124" customWidth="1"/>
    <col min="524" max="524" width="13.140625" style="124" customWidth="1"/>
    <col min="525" max="525" width="9" style="124" customWidth="1"/>
    <col min="526" max="526" width="6" style="124" customWidth="1"/>
    <col min="527" max="527" width="8.140625" style="124" bestFit="1" customWidth="1"/>
    <col min="528" max="528" width="9.140625" style="124"/>
    <col min="529" max="529" width="14.5703125" style="124" customWidth="1"/>
    <col min="530" max="530" width="13.85546875" style="124" customWidth="1"/>
    <col min="531" max="531" width="18.140625" style="124" customWidth="1"/>
    <col min="532" max="532" width="18.42578125" style="124" customWidth="1"/>
    <col min="533" max="533" width="27.7109375" style="124" bestFit="1" customWidth="1"/>
    <col min="534" max="534" width="14.7109375" style="124" bestFit="1" customWidth="1"/>
    <col min="535" max="535" width="11.5703125" style="124" bestFit="1" customWidth="1"/>
    <col min="536" max="536" width="12.28515625" style="124" bestFit="1" customWidth="1"/>
    <col min="537" max="770" width="9.140625" style="124"/>
    <col min="771" max="771" width="4.5703125" style="124" customWidth="1"/>
    <col min="772" max="772" width="26" style="124" customWidth="1"/>
    <col min="773" max="773" width="23.5703125" style="124" customWidth="1"/>
    <col min="774" max="774" width="12.140625" style="124" customWidth="1"/>
    <col min="775" max="775" width="17.28515625" style="124" customWidth="1"/>
    <col min="776" max="776" width="12.140625" style="124" customWidth="1"/>
    <col min="777" max="777" width="11.7109375" style="124" customWidth="1"/>
    <col min="778" max="778" width="9.140625" style="124"/>
    <col min="779" max="779" width="12.5703125" style="124" customWidth="1"/>
    <col min="780" max="780" width="13.140625" style="124" customWidth="1"/>
    <col min="781" max="781" width="9" style="124" customWidth="1"/>
    <col min="782" max="782" width="6" style="124" customWidth="1"/>
    <col min="783" max="783" width="8.140625" style="124" bestFit="1" customWidth="1"/>
    <col min="784" max="784" width="9.140625" style="124"/>
    <col min="785" max="785" width="14.5703125" style="124" customWidth="1"/>
    <col min="786" max="786" width="13.85546875" style="124" customWidth="1"/>
    <col min="787" max="787" width="18.140625" style="124" customWidth="1"/>
    <col min="788" max="788" width="18.42578125" style="124" customWidth="1"/>
    <col min="789" max="789" width="27.7109375" style="124" bestFit="1" customWidth="1"/>
    <col min="790" max="790" width="14.7109375" style="124" bestFit="1" customWidth="1"/>
    <col min="791" max="791" width="11.5703125" style="124" bestFit="1" customWidth="1"/>
    <col min="792" max="792" width="12.28515625" style="124" bestFit="1" customWidth="1"/>
    <col min="793" max="1026" width="9.140625" style="124"/>
    <col min="1027" max="1027" width="4.5703125" style="124" customWidth="1"/>
    <col min="1028" max="1028" width="26" style="124" customWidth="1"/>
    <col min="1029" max="1029" width="23.5703125" style="124" customWidth="1"/>
    <col min="1030" max="1030" width="12.140625" style="124" customWidth="1"/>
    <col min="1031" max="1031" width="17.28515625" style="124" customWidth="1"/>
    <col min="1032" max="1032" width="12.140625" style="124" customWidth="1"/>
    <col min="1033" max="1033" width="11.7109375" style="124" customWidth="1"/>
    <col min="1034" max="1034" width="9.140625" style="124"/>
    <col min="1035" max="1035" width="12.5703125" style="124" customWidth="1"/>
    <col min="1036" max="1036" width="13.140625" style="124" customWidth="1"/>
    <col min="1037" max="1037" width="9" style="124" customWidth="1"/>
    <col min="1038" max="1038" width="6" style="124" customWidth="1"/>
    <col min="1039" max="1039" width="8.140625" style="124" bestFit="1" customWidth="1"/>
    <col min="1040" max="1040" width="9.140625" style="124"/>
    <col min="1041" max="1041" width="14.5703125" style="124" customWidth="1"/>
    <col min="1042" max="1042" width="13.85546875" style="124" customWidth="1"/>
    <col min="1043" max="1043" width="18.140625" style="124" customWidth="1"/>
    <col min="1044" max="1044" width="18.42578125" style="124" customWidth="1"/>
    <col min="1045" max="1045" width="27.7109375" style="124" bestFit="1" customWidth="1"/>
    <col min="1046" max="1046" width="14.7109375" style="124" bestFit="1" customWidth="1"/>
    <col min="1047" max="1047" width="11.5703125" style="124" bestFit="1" customWidth="1"/>
    <col min="1048" max="1048" width="12.28515625" style="124" bestFit="1" customWidth="1"/>
    <col min="1049" max="1282" width="9.140625" style="124"/>
    <col min="1283" max="1283" width="4.5703125" style="124" customWidth="1"/>
    <col min="1284" max="1284" width="26" style="124" customWidth="1"/>
    <col min="1285" max="1285" width="23.5703125" style="124" customWidth="1"/>
    <col min="1286" max="1286" width="12.140625" style="124" customWidth="1"/>
    <col min="1287" max="1287" width="17.28515625" style="124" customWidth="1"/>
    <col min="1288" max="1288" width="12.140625" style="124" customWidth="1"/>
    <col min="1289" max="1289" width="11.7109375" style="124" customWidth="1"/>
    <col min="1290" max="1290" width="9.140625" style="124"/>
    <col min="1291" max="1291" width="12.5703125" style="124" customWidth="1"/>
    <col min="1292" max="1292" width="13.140625" style="124" customWidth="1"/>
    <col min="1293" max="1293" width="9" style="124" customWidth="1"/>
    <col min="1294" max="1294" width="6" style="124" customWidth="1"/>
    <col min="1295" max="1295" width="8.140625" style="124" bestFit="1" customWidth="1"/>
    <col min="1296" max="1296" width="9.140625" style="124"/>
    <col min="1297" max="1297" width="14.5703125" style="124" customWidth="1"/>
    <col min="1298" max="1298" width="13.85546875" style="124" customWidth="1"/>
    <col min="1299" max="1299" width="18.140625" style="124" customWidth="1"/>
    <col min="1300" max="1300" width="18.42578125" style="124" customWidth="1"/>
    <col min="1301" max="1301" width="27.7109375" style="124" bestFit="1" customWidth="1"/>
    <col min="1302" max="1302" width="14.7109375" style="124" bestFit="1" customWidth="1"/>
    <col min="1303" max="1303" width="11.5703125" style="124" bestFit="1" customWidth="1"/>
    <col min="1304" max="1304" width="12.28515625" style="124" bestFit="1" customWidth="1"/>
    <col min="1305" max="1538" width="9.140625" style="124"/>
    <col min="1539" max="1539" width="4.5703125" style="124" customWidth="1"/>
    <col min="1540" max="1540" width="26" style="124" customWidth="1"/>
    <col min="1541" max="1541" width="23.5703125" style="124" customWidth="1"/>
    <col min="1542" max="1542" width="12.140625" style="124" customWidth="1"/>
    <col min="1543" max="1543" width="17.28515625" style="124" customWidth="1"/>
    <col min="1544" max="1544" width="12.140625" style="124" customWidth="1"/>
    <col min="1545" max="1545" width="11.7109375" style="124" customWidth="1"/>
    <col min="1546" max="1546" width="9.140625" style="124"/>
    <col min="1547" max="1547" width="12.5703125" style="124" customWidth="1"/>
    <col min="1548" max="1548" width="13.140625" style="124" customWidth="1"/>
    <col min="1549" max="1549" width="9" style="124" customWidth="1"/>
    <col min="1550" max="1550" width="6" style="124" customWidth="1"/>
    <col min="1551" max="1551" width="8.140625" style="124" bestFit="1" customWidth="1"/>
    <col min="1552" max="1552" width="9.140625" style="124"/>
    <col min="1553" max="1553" width="14.5703125" style="124" customWidth="1"/>
    <col min="1554" max="1554" width="13.85546875" style="124" customWidth="1"/>
    <col min="1555" max="1555" width="18.140625" style="124" customWidth="1"/>
    <col min="1556" max="1556" width="18.42578125" style="124" customWidth="1"/>
    <col min="1557" max="1557" width="27.7109375" style="124" bestFit="1" customWidth="1"/>
    <col min="1558" max="1558" width="14.7109375" style="124" bestFit="1" customWidth="1"/>
    <col min="1559" max="1559" width="11.5703125" style="124" bestFit="1" customWidth="1"/>
    <col min="1560" max="1560" width="12.28515625" style="124" bestFit="1" customWidth="1"/>
    <col min="1561" max="1794" width="9.140625" style="124"/>
    <col min="1795" max="1795" width="4.5703125" style="124" customWidth="1"/>
    <col min="1796" max="1796" width="26" style="124" customWidth="1"/>
    <col min="1797" max="1797" width="23.5703125" style="124" customWidth="1"/>
    <col min="1798" max="1798" width="12.140625" style="124" customWidth="1"/>
    <col min="1799" max="1799" width="17.28515625" style="124" customWidth="1"/>
    <col min="1800" max="1800" width="12.140625" style="124" customWidth="1"/>
    <col min="1801" max="1801" width="11.7109375" style="124" customWidth="1"/>
    <col min="1802" max="1802" width="9.140625" style="124"/>
    <col min="1803" max="1803" width="12.5703125" style="124" customWidth="1"/>
    <col min="1804" max="1804" width="13.140625" style="124" customWidth="1"/>
    <col min="1805" max="1805" width="9" style="124" customWidth="1"/>
    <col min="1806" max="1806" width="6" style="124" customWidth="1"/>
    <col min="1807" max="1807" width="8.140625" style="124" bestFit="1" customWidth="1"/>
    <col min="1808" max="1808" width="9.140625" style="124"/>
    <col min="1809" max="1809" width="14.5703125" style="124" customWidth="1"/>
    <col min="1810" max="1810" width="13.85546875" style="124" customWidth="1"/>
    <col min="1811" max="1811" width="18.140625" style="124" customWidth="1"/>
    <col min="1812" max="1812" width="18.42578125" style="124" customWidth="1"/>
    <col min="1813" max="1813" width="27.7109375" style="124" bestFit="1" customWidth="1"/>
    <col min="1814" max="1814" width="14.7109375" style="124" bestFit="1" customWidth="1"/>
    <col min="1815" max="1815" width="11.5703125" style="124" bestFit="1" customWidth="1"/>
    <col min="1816" max="1816" width="12.28515625" style="124" bestFit="1" customWidth="1"/>
    <col min="1817" max="2050" width="9.140625" style="124"/>
    <col min="2051" max="2051" width="4.5703125" style="124" customWidth="1"/>
    <col min="2052" max="2052" width="26" style="124" customWidth="1"/>
    <col min="2053" max="2053" width="23.5703125" style="124" customWidth="1"/>
    <col min="2054" max="2054" width="12.140625" style="124" customWidth="1"/>
    <col min="2055" max="2055" width="17.28515625" style="124" customWidth="1"/>
    <col min="2056" max="2056" width="12.140625" style="124" customWidth="1"/>
    <col min="2057" max="2057" width="11.7109375" style="124" customWidth="1"/>
    <col min="2058" max="2058" width="9.140625" style="124"/>
    <col min="2059" max="2059" width="12.5703125" style="124" customWidth="1"/>
    <col min="2060" max="2060" width="13.140625" style="124" customWidth="1"/>
    <col min="2061" max="2061" width="9" style="124" customWidth="1"/>
    <col min="2062" max="2062" width="6" style="124" customWidth="1"/>
    <col min="2063" max="2063" width="8.140625" style="124" bestFit="1" customWidth="1"/>
    <col min="2064" max="2064" width="9.140625" style="124"/>
    <col min="2065" max="2065" width="14.5703125" style="124" customWidth="1"/>
    <col min="2066" max="2066" width="13.85546875" style="124" customWidth="1"/>
    <col min="2067" max="2067" width="18.140625" style="124" customWidth="1"/>
    <col min="2068" max="2068" width="18.42578125" style="124" customWidth="1"/>
    <col min="2069" max="2069" width="27.7109375" style="124" bestFit="1" customWidth="1"/>
    <col min="2070" max="2070" width="14.7109375" style="124" bestFit="1" customWidth="1"/>
    <col min="2071" max="2071" width="11.5703125" style="124" bestFit="1" customWidth="1"/>
    <col min="2072" max="2072" width="12.28515625" style="124" bestFit="1" customWidth="1"/>
    <col min="2073" max="2306" width="9.140625" style="124"/>
    <col min="2307" max="2307" width="4.5703125" style="124" customWidth="1"/>
    <col min="2308" max="2308" width="26" style="124" customWidth="1"/>
    <col min="2309" max="2309" width="23.5703125" style="124" customWidth="1"/>
    <col min="2310" max="2310" width="12.140625" style="124" customWidth="1"/>
    <col min="2311" max="2311" width="17.28515625" style="124" customWidth="1"/>
    <col min="2312" max="2312" width="12.140625" style="124" customWidth="1"/>
    <col min="2313" max="2313" width="11.7109375" style="124" customWidth="1"/>
    <col min="2314" max="2314" width="9.140625" style="124"/>
    <col min="2315" max="2315" width="12.5703125" style="124" customWidth="1"/>
    <col min="2316" max="2316" width="13.140625" style="124" customWidth="1"/>
    <col min="2317" max="2317" width="9" style="124" customWidth="1"/>
    <col min="2318" max="2318" width="6" style="124" customWidth="1"/>
    <col min="2319" max="2319" width="8.140625" style="124" bestFit="1" customWidth="1"/>
    <col min="2320" max="2320" width="9.140625" style="124"/>
    <col min="2321" max="2321" width="14.5703125" style="124" customWidth="1"/>
    <col min="2322" max="2322" width="13.85546875" style="124" customWidth="1"/>
    <col min="2323" max="2323" width="18.140625" style="124" customWidth="1"/>
    <col min="2324" max="2324" width="18.42578125" style="124" customWidth="1"/>
    <col min="2325" max="2325" width="27.7109375" style="124" bestFit="1" customWidth="1"/>
    <col min="2326" max="2326" width="14.7109375" style="124" bestFit="1" customWidth="1"/>
    <col min="2327" max="2327" width="11.5703125" style="124" bestFit="1" customWidth="1"/>
    <col min="2328" max="2328" width="12.28515625" style="124" bestFit="1" customWidth="1"/>
    <col min="2329" max="2562" width="9.140625" style="124"/>
    <col min="2563" max="2563" width="4.5703125" style="124" customWidth="1"/>
    <col min="2564" max="2564" width="26" style="124" customWidth="1"/>
    <col min="2565" max="2565" width="23.5703125" style="124" customWidth="1"/>
    <col min="2566" max="2566" width="12.140625" style="124" customWidth="1"/>
    <col min="2567" max="2567" width="17.28515625" style="124" customWidth="1"/>
    <col min="2568" max="2568" width="12.140625" style="124" customWidth="1"/>
    <col min="2569" max="2569" width="11.7109375" style="124" customWidth="1"/>
    <col min="2570" max="2570" width="9.140625" style="124"/>
    <col min="2571" max="2571" width="12.5703125" style="124" customWidth="1"/>
    <col min="2572" max="2572" width="13.140625" style="124" customWidth="1"/>
    <col min="2573" max="2573" width="9" style="124" customWidth="1"/>
    <col min="2574" max="2574" width="6" style="124" customWidth="1"/>
    <col min="2575" max="2575" width="8.140625" style="124" bestFit="1" customWidth="1"/>
    <col min="2576" max="2576" width="9.140625" style="124"/>
    <col min="2577" max="2577" width="14.5703125" style="124" customWidth="1"/>
    <col min="2578" max="2578" width="13.85546875" style="124" customWidth="1"/>
    <col min="2579" max="2579" width="18.140625" style="124" customWidth="1"/>
    <col min="2580" max="2580" width="18.42578125" style="124" customWidth="1"/>
    <col min="2581" max="2581" width="27.7109375" style="124" bestFit="1" customWidth="1"/>
    <col min="2582" max="2582" width="14.7109375" style="124" bestFit="1" customWidth="1"/>
    <col min="2583" max="2583" width="11.5703125" style="124" bestFit="1" customWidth="1"/>
    <col min="2584" max="2584" width="12.28515625" style="124" bestFit="1" customWidth="1"/>
    <col min="2585" max="2818" width="9.140625" style="124"/>
    <col min="2819" max="2819" width="4.5703125" style="124" customWidth="1"/>
    <col min="2820" max="2820" width="26" style="124" customWidth="1"/>
    <col min="2821" max="2821" width="23.5703125" style="124" customWidth="1"/>
    <col min="2822" max="2822" width="12.140625" style="124" customWidth="1"/>
    <col min="2823" max="2823" width="17.28515625" style="124" customWidth="1"/>
    <col min="2824" max="2824" width="12.140625" style="124" customWidth="1"/>
    <col min="2825" max="2825" width="11.7109375" style="124" customWidth="1"/>
    <col min="2826" max="2826" width="9.140625" style="124"/>
    <col min="2827" max="2827" width="12.5703125" style="124" customWidth="1"/>
    <col min="2828" max="2828" width="13.140625" style="124" customWidth="1"/>
    <col min="2829" max="2829" width="9" style="124" customWidth="1"/>
    <col min="2830" max="2830" width="6" style="124" customWidth="1"/>
    <col min="2831" max="2831" width="8.140625" style="124" bestFit="1" customWidth="1"/>
    <col min="2832" max="2832" width="9.140625" style="124"/>
    <col min="2833" max="2833" width="14.5703125" style="124" customWidth="1"/>
    <col min="2834" max="2834" width="13.85546875" style="124" customWidth="1"/>
    <col min="2835" max="2835" width="18.140625" style="124" customWidth="1"/>
    <col min="2836" max="2836" width="18.42578125" style="124" customWidth="1"/>
    <col min="2837" max="2837" width="27.7109375" style="124" bestFit="1" customWidth="1"/>
    <col min="2838" max="2838" width="14.7109375" style="124" bestFit="1" customWidth="1"/>
    <col min="2839" max="2839" width="11.5703125" style="124" bestFit="1" customWidth="1"/>
    <col min="2840" max="2840" width="12.28515625" style="124" bestFit="1" customWidth="1"/>
    <col min="2841" max="3074" width="9.140625" style="124"/>
    <col min="3075" max="3075" width="4.5703125" style="124" customWidth="1"/>
    <col min="3076" max="3076" width="26" style="124" customWidth="1"/>
    <col min="3077" max="3077" width="23.5703125" style="124" customWidth="1"/>
    <col min="3078" max="3078" width="12.140625" style="124" customWidth="1"/>
    <col min="3079" max="3079" width="17.28515625" style="124" customWidth="1"/>
    <col min="3080" max="3080" width="12.140625" style="124" customWidth="1"/>
    <col min="3081" max="3081" width="11.7109375" style="124" customWidth="1"/>
    <col min="3082" max="3082" width="9.140625" style="124"/>
    <col min="3083" max="3083" width="12.5703125" style="124" customWidth="1"/>
    <col min="3084" max="3084" width="13.140625" style="124" customWidth="1"/>
    <col min="3085" max="3085" width="9" style="124" customWidth="1"/>
    <col min="3086" max="3086" width="6" style="124" customWidth="1"/>
    <col min="3087" max="3087" width="8.140625" style="124" bestFit="1" customWidth="1"/>
    <col min="3088" max="3088" width="9.140625" style="124"/>
    <col min="3089" max="3089" width="14.5703125" style="124" customWidth="1"/>
    <col min="3090" max="3090" width="13.85546875" style="124" customWidth="1"/>
    <col min="3091" max="3091" width="18.140625" style="124" customWidth="1"/>
    <col min="3092" max="3092" width="18.42578125" style="124" customWidth="1"/>
    <col min="3093" max="3093" width="27.7109375" style="124" bestFit="1" customWidth="1"/>
    <col min="3094" max="3094" width="14.7109375" style="124" bestFit="1" customWidth="1"/>
    <col min="3095" max="3095" width="11.5703125" style="124" bestFit="1" customWidth="1"/>
    <col min="3096" max="3096" width="12.28515625" style="124" bestFit="1" customWidth="1"/>
    <col min="3097" max="3330" width="9.140625" style="124"/>
    <col min="3331" max="3331" width="4.5703125" style="124" customWidth="1"/>
    <col min="3332" max="3332" width="26" style="124" customWidth="1"/>
    <col min="3333" max="3333" width="23.5703125" style="124" customWidth="1"/>
    <col min="3334" max="3334" width="12.140625" style="124" customWidth="1"/>
    <col min="3335" max="3335" width="17.28515625" style="124" customWidth="1"/>
    <col min="3336" max="3336" width="12.140625" style="124" customWidth="1"/>
    <col min="3337" max="3337" width="11.7109375" style="124" customWidth="1"/>
    <col min="3338" max="3338" width="9.140625" style="124"/>
    <col min="3339" max="3339" width="12.5703125" style="124" customWidth="1"/>
    <col min="3340" max="3340" width="13.140625" style="124" customWidth="1"/>
    <col min="3341" max="3341" width="9" style="124" customWidth="1"/>
    <col min="3342" max="3342" width="6" style="124" customWidth="1"/>
    <col min="3343" max="3343" width="8.140625" style="124" bestFit="1" customWidth="1"/>
    <col min="3344" max="3344" width="9.140625" style="124"/>
    <col min="3345" max="3345" width="14.5703125" style="124" customWidth="1"/>
    <col min="3346" max="3346" width="13.85546875" style="124" customWidth="1"/>
    <col min="3347" max="3347" width="18.140625" style="124" customWidth="1"/>
    <col min="3348" max="3348" width="18.42578125" style="124" customWidth="1"/>
    <col min="3349" max="3349" width="27.7109375" style="124" bestFit="1" customWidth="1"/>
    <col min="3350" max="3350" width="14.7109375" style="124" bestFit="1" customWidth="1"/>
    <col min="3351" max="3351" width="11.5703125" style="124" bestFit="1" customWidth="1"/>
    <col min="3352" max="3352" width="12.28515625" style="124" bestFit="1" customWidth="1"/>
    <col min="3353" max="3586" width="9.140625" style="124"/>
    <col min="3587" max="3587" width="4.5703125" style="124" customWidth="1"/>
    <col min="3588" max="3588" width="26" style="124" customWidth="1"/>
    <col min="3589" max="3589" width="23.5703125" style="124" customWidth="1"/>
    <col min="3590" max="3590" width="12.140625" style="124" customWidth="1"/>
    <col min="3591" max="3591" width="17.28515625" style="124" customWidth="1"/>
    <col min="3592" max="3592" width="12.140625" style="124" customWidth="1"/>
    <col min="3593" max="3593" width="11.7109375" style="124" customWidth="1"/>
    <col min="3594" max="3594" width="9.140625" style="124"/>
    <col min="3595" max="3595" width="12.5703125" style="124" customWidth="1"/>
    <col min="3596" max="3596" width="13.140625" style="124" customWidth="1"/>
    <col min="3597" max="3597" width="9" style="124" customWidth="1"/>
    <col min="3598" max="3598" width="6" style="124" customWidth="1"/>
    <col min="3599" max="3599" width="8.140625" style="124" bestFit="1" customWidth="1"/>
    <col min="3600" max="3600" width="9.140625" style="124"/>
    <col min="3601" max="3601" width="14.5703125" style="124" customWidth="1"/>
    <col min="3602" max="3602" width="13.85546875" style="124" customWidth="1"/>
    <col min="3603" max="3603" width="18.140625" style="124" customWidth="1"/>
    <col min="3604" max="3604" width="18.42578125" style="124" customWidth="1"/>
    <col min="3605" max="3605" width="27.7109375" style="124" bestFit="1" customWidth="1"/>
    <col min="3606" max="3606" width="14.7109375" style="124" bestFit="1" customWidth="1"/>
    <col min="3607" max="3607" width="11.5703125" style="124" bestFit="1" customWidth="1"/>
    <col min="3608" max="3608" width="12.28515625" style="124" bestFit="1" customWidth="1"/>
    <col min="3609" max="3842" width="9.140625" style="124"/>
    <col min="3843" max="3843" width="4.5703125" style="124" customWidth="1"/>
    <col min="3844" max="3844" width="26" style="124" customWidth="1"/>
    <col min="3845" max="3845" width="23.5703125" style="124" customWidth="1"/>
    <col min="3846" max="3846" width="12.140625" style="124" customWidth="1"/>
    <col min="3847" max="3847" width="17.28515625" style="124" customWidth="1"/>
    <col min="3848" max="3848" width="12.140625" style="124" customWidth="1"/>
    <col min="3849" max="3849" width="11.7109375" style="124" customWidth="1"/>
    <col min="3850" max="3850" width="9.140625" style="124"/>
    <col min="3851" max="3851" width="12.5703125" style="124" customWidth="1"/>
    <col min="3852" max="3852" width="13.140625" style="124" customWidth="1"/>
    <col min="3853" max="3853" width="9" style="124" customWidth="1"/>
    <col min="3854" max="3854" width="6" style="124" customWidth="1"/>
    <col min="3855" max="3855" width="8.140625" style="124" bestFit="1" customWidth="1"/>
    <col min="3856" max="3856" width="9.140625" style="124"/>
    <col min="3857" max="3857" width="14.5703125" style="124" customWidth="1"/>
    <col min="3858" max="3858" width="13.85546875" style="124" customWidth="1"/>
    <col min="3859" max="3859" width="18.140625" style="124" customWidth="1"/>
    <col min="3860" max="3860" width="18.42578125" style="124" customWidth="1"/>
    <col min="3861" max="3861" width="27.7109375" style="124" bestFit="1" customWidth="1"/>
    <col min="3862" max="3862" width="14.7109375" style="124" bestFit="1" customWidth="1"/>
    <col min="3863" max="3863" width="11.5703125" style="124" bestFit="1" customWidth="1"/>
    <col min="3864" max="3864" width="12.28515625" style="124" bestFit="1" customWidth="1"/>
    <col min="3865" max="4098" width="9.140625" style="124"/>
    <col min="4099" max="4099" width="4.5703125" style="124" customWidth="1"/>
    <col min="4100" max="4100" width="26" style="124" customWidth="1"/>
    <col min="4101" max="4101" width="23.5703125" style="124" customWidth="1"/>
    <col min="4102" max="4102" width="12.140625" style="124" customWidth="1"/>
    <col min="4103" max="4103" width="17.28515625" style="124" customWidth="1"/>
    <col min="4104" max="4104" width="12.140625" style="124" customWidth="1"/>
    <col min="4105" max="4105" width="11.7109375" style="124" customWidth="1"/>
    <col min="4106" max="4106" width="9.140625" style="124"/>
    <col min="4107" max="4107" width="12.5703125" style="124" customWidth="1"/>
    <col min="4108" max="4108" width="13.140625" style="124" customWidth="1"/>
    <col min="4109" max="4109" width="9" style="124" customWidth="1"/>
    <col min="4110" max="4110" width="6" style="124" customWidth="1"/>
    <col min="4111" max="4111" width="8.140625" style="124" bestFit="1" customWidth="1"/>
    <col min="4112" max="4112" width="9.140625" style="124"/>
    <col min="4113" max="4113" width="14.5703125" style="124" customWidth="1"/>
    <col min="4114" max="4114" width="13.85546875" style="124" customWidth="1"/>
    <col min="4115" max="4115" width="18.140625" style="124" customWidth="1"/>
    <col min="4116" max="4116" width="18.42578125" style="124" customWidth="1"/>
    <col min="4117" max="4117" width="27.7109375" style="124" bestFit="1" customWidth="1"/>
    <col min="4118" max="4118" width="14.7109375" style="124" bestFit="1" customWidth="1"/>
    <col min="4119" max="4119" width="11.5703125" style="124" bestFit="1" customWidth="1"/>
    <col min="4120" max="4120" width="12.28515625" style="124" bestFit="1" customWidth="1"/>
    <col min="4121" max="4354" width="9.140625" style="124"/>
    <col min="4355" max="4355" width="4.5703125" style="124" customWidth="1"/>
    <col min="4356" max="4356" width="26" style="124" customWidth="1"/>
    <col min="4357" max="4357" width="23.5703125" style="124" customWidth="1"/>
    <col min="4358" max="4358" width="12.140625" style="124" customWidth="1"/>
    <col min="4359" max="4359" width="17.28515625" style="124" customWidth="1"/>
    <col min="4360" max="4360" width="12.140625" style="124" customWidth="1"/>
    <col min="4361" max="4361" width="11.7109375" style="124" customWidth="1"/>
    <col min="4362" max="4362" width="9.140625" style="124"/>
    <col min="4363" max="4363" width="12.5703125" style="124" customWidth="1"/>
    <col min="4364" max="4364" width="13.140625" style="124" customWidth="1"/>
    <col min="4365" max="4365" width="9" style="124" customWidth="1"/>
    <col min="4366" max="4366" width="6" style="124" customWidth="1"/>
    <col min="4367" max="4367" width="8.140625" style="124" bestFit="1" customWidth="1"/>
    <col min="4368" max="4368" width="9.140625" style="124"/>
    <col min="4369" max="4369" width="14.5703125" style="124" customWidth="1"/>
    <col min="4370" max="4370" width="13.85546875" style="124" customWidth="1"/>
    <col min="4371" max="4371" width="18.140625" style="124" customWidth="1"/>
    <col min="4372" max="4372" width="18.42578125" style="124" customWidth="1"/>
    <col min="4373" max="4373" width="27.7109375" style="124" bestFit="1" customWidth="1"/>
    <col min="4374" max="4374" width="14.7109375" style="124" bestFit="1" customWidth="1"/>
    <col min="4375" max="4375" width="11.5703125" style="124" bestFit="1" customWidth="1"/>
    <col min="4376" max="4376" width="12.28515625" style="124" bestFit="1" customWidth="1"/>
    <col min="4377" max="4610" width="9.140625" style="124"/>
    <col min="4611" max="4611" width="4.5703125" style="124" customWidth="1"/>
    <col min="4612" max="4612" width="26" style="124" customWidth="1"/>
    <col min="4613" max="4613" width="23.5703125" style="124" customWidth="1"/>
    <col min="4614" max="4614" width="12.140625" style="124" customWidth="1"/>
    <col min="4615" max="4615" width="17.28515625" style="124" customWidth="1"/>
    <col min="4616" max="4616" width="12.140625" style="124" customWidth="1"/>
    <col min="4617" max="4617" width="11.7109375" style="124" customWidth="1"/>
    <col min="4618" max="4618" width="9.140625" style="124"/>
    <col min="4619" max="4619" width="12.5703125" style="124" customWidth="1"/>
    <col min="4620" max="4620" width="13.140625" style="124" customWidth="1"/>
    <col min="4621" max="4621" width="9" style="124" customWidth="1"/>
    <col min="4622" max="4622" width="6" style="124" customWidth="1"/>
    <col min="4623" max="4623" width="8.140625" style="124" bestFit="1" customWidth="1"/>
    <col min="4624" max="4624" width="9.140625" style="124"/>
    <col min="4625" max="4625" width="14.5703125" style="124" customWidth="1"/>
    <col min="4626" max="4626" width="13.85546875" style="124" customWidth="1"/>
    <col min="4627" max="4627" width="18.140625" style="124" customWidth="1"/>
    <col min="4628" max="4628" width="18.42578125" style="124" customWidth="1"/>
    <col min="4629" max="4629" width="27.7109375" style="124" bestFit="1" customWidth="1"/>
    <col min="4630" max="4630" width="14.7109375" style="124" bestFit="1" customWidth="1"/>
    <col min="4631" max="4631" width="11.5703125" style="124" bestFit="1" customWidth="1"/>
    <col min="4632" max="4632" width="12.28515625" style="124" bestFit="1" customWidth="1"/>
    <col min="4633" max="4866" width="9.140625" style="124"/>
    <col min="4867" max="4867" width="4.5703125" style="124" customWidth="1"/>
    <col min="4868" max="4868" width="26" style="124" customWidth="1"/>
    <col min="4869" max="4869" width="23.5703125" style="124" customWidth="1"/>
    <col min="4870" max="4870" width="12.140625" style="124" customWidth="1"/>
    <col min="4871" max="4871" width="17.28515625" style="124" customWidth="1"/>
    <col min="4872" max="4872" width="12.140625" style="124" customWidth="1"/>
    <col min="4873" max="4873" width="11.7109375" style="124" customWidth="1"/>
    <col min="4874" max="4874" width="9.140625" style="124"/>
    <col min="4875" max="4875" width="12.5703125" style="124" customWidth="1"/>
    <col min="4876" max="4876" width="13.140625" style="124" customWidth="1"/>
    <col min="4877" max="4877" width="9" style="124" customWidth="1"/>
    <col min="4878" max="4878" width="6" style="124" customWidth="1"/>
    <col min="4879" max="4879" width="8.140625" style="124" bestFit="1" customWidth="1"/>
    <col min="4880" max="4880" width="9.140625" style="124"/>
    <col min="4881" max="4881" width="14.5703125" style="124" customWidth="1"/>
    <col min="4882" max="4882" width="13.85546875" style="124" customWidth="1"/>
    <col min="4883" max="4883" width="18.140625" style="124" customWidth="1"/>
    <col min="4884" max="4884" width="18.42578125" style="124" customWidth="1"/>
    <col min="4885" max="4885" width="27.7109375" style="124" bestFit="1" customWidth="1"/>
    <col min="4886" max="4886" width="14.7109375" style="124" bestFit="1" customWidth="1"/>
    <col min="4887" max="4887" width="11.5703125" style="124" bestFit="1" customWidth="1"/>
    <col min="4888" max="4888" width="12.28515625" style="124" bestFit="1" customWidth="1"/>
    <col min="4889" max="5122" width="9.140625" style="124"/>
    <col min="5123" max="5123" width="4.5703125" style="124" customWidth="1"/>
    <col min="5124" max="5124" width="26" style="124" customWidth="1"/>
    <col min="5125" max="5125" width="23.5703125" style="124" customWidth="1"/>
    <col min="5126" max="5126" width="12.140625" style="124" customWidth="1"/>
    <col min="5127" max="5127" width="17.28515625" style="124" customWidth="1"/>
    <col min="5128" max="5128" width="12.140625" style="124" customWidth="1"/>
    <col min="5129" max="5129" width="11.7109375" style="124" customWidth="1"/>
    <col min="5130" max="5130" width="9.140625" style="124"/>
    <col min="5131" max="5131" width="12.5703125" style="124" customWidth="1"/>
    <col min="5132" max="5132" width="13.140625" style="124" customWidth="1"/>
    <col min="5133" max="5133" width="9" style="124" customWidth="1"/>
    <col min="5134" max="5134" width="6" style="124" customWidth="1"/>
    <col min="5135" max="5135" width="8.140625" style="124" bestFit="1" customWidth="1"/>
    <col min="5136" max="5136" width="9.140625" style="124"/>
    <col min="5137" max="5137" width="14.5703125" style="124" customWidth="1"/>
    <col min="5138" max="5138" width="13.85546875" style="124" customWidth="1"/>
    <col min="5139" max="5139" width="18.140625" style="124" customWidth="1"/>
    <col min="5140" max="5140" width="18.42578125" style="124" customWidth="1"/>
    <col min="5141" max="5141" width="27.7109375" style="124" bestFit="1" customWidth="1"/>
    <col min="5142" max="5142" width="14.7109375" style="124" bestFit="1" customWidth="1"/>
    <col min="5143" max="5143" width="11.5703125" style="124" bestFit="1" customWidth="1"/>
    <col min="5144" max="5144" width="12.28515625" style="124" bestFit="1" customWidth="1"/>
    <col min="5145" max="5378" width="9.140625" style="124"/>
    <col min="5379" max="5379" width="4.5703125" style="124" customWidth="1"/>
    <col min="5380" max="5380" width="26" style="124" customWidth="1"/>
    <col min="5381" max="5381" width="23.5703125" style="124" customWidth="1"/>
    <col min="5382" max="5382" width="12.140625" style="124" customWidth="1"/>
    <col min="5383" max="5383" width="17.28515625" style="124" customWidth="1"/>
    <col min="5384" max="5384" width="12.140625" style="124" customWidth="1"/>
    <col min="5385" max="5385" width="11.7109375" style="124" customWidth="1"/>
    <col min="5386" max="5386" width="9.140625" style="124"/>
    <col min="5387" max="5387" width="12.5703125" style="124" customWidth="1"/>
    <col min="5388" max="5388" width="13.140625" style="124" customWidth="1"/>
    <col min="5389" max="5389" width="9" style="124" customWidth="1"/>
    <col min="5390" max="5390" width="6" style="124" customWidth="1"/>
    <col min="5391" max="5391" width="8.140625" style="124" bestFit="1" customWidth="1"/>
    <col min="5392" max="5392" width="9.140625" style="124"/>
    <col min="5393" max="5393" width="14.5703125" style="124" customWidth="1"/>
    <col min="5394" max="5394" width="13.85546875" style="124" customWidth="1"/>
    <col min="5395" max="5395" width="18.140625" style="124" customWidth="1"/>
    <col min="5396" max="5396" width="18.42578125" style="124" customWidth="1"/>
    <col min="5397" max="5397" width="27.7109375" style="124" bestFit="1" customWidth="1"/>
    <col min="5398" max="5398" width="14.7109375" style="124" bestFit="1" customWidth="1"/>
    <col min="5399" max="5399" width="11.5703125" style="124" bestFit="1" customWidth="1"/>
    <col min="5400" max="5400" width="12.28515625" style="124" bestFit="1" customWidth="1"/>
    <col min="5401" max="5634" width="9.140625" style="124"/>
    <col min="5635" max="5635" width="4.5703125" style="124" customWidth="1"/>
    <col min="5636" max="5636" width="26" style="124" customWidth="1"/>
    <col min="5637" max="5637" width="23.5703125" style="124" customWidth="1"/>
    <col min="5638" max="5638" width="12.140625" style="124" customWidth="1"/>
    <col min="5639" max="5639" width="17.28515625" style="124" customWidth="1"/>
    <col min="5640" max="5640" width="12.140625" style="124" customWidth="1"/>
    <col min="5641" max="5641" width="11.7109375" style="124" customWidth="1"/>
    <col min="5642" max="5642" width="9.140625" style="124"/>
    <col min="5643" max="5643" width="12.5703125" style="124" customWidth="1"/>
    <col min="5644" max="5644" width="13.140625" style="124" customWidth="1"/>
    <col min="5645" max="5645" width="9" style="124" customWidth="1"/>
    <col min="5646" max="5646" width="6" style="124" customWidth="1"/>
    <col min="5647" max="5647" width="8.140625" style="124" bestFit="1" customWidth="1"/>
    <col min="5648" max="5648" width="9.140625" style="124"/>
    <col min="5649" max="5649" width="14.5703125" style="124" customWidth="1"/>
    <col min="5650" max="5650" width="13.85546875" style="124" customWidth="1"/>
    <col min="5651" max="5651" width="18.140625" style="124" customWidth="1"/>
    <col min="5652" max="5652" width="18.42578125" style="124" customWidth="1"/>
    <col min="5653" max="5653" width="27.7109375" style="124" bestFit="1" customWidth="1"/>
    <col min="5654" max="5654" width="14.7109375" style="124" bestFit="1" customWidth="1"/>
    <col min="5655" max="5655" width="11.5703125" style="124" bestFit="1" customWidth="1"/>
    <col min="5656" max="5656" width="12.28515625" style="124" bestFit="1" customWidth="1"/>
    <col min="5657" max="5890" width="9.140625" style="124"/>
    <col min="5891" max="5891" width="4.5703125" style="124" customWidth="1"/>
    <col min="5892" max="5892" width="26" style="124" customWidth="1"/>
    <col min="5893" max="5893" width="23.5703125" style="124" customWidth="1"/>
    <col min="5894" max="5894" width="12.140625" style="124" customWidth="1"/>
    <col min="5895" max="5895" width="17.28515625" style="124" customWidth="1"/>
    <col min="5896" max="5896" width="12.140625" style="124" customWidth="1"/>
    <col min="5897" max="5897" width="11.7109375" style="124" customWidth="1"/>
    <col min="5898" max="5898" width="9.140625" style="124"/>
    <col min="5899" max="5899" width="12.5703125" style="124" customWidth="1"/>
    <col min="5900" max="5900" width="13.140625" style="124" customWidth="1"/>
    <col min="5901" max="5901" width="9" style="124" customWidth="1"/>
    <col min="5902" max="5902" width="6" style="124" customWidth="1"/>
    <col min="5903" max="5903" width="8.140625" style="124" bestFit="1" customWidth="1"/>
    <col min="5904" max="5904" width="9.140625" style="124"/>
    <col min="5905" max="5905" width="14.5703125" style="124" customWidth="1"/>
    <col min="5906" max="5906" width="13.85546875" style="124" customWidth="1"/>
    <col min="5907" max="5907" width="18.140625" style="124" customWidth="1"/>
    <col min="5908" max="5908" width="18.42578125" style="124" customWidth="1"/>
    <col min="5909" max="5909" width="27.7109375" style="124" bestFit="1" customWidth="1"/>
    <col min="5910" max="5910" width="14.7109375" style="124" bestFit="1" customWidth="1"/>
    <col min="5911" max="5911" width="11.5703125" style="124" bestFit="1" customWidth="1"/>
    <col min="5912" max="5912" width="12.28515625" style="124" bestFit="1" customWidth="1"/>
    <col min="5913" max="6146" width="9.140625" style="124"/>
    <col min="6147" max="6147" width="4.5703125" style="124" customWidth="1"/>
    <col min="6148" max="6148" width="26" style="124" customWidth="1"/>
    <col min="6149" max="6149" width="23.5703125" style="124" customWidth="1"/>
    <col min="6150" max="6150" width="12.140625" style="124" customWidth="1"/>
    <col min="6151" max="6151" width="17.28515625" style="124" customWidth="1"/>
    <col min="6152" max="6152" width="12.140625" style="124" customWidth="1"/>
    <col min="6153" max="6153" width="11.7109375" style="124" customWidth="1"/>
    <col min="6154" max="6154" width="9.140625" style="124"/>
    <col min="6155" max="6155" width="12.5703125" style="124" customWidth="1"/>
    <col min="6156" max="6156" width="13.140625" style="124" customWidth="1"/>
    <col min="6157" max="6157" width="9" style="124" customWidth="1"/>
    <col min="6158" max="6158" width="6" style="124" customWidth="1"/>
    <col min="6159" max="6159" width="8.140625" style="124" bestFit="1" customWidth="1"/>
    <col min="6160" max="6160" width="9.140625" style="124"/>
    <col min="6161" max="6161" width="14.5703125" style="124" customWidth="1"/>
    <col min="6162" max="6162" width="13.85546875" style="124" customWidth="1"/>
    <col min="6163" max="6163" width="18.140625" style="124" customWidth="1"/>
    <col min="6164" max="6164" width="18.42578125" style="124" customWidth="1"/>
    <col min="6165" max="6165" width="27.7109375" style="124" bestFit="1" customWidth="1"/>
    <col min="6166" max="6166" width="14.7109375" style="124" bestFit="1" customWidth="1"/>
    <col min="6167" max="6167" width="11.5703125" style="124" bestFit="1" customWidth="1"/>
    <col min="6168" max="6168" width="12.28515625" style="124" bestFit="1" customWidth="1"/>
    <col min="6169" max="6402" width="9.140625" style="124"/>
    <col min="6403" max="6403" width="4.5703125" style="124" customWidth="1"/>
    <col min="6404" max="6404" width="26" style="124" customWidth="1"/>
    <col min="6405" max="6405" width="23.5703125" style="124" customWidth="1"/>
    <col min="6406" max="6406" width="12.140625" style="124" customWidth="1"/>
    <col min="6407" max="6407" width="17.28515625" style="124" customWidth="1"/>
    <col min="6408" max="6408" width="12.140625" style="124" customWidth="1"/>
    <col min="6409" max="6409" width="11.7109375" style="124" customWidth="1"/>
    <col min="6410" max="6410" width="9.140625" style="124"/>
    <col min="6411" max="6411" width="12.5703125" style="124" customWidth="1"/>
    <col min="6412" max="6412" width="13.140625" style="124" customWidth="1"/>
    <col min="6413" max="6413" width="9" style="124" customWidth="1"/>
    <col min="6414" max="6414" width="6" style="124" customWidth="1"/>
    <col min="6415" max="6415" width="8.140625" style="124" bestFit="1" customWidth="1"/>
    <col min="6416" max="6416" width="9.140625" style="124"/>
    <col min="6417" max="6417" width="14.5703125" style="124" customWidth="1"/>
    <col min="6418" max="6418" width="13.85546875" style="124" customWidth="1"/>
    <col min="6419" max="6419" width="18.140625" style="124" customWidth="1"/>
    <col min="6420" max="6420" width="18.42578125" style="124" customWidth="1"/>
    <col min="6421" max="6421" width="27.7109375" style="124" bestFit="1" customWidth="1"/>
    <col min="6422" max="6422" width="14.7109375" style="124" bestFit="1" customWidth="1"/>
    <col min="6423" max="6423" width="11.5703125" style="124" bestFit="1" customWidth="1"/>
    <col min="6424" max="6424" width="12.28515625" style="124" bestFit="1" customWidth="1"/>
    <col min="6425" max="6658" width="9.140625" style="124"/>
    <col min="6659" max="6659" width="4.5703125" style="124" customWidth="1"/>
    <col min="6660" max="6660" width="26" style="124" customWidth="1"/>
    <col min="6661" max="6661" width="23.5703125" style="124" customWidth="1"/>
    <col min="6662" max="6662" width="12.140625" style="124" customWidth="1"/>
    <col min="6663" max="6663" width="17.28515625" style="124" customWidth="1"/>
    <col min="6664" max="6664" width="12.140625" style="124" customWidth="1"/>
    <col min="6665" max="6665" width="11.7109375" style="124" customWidth="1"/>
    <col min="6666" max="6666" width="9.140625" style="124"/>
    <col min="6667" max="6667" width="12.5703125" style="124" customWidth="1"/>
    <col min="6668" max="6668" width="13.140625" style="124" customWidth="1"/>
    <col min="6669" max="6669" width="9" style="124" customWidth="1"/>
    <col min="6670" max="6670" width="6" style="124" customWidth="1"/>
    <col min="6671" max="6671" width="8.140625" style="124" bestFit="1" customWidth="1"/>
    <col min="6672" max="6672" width="9.140625" style="124"/>
    <col min="6673" max="6673" width="14.5703125" style="124" customWidth="1"/>
    <col min="6674" max="6674" width="13.85546875" style="124" customWidth="1"/>
    <col min="6675" max="6675" width="18.140625" style="124" customWidth="1"/>
    <col min="6676" max="6676" width="18.42578125" style="124" customWidth="1"/>
    <col min="6677" max="6677" width="27.7109375" style="124" bestFit="1" customWidth="1"/>
    <col min="6678" max="6678" width="14.7109375" style="124" bestFit="1" customWidth="1"/>
    <col min="6679" max="6679" width="11.5703125" style="124" bestFit="1" customWidth="1"/>
    <col min="6680" max="6680" width="12.28515625" style="124" bestFit="1" customWidth="1"/>
    <col min="6681" max="6914" width="9.140625" style="124"/>
    <col min="6915" max="6915" width="4.5703125" style="124" customWidth="1"/>
    <col min="6916" max="6916" width="26" style="124" customWidth="1"/>
    <col min="6917" max="6917" width="23.5703125" style="124" customWidth="1"/>
    <col min="6918" max="6918" width="12.140625" style="124" customWidth="1"/>
    <col min="6919" max="6919" width="17.28515625" style="124" customWidth="1"/>
    <col min="6920" max="6920" width="12.140625" style="124" customWidth="1"/>
    <col min="6921" max="6921" width="11.7109375" style="124" customWidth="1"/>
    <col min="6922" max="6922" width="9.140625" style="124"/>
    <col min="6923" max="6923" width="12.5703125" style="124" customWidth="1"/>
    <col min="6924" max="6924" width="13.140625" style="124" customWidth="1"/>
    <col min="6925" max="6925" width="9" style="124" customWidth="1"/>
    <col min="6926" max="6926" width="6" style="124" customWidth="1"/>
    <col min="6927" max="6927" width="8.140625" style="124" bestFit="1" customWidth="1"/>
    <col min="6928" max="6928" width="9.140625" style="124"/>
    <col min="6929" max="6929" width="14.5703125" style="124" customWidth="1"/>
    <col min="6930" max="6930" width="13.85546875" style="124" customWidth="1"/>
    <col min="6931" max="6931" width="18.140625" style="124" customWidth="1"/>
    <col min="6932" max="6932" width="18.42578125" style="124" customWidth="1"/>
    <col min="6933" max="6933" width="27.7109375" style="124" bestFit="1" customWidth="1"/>
    <col min="6934" max="6934" width="14.7109375" style="124" bestFit="1" customWidth="1"/>
    <col min="6935" max="6935" width="11.5703125" style="124" bestFit="1" customWidth="1"/>
    <col min="6936" max="6936" width="12.28515625" style="124" bestFit="1" customWidth="1"/>
    <col min="6937" max="7170" width="9.140625" style="124"/>
    <col min="7171" max="7171" width="4.5703125" style="124" customWidth="1"/>
    <col min="7172" max="7172" width="26" style="124" customWidth="1"/>
    <col min="7173" max="7173" width="23.5703125" style="124" customWidth="1"/>
    <col min="7174" max="7174" width="12.140625" style="124" customWidth="1"/>
    <col min="7175" max="7175" width="17.28515625" style="124" customWidth="1"/>
    <col min="7176" max="7176" width="12.140625" style="124" customWidth="1"/>
    <col min="7177" max="7177" width="11.7109375" style="124" customWidth="1"/>
    <col min="7178" max="7178" width="9.140625" style="124"/>
    <col min="7179" max="7179" width="12.5703125" style="124" customWidth="1"/>
    <col min="7180" max="7180" width="13.140625" style="124" customWidth="1"/>
    <col min="7181" max="7181" width="9" style="124" customWidth="1"/>
    <col min="7182" max="7182" width="6" style="124" customWidth="1"/>
    <col min="7183" max="7183" width="8.140625" style="124" bestFit="1" customWidth="1"/>
    <col min="7184" max="7184" width="9.140625" style="124"/>
    <col min="7185" max="7185" width="14.5703125" style="124" customWidth="1"/>
    <col min="7186" max="7186" width="13.85546875" style="124" customWidth="1"/>
    <col min="7187" max="7187" width="18.140625" style="124" customWidth="1"/>
    <col min="7188" max="7188" width="18.42578125" style="124" customWidth="1"/>
    <col min="7189" max="7189" width="27.7109375" style="124" bestFit="1" customWidth="1"/>
    <col min="7190" max="7190" width="14.7109375" style="124" bestFit="1" customWidth="1"/>
    <col min="7191" max="7191" width="11.5703125" style="124" bestFit="1" customWidth="1"/>
    <col min="7192" max="7192" width="12.28515625" style="124" bestFit="1" customWidth="1"/>
    <col min="7193" max="7426" width="9.140625" style="124"/>
    <col min="7427" max="7427" width="4.5703125" style="124" customWidth="1"/>
    <col min="7428" max="7428" width="26" style="124" customWidth="1"/>
    <col min="7429" max="7429" width="23.5703125" style="124" customWidth="1"/>
    <col min="7430" max="7430" width="12.140625" style="124" customWidth="1"/>
    <col min="7431" max="7431" width="17.28515625" style="124" customWidth="1"/>
    <col min="7432" max="7432" width="12.140625" style="124" customWidth="1"/>
    <col min="7433" max="7433" width="11.7109375" style="124" customWidth="1"/>
    <col min="7434" max="7434" width="9.140625" style="124"/>
    <col min="7435" max="7435" width="12.5703125" style="124" customWidth="1"/>
    <col min="7436" max="7436" width="13.140625" style="124" customWidth="1"/>
    <col min="7437" max="7437" width="9" style="124" customWidth="1"/>
    <col min="7438" max="7438" width="6" style="124" customWidth="1"/>
    <col min="7439" max="7439" width="8.140625" style="124" bestFit="1" customWidth="1"/>
    <col min="7440" max="7440" width="9.140625" style="124"/>
    <col min="7441" max="7441" width="14.5703125" style="124" customWidth="1"/>
    <col min="7442" max="7442" width="13.85546875" style="124" customWidth="1"/>
    <col min="7443" max="7443" width="18.140625" style="124" customWidth="1"/>
    <col min="7444" max="7444" width="18.42578125" style="124" customWidth="1"/>
    <col min="7445" max="7445" width="27.7109375" style="124" bestFit="1" customWidth="1"/>
    <col min="7446" max="7446" width="14.7109375" style="124" bestFit="1" customWidth="1"/>
    <col min="7447" max="7447" width="11.5703125" style="124" bestFit="1" customWidth="1"/>
    <col min="7448" max="7448" width="12.28515625" style="124" bestFit="1" customWidth="1"/>
    <col min="7449" max="7682" width="9.140625" style="124"/>
    <col min="7683" max="7683" width="4.5703125" style="124" customWidth="1"/>
    <col min="7684" max="7684" width="26" style="124" customWidth="1"/>
    <col min="7685" max="7685" width="23.5703125" style="124" customWidth="1"/>
    <col min="7686" max="7686" width="12.140625" style="124" customWidth="1"/>
    <col min="7687" max="7687" width="17.28515625" style="124" customWidth="1"/>
    <col min="7688" max="7688" width="12.140625" style="124" customWidth="1"/>
    <col min="7689" max="7689" width="11.7109375" style="124" customWidth="1"/>
    <col min="7690" max="7690" width="9.140625" style="124"/>
    <col min="7691" max="7691" width="12.5703125" style="124" customWidth="1"/>
    <col min="7692" max="7692" width="13.140625" style="124" customWidth="1"/>
    <col min="7693" max="7693" width="9" style="124" customWidth="1"/>
    <col min="7694" max="7694" width="6" style="124" customWidth="1"/>
    <col min="7695" max="7695" width="8.140625" style="124" bestFit="1" customWidth="1"/>
    <col min="7696" max="7696" width="9.140625" style="124"/>
    <col min="7697" max="7697" width="14.5703125" style="124" customWidth="1"/>
    <col min="7698" max="7698" width="13.85546875" style="124" customWidth="1"/>
    <col min="7699" max="7699" width="18.140625" style="124" customWidth="1"/>
    <col min="7700" max="7700" width="18.42578125" style="124" customWidth="1"/>
    <col min="7701" max="7701" width="27.7109375" style="124" bestFit="1" customWidth="1"/>
    <col min="7702" max="7702" width="14.7109375" style="124" bestFit="1" customWidth="1"/>
    <col min="7703" max="7703" width="11.5703125" style="124" bestFit="1" customWidth="1"/>
    <col min="7704" max="7704" width="12.28515625" style="124" bestFit="1" customWidth="1"/>
    <col min="7705" max="7938" width="9.140625" style="124"/>
    <col min="7939" max="7939" width="4.5703125" style="124" customWidth="1"/>
    <col min="7940" max="7940" width="26" style="124" customWidth="1"/>
    <col min="7941" max="7941" width="23.5703125" style="124" customWidth="1"/>
    <col min="7942" max="7942" width="12.140625" style="124" customWidth="1"/>
    <col min="7943" max="7943" width="17.28515625" style="124" customWidth="1"/>
    <col min="7944" max="7944" width="12.140625" style="124" customWidth="1"/>
    <col min="7945" max="7945" width="11.7109375" style="124" customWidth="1"/>
    <col min="7946" max="7946" width="9.140625" style="124"/>
    <col min="7947" max="7947" width="12.5703125" style="124" customWidth="1"/>
    <col min="7948" max="7948" width="13.140625" style="124" customWidth="1"/>
    <col min="7949" max="7949" width="9" style="124" customWidth="1"/>
    <col min="7950" max="7950" width="6" style="124" customWidth="1"/>
    <col min="7951" max="7951" width="8.140625" style="124" bestFit="1" customWidth="1"/>
    <col min="7952" max="7952" width="9.140625" style="124"/>
    <col min="7953" max="7953" width="14.5703125" style="124" customWidth="1"/>
    <col min="7954" max="7954" width="13.85546875" style="124" customWidth="1"/>
    <col min="7955" max="7955" width="18.140625" style="124" customWidth="1"/>
    <col min="7956" max="7956" width="18.42578125" style="124" customWidth="1"/>
    <col min="7957" max="7957" width="27.7109375" style="124" bestFit="1" customWidth="1"/>
    <col min="7958" max="7958" width="14.7109375" style="124" bestFit="1" customWidth="1"/>
    <col min="7959" max="7959" width="11.5703125" style="124" bestFit="1" customWidth="1"/>
    <col min="7960" max="7960" width="12.28515625" style="124" bestFit="1" customWidth="1"/>
    <col min="7961" max="8194" width="9.140625" style="124"/>
    <col min="8195" max="8195" width="4.5703125" style="124" customWidth="1"/>
    <col min="8196" max="8196" width="26" style="124" customWidth="1"/>
    <col min="8197" max="8197" width="23.5703125" style="124" customWidth="1"/>
    <col min="8198" max="8198" width="12.140625" style="124" customWidth="1"/>
    <col min="8199" max="8199" width="17.28515625" style="124" customWidth="1"/>
    <col min="8200" max="8200" width="12.140625" style="124" customWidth="1"/>
    <col min="8201" max="8201" width="11.7109375" style="124" customWidth="1"/>
    <col min="8202" max="8202" width="9.140625" style="124"/>
    <col min="8203" max="8203" width="12.5703125" style="124" customWidth="1"/>
    <col min="8204" max="8204" width="13.140625" style="124" customWidth="1"/>
    <col min="8205" max="8205" width="9" style="124" customWidth="1"/>
    <col min="8206" max="8206" width="6" style="124" customWidth="1"/>
    <col min="8207" max="8207" width="8.140625" style="124" bestFit="1" customWidth="1"/>
    <col min="8208" max="8208" width="9.140625" style="124"/>
    <col min="8209" max="8209" width="14.5703125" style="124" customWidth="1"/>
    <col min="8210" max="8210" width="13.85546875" style="124" customWidth="1"/>
    <col min="8211" max="8211" width="18.140625" style="124" customWidth="1"/>
    <col min="8212" max="8212" width="18.42578125" style="124" customWidth="1"/>
    <col min="8213" max="8213" width="27.7109375" style="124" bestFit="1" customWidth="1"/>
    <col min="8214" max="8214" width="14.7109375" style="124" bestFit="1" customWidth="1"/>
    <col min="8215" max="8215" width="11.5703125" style="124" bestFit="1" customWidth="1"/>
    <col min="8216" max="8216" width="12.28515625" style="124" bestFit="1" customWidth="1"/>
    <col min="8217" max="8450" width="9.140625" style="124"/>
    <col min="8451" max="8451" width="4.5703125" style="124" customWidth="1"/>
    <col min="8452" max="8452" width="26" style="124" customWidth="1"/>
    <col min="8453" max="8453" width="23.5703125" style="124" customWidth="1"/>
    <col min="8454" max="8454" width="12.140625" style="124" customWidth="1"/>
    <col min="8455" max="8455" width="17.28515625" style="124" customWidth="1"/>
    <col min="8456" max="8456" width="12.140625" style="124" customWidth="1"/>
    <col min="8457" max="8457" width="11.7109375" style="124" customWidth="1"/>
    <col min="8458" max="8458" width="9.140625" style="124"/>
    <col min="8459" max="8459" width="12.5703125" style="124" customWidth="1"/>
    <col min="8460" max="8460" width="13.140625" style="124" customWidth="1"/>
    <col min="8461" max="8461" width="9" style="124" customWidth="1"/>
    <col min="8462" max="8462" width="6" style="124" customWidth="1"/>
    <col min="8463" max="8463" width="8.140625" style="124" bestFit="1" customWidth="1"/>
    <col min="8464" max="8464" width="9.140625" style="124"/>
    <col min="8465" max="8465" width="14.5703125" style="124" customWidth="1"/>
    <col min="8466" max="8466" width="13.85546875" style="124" customWidth="1"/>
    <col min="8467" max="8467" width="18.140625" style="124" customWidth="1"/>
    <col min="8468" max="8468" width="18.42578125" style="124" customWidth="1"/>
    <col min="8469" max="8469" width="27.7109375" style="124" bestFit="1" customWidth="1"/>
    <col min="8470" max="8470" width="14.7109375" style="124" bestFit="1" customWidth="1"/>
    <col min="8471" max="8471" width="11.5703125" style="124" bestFit="1" customWidth="1"/>
    <col min="8472" max="8472" width="12.28515625" style="124" bestFit="1" customWidth="1"/>
    <col min="8473" max="8706" width="9.140625" style="124"/>
    <col min="8707" max="8707" width="4.5703125" style="124" customWidth="1"/>
    <col min="8708" max="8708" width="26" style="124" customWidth="1"/>
    <col min="8709" max="8709" width="23.5703125" style="124" customWidth="1"/>
    <col min="8710" max="8710" width="12.140625" style="124" customWidth="1"/>
    <col min="8711" max="8711" width="17.28515625" style="124" customWidth="1"/>
    <col min="8712" max="8712" width="12.140625" style="124" customWidth="1"/>
    <col min="8713" max="8713" width="11.7109375" style="124" customWidth="1"/>
    <col min="8714" max="8714" width="9.140625" style="124"/>
    <col min="8715" max="8715" width="12.5703125" style="124" customWidth="1"/>
    <col min="8716" max="8716" width="13.140625" style="124" customWidth="1"/>
    <col min="8717" max="8717" width="9" style="124" customWidth="1"/>
    <col min="8718" max="8718" width="6" style="124" customWidth="1"/>
    <col min="8719" max="8719" width="8.140625" style="124" bestFit="1" customWidth="1"/>
    <col min="8720" max="8720" width="9.140625" style="124"/>
    <col min="8721" max="8721" width="14.5703125" style="124" customWidth="1"/>
    <col min="8722" max="8722" width="13.85546875" style="124" customWidth="1"/>
    <col min="8723" max="8723" width="18.140625" style="124" customWidth="1"/>
    <col min="8724" max="8724" width="18.42578125" style="124" customWidth="1"/>
    <col min="8725" max="8725" width="27.7109375" style="124" bestFit="1" customWidth="1"/>
    <col min="8726" max="8726" width="14.7109375" style="124" bestFit="1" customWidth="1"/>
    <col min="8727" max="8727" width="11.5703125" style="124" bestFit="1" customWidth="1"/>
    <col min="8728" max="8728" width="12.28515625" style="124" bestFit="1" customWidth="1"/>
    <col min="8729" max="8962" width="9.140625" style="124"/>
    <col min="8963" max="8963" width="4.5703125" style="124" customWidth="1"/>
    <col min="8964" max="8964" width="26" style="124" customWidth="1"/>
    <col min="8965" max="8965" width="23.5703125" style="124" customWidth="1"/>
    <col min="8966" max="8966" width="12.140625" style="124" customWidth="1"/>
    <col min="8967" max="8967" width="17.28515625" style="124" customWidth="1"/>
    <col min="8968" max="8968" width="12.140625" style="124" customWidth="1"/>
    <col min="8969" max="8969" width="11.7109375" style="124" customWidth="1"/>
    <col min="8970" max="8970" width="9.140625" style="124"/>
    <col min="8971" max="8971" width="12.5703125" style="124" customWidth="1"/>
    <col min="8972" max="8972" width="13.140625" style="124" customWidth="1"/>
    <col min="8973" max="8973" width="9" style="124" customWidth="1"/>
    <col min="8974" max="8974" width="6" style="124" customWidth="1"/>
    <col min="8975" max="8975" width="8.140625" style="124" bestFit="1" customWidth="1"/>
    <col min="8976" max="8976" width="9.140625" style="124"/>
    <col min="8977" max="8977" width="14.5703125" style="124" customWidth="1"/>
    <col min="8978" max="8978" width="13.85546875" style="124" customWidth="1"/>
    <col min="8979" max="8979" width="18.140625" style="124" customWidth="1"/>
    <col min="8980" max="8980" width="18.42578125" style="124" customWidth="1"/>
    <col min="8981" max="8981" width="27.7109375" style="124" bestFit="1" customWidth="1"/>
    <col min="8982" max="8982" width="14.7109375" style="124" bestFit="1" customWidth="1"/>
    <col min="8983" max="8983" width="11.5703125" style="124" bestFit="1" customWidth="1"/>
    <col min="8984" max="8984" width="12.28515625" style="124" bestFit="1" customWidth="1"/>
    <col min="8985" max="9218" width="9.140625" style="124"/>
    <col min="9219" max="9219" width="4.5703125" style="124" customWidth="1"/>
    <col min="9220" max="9220" width="26" style="124" customWidth="1"/>
    <col min="9221" max="9221" width="23.5703125" style="124" customWidth="1"/>
    <col min="9222" max="9222" width="12.140625" style="124" customWidth="1"/>
    <col min="9223" max="9223" width="17.28515625" style="124" customWidth="1"/>
    <col min="9224" max="9224" width="12.140625" style="124" customWidth="1"/>
    <col min="9225" max="9225" width="11.7109375" style="124" customWidth="1"/>
    <col min="9226" max="9226" width="9.140625" style="124"/>
    <col min="9227" max="9227" width="12.5703125" style="124" customWidth="1"/>
    <col min="9228" max="9228" width="13.140625" style="124" customWidth="1"/>
    <col min="9229" max="9229" width="9" style="124" customWidth="1"/>
    <col min="9230" max="9230" width="6" style="124" customWidth="1"/>
    <col min="9231" max="9231" width="8.140625" style="124" bestFit="1" customWidth="1"/>
    <col min="9232" max="9232" width="9.140625" style="124"/>
    <col min="9233" max="9233" width="14.5703125" style="124" customWidth="1"/>
    <col min="9234" max="9234" width="13.85546875" style="124" customWidth="1"/>
    <col min="9235" max="9235" width="18.140625" style="124" customWidth="1"/>
    <col min="9236" max="9236" width="18.42578125" style="124" customWidth="1"/>
    <col min="9237" max="9237" width="27.7109375" style="124" bestFit="1" customWidth="1"/>
    <col min="9238" max="9238" width="14.7109375" style="124" bestFit="1" customWidth="1"/>
    <col min="9239" max="9239" width="11.5703125" style="124" bestFit="1" customWidth="1"/>
    <col min="9240" max="9240" width="12.28515625" style="124" bestFit="1" customWidth="1"/>
    <col min="9241" max="9474" width="9.140625" style="124"/>
    <col min="9475" max="9475" width="4.5703125" style="124" customWidth="1"/>
    <col min="9476" max="9476" width="26" style="124" customWidth="1"/>
    <col min="9477" max="9477" width="23.5703125" style="124" customWidth="1"/>
    <col min="9478" max="9478" width="12.140625" style="124" customWidth="1"/>
    <col min="9479" max="9479" width="17.28515625" style="124" customWidth="1"/>
    <col min="9480" max="9480" width="12.140625" style="124" customWidth="1"/>
    <col min="9481" max="9481" width="11.7109375" style="124" customWidth="1"/>
    <col min="9482" max="9482" width="9.140625" style="124"/>
    <col min="9483" max="9483" width="12.5703125" style="124" customWidth="1"/>
    <col min="9484" max="9484" width="13.140625" style="124" customWidth="1"/>
    <col min="9485" max="9485" width="9" style="124" customWidth="1"/>
    <col min="9486" max="9486" width="6" style="124" customWidth="1"/>
    <col min="9487" max="9487" width="8.140625" style="124" bestFit="1" customWidth="1"/>
    <col min="9488" max="9488" width="9.140625" style="124"/>
    <col min="9489" max="9489" width="14.5703125" style="124" customWidth="1"/>
    <col min="9490" max="9490" width="13.85546875" style="124" customWidth="1"/>
    <col min="9491" max="9491" width="18.140625" style="124" customWidth="1"/>
    <col min="9492" max="9492" width="18.42578125" style="124" customWidth="1"/>
    <col min="9493" max="9493" width="27.7109375" style="124" bestFit="1" customWidth="1"/>
    <col min="9494" max="9494" width="14.7109375" style="124" bestFit="1" customWidth="1"/>
    <col min="9495" max="9495" width="11.5703125" style="124" bestFit="1" customWidth="1"/>
    <col min="9496" max="9496" width="12.28515625" style="124" bestFit="1" customWidth="1"/>
    <col min="9497" max="9730" width="9.140625" style="124"/>
    <col min="9731" max="9731" width="4.5703125" style="124" customWidth="1"/>
    <col min="9732" max="9732" width="26" style="124" customWidth="1"/>
    <col min="9733" max="9733" width="23.5703125" style="124" customWidth="1"/>
    <col min="9734" max="9734" width="12.140625" style="124" customWidth="1"/>
    <col min="9735" max="9735" width="17.28515625" style="124" customWidth="1"/>
    <col min="9736" max="9736" width="12.140625" style="124" customWidth="1"/>
    <col min="9737" max="9737" width="11.7109375" style="124" customWidth="1"/>
    <col min="9738" max="9738" width="9.140625" style="124"/>
    <col min="9739" max="9739" width="12.5703125" style="124" customWidth="1"/>
    <col min="9740" max="9740" width="13.140625" style="124" customWidth="1"/>
    <col min="9741" max="9741" width="9" style="124" customWidth="1"/>
    <col min="9742" max="9742" width="6" style="124" customWidth="1"/>
    <col min="9743" max="9743" width="8.140625" style="124" bestFit="1" customWidth="1"/>
    <col min="9744" max="9744" width="9.140625" style="124"/>
    <col min="9745" max="9745" width="14.5703125" style="124" customWidth="1"/>
    <col min="9746" max="9746" width="13.85546875" style="124" customWidth="1"/>
    <col min="9747" max="9747" width="18.140625" style="124" customWidth="1"/>
    <col min="9748" max="9748" width="18.42578125" style="124" customWidth="1"/>
    <col min="9749" max="9749" width="27.7109375" style="124" bestFit="1" customWidth="1"/>
    <col min="9750" max="9750" width="14.7109375" style="124" bestFit="1" customWidth="1"/>
    <col min="9751" max="9751" width="11.5703125" style="124" bestFit="1" customWidth="1"/>
    <col min="9752" max="9752" width="12.28515625" style="124" bestFit="1" customWidth="1"/>
    <col min="9753" max="9986" width="9.140625" style="124"/>
    <col min="9987" max="9987" width="4.5703125" style="124" customWidth="1"/>
    <col min="9988" max="9988" width="26" style="124" customWidth="1"/>
    <col min="9989" max="9989" width="23.5703125" style="124" customWidth="1"/>
    <col min="9990" max="9990" width="12.140625" style="124" customWidth="1"/>
    <col min="9991" max="9991" width="17.28515625" style="124" customWidth="1"/>
    <col min="9992" max="9992" width="12.140625" style="124" customWidth="1"/>
    <col min="9993" max="9993" width="11.7109375" style="124" customWidth="1"/>
    <col min="9994" max="9994" width="9.140625" style="124"/>
    <col min="9995" max="9995" width="12.5703125" style="124" customWidth="1"/>
    <col min="9996" max="9996" width="13.140625" style="124" customWidth="1"/>
    <col min="9997" max="9997" width="9" style="124" customWidth="1"/>
    <col min="9998" max="9998" width="6" style="124" customWidth="1"/>
    <col min="9999" max="9999" width="8.140625" style="124" bestFit="1" customWidth="1"/>
    <col min="10000" max="10000" width="9.140625" style="124"/>
    <col min="10001" max="10001" width="14.5703125" style="124" customWidth="1"/>
    <col min="10002" max="10002" width="13.85546875" style="124" customWidth="1"/>
    <col min="10003" max="10003" width="18.140625" style="124" customWidth="1"/>
    <col min="10004" max="10004" width="18.42578125" style="124" customWidth="1"/>
    <col min="10005" max="10005" width="27.7109375" style="124" bestFit="1" customWidth="1"/>
    <col min="10006" max="10006" width="14.7109375" style="124" bestFit="1" customWidth="1"/>
    <col min="10007" max="10007" width="11.5703125" style="124" bestFit="1" customWidth="1"/>
    <col min="10008" max="10008" width="12.28515625" style="124" bestFit="1" customWidth="1"/>
    <col min="10009" max="10242" width="9.140625" style="124"/>
    <col min="10243" max="10243" width="4.5703125" style="124" customWidth="1"/>
    <col min="10244" max="10244" width="26" style="124" customWidth="1"/>
    <col min="10245" max="10245" width="23.5703125" style="124" customWidth="1"/>
    <col min="10246" max="10246" width="12.140625" style="124" customWidth="1"/>
    <col min="10247" max="10247" width="17.28515625" style="124" customWidth="1"/>
    <col min="10248" max="10248" width="12.140625" style="124" customWidth="1"/>
    <col min="10249" max="10249" width="11.7109375" style="124" customWidth="1"/>
    <col min="10250" max="10250" width="9.140625" style="124"/>
    <col min="10251" max="10251" width="12.5703125" style="124" customWidth="1"/>
    <col min="10252" max="10252" width="13.140625" style="124" customWidth="1"/>
    <col min="10253" max="10253" width="9" style="124" customWidth="1"/>
    <col min="10254" max="10254" width="6" style="124" customWidth="1"/>
    <col min="10255" max="10255" width="8.140625" style="124" bestFit="1" customWidth="1"/>
    <col min="10256" max="10256" width="9.140625" style="124"/>
    <col min="10257" max="10257" width="14.5703125" style="124" customWidth="1"/>
    <col min="10258" max="10258" width="13.85546875" style="124" customWidth="1"/>
    <col min="10259" max="10259" width="18.140625" style="124" customWidth="1"/>
    <col min="10260" max="10260" width="18.42578125" style="124" customWidth="1"/>
    <col min="10261" max="10261" width="27.7109375" style="124" bestFit="1" customWidth="1"/>
    <col min="10262" max="10262" width="14.7109375" style="124" bestFit="1" customWidth="1"/>
    <col min="10263" max="10263" width="11.5703125" style="124" bestFit="1" customWidth="1"/>
    <col min="10264" max="10264" width="12.28515625" style="124" bestFit="1" customWidth="1"/>
    <col min="10265" max="10498" width="9.140625" style="124"/>
    <col min="10499" max="10499" width="4.5703125" style="124" customWidth="1"/>
    <col min="10500" max="10500" width="26" style="124" customWidth="1"/>
    <col min="10501" max="10501" width="23.5703125" style="124" customWidth="1"/>
    <col min="10502" max="10502" width="12.140625" style="124" customWidth="1"/>
    <col min="10503" max="10503" width="17.28515625" style="124" customWidth="1"/>
    <col min="10504" max="10504" width="12.140625" style="124" customWidth="1"/>
    <col min="10505" max="10505" width="11.7109375" style="124" customWidth="1"/>
    <col min="10506" max="10506" width="9.140625" style="124"/>
    <col min="10507" max="10507" width="12.5703125" style="124" customWidth="1"/>
    <col min="10508" max="10508" width="13.140625" style="124" customWidth="1"/>
    <col min="10509" max="10509" width="9" style="124" customWidth="1"/>
    <col min="10510" max="10510" width="6" style="124" customWidth="1"/>
    <col min="10511" max="10511" width="8.140625" style="124" bestFit="1" customWidth="1"/>
    <col min="10512" max="10512" width="9.140625" style="124"/>
    <col min="10513" max="10513" width="14.5703125" style="124" customWidth="1"/>
    <col min="10514" max="10514" width="13.85546875" style="124" customWidth="1"/>
    <col min="10515" max="10515" width="18.140625" style="124" customWidth="1"/>
    <col min="10516" max="10516" width="18.42578125" style="124" customWidth="1"/>
    <col min="10517" max="10517" width="27.7109375" style="124" bestFit="1" customWidth="1"/>
    <col min="10518" max="10518" width="14.7109375" style="124" bestFit="1" customWidth="1"/>
    <col min="10519" max="10519" width="11.5703125" style="124" bestFit="1" customWidth="1"/>
    <col min="10520" max="10520" width="12.28515625" style="124" bestFit="1" customWidth="1"/>
    <col min="10521" max="10754" width="9.140625" style="124"/>
    <col min="10755" max="10755" width="4.5703125" style="124" customWidth="1"/>
    <col min="10756" max="10756" width="26" style="124" customWidth="1"/>
    <col min="10757" max="10757" width="23.5703125" style="124" customWidth="1"/>
    <col min="10758" max="10758" width="12.140625" style="124" customWidth="1"/>
    <col min="10759" max="10759" width="17.28515625" style="124" customWidth="1"/>
    <col min="10760" max="10760" width="12.140625" style="124" customWidth="1"/>
    <col min="10761" max="10761" width="11.7109375" style="124" customWidth="1"/>
    <col min="10762" max="10762" width="9.140625" style="124"/>
    <col min="10763" max="10763" width="12.5703125" style="124" customWidth="1"/>
    <col min="10764" max="10764" width="13.140625" style="124" customWidth="1"/>
    <col min="10765" max="10765" width="9" style="124" customWidth="1"/>
    <col min="10766" max="10766" width="6" style="124" customWidth="1"/>
    <col min="10767" max="10767" width="8.140625" style="124" bestFit="1" customWidth="1"/>
    <col min="10768" max="10768" width="9.140625" style="124"/>
    <col min="10769" max="10769" width="14.5703125" style="124" customWidth="1"/>
    <col min="10770" max="10770" width="13.85546875" style="124" customWidth="1"/>
    <col min="10771" max="10771" width="18.140625" style="124" customWidth="1"/>
    <col min="10772" max="10772" width="18.42578125" style="124" customWidth="1"/>
    <col min="10773" max="10773" width="27.7109375" style="124" bestFit="1" customWidth="1"/>
    <col min="10774" max="10774" width="14.7109375" style="124" bestFit="1" customWidth="1"/>
    <col min="10775" max="10775" width="11.5703125" style="124" bestFit="1" customWidth="1"/>
    <col min="10776" max="10776" width="12.28515625" style="124" bestFit="1" customWidth="1"/>
    <col min="10777" max="11010" width="9.140625" style="124"/>
    <col min="11011" max="11011" width="4.5703125" style="124" customWidth="1"/>
    <col min="11012" max="11012" width="26" style="124" customWidth="1"/>
    <col min="11013" max="11013" width="23.5703125" style="124" customWidth="1"/>
    <col min="11014" max="11014" width="12.140625" style="124" customWidth="1"/>
    <col min="11015" max="11015" width="17.28515625" style="124" customWidth="1"/>
    <col min="11016" max="11016" width="12.140625" style="124" customWidth="1"/>
    <col min="11017" max="11017" width="11.7109375" style="124" customWidth="1"/>
    <col min="11018" max="11018" width="9.140625" style="124"/>
    <col min="11019" max="11019" width="12.5703125" style="124" customWidth="1"/>
    <col min="11020" max="11020" width="13.140625" style="124" customWidth="1"/>
    <col min="11021" max="11021" width="9" style="124" customWidth="1"/>
    <col min="11022" max="11022" width="6" style="124" customWidth="1"/>
    <col min="11023" max="11023" width="8.140625" style="124" bestFit="1" customWidth="1"/>
    <col min="11024" max="11024" width="9.140625" style="124"/>
    <col min="11025" max="11025" width="14.5703125" style="124" customWidth="1"/>
    <col min="11026" max="11026" width="13.85546875" style="124" customWidth="1"/>
    <col min="11027" max="11027" width="18.140625" style="124" customWidth="1"/>
    <col min="11028" max="11028" width="18.42578125" style="124" customWidth="1"/>
    <col min="11029" max="11029" width="27.7109375" style="124" bestFit="1" customWidth="1"/>
    <col min="11030" max="11030" width="14.7109375" style="124" bestFit="1" customWidth="1"/>
    <col min="11031" max="11031" width="11.5703125" style="124" bestFit="1" customWidth="1"/>
    <col min="11032" max="11032" width="12.28515625" style="124" bestFit="1" customWidth="1"/>
    <col min="11033" max="11266" width="9.140625" style="124"/>
    <col min="11267" max="11267" width="4.5703125" style="124" customWidth="1"/>
    <col min="11268" max="11268" width="26" style="124" customWidth="1"/>
    <col min="11269" max="11269" width="23.5703125" style="124" customWidth="1"/>
    <col min="11270" max="11270" width="12.140625" style="124" customWidth="1"/>
    <col min="11271" max="11271" width="17.28515625" style="124" customWidth="1"/>
    <col min="11272" max="11272" width="12.140625" style="124" customWidth="1"/>
    <col min="11273" max="11273" width="11.7109375" style="124" customWidth="1"/>
    <col min="11274" max="11274" width="9.140625" style="124"/>
    <col min="11275" max="11275" width="12.5703125" style="124" customWidth="1"/>
    <col min="11276" max="11276" width="13.140625" style="124" customWidth="1"/>
    <col min="11277" max="11277" width="9" style="124" customWidth="1"/>
    <col min="11278" max="11278" width="6" style="124" customWidth="1"/>
    <col min="11279" max="11279" width="8.140625" style="124" bestFit="1" customWidth="1"/>
    <col min="11280" max="11280" width="9.140625" style="124"/>
    <col min="11281" max="11281" width="14.5703125" style="124" customWidth="1"/>
    <col min="11282" max="11282" width="13.85546875" style="124" customWidth="1"/>
    <col min="11283" max="11283" width="18.140625" style="124" customWidth="1"/>
    <col min="11284" max="11284" width="18.42578125" style="124" customWidth="1"/>
    <col min="11285" max="11285" width="27.7109375" style="124" bestFit="1" customWidth="1"/>
    <col min="11286" max="11286" width="14.7109375" style="124" bestFit="1" customWidth="1"/>
    <col min="11287" max="11287" width="11.5703125" style="124" bestFit="1" customWidth="1"/>
    <col min="11288" max="11288" width="12.28515625" style="124" bestFit="1" customWidth="1"/>
    <col min="11289" max="11522" width="9.140625" style="124"/>
    <col min="11523" max="11523" width="4.5703125" style="124" customWidth="1"/>
    <col min="11524" max="11524" width="26" style="124" customWidth="1"/>
    <col min="11525" max="11525" width="23.5703125" style="124" customWidth="1"/>
    <col min="11526" max="11526" width="12.140625" style="124" customWidth="1"/>
    <col min="11527" max="11527" width="17.28515625" style="124" customWidth="1"/>
    <col min="11528" max="11528" width="12.140625" style="124" customWidth="1"/>
    <col min="11529" max="11529" width="11.7109375" style="124" customWidth="1"/>
    <col min="11530" max="11530" width="9.140625" style="124"/>
    <col min="11531" max="11531" width="12.5703125" style="124" customWidth="1"/>
    <col min="11532" max="11532" width="13.140625" style="124" customWidth="1"/>
    <col min="11533" max="11533" width="9" style="124" customWidth="1"/>
    <col min="11534" max="11534" width="6" style="124" customWidth="1"/>
    <col min="11535" max="11535" width="8.140625" style="124" bestFit="1" customWidth="1"/>
    <col min="11536" max="11536" width="9.140625" style="124"/>
    <col min="11537" max="11537" width="14.5703125" style="124" customWidth="1"/>
    <col min="11538" max="11538" width="13.85546875" style="124" customWidth="1"/>
    <col min="11539" max="11539" width="18.140625" style="124" customWidth="1"/>
    <col min="11540" max="11540" width="18.42578125" style="124" customWidth="1"/>
    <col min="11541" max="11541" width="27.7109375" style="124" bestFit="1" customWidth="1"/>
    <col min="11542" max="11542" width="14.7109375" style="124" bestFit="1" customWidth="1"/>
    <col min="11543" max="11543" width="11.5703125" style="124" bestFit="1" customWidth="1"/>
    <col min="11544" max="11544" width="12.28515625" style="124" bestFit="1" customWidth="1"/>
    <col min="11545" max="11778" width="9.140625" style="124"/>
    <col min="11779" max="11779" width="4.5703125" style="124" customWidth="1"/>
    <col min="11780" max="11780" width="26" style="124" customWidth="1"/>
    <col min="11781" max="11781" width="23.5703125" style="124" customWidth="1"/>
    <col min="11782" max="11782" width="12.140625" style="124" customWidth="1"/>
    <col min="11783" max="11783" width="17.28515625" style="124" customWidth="1"/>
    <col min="11784" max="11784" width="12.140625" style="124" customWidth="1"/>
    <col min="11785" max="11785" width="11.7109375" style="124" customWidth="1"/>
    <col min="11786" max="11786" width="9.140625" style="124"/>
    <col min="11787" max="11787" width="12.5703125" style="124" customWidth="1"/>
    <col min="11788" max="11788" width="13.140625" style="124" customWidth="1"/>
    <col min="11789" max="11789" width="9" style="124" customWidth="1"/>
    <col min="11790" max="11790" width="6" style="124" customWidth="1"/>
    <col min="11791" max="11791" width="8.140625" style="124" bestFit="1" customWidth="1"/>
    <col min="11792" max="11792" width="9.140625" style="124"/>
    <col min="11793" max="11793" width="14.5703125" style="124" customWidth="1"/>
    <col min="11794" max="11794" width="13.85546875" style="124" customWidth="1"/>
    <col min="11795" max="11795" width="18.140625" style="124" customWidth="1"/>
    <col min="11796" max="11796" width="18.42578125" style="124" customWidth="1"/>
    <col min="11797" max="11797" width="27.7109375" style="124" bestFit="1" customWidth="1"/>
    <col min="11798" max="11798" width="14.7109375" style="124" bestFit="1" customWidth="1"/>
    <col min="11799" max="11799" width="11.5703125" style="124" bestFit="1" customWidth="1"/>
    <col min="11800" max="11800" width="12.28515625" style="124" bestFit="1" customWidth="1"/>
    <col min="11801" max="12034" width="9.140625" style="124"/>
    <col min="12035" max="12035" width="4.5703125" style="124" customWidth="1"/>
    <col min="12036" max="12036" width="26" style="124" customWidth="1"/>
    <col min="12037" max="12037" width="23.5703125" style="124" customWidth="1"/>
    <col min="12038" max="12038" width="12.140625" style="124" customWidth="1"/>
    <col min="12039" max="12039" width="17.28515625" style="124" customWidth="1"/>
    <col min="12040" max="12040" width="12.140625" style="124" customWidth="1"/>
    <col min="12041" max="12041" width="11.7109375" style="124" customWidth="1"/>
    <col min="12042" max="12042" width="9.140625" style="124"/>
    <col min="12043" max="12043" width="12.5703125" style="124" customWidth="1"/>
    <col min="12044" max="12044" width="13.140625" style="124" customWidth="1"/>
    <col min="12045" max="12045" width="9" style="124" customWidth="1"/>
    <col min="12046" max="12046" width="6" style="124" customWidth="1"/>
    <col min="12047" max="12047" width="8.140625" style="124" bestFit="1" customWidth="1"/>
    <col min="12048" max="12048" width="9.140625" style="124"/>
    <col min="12049" max="12049" width="14.5703125" style="124" customWidth="1"/>
    <col min="12050" max="12050" width="13.85546875" style="124" customWidth="1"/>
    <col min="12051" max="12051" width="18.140625" style="124" customWidth="1"/>
    <col min="12052" max="12052" width="18.42578125" style="124" customWidth="1"/>
    <col min="12053" max="12053" width="27.7109375" style="124" bestFit="1" customWidth="1"/>
    <col min="12054" max="12054" width="14.7109375" style="124" bestFit="1" customWidth="1"/>
    <col min="12055" max="12055" width="11.5703125" style="124" bestFit="1" customWidth="1"/>
    <col min="12056" max="12056" width="12.28515625" style="124" bestFit="1" customWidth="1"/>
    <col min="12057" max="12290" width="9.140625" style="124"/>
    <col min="12291" max="12291" width="4.5703125" style="124" customWidth="1"/>
    <col min="12292" max="12292" width="26" style="124" customWidth="1"/>
    <col min="12293" max="12293" width="23.5703125" style="124" customWidth="1"/>
    <col min="12294" max="12294" width="12.140625" style="124" customWidth="1"/>
    <col min="12295" max="12295" width="17.28515625" style="124" customWidth="1"/>
    <col min="12296" max="12296" width="12.140625" style="124" customWidth="1"/>
    <col min="12297" max="12297" width="11.7109375" style="124" customWidth="1"/>
    <col min="12298" max="12298" width="9.140625" style="124"/>
    <col min="12299" max="12299" width="12.5703125" style="124" customWidth="1"/>
    <col min="12300" max="12300" width="13.140625" style="124" customWidth="1"/>
    <col min="12301" max="12301" width="9" style="124" customWidth="1"/>
    <col min="12302" max="12302" width="6" style="124" customWidth="1"/>
    <col min="12303" max="12303" width="8.140625" style="124" bestFit="1" customWidth="1"/>
    <col min="12304" max="12304" width="9.140625" style="124"/>
    <col min="12305" max="12305" width="14.5703125" style="124" customWidth="1"/>
    <col min="12306" max="12306" width="13.85546875" style="124" customWidth="1"/>
    <col min="12307" max="12307" width="18.140625" style="124" customWidth="1"/>
    <col min="12308" max="12308" width="18.42578125" style="124" customWidth="1"/>
    <col min="12309" max="12309" width="27.7109375" style="124" bestFit="1" customWidth="1"/>
    <col min="12310" max="12310" width="14.7109375" style="124" bestFit="1" customWidth="1"/>
    <col min="12311" max="12311" width="11.5703125" style="124" bestFit="1" customWidth="1"/>
    <col min="12312" max="12312" width="12.28515625" style="124" bestFit="1" customWidth="1"/>
    <col min="12313" max="12546" width="9.140625" style="124"/>
    <col min="12547" max="12547" width="4.5703125" style="124" customWidth="1"/>
    <col min="12548" max="12548" width="26" style="124" customWidth="1"/>
    <col min="12549" max="12549" width="23.5703125" style="124" customWidth="1"/>
    <col min="12550" max="12550" width="12.140625" style="124" customWidth="1"/>
    <col min="12551" max="12551" width="17.28515625" style="124" customWidth="1"/>
    <col min="12552" max="12552" width="12.140625" style="124" customWidth="1"/>
    <col min="12553" max="12553" width="11.7109375" style="124" customWidth="1"/>
    <col min="12554" max="12554" width="9.140625" style="124"/>
    <col min="12555" max="12555" width="12.5703125" style="124" customWidth="1"/>
    <col min="12556" max="12556" width="13.140625" style="124" customWidth="1"/>
    <col min="12557" max="12557" width="9" style="124" customWidth="1"/>
    <col min="12558" max="12558" width="6" style="124" customWidth="1"/>
    <col min="12559" max="12559" width="8.140625" style="124" bestFit="1" customWidth="1"/>
    <col min="12560" max="12560" width="9.140625" style="124"/>
    <col min="12561" max="12561" width="14.5703125" style="124" customWidth="1"/>
    <col min="12562" max="12562" width="13.85546875" style="124" customWidth="1"/>
    <col min="12563" max="12563" width="18.140625" style="124" customWidth="1"/>
    <col min="12564" max="12564" width="18.42578125" style="124" customWidth="1"/>
    <col min="12565" max="12565" width="27.7109375" style="124" bestFit="1" customWidth="1"/>
    <col min="12566" max="12566" width="14.7109375" style="124" bestFit="1" customWidth="1"/>
    <col min="12567" max="12567" width="11.5703125" style="124" bestFit="1" customWidth="1"/>
    <col min="12568" max="12568" width="12.28515625" style="124" bestFit="1" customWidth="1"/>
    <col min="12569" max="12802" width="9.140625" style="124"/>
    <col min="12803" max="12803" width="4.5703125" style="124" customWidth="1"/>
    <col min="12804" max="12804" width="26" style="124" customWidth="1"/>
    <col min="12805" max="12805" width="23.5703125" style="124" customWidth="1"/>
    <col min="12806" max="12806" width="12.140625" style="124" customWidth="1"/>
    <col min="12807" max="12807" width="17.28515625" style="124" customWidth="1"/>
    <col min="12808" max="12808" width="12.140625" style="124" customWidth="1"/>
    <col min="12809" max="12809" width="11.7109375" style="124" customWidth="1"/>
    <col min="12810" max="12810" width="9.140625" style="124"/>
    <col min="12811" max="12811" width="12.5703125" style="124" customWidth="1"/>
    <col min="12812" max="12812" width="13.140625" style="124" customWidth="1"/>
    <col min="12813" max="12813" width="9" style="124" customWidth="1"/>
    <col min="12814" max="12814" width="6" style="124" customWidth="1"/>
    <col min="12815" max="12815" width="8.140625" style="124" bestFit="1" customWidth="1"/>
    <col min="12816" max="12816" width="9.140625" style="124"/>
    <col min="12817" max="12817" width="14.5703125" style="124" customWidth="1"/>
    <col min="12818" max="12818" width="13.85546875" style="124" customWidth="1"/>
    <col min="12819" max="12819" width="18.140625" style="124" customWidth="1"/>
    <col min="12820" max="12820" width="18.42578125" style="124" customWidth="1"/>
    <col min="12821" max="12821" width="27.7109375" style="124" bestFit="1" customWidth="1"/>
    <col min="12822" max="12822" width="14.7109375" style="124" bestFit="1" customWidth="1"/>
    <col min="12823" max="12823" width="11.5703125" style="124" bestFit="1" customWidth="1"/>
    <col min="12824" max="12824" width="12.28515625" style="124" bestFit="1" customWidth="1"/>
    <col min="12825" max="13058" width="9.140625" style="124"/>
    <col min="13059" max="13059" width="4.5703125" style="124" customWidth="1"/>
    <col min="13060" max="13060" width="26" style="124" customWidth="1"/>
    <col min="13061" max="13061" width="23.5703125" style="124" customWidth="1"/>
    <col min="13062" max="13062" width="12.140625" style="124" customWidth="1"/>
    <col min="13063" max="13063" width="17.28515625" style="124" customWidth="1"/>
    <col min="13064" max="13064" width="12.140625" style="124" customWidth="1"/>
    <col min="13065" max="13065" width="11.7109375" style="124" customWidth="1"/>
    <col min="13066" max="13066" width="9.140625" style="124"/>
    <col min="13067" max="13067" width="12.5703125" style="124" customWidth="1"/>
    <col min="13068" max="13068" width="13.140625" style="124" customWidth="1"/>
    <col min="13069" max="13069" width="9" style="124" customWidth="1"/>
    <col min="13070" max="13070" width="6" style="124" customWidth="1"/>
    <col min="13071" max="13071" width="8.140625" style="124" bestFit="1" customWidth="1"/>
    <col min="13072" max="13072" width="9.140625" style="124"/>
    <col min="13073" max="13073" width="14.5703125" style="124" customWidth="1"/>
    <col min="13074" max="13074" width="13.85546875" style="124" customWidth="1"/>
    <col min="13075" max="13075" width="18.140625" style="124" customWidth="1"/>
    <col min="13076" max="13076" width="18.42578125" style="124" customWidth="1"/>
    <col min="13077" max="13077" width="27.7109375" style="124" bestFit="1" customWidth="1"/>
    <col min="13078" max="13078" width="14.7109375" style="124" bestFit="1" customWidth="1"/>
    <col min="13079" max="13079" width="11.5703125" style="124" bestFit="1" customWidth="1"/>
    <col min="13080" max="13080" width="12.28515625" style="124" bestFit="1" customWidth="1"/>
    <col min="13081" max="13314" width="9.140625" style="124"/>
    <col min="13315" max="13315" width="4.5703125" style="124" customWidth="1"/>
    <col min="13316" max="13316" width="26" style="124" customWidth="1"/>
    <col min="13317" max="13317" width="23.5703125" style="124" customWidth="1"/>
    <col min="13318" max="13318" width="12.140625" style="124" customWidth="1"/>
    <col min="13319" max="13319" width="17.28515625" style="124" customWidth="1"/>
    <col min="13320" max="13320" width="12.140625" style="124" customWidth="1"/>
    <col min="13321" max="13321" width="11.7109375" style="124" customWidth="1"/>
    <col min="13322" max="13322" width="9.140625" style="124"/>
    <col min="13323" max="13323" width="12.5703125" style="124" customWidth="1"/>
    <col min="13324" max="13324" width="13.140625" style="124" customWidth="1"/>
    <col min="13325" max="13325" width="9" style="124" customWidth="1"/>
    <col min="13326" max="13326" width="6" style="124" customWidth="1"/>
    <col min="13327" max="13327" width="8.140625" style="124" bestFit="1" customWidth="1"/>
    <col min="13328" max="13328" width="9.140625" style="124"/>
    <col min="13329" max="13329" width="14.5703125" style="124" customWidth="1"/>
    <col min="13330" max="13330" width="13.85546875" style="124" customWidth="1"/>
    <col min="13331" max="13331" width="18.140625" style="124" customWidth="1"/>
    <col min="13332" max="13332" width="18.42578125" style="124" customWidth="1"/>
    <col min="13333" max="13333" width="27.7109375" style="124" bestFit="1" customWidth="1"/>
    <col min="13334" max="13334" width="14.7109375" style="124" bestFit="1" customWidth="1"/>
    <col min="13335" max="13335" width="11.5703125" style="124" bestFit="1" customWidth="1"/>
    <col min="13336" max="13336" width="12.28515625" style="124" bestFit="1" customWidth="1"/>
    <col min="13337" max="13570" width="9.140625" style="124"/>
    <col min="13571" max="13571" width="4.5703125" style="124" customWidth="1"/>
    <col min="13572" max="13572" width="26" style="124" customWidth="1"/>
    <col min="13573" max="13573" width="23.5703125" style="124" customWidth="1"/>
    <col min="13574" max="13574" width="12.140625" style="124" customWidth="1"/>
    <col min="13575" max="13575" width="17.28515625" style="124" customWidth="1"/>
    <col min="13576" max="13576" width="12.140625" style="124" customWidth="1"/>
    <col min="13577" max="13577" width="11.7109375" style="124" customWidth="1"/>
    <col min="13578" max="13578" width="9.140625" style="124"/>
    <col min="13579" max="13579" width="12.5703125" style="124" customWidth="1"/>
    <col min="13580" max="13580" width="13.140625" style="124" customWidth="1"/>
    <col min="13581" max="13581" width="9" style="124" customWidth="1"/>
    <col min="13582" max="13582" width="6" style="124" customWidth="1"/>
    <col min="13583" max="13583" width="8.140625" style="124" bestFit="1" customWidth="1"/>
    <col min="13584" max="13584" width="9.140625" style="124"/>
    <col min="13585" max="13585" width="14.5703125" style="124" customWidth="1"/>
    <col min="13586" max="13586" width="13.85546875" style="124" customWidth="1"/>
    <col min="13587" max="13587" width="18.140625" style="124" customWidth="1"/>
    <col min="13588" max="13588" width="18.42578125" style="124" customWidth="1"/>
    <col min="13589" max="13589" width="27.7109375" style="124" bestFit="1" customWidth="1"/>
    <col min="13590" max="13590" width="14.7109375" style="124" bestFit="1" customWidth="1"/>
    <col min="13591" max="13591" width="11.5703125" style="124" bestFit="1" customWidth="1"/>
    <col min="13592" max="13592" width="12.28515625" style="124" bestFit="1" customWidth="1"/>
    <col min="13593" max="13826" width="9.140625" style="124"/>
    <col min="13827" max="13827" width="4.5703125" style="124" customWidth="1"/>
    <col min="13828" max="13828" width="26" style="124" customWidth="1"/>
    <col min="13829" max="13829" width="23.5703125" style="124" customWidth="1"/>
    <col min="13830" max="13830" width="12.140625" style="124" customWidth="1"/>
    <col min="13831" max="13831" width="17.28515625" style="124" customWidth="1"/>
    <col min="13832" max="13832" width="12.140625" style="124" customWidth="1"/>
    <col min="13833" max="13833" width="11.7109375" style="124" customWidth="1"/>
    <col min="13834" max="13834" width="9.140625" style="124"/>
    <col min="13835" max="13835" width="12.5703125" style="124" customWidth="1"/>
    <col min="13836" max="13836" width="13.140625" style="124" customWidth="1"/>
    <col min="13837" max="13837" width="9" style="124" customWidth="1"/>
    <col min="13838" max="13838" width="6" style="124" customWidth="1"/>
    <col min="13839" max="13839" width="8.140625" style="124" bestFit="1" customWidth="1"/>
    <col min="13840" max="13840" width="9.140625" style="124"/>
    <col min="13841" max="13841" width="14.5703125" style="124" customWidth="1"/>
    <col min="13842" max="13842" width="13.85546875" style="124" customWidth="1"/>
    <col min="13843" max="13843" width="18.140625" style="124" customWidth="1"/>
    <col min="13844" max="13844" width="18.42578125" style="124" customWidth="1"/>
    <col min="13845" max="13845" width="27.7109375" style="124" bestFit="1" customWidth="1"/>
    <col min="13846" max="13846" width="14.7109375" style="124" bestFit="1" customWidth="1"/>
    <col min="13847" max="13847" width="11.5703125" style="124" bestFit="1" customWidth="1"/>
    <col min="13848" max="13848" width="12.28515625" style="124" bestFit="1" customWidth="1"/>
    <col min="13849" max="14082" width="9.140625" style="124"/>
    <col min="14083" max="14083" width="4.5703125" style="124" customWidth="1"/>
    <col min="14084" max="14084" width="26" style="124" customWidth="1"/>
    <col min="14085" max="14085" width="23.5703125" style="124" customWidth="1"/>
    <col min="14086" max="14086" width="12.140625" style="124" customWidth="1"/>
    <col min="14087" max="14087" width="17.28515625" style="124" customWidth="1"/>
    <col min="14088" max="14088" width="12.140625" style="124" customWidth="1"/>
    <col min="14089" max="14089" width="11.7109375" style="124" customWidth="1"/>
    <col min="14090" max="14090" width="9.140625" style="124"/>
    <col min="14091" max="14091" width="12.5703125" style="124" customWidth="1"/>
    <col min="14092" max="14092" width="13.140625" style="124" customWidth="1"/>
    <col min="14093" max="14093" width="9" style="124" customWidth="1"/>
    <col min="14094" max="14094" width="6" style="124" customWidth="1"/>
    <col min="14095" max="14095" width="8.140625" style="124" bestFit="1" customWidth="1"/>
    <col min="14096" max="14096" width="9.140625" style="124"/>
    <col min="14097" max="14097" width="14.5703125" style="124" customWidth="1"/>
    <col min="14098" max="14098" width="13.85546875" style="124" customWidth="1"/>
    <col min="14099" max="14099" width="18.140625" style="124" customWidth="1"/>
    <col min="14100" max="14100" width="18.42578125" style="124" customWidth="1"/>
    <col min="14101" max="14101" width="27.7109375" style="124" bestFit="1" customWidth="1"/>
    <col min="14102" max="14102" width="14.7109375" style="124" bestFit="1" customWidth="1"/>
    <col min="14103" max="14103" width="11.5703125" style="124" bestFit="1" customWidth="1"/>
    <col min="14104" max="14104" width="12.28515625" style="124" bestFit="1" customWidth="1"/>
    <col min="14105" max="14338" width="9.140625" style="124"/>
    <col min="14339" max="14339" width="4.5703125" style="124" customWidth="1"/>
    <col min="14340" max="14340" width="26" style="124" customWidth="1"/>
    <col min="14341" max="14341" width="23.5703125" style="124" customWidth="1"/>
    <col min="14342" max="14342" width="12.140625" style="124" customWidth="1"/>
    <col min="14343" max="14343" width="17.28515625" style="124" customWidth="1"/>
    <col min="14344" max="14344" width="12.140625" style="124" customWidth="1"/>
    <col min="14345" max="14345" width="11.7109375" style="124" customWidth="1"/>
    <col min="14346" max="14346" width="9.140625" style="124"/>
    <col min="14347" max="14347" width="12.5703125" style="124" customWidth="1"/>
    <col min="14348" max="14348" width="13.140625" style="124" customWidth="1"/>
    <col min="14349" max="14349" width="9" style="124" customWidth="1"/>
    <col min="14350" max="14350" width="6" style="124" customWidth="1"/>
    <col min="14351" max="14351" width="8.140625" style="124" bestFit="1" customWidth="1"/>
    <col min="14352" max="14352" width="9.140625" style="124"/>
    <col min="14353" max="14353" width="14.5703125" style="124" customWidth="1"/>
    <col min="14354" max="14354" width="13.85546875" style="124" customWidth="1"/>
    <col min="14355" max="14355" width="18.140625" style="124" customWidth="1"/>
    <col min="14356" max="14356" width="18.42578125" style="124" customWidth="1"/>
    <col min="14357" max="14357" width="27.7109375" style="124" bestFit="1" customWidth="1"/>
    <col min="14358" max="14358" width="14.7109375" style="124" bestFit="1" customWidth="1"/>
    <col min="14359" max="14359" width="11.5703125" style="124" bestFit="1" customWidth="1"/>
    <col min="14360" max="14360" width="12.28515625" style="124" bestFit="1" customWidth="1"/>
    <col min="14361" max="14594" width="9.140625" style="124"/>
    <col min="14595" max="14595" width="4.5703125" style="124" customWidth="1"/>
    <col min="14596" max="14596" width="26" style="124" customWidth="1"/>
    <col min="14597" max="14597" width="23.5703125" style="124" customWidth="1"/>
    <col min="14598" max="14598" width="12.140625" style="124" customWidth="1"/>
    <col min="14599" max="14599" width="17.28515625" style="124" customWidth="1"/>
    <col min="14600" max="14600" width="12.140625" style="124" customWidth="1"/>
    <col min="14601" max="14601" width="11.7109375" style="124" customWidth="1"/>
    <col min="14602" max="14602" width="9.140625" style="124"/>
    <col min="14603" max="14603" width="12.5703125" style="124" customWidth="1"/>
    <col min="14604" max="14604" width="13.140625" style="124" customWidth="1"/>
    <col min="14605" max="14605" width="9" style="124" customWidth="1"/>
    <col min="14606" max="14606" width="6" style="124" customWidth="1"/>
    <col min="14607" max="14607" width="8.140625" style="124" bestFit="1" customWidth="1"/>
    <col min="14608" max="14608" width="9.140625" style="124"/>
    <col min="14609" max="14609" width="14.5703125" style="124" customWidth="1"/>
    <col min="14610" max="14610" width="13.85546875" style="124" customWidth="1"/>
    <col min="14611" max="14611" width="18.140625" style="124" customWidth="1"/>
    <col min="14612" max="14612" width="18.42578125" style="124" customWidth="1"/>
    <col min="14613" max="14613" width="27.7109375" style="124" bestFit="1" customWidth="1"/>
    <col min="14614" max="14614" width="14.7109375" style="124" bestFit="1" customWidth="1"/>
    <col min="14615" max="14615" width="11.5703125" style="124" bestFit="1" customWidth="1"/>
    <col min="14616" max="14616" width="12.28515625" style="124" bestFit="1" customWidth="1"/>
    <col min="14617" max="14850" width="9.140625" style="124"/>
    <col min="14851" max="14851" width="4.5703125" style="124" customWidth="1"/>
    <col min="14852" max="14852" width="26" style="124" customWidth="1"/>
    <col min="14853" max="14853" width="23.5703125" style="124" customWidth="1"/>
    <col min="14854" max="14854" width="12.140625" style="124" customWidth="1"/>
    <col min="14855" max="14855" width="17.28515625" style="124" customWidth="1"/>
    <col min="14856" max="14856" width="12.140625" style="124" customWidth="1"/>
    <col min="14857" max="14857" width="11.7109375" style="124" customWidth="1"/>
    <col min="14858" max="14858" width="9.140625" style="124"/>
    <col min="14859" max="14859" width="12.5703125" style="124" customWidth="1"/>
    <col min="14860" max="14860" width="13.140625" style="124" customWidth="1"/>
    <col min="14861" max="14861" width="9" style="124" customWidth="1"/>
    <col min="14862" max="14862" width="6" style="124" customWidth="1"/>
    <col min="14863" max="14863" width="8.140625" style="124" bestFit="1" customWidth="1"/>
    <col min="14864" max="14864" width="9.140625" style="124"/>
    <col min="14865" max="14865" width="14.5703125" style="124" customWidth="1"/>
    <col min="14866" max="14866" width="13.85546875" style="124" customWidth="1"/>
    <col min="14867" max="14867" width="18.140625" style="124" customWidth="1"/>
    <col min="14868" max="14868" width="18.42578125" style="124" customWidth="1"/>
    <col min="14869" max="14869" width="27.7109375" style="124" bestFit="1" customWidth="1"/>
    <col min="14870" max="14870" width="14.7109375" style="124" bestFit="1" customWidth="1"/>
    <col min="14871" max="14871" width="11.5703125" style="124" bestFit="1" customWidth="1"/>
    <col min="14872" max="14872" width="12.28515625" style="124" bestFit="1" customWidth="1"/>
    <col min="14873" max="15106" width="9.140625" style="124"/>
    <col min="15107" max="15107" width="4.5703125" style="124" customWidth="1"/>
    <col min="15108" max="15108" width="26" style="124" customWidth="1"/>
    <col min="15109" max="15109" width="23.5703125" style="124" customWidth="1"/>
    <col min="15110" max="15110" width="12.140625" style="124" customWidth="1"/>
    <col min="15111" max="15111" width="17.28515625" style="124" customWidth="1"/>
    <col min="15112" max="15112" width="12.140625" style="124" customWidth="1"/>
    <col min="15113" max="15113" width="11.7109375" style="124" customWidth="1"/>
    <col min="15114" max="15114" width="9.140625" style="124"/>
    <col min="15115" max="15115" width="12.5703125" style="124" customWidth="1"/>
    <col min="15116" max="15116" width="13.140625" style="124" customWidth="1"/>
    <col min="15117" max="15117" width="9" style="124" customWidth="1"/>
    <col min="15118" max="15118" width="6" style="124" customWidth="1"/>
    <col min="15119" max="15119" width="8.140625" style="124" bestFit="1" customWidth="1"/>
    <col min="15120" max="15120" width="9.140625" style="124"/>
    <col min="15121" max="15121" width="14.5703125" style="124" customWidth="1"/>
    <col min="15122" max="15122" width="13.85546875" style="124" customWidth="1"/>
    <col min="15123" max="15123" width="18.140625" style="124" customWidth="1"/>
    <col min="15124" max="15124" width="18.42578125" style="124" customWidth="1"/>
    <col min="15125" max="15125" width="27.7109375" style="124" bestFit="1" customWidth="1"/>
    <col min="15126" max="15126" width="14.7109375" style="124" bestFit="1" customWidth="1"/>
    <col min="15127" max="15127" width="11.5703125" style="124" bestFit="1" customWidth="1"/>
    <col min="15128" max="15128" width="12.28515625" style="124" bestFit="1" customWidth="1"/>
    <col min="15129" max="15362" width="9.140625" style="124"/>
    <col min="15363" max="15363" width="4.5703125" style="124" customWidth="1"/>
    <col min="15364" max="15364" width="26" style="124" customWidth="1"/>
    <col min="15365" max="15365" width="23.5703125" style="124" customWidth="1"/>
    <col min="15366" max="15366" width="12.140625" style="124" customWidth="1"/>
    <col min="15367" max="15367" width="17.28515625" style="124" customWidth="1"/>
    <col min="15368" max="15368" width="12.140625" style="124" customWidth="1"/>
    <col min="15369" max="15369" width="11.7109375" style="124" customWidth="1"/>
    <col min="15370" max="15370" width="9.140625" style="124"/>
    <col min="15371" max="15371" width="12.5703125" style="124" customWidth="1"/>
    <col min="15372" max="15372" width="13.140625" style="124" customWidth="1"/>
    <col min="15373" max="15373" width="9" style="124" customWidth="1"/>
    <col min="15374" max="15374" width="6" style="124" customWidth="1"/>
    <col min="15375" max="15375" width="8.140625" style="124" bestFit="1" customWidth="1"/>
    <col min="15376" max="15376" width="9.140625" style="124"/>
    <col min="15377" max="15377" width="14.5703125" style="124" customWidth="1"/>
    <col min="15378" max="15378" width="13.85546875" style="124" customWidth="1"/>
    <col min="15379" max="15379" width="18.140625" style="124" customWidth="1"/>
    <col min="15380" max="15380" width="18.42578125" style="124" customWidth="1"/>
    <col min="15381" max="15381" width="27.7109375" style="124" bestFit="1" customWidth="1"/>
    <col min="15382" max="15382" width="14.7109375" style="124" bestFit="1" customWidth="1"/>
    <col min="15383" max="15383" width="11.5703125" style="124" bestFit="1" customWidth="1"/>
    <col min="15384" max="15384" width="12.28515625" style="124" bestFit="1" customWidth="1"/>
    <col min="15385" max="15618" width="9.140625" style="124"/>
    <col min="15619" max="15619" width="4.5703125" style="124" customWidth="1"/>
    <col min="15620" max="15620" width="26" style="124" customWidth="1"/>
    <col min="15621" max="15621" width="23.5703125" style="124" customWidth="1"/>
    <col min="15622" max="15622" width="12.140625" style="124" customWidth="1"/>
    <col min="15623" max="15623" width="17.28515625" style="124" customWidth="1"/>
    <col min="15624" max="15624" width="12.140625" style="124" customWidth="1"/>
    <col min="15625" max="15625" width="11.7109375" style="124" customWidth="1"/>
    <col min="15626" max="15626" width="9.140625" style="124"/>
    <col min="15627" max="15627" width="12.5703125" style="124" customWidth="1"/>
    <col min="15628" max="15628" width="13.140625" style="124" customWidth="1"/>
    <col min="15629" max="15629" width="9" style="124" customWidth="1"/>
    <col min="15630" max="15630" width="6" style="124" customWidth="1"/>
    <col min="15631" max="15631" width="8.140625" style="124" bestFit="1" customWidth="1"/>
    <col min="15632" max="15632" width="9.140625" style="124"/>
    <col min="15633" max="15633" width="14.5703125" style="124" customWidth="1"/>
    <col min="15634" max="15634" width="13.85546875" style="124" customWidth="1"/>
    <col min="15635" max="15635" width="18.140625" style="124" customWidth="1"/>
    <col min="15636" max="15636" width="18.42578125" style="124" customWidth="1"/>
    <col min="15637" max="15637" width="27.7109375" style="124" bestFit="1" customWidth="1"/>
    <col min="15638" max="15638" width="14.7109375" style="124" bestFit="1" customWidth="1"/>
    <col min="15639" max="15639" width="11.5703125" style="124" bestFit="1" customWidth="1"/>
    <col min="15640" max="15640" width="12.28515625" style="124" bestFit="1" customWidth="1"/>
    <col min="15641" max="15874" width="9.140625" style="124"/>
    <col min="15875" max="15875" width="4.5703125" style="124" customWidth="1"/>
    <col min="15876" max="15876" width="26" style="124" customWidth="1"/>
    <col min="15877" max="15877" width="23.5703125" style="124" customWidth="1"/>
    <col min="15878" max="15878" width="12.140625" style="124" customWidth="1"/>
    <col min="15879" max="15879" width="17.28515625" style="124" customWidth="1"/>
    <col min="15880" max="15880" width="12.140625" style="124" customWidth="1"/>
    <col min="15881" max="15881" width="11.7109375" style="124" customWidth="1"/>
    <col min="15882" max="15882" width="9.140625" style="124"/>
    <col min="15883" max="15883" width="12.5703125" style="124" customWidth="1"/>
    <col min="15884" max="15884" width="13.140625" style="124" customWidth="1"/>
    <col min="15885" max="15885" width="9" style="124" customWidth="1"/>
    <col min="15886" max="15886" width="6" style="124" customWidth="1"/>
    <col min="15887" max="15887" width="8.140625" style="124" bestFit="1" customWidth="1"/>
    <col min="15888" max="15888" width="9.140625" style="124"/>
    <col min="15889" max="15889" width="14.5703125" style="124" customWidth="1"/>
    <col min="15890" max="15890" width="13.85546875" style="124" customWidth="1"/>
    <col min="15891" max="15891" width="18.140625" style="124" customWidth="1"/>
    <col min="15892" max="15892" width="18.42578125" style="124" customWidth="1"/>
    <col min="15893" max="15893" width="27.7109375" style="124" bestFit="1" customWidth="1"/>
    <col min="15894" max="15894" width="14.7109375" style="124" bestFit="1" customWidth="1"/>
    <col min="15895" max="15895" width="11.5703125" style="124" bestFit="1" customWidth="1"/>
    <col min="15896" max="15896" width="12.28515625" style="124" bestFit="1" customWidth="1"/>
    <col min="15897" max="16130" width="9.140625" style="124"/>
    <col min="16131" max="16131" width="4.5703125" style="124" customWidth="1"/>
    <col min="16132" max="16132" width="26" style="124" customWidth="1"/>
    <col min="16133" max="16133" width="23.5703125" style="124" customWidth="1"/>
    <col min="16134" max="16134" width="12.140625" style="124" customWidth="1"/>
    <col min="16135" max="16135" width="17.28515625" style="124" customWidth="1"/>
    <col min="16136" max="16136" width="12.140625" style="124" customWidth="1"/>
    <col min="16137" max="16137" width="11.7109375" style="124" customWidth="1"/>
    <col min="16138" max="16138" width="9.140625" style="124"/>
    <col min="16139" max="16139" width="12.5703125" style="124" customWidth="1"/>
    <col min="16140" max="16140" width="13.140625" style="124" customWidth="1"/>
    <col min="16141" max="16141" width="9" style="124" customWidth="1"/>
    <col min="16142" max="16142" width="6" style="124" customWidth="1"/>
    <col min="16143" max="16143" width="8.140625" style="124" bestFit="1" customWidth="1"/>
    <col min="16144" max="16144" width="9.140625" style="124"/>
    <col min="16145" max="16145" width="14.5703125" style="124" customWidth="1"/>
    <col min="16146" max="16146" width="13.85546875" style="124" customWidth="1"/>
    <col min="16147" max="16147" width="18.140625" style="124" customWidth="1"/>
    <col min="16148" max="16148" width="18.42578125" style="124" customWidth="1"/>
    <col min="16149" max="16149" width="27.7109375" style="124" bestFit="1" customWidth="1"/>
    <col min="16150" max="16150" width="14.7109375" style="124" bestFit="1" customWidth="1"/>
    <col min="16151" max="16151" width="11.5703125" style="124" bestFit="1" customWidth="1"/>
    <col min="16152" max="16152" width="12.28515625" style="124" bestFit="1" customWidth="1"/>
    <col min="16153" max="16384" width="9.140625" style="124"/>
  </cols>
  <sheetData>
    <row r="1" spans="1:24" s="148" customFormat="1" ht="21" x14ac:dyDescent="0.35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146"/>
      <c r="T1" s="147"/>
      <c r="U1" s="146"/>
      <c r="W1" s="149"/>
    </row>
    <row r="2" spans="1:24" s="148" customFormat="1" ht="21" x14ac:dyDescent="0.35">
      <c r="A2" s="324" t="s">
        <v>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150"/>
      <c r="T2" s="151"/>
      <c r="U2" s="150"/>
      <c r="W2" s="149"/>
    </row>
    <row r="3" spans="1:24" s="148" customFormat="1" ht="21" x14ac:dyDescent="0.35">
      <c r="A3" s="325" t="s">
        <v>2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140"/>
      <c r="T3" s="152"/>
      <c r="U3" s="140"/>
      <c r="W3" s="149"/>
    </row>
    <row r="4" spans="1:24" s="148" customFormat="1" ht="21" x14ac:dyDescent="0.35">
      <c r="A4" s="326" t="s">
        <v>123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153"/>
      <c r="T4" s="154"/>
      <c r="U4" s="153"/>
      <c r="W4" s="149"/>
    </row>
    <row r="5" spans="1:24" s="148" customFormat="1" ht="21" x14ac:dyDescent="0.35">
      <c r="A5" s="325" t="s">
        <v>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140"/>
      <c r="T5" s="152"/>
      <c r="U5" s="140"/>
      <c r="V5" s="155"/>
      <c r="W5" s="156"/>
      <c r="X5" s="155"/>
    </row>
    <row r="6" spans="1:24" s="167" customFormat="1" ht="20.25" customHeight="1" x14ac:dyDescent="0.35">
      <c r="A6" s="157" t="s">
        <v>4</v>
      </c>
      <c r="B6" s="158"/>
      <c r="C6" s="159"/>
      <c r="D6" s="160"/>
      <c r="E6" s="161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62"/>
      <c r="Q6" s="163"/>
      <c r="R6" s="266"/>
      <c r="S6" s="164"/>
      <c r="T6" s="164"/>
      <c r="U6" s="157"/>
      <c r="V6" s="165"/>
      <c r="W6" s="166"/>
      <c r="X6" s="165"/>
    </row>
    <row r="7" spans="1:24" s="180" customFormat="1" ht="24" thickBot="1" x14ac:dyDescent="0.4">
      <c r="A7" s="139" t="s">
        <v>269</v>
      </c>
      <c r="B7" s="168"/>
      <c r="C7" s="169"/>
      <c r="D7" s="170"/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  <c r="Q7" s="225"/>
      <c r="R7" s="266"/>
      <c r="S7" s="176"/>
      <c r="T7" s="177"/>
      <c r="U7" s="172"/>
      <c r="V7" s="178"/>
      <c r="W7" s="179"/>
      <c r="X7" s="178"/>
    </row>
    <row r="8" spans="1:24" s="135" customFormat="1" ht="24.75" customHeight="1" x14ac:dyDescent="0.2">
      <c r="A8" s="387" t="s">
        <v>5</v>
      </c>
      <c r="B8" s="315" t="s">
        <v>6</v>
      </c>
      <c r="C8" s="389" t="s">
        <v>7</v>
      </c>
      <c r="D8" s="319" t="s">
        <v>111</v>
      </c>
      <c r="E8" s="321" t="s">
        <v>112</v>
      </c>
      <c r="F8" s="328" t="s">
        <v>191</v>
      </c>
      <c r="G8" s="328" t="s">
        <v>192</v>
      </c>
      <c r="H8" s="328" t="s">
        <v>193</v>
      </c>
      <c r="I8" s="328" t="s">
        <v>194</v>
      </c>
      <c r="J8" s="328" t="s">
        <v>195</v>
      </c>
      <c r="K8" s="328" t="s">
        <v>168</v>
      </c>
      <c r="L8" s="330" t="s">
        <v>116</v>
      </c>
      <c r="M8" s="332" t="s">
        <v>169</v>
      </c>
      <c r="N8" s="332" t="s">
        <v>117</v>
      </c>
      <c r="O8" s="334" t="s">
        <v>170</v>
      </c>
      <c r="P8" s="336" t="s">
        <v>118</v>
      </c>
      <c r="Q8" s="338" t="s">
        <v>9</v>
      </c>
      <c r="R8" s="340" t="s">
        <v>87</v>
      </c>
      <c r="S8" s="327" t="s">
        <v>10</v>
      </c>
      <c r="T8" s="327"/>
      <c r="U8" s="136"/>
      <c r="V8" s="137"/>
      <c r="W8" s="138"/>
      <c r="X8" s="137"/>
    </row>
    <row r="9" spans="1:24" s="185" customFormat="1" ht="28.9" customHeight="1" thickBot="1" x14ac:dyDescent="0.25">
      <c r="A9" s="388"/>
      <c r="B9" s="316"/>
      <c r="C9" s="390"/>
      <c r="D9" s="320"/>
      <c r="E9" s="322"/>
      <c r="F9" s="329"/>
      <c r="G9" s="329"/>
      <c r="H9" s="329"/>
      <c r="I9" s="329"/>
      <c r="J9" s="329"/>
      <c r="K9" s="329"/>
      <c r="L9" s="331"/>
      <c r="M9" s="333"/>
      <c r="N9" s="333"/>
      <c r="O9" s="335"/>
      <c r="P9" s="337"/>
      <c r="Q9" s="339"/>
      <c r="R9" s="341"/>
      <c r="S9" s="181">
        <v>0.05</v>
      </c>
      <c r="T9" s="182">
        <v>0.03</v>
      </c>
      <c r="U9" s="183" t="s">
        <v>11</v>
      </c>
      <c r="V9" s="183" t="s">
        <v>12</v>
      </c>
      <c r="W9" s="184">
        <v>250000</v>
      </c>
      <c r="X9" s="183" t="s">
        <v>13</v>
      </c>
    </row>
    <row r="10" spans="1:24" s="128" customFormat="1" ht="38.25" customHeight="1" x14ac:dyDescent="0.35">
      <c r="A10" s="233" t="s">
        <v>90</v>
      </c>
      <c r="B10" s="226" t="s">
        <v>128</v>
      </c>
      <c r="C10" s="248" t="s">
        <v>234</v>
      </c>
      <c r="D10" s="227">
        <v>39672</v>
      </c>
      <c r="E10" s="227">
        <v>38150</v>
      </c>
      <c r="F10" s="228">
        <f>SUM(D10-E10)</f>
        <v>1522</v>
      </c>
      <c r="G10" s="228">
        <f>SUM(D10-E10)</f>
        <v>1522</v>
      </c>
      <c r="H10" s="228">
        <f>SUM(D10-E10)</f>
        <v>1522</v>
      </c>
      <c r="I10" s="228">
        <f>SUM(D10-E10)</f>
        <v>1522</v>
      </c>
      <c r="J10" s="228">
        <f>SUM(D10-E10)</f>
        <v>1522</v>
      </c>
      <c r="K10" s="228">
        <f>380.5*5</f>
        <v>1902.5</v>
      </c>
      <c r="L10" s="236">
        <f>SUM(F10:K10)</f>
        <v>9512.5</v>
      </c>
      <c r="M10" s="229">
        <f>30.44*5</f>
        <v>152.20000000000002</v>
      </c>
      <c r="N10" s="230">
        <f>136.98*5</f>
        <v>684.9</v>
      </c>
      <c r="O10" s="239">
        <f>M10+N10</f>
        <v>837.1</v>
      </c>
      <c r="P10" s="229">
        <f>SUM(L10-O10)</f>
        <v>8675.4</v>
      </c>
      <c r="Q10" s="231">
        <f t="shared" ref="Q10:Q29" si="0">ROUND(P10,2)</f>
        <v>8675.4</v>
      </c>
      <c r="R10" s="267" t="s">
        <v>252</v>
      </c>
      <c r="S10" s="129"/>
      <c r="T10" s="130"/>
      <c r="U10" s="125"/>
      <c r="V10" s="125"/>
      <c r="W10" s="126"/>
      <c r="X10" s="125"/>
    </row>
    <row r="11" spans="1:24" s="128" customFormat="1" ht="38.25" customHeight="1" x14ac:dyDescent="0.35">
      <c r="A11" s="234" t="s">
        <v>91</v>
      </c>
      <c r="B11" s="208" t="s">
        <v>129</v>
      </c>
      <c r="C11" s="248" t="s">
        <v>234</v>
      </c>
      <c r="D11" s="200">
        <v>39672</v>
      </c>
      <c r="E11" s="200">
        <v>38150</v>
      </c>
      <c r="F11" s="201">
        <f t="shared" ref="F11:F29" si="1">SUM(D11-E11)</f>
        <v>1522</v>
      </c>
      <c r="G11" s="201">
        <f t="shared" ref="G11:G17" si="2">SUM(D11-E11)</f>
        <v>1522</v>
      </c>
      <c r="H11" s="201">
        <f t="shared" ref="H11:H16" si="3">SUM(D11-E11)</f>
        <v>1522</v>
      </c>
      <c r="I11" s="201">
        <f t="shared" ref="I11:I29" si="4">SUM(D11-E11)</f>
        <v>1522</v>
      </c>
      <c r="J11" s="201">
        <f t="shared" ref="J11:J50" si="5">SUM(D11-E11)</f>
        <v>1522</v>
      </c>
      <c r="K11" s="201">
        <f>380.5*4</f>
        <v>1522</v>
      </c>
      <c r="L11" s="237">
        <f t="shared" ref="L11:L50" si="6">SUM(F11:K11)</f>
        <v>9132</v>
      </c>
      <c r="M11" s="202">
        <f>30.44*5</f>
        <v>152.20000000000002</v>
      </c>
      <c r="N11" s="203">
        <f>136.98*5</f>
        <v>684.9</v>
      </c>
      <c r="O11" s="240">
        <f t="shared" ref="O11:O50" si="7">M11+N11</f>
        <v>837.1</v>
      </c>
      <c r="P11" s="202">
        <f t="shared" ref="P11:P50" si="8">SUM(L11-O11)</f>
        <v>8294.9</v>
      </c>
      <c r="Q11" s="141">
        <f t="shared" si="0"/>
        <v>8294.9</v>
      </c>
      <c r="R11" s="270" t="s">
        <v>253</v>
      </c>
      <c r="S11" s="129"/>
      <c r="T11" s="130"/>
      <c r="U11" s="125"/>
      <c r="V11" s="125"/>
      <c r="W11" s="126"/>
      <c r="X11" s="125"/>
    </row>
    <row r="12" spans="1:24" s="128" customFormat="1" ht="38.25" customHeight="1" x14ac:dyDescent="0.35">
      <c r="A12" s="234" t="s">
        <v>92</v>
      </c>
      <c r="B12" s="208" t="s">
        <v>130</v>
      </c>
      <c r="C12" s="248" t="s">
        <v>234</v>
      </c>
      <c r="D12" s="200">
        <v>39672</v>
      </c>
      <c r="E12" s="200">
        <v>38150</v>
      </c>
      <c r="F12" s="201">
        <f t="shared" si="1"/>
        <v>1522</v>
      </c>
      <c r="G12" s="201">
        <f t="shared" si="2"/>
        <v>1522</v>
      </c>
      <c r="H12" s="201">
        <f t="shared" si="3"/>
        <v>1522</v>
      </c>
      <c r="I12" s="201">
        <f t="shared" si="4"/>
        <v>1522</v>
      </c>
      <c r="J12" s="201">
        <f t="shared" si="5"/>
        <v>1522</v>
      </c>
      <c r="K12" s="201">
        <f t="shared" ref="K12:K74" si="9">380.5*5</f>
        <v>1902.5</v>
      </c>
      <c r="L12" s="237">
        <f t="shared" si="6"/>
        <v>9512.5</v>
      </c>
      <c r="M12" s="202">
        <f t="shared" ref="M12:M74" si="10">30.44*5</f>
        <v>152.20000000000002</v>
      </c>
      <c r="N12" s="203">
        <f t="shared" ref="N12:N74" si="11">136.98*5</f>
        <v>684.9</v>
      </c>
      <c r="O12" s="240">
        <f t="shared" si="7"/>
        <v>837.1</v>
      </c>
      <c r="P12" s="202">
        <f t="shared" si="8"/>
        <v>8675.4</v>
      </c>
      <c r="Q12" s="141">
        <f t="shared" si="0"/>
        <v>8675.4</v>
      </c>
      <c r="R12" s="265" t="s">
        <v>252</v>
      </c>
      <c r="S12" s="129"/>
      <c r="T12" s="130"/>
      <c r="U12" s="125"/>
      <c r="V12" s="125"/>
      <c r="W12" s="126"/>
      <c r="X12" s="125"/>
    </row>
    <row r="13" spans="1:24" s="128" customFormat="1" ht="38.25" customHeight="1" x14ac:dyDescent="0.35">
      <c r="A13" s="234" t="s">
        <v>93</v>
      </c>
      <c r="B13" s="209" t="s">
        <v>131</v>
      </c>
      <c r="C13" s="248" t="s">
        <v>234</v>
      </c>
      <c r="D13" s="200">
        <v>39672</v>
      </c>
      <c r="E13" s="200">
        <v>38150</v>
      </c>
      <c r="F13" s="201">
        <f t="shared" si="1"/>
        <v>1522</v>
      </c>
      <c r="G13" s="201">
        <f t="shared" si="2"/>
        <v>1522</v>
      </c>
      <c r="H13" s="201">
        <f t="shared" si="3"/>
        <v>1522</v>
      </c>
      <c r="I13" s="201">
        <f t="shared" si="4"/>
        <v>1522</v>
      </c>
      <c r="J13" s="201">
        <f t="shared" si="5"/>
        <v>1522</v>
      </c>
      <c r="K13" s="201">
        <f t="shared" si="9"/>
        <v>1902.5</v>
      </c>
      <c r="L13" s="237">
        <f t="shared" si="6"/>
        <v>9512.5</v>
      </c>
      <c r="M13" s="202">
        <f t="shared" si="10"/>
        <v>152.20000000000002</v>
      </c>
      <c r="N13" s="203">
        <f t="shared" si="11"/>
        <v>684.9</v>
      </c>
      <c r="O13" s="240">
        <f t="shared" si="7"/>
        <v>837.1</v>
      </c>
      <c r="P13" s="202">
        <f t="shared" si="8"/>
        <v>8675.4</v>
      </c>
      <c r="Q13" s="141">
        <f t="shared" si="0"/>
        <v>8675.4</v>
      </c>
      <c r="R13" s="265" t="s">
        <v>252</v>
      </c>
      <c r="S13" s="129"/>
      <c r="T13" s="130"/>
      <c r="U13" s="125"/>
      <c r="V13" s="125"/>
      <c r="W13" s="126"/>
      <c r="X13" s="125"/>
    </row>
    <row r="14" spans="1:24" s="128" customFormat="1" ht="38.25" customHeight="1" x14ac:dyDescent="0.35">
      <c r="A14" s="234" t="s">
        <v>94</v>
      </c>
      <c r="B14" s="208" t="s">
        <v>132</v>
      </c>
      <c r="C14" s="248" t="s">
        <v>234</v>
      </c>
      <c r="D14" s="200">
        <v>39672</v>
      </c>
      <c r="E14" s="200">
        <v>38150</v>
      </c>
      <c r="F14" s="201">
        <f t="shared" si="1"/>
        <v>1522</v>
      </c>
      <c r="G14" s="201">
        <f t="shared" si="2"/>
        <v>1522</v>
      </c>
      <c r="H14" s="201">
        <f t="shared" si="3"/>
        <v>1522</v>
      </c>
      <c r="I14" s="201">
        <f t="shared" si="4"/>
        <v>1522</v>
      </c>
      <c r="J14" s="201">
        <f t="shared" si="5"/>
        <v>1522</v>
      </c>
      <c r="K14" s="201">
        <f t="shared" si="9"/>
        <v>1902.5</v>
      </c>
      <c r="L14" s="237">
        <f t="shared" si="6"/>
        <v>9512.5</v>
      </c>
      <c r="M14" s="202">
        <f t="shared" si="10"/>
        <v>152.20000000000002</v>
      </c>
      <c r="N14" s="203">
        <f t="shared" si="11"/>
        <v>684.9</v>
      </c>
      <c r="O14" s="240">
        <f t="shared" si="7"/>
        <v>837.1</v>
      </c>
      <c r="P14" s="202">
        <f t="shared" si="8"/>
        <v>8675.4</v>
      </c>
      <c r="Q14" s="141">
        <f t="shared" si="0"/>
        <v>8675.4</v>
      </c>
      <c r="R14" s="265" t="s">
        <v>252</v>
      </c>
      <c r="S14" s="129"/>
      <c r="T14" s="130"/>
      <c r="U14" s="125"/>
      <c r="V14" s="125"/>
      <c r="W14" s="126"/>
      <c r="X14" s="125"/>
    </row>
    <row r="15" spans="1:24" s="128" customFormat="1" ht="38.25" customHeight="1" x14ac:dyDescent="0.35">
      <c r="A15" s="234" t="s">
        <v>95</v>
      </c>
      <c r="B15" s="208" t="s">
        <v>133</v>
      </c>
      <c r="C15" s="248" t="s">
        <v>234</v>
      </c>
      <c r="D15" s="200">
        <v>39672</v>
      </c>
      <c r="E15" s="200">
        <v>38150</v>
      </c>
      <c r="F15" s="201">
        <f t="shared" si="1"/>
        <v>1522</v>
      </c>
      <c r="G15" s="201">
        <f t="shared" si="2"/>
        <v>1522</v>
      </c>
      <c r="H15" s="201">
        <f t="shared" si="3"/>
        <v>1522</v>
      </c>
      <c r="I15" s="201">
        <f t="shared" si="4"/>
        <v>1522</v>
      </c>
      <c r="J15" s="201">
        <f t="shared" si="5"/>
        <v>1522</v>
      </c>
      <c r="K15" s="201">
        <f t="shared" si="9"/>
        <v>1902.5</v>
      </c>
      <c r="L15" s="237">
        <f t="shared" si="6"/>
        <v>9512.5</v>
      </c>
      <c r="M15" s="202">
        <f t="shared" si="10"/>
        <v>152.20000000000002</v>
      </c>
      <c r="N15" s="203">
        <f t="shared" si="11"/>
        <v>684.9</v>
      </c>
      <c r="O15" s="240">
        <f t="shared" si="7"/>
        <v>837.1</v>
      </c>
      <c r="P15" s="202">
        <f t="shared" si="8"/>
        <v>8675.4</v>
      </c>
      <c r="Q15" s="141">
        <f t="shared" si="0"/>
        <v>8675.4</v>
      </c>
      <c r="R15" s="265" t="s">
        <v>254</v>
      </c>
      <c r="S15" s="129"/>
      <c r="T15" s="130"/>
      <c r="U15" s="125"/>
      <c r="V15" s="125"/>
      <c r="W15" s="126"/>
      <c r="X15" s="125"/>
    </row>
    <row r="16" spans="1:24" s="128" customFormat="1" ht="38.25" customHeight="1" x14ac:dyDescent="0.35">
      <c r="A16" s="234" t="s">
        <v>96</v>
      </c>
      <c r="B16" s="208" t="s">
        <v>134</v>
      </c>
      <c r="C16" s="248" t="s">
        <v>234</v>
      </c>
      <c r="D16" s="200">
        <v>39672</v>
      </c>
      <c r="E16" s="200">
        <v>38150</v>
      </c>
      <c r="F16" s="201">
        <f t="shared" si="1"/>
        <v>1522</v>
      </c>
      <c r="G16" s="201">
        <f t="shared" si="2"/>
        <v>1522</v>
      </c>
      <c r="H16" s="201">
        <f t="shared" si="3"/>
        <v>1522</v>
      </c>
      <c r="I16" s="201">
        <f t="shared" si="4"/>
        <v>1522</v>
      </c>
      <c r="J16" s="201">
        <f t="shared" si="5"/>
        <v>1522</v>
      </c>
      <c r="K16" s="201">
        <f t="shared" si="9"/>
        <v>1902.5</v>
      </c>
      <c r="L16" s="237">
        <f t="shared" si="6"/>
        <v>9512.5</v>
      </c>
      <c r="M16" s="202">
        <f t="shared" si="10"/>
        <v>152.20000000000002</v>
      </c>
      <c r="N16" s="203">
        <f t="shared" si="11"/>
        <v>684.9</v>
      </c>
      <c r="O16" s="240">
        <f t="shared" si="7"/>
        <v>837.1</v>
      </c>
      <c r="P16" s="202">
        <f t="shared" si="8"/>
        <v>8675.4</v>
      </c>
      <c r="Q16" s="141">
        <f t="shared" si="0"/>
        <v>8675.4</v>
      </c>
      <c r="R16" s="265" t="s">
        <v>252</v>
      </c>
      <c r="S16" s="129"/>
      <c r="T16" s="130"/>
      <c r="U16" s="125"/>
      <c r="V16" s="125"/>
      <c r="W16" s="126"/>
      <c r="X16" s="125"/>
    </row>
    <row r="17" spans="1:24" s="128" customFormat="1" ht="38.25" customHeight="1" x14ac:dyDescent="0.35">
      <c r="A17" s="234" t="s">
        <v>97</v>
      </c>
      <c r="B17" s="209" t="s">
        <v>135</v>
      </c>
      <c r="C17" s="248" t="s">
        <v>234</v>
      </c>
      <c r="D17" s="200">
        <v>39672</v>
      </c>
      <c r="E17" s="200">
        <v>38150</v>
      </c>
      <c r="F17" s="201">
        <f t="shared" si="1"/>
        <v>1522</v>
      </c>
      <c r="G17" s="201">
        <f t="shared" si="2"/>
        <v>1522</v>
      </c>
      <c r="H17" s="201">
        <f>SUM(D17-E17)</f>
        <v>1522</v>
      </c>
      <c r="I17" s="201">
        <f t="shared" si="4"/>
        <v>1522</v>
      </c>
      <c r="J17" s="201">
        <f t="shared" si="5"/>
        <v>1522</v>
      </c>
      <c r="K17" s="201">
        <f t="shared" si="9"/>
        <v>1902.5</v>
      </c>
      <c r="L17" s="237">
        <f t="shared" si="6"/>
        <v>9512.5</v>
      </c>
      <c r="M17" s="202">
        <f t="shared" si="10"/>
        <v>152.20000000000002</v>
      </c>
      <c r="N17" s="203">
        <f t="shared" si="11"/>
        <v>684.9</v>
      </c>
      <c r="O17" s="240">
        <f t="shared" si="7"/>
        <v>837.1</v>
      </c>
      <c r="P17" s="202">
        <f t="shared" si="8"/>
        <v>8675.4</v>
      </c>
      <c r="Q17" s="141">
        <f t="shared" si="0"/>
        <v>8675.4</v>
      </c>
      <c r="R17" s="265" t="s">
        <v>252</v>
      </c>
      <c r="S17" s="129"/>
      <c r="T17" s="130"/>
      <c r="U17" s="125"/>
      <c r="V17" s="125"/>
      <c r="W17" s="126"/>
      <c r="X17" s="125"/>
    </row>
    <row r="18" spans="1:24" s="128" customFormat="1" ht="38.25" customHeight="1" x14ac:dyDescent="0.35">
      <c r="A18" s="234" t="s">
        <v>98</v>
      </c>
      <c r="B18" s="208" t="s">
        <v>136</v>
      </c>
      <c r="C18" s="248" t="s">
        <v>234</v>
      </c>
      <c r="D18" s="200">
        <v>39672</v>
      </c>
      <c r="E18" s="200">
        <v>38150</v>
      </c>
      <c r="F18" s="201">
        <f t="shared" si="1"/>
        <v>1522</v>
      </c>
      <c r="G18" s="201">
        <f>SUM(D18-E18)</f>
        <v>1522</v>
      </c>
      <c r="H18" s="201">
        <f>SUM(D18-E18)</f>
        <v>1522</v>
      </c>
      <c r="I18" s="201">
        <f t="shared" ref="I18" si="12">SUM(D18-E18)</f>
        <v>1522</v>
      </c>
      <c r="J18" s="201">
        <f t="shared" si="5"/>
        <v>1522</v>
      </c>
      <c r="K18" s="201">
        <f t="shared" si="9"/>
        <v>1902.5</v>
      </c>
      <c r="L18" s="237">
        <f t="shared" si="6"/>
        <v>9512.5</v>
      </c>
      <c r="M18" s="202">
        <f t="shared" si="10"/>
        <v>152.20000000000002</v>
      </c>
      <c r="N18" s="203">
        <f t="shared" si="11"/>
        <v>684.9</v>
      </c>
      <c r="O18" s="240">
        <f t="shared" si="7"/>
        <v>837.1</v>
      </c>
      <c r="P18" s="202">
        <f t="shared" si="8"/>
        <v>8675.4</v>
      </c>
      <c r="Q18" s="141"/>
      <c r="R18" s="265" t="s">
        <v>252</v>
      </c>
      <c r="S18" s="129"/>
      <c r="T18" s="130"/>
      <c r="U18" s="125"/>
      <c r="V18" s="125"/>
      <c r="W18" s="126"/>
      <c r="X18" s="125"/>
    </row>
    <row r="19" spans="1:24" s="128" customFormat="1" ht="38.25" customHeight="1" x14ac:dyDescent="0.35">
      <c r="A19" s="234" t="s">
        <v>99</v>
      </c>
      <c r="B19" s="210" t="s">
        <v>137</v>
      </c>
      <c r="C19" s="248" t="s">
        <v>234</v>
      </c>
      <c r="D19" s="200">
        <v>39672</v>
      </c>
      <c r="E19" s="200">
        <v>38150</v>
      </c>
      <c r="F19" s="201">
        <f t="shared" si="1"/>
        <v>1522</v>
      </c>
      <c r="G19" s="201">
        <f>SUM(D19-E19)</f>
        <v>1522</v>
      </c>
      <c r="H19" s="201">
        <f>SUM(D19-E19)</f>
        <v>1522</v>
      </c>
      <c r="I19" s="201">
        <f t="shared" si="4"/>
        <v>1522</v>
      </c>
      <c r="J19" s="201">
        <f t="shared" si="5"/>
        <v>1522</v>
      </c>
      <c r="K19" s="201">
        <f t="shared" si="9"/>
        <v>1902.5</v>
      </c>
      <c r="L19" s="237">
        <f t="shared" si="6"/>
        <v>9512.5</v>
      </c>
      <c r="M19" s="202">
        <f t="shared" si="10"/>
        <v>152.20000000000002</v>
      </c>
      <c r="N19" s="203">
        <f t="shared" si="11"/>
        <v>684.9</v>
      </c>
      <c r="O19" s="240">
        <f t="shared" si="7"/>
        <v>837.1</v>
      </c>
      <c r="P19" s="202">
        <f t="shared" si="8"/>
        <v>8675.4</v>
      </c>
      <c r="Q19" s="141">
        <f t="shared" si="0"/>
        <v>8675.4</v>
      </c>
      <c r="R19" s="265" t="s">
        <v>252</v>
      </c>
      <c r="S19" s="129"/>
      <c r="T19" s="130"/>
      <c r="U19" s="125"/>
      <c r="V19" s="125"/>
      <c r="W19" s="126"/>
      <c r="X19" s="125"/>
    </row>
    <row r="20" spans="1:24" s="128" customFormat="1" ht="38.25" customHeight="1" x14ac:dyDescent="0.35">
      <c r="A20" s="234" t="s">
        <v>100</v>
      </c>
      <c r="B20" s="211" t="s">
        <v>138</v>
      </c>
      <c r="C20" s="248" t="s">
        <v>234</v>
      </c>
      <c r="D20" s="200">
        <v>39672</v>
      </c>
      <c r="E20" s="200">
        <v>38150</v>
      </c>
      <c r="F20" s="201">
        <f t="shared" si="1"/>
        <v>1522</v>
      </c>
      <c r="G20" s="201">
        <f t="shared" ref="G20:G28" si="13">SUM(D20-E20)</f>
        <v>1522</v>
      </c>
      <c r="H20" s="201">
        <f t="shared" ref="H20:H29" si="14">SUM(D20-E20)</f>
        <v>1522</v>
      </c>
      <c r="I20" s="201">
        <f t="shared" si="4"/>
        <v>1522</v>
      </c>
      <c r="J20" s="201">
        <f t="shared" si="5"/>
        <v>1522</v>
      </c>
      <c r="K20" s="201">
        <f t="shared" si="9"/>
        <v>1902.5</v>
      </c>
      <c r="L20" s="237">
        <f t="shared" si="6"/>
        <v>9512.5</v>
      </c>
      <c r="M20" s="202">
        <f t="shared" si="10"/>
        <v>152.20000000000002</v>
      </c>
      <c r="N20" s="203">
        <f t="shared" si="11"/>
        <v>684.9</v>
      </c>
      <c r="O20" s="240">
        <f t="shared" si="7"/>
        <v>837.1</v>
      </c>
      <c r="P20" s="202">
        <f t="shared" si="8"/>
        <v>8675.4</v>
      </c>
      <c r="Q20" s="141">
        <f t="shared" si="0"/>
        <v>8675.4</v>
      </c>
      <c r="R20" s="265" t="s">
        <v>254</v>
      </c>
      <c r="S20" s="129"/>
      <c r="T20" s="130"/>
      <c r="U20" s="125"/>
      <c r="V20" s="125"/>
      <c r="W20" s="126"/>
      <c r="X20" s="125"/>
    </row>
    <row r="21" spans="1:24" s="128" customFormat="1" ht="38.25" customHeight="1" x14ac:dyDescent="0.35">
      <c r="A21" s="234" t="s">
        <v>101</v>
      </c>
      <c r="B21" s="208" t="s">
        <v>139</v>
      </c>
      <c r="C21" s="248" t="s">
        <v>234</v>
      </c>
      <c r="D21" s="200">
        <v>39672</v>
      </c>
      <c r="E21" s="200">
        <v>38150</v>
      </c>
      <c r="F21" s="201">
        <f t="shared" si="1"/>
        <v>1522</v>
      </c>
      <c r="G21" s="201">
        <f t="shared" si="13"/>
        <v>1522</v>
      </c>
      <c r="H21" s="201">
        <f t="shared" si="14"/>
        <v>1522</v>
      </c>
      <c r="I21" s="201">
        <f t="shared" si="4"/>
        <v>1522</v>
      </c>
      <c r="J21" s="201">
        <f t="shared" si="5"/>
        <v>1522</v>
      </c>
      <c r="K21" s="201">
        <f t="shared" si="9"/>
        <v>1902.5</v>
      </c>
      <c r="L21" s="237">
        <f t="shared" si="6"/>
        <v>9512.5</v>
      </c>
      <c r="M21" s="202">
        <f t="shared" si="10"/>
        <v>152.20000000000002</v>
      </c>
      <c r="N21" s="203">
        <f t="shared" si="11"/>
        <v>684.9</v>
      </c>
      <c r="O21" s="240">
        <f t="shared" si="7"/>
        <v>837.1</v>
      </c>
      <c r="P21" s="202">
        <f t="shared" si="8"/>
        <v>8675.4</v>
      </c>
      <c r="Q21" s="141">
        <f t="shared" si="0"/>
        <v>8675.4</v>
      </c>
      <c r="R21" s="265" t="s">
        <v>252</v>
      </c>
      <c r="S21" s="129"/>
      <c r="T21" s="130"/>
      <c r="U21" s="125"/>
      <c r="V21" s="125"/>
      <c r="W21" s="126"/>
      <c r="X21" s="125"/>
    </row>
    <row r="22" spans="1:24" s="128" customFormat="1" ht="38.25" customHeight="1" x14ac:dyDescent="0.35">
      <c r="A22" s="234" t="s">
        <v>102</v>
      </c>
      <c r="B22" s="208" t="s">
        <v>140</v>
      </c>
      <c r="C22" s="248" t="s">
        <v>234</v>
      </c>
      <c r="D22" s="200">
        <v>39672</v>
      </c>
      <c r="E22" s="200">
        <v>38150</v>
      </c>
      <c r="F22" s="201">
        <f t="shared" si="1"/>
        <v>1522</v>
      </c>
      <c r="G22" s="201">
        <f t="shared" si="13"/>
        <v>1522</v>
      </c>
      <c r="H22" s="201">
        <f t="shared" si="14"/>
        <v>1522</v>
      </c>
      <c r="I22" s="201">
        <f t="shared" si="4"/>
        <v>1522</v>
      </c>
      <c r="J22" s="201">
        <f t="shared" si="5"/>
        <v>1522</v>
      </c>
      <c r="K22" s="201">
        <f t="shared" si="9"/>
        <v>1902.5</v>
      </c>
      <c r="L22" s="237">
        <f t="shared" si="6"/>
        <v>9512.5</v>
      </c>
      <c r="M22" s="202">
        <f t="shared" si="10"/>
        <v>152.20000000000002</v>
      </c>
      <c r="N22" s="203">
        <f t="shared" si="11"/>
        <v>684.9</v>
      </c>
      <c r="O22" s="240">
        <f t="shared" si="7"/>
        <v>837.1</v>
      </c>
      <c r="P22" s="202">
        <f t="shared" si="8"/>
        <v>8675.4</v>
      </c>
      <c r="Q22" s="141">
        <f t="shared" si="0"/>
        <v>8675.4</v>
      </c>
      <c r="R22" s="265" t="s">
        <v>252</v>
      </c>
      <c r="S22" s="129"/>
      <c r="T22" s="130"/>
      <c r="U22" s="125"/>
      <c r="V22" s="125"/>
      <c r="W22" s="126"/>
      <c r="X22" s="125"/>
    </row>
    <row r="23" spans="1:24" s="128" customFormat="1" ht="38.25" customHeight="1" x14ac:dyDescent="0.35">
      <c r="A23" s="234" t="s">
        <v>103</v>
      </c>
      <c r="B23" s="208" t="s">
        <v>141</v>
      </c>
      <c r="C23" s="248" t="s">
        <v>234</v>
      </c>
      <c r="D23" s="200">
        <v>39672</v>
      </c>
      <c r="E23" s="200">
        <v>38150</v>
      </c>
      <c r="F23" s="201">
        <f t="shared" si="1"/>
        <v>1522</v>
      </c>
      <c r="G23" s="201">
        <f t="shared" si="13"/>
        <v>1522</v>
      </c>
      <c r="H23" s="201">
        <f t="shared" si="14"/>
        <v>1522</v>
      </c>
      <c r="I23" s="201">
        <f t="shared" si="4"/>
        <v>1522</v>
      </c>
      <c r="J23" s="201">
        <f t="shared" si="5"/>
        <v>1522</v>
      </c>
      <c r="K23" s="201">
        <f t="shared" si="9"/>
        <v>1902.5</v>
      </c>
      <c r="L23" s="237">
        <f t="shared" si="6"/>
        <v>9512.5</v>
      </c>
      <c r="M23" s="202">
        <f t="shared" si="10"/>
        <v>152.20000000000002</v>
      </c>
      <c r="N23" s="203">
        <f t="shared" si="11"/>
        <v>684.9</v>
      </c>
      <c r="O23" s="240">
        <f t="shared" si="7"/>
        <v>837.1</v>
      </c>
      <c r="P23" s="202">
        <f t="shared" si="8"/>
        <v>8675.4</v>
      </c>
      <c r="Q23" s="141">
        <f t="shared" si="0"/>
        <v>8675.4</v>
      </c>
      <c r="R23" s="265" t="s">
        <v>252</v>
      </c>
      <c r="S23" s="129"/>
      <c r="T23" s="130"/>
      <c r="U23" s="125"/>
      <c r="V23" s="125"/>
      <c r="W23" s="126"/>
      <c r="X23" s="125"/>
    </row>
    <row r="24" spans="1:24" s="128" customFormat="1" ht="38.25" customHeight="1" x14ac:dyDescent="0.35">
      <c r="A24" s="234" t="s">
        <v>104</v>
      </c>
      <c r="B24" s="212" t="s">
        <v>142</v>
      </c>
      <c r="C24" s="248" t="s">
        <v>234</v>
      </c>
      <c r="D24" s="200">
        <v>39672</v>
      </c>
      <c r="E24" s="200">
        <v>38150</v>
      </c>
      <c r="F24" s="201">
        <f t="shared" si="1"/>
        <v>1522</v>
      </c>
      <c r="G24" s="201">
        <f t="shared" si="13"/>
        <v>1522</v>
      </c>
      <c r="H24" s="201">
        <f t="shared" si="14"/>
        <v>1522</v>
      </c>
      <c r="I24" s="201">
        <f t="shared" si="4"/>
        <v>1522</v>
      </c>
      <c r="J24" s="201">
        <f t="shared" si="5"/>
        <v>1522</v>
      </c>
      <c r="K24" s="201">
        <f t="shared" si="9"/>
        <v>1902.5</v>
      </c>
      <c r="L24" s="237">
        <f t="shared" si="6"/>
        <v>9512.5</v>
      </c>
      <c r="M24" s="202">
        <f t="shared" si="10"/>
        <v>152.20000000000002</v>
      </c>
      <c r="N24" s="203">
        <f t="shared" si="11"/>
        <v>684.9</v>
      </c>
      <c r="O24" s="240">
        <f t="shared" si="7"/>
        <v>837.1</v>
      </c>
      <c r="P24" s="202">
        <f t="shared" si="8"/>
        <v>8675.4</v>
      </c>
      <c r="Q24" s="141">
        <f t="shared" si="0"/>
        <v>8675.4</v>
      </c>
      <c r="R24" s="265" t="s">
        <v>252</v>
      </c>
      <c r="S24" s="129"/>
      <c r="T24" s="130"/>
      <c r="U24" s="125"/>
      <c r="V24" s="125"/>
      <c r="W24" s="126"/>
      <c r="X24" s="125"/>
    </row>
    <row r="25" spans="1:24" s="128" customFormat="1" ht="38.25" customHeight="1" x14ac:dyDescent="0.35">
      <c r="A25" s="234" t="s">
        <v>105</v>
      </c>
      <c r="B25" s="208" t="s">
        <v>143</v>
      </c>
      <c r="C25" s="248" t="s">
        <v>234</v>
      </c>
      <c r="D25" s="200">
        <v>39672</v>
      </c>
      <c r="E25" s="200">
        <v>38150</v>
      </c>
      <c r="F25" s="201">
        <f t="shared" si="1"/>
        <v>1522</v>
      </c>
      <c r="G25" s="201">
        <f t="shared" si="13"/>
        <v>1522</v>
      </c>
      <c r="H25" s="201">
        <f t="shared" si="14"/>
        <v>1522</v>
      </c>
      <c r="I25" s="201">
        <f t="shared" si="4"/>
        <v>1522</v>
      </c>
      <c r="J25" s="201">
        <f t="shared" si="5"/>
        <v>1522</v>
      </c>
      <c r="K25" s="201">
        <f t="shared" si="9"/>
        <v>1902.5</v>
      </c>
      <c r="L25" s="237">
        <f t="shared" si="6"/>
        <v>9512.5</v>
      </c>
      <c r="M25" s="202">
        <f t="shared" si="10"/>
        <v>152.20000000000002</v>
      </c>
      <c r="N25" s="203">
        <f t="shared" si="11"/>
        <v>684.9</v>
      </c>
      <c r="O25" s="240">
        <f t="shared" si="7"/>
        <v>837.1</v>
      </c>
      <c r="P25" s="202">
        <f t="shared" si="8"/>
        <v>8675.4</v>
      </c>
      <c r="Q25" s="141">
        <f t="shared" si="0"/>
        <v>8675.4</v>
      </c>
      <c r="R25" s="265" t="s">
        <v>252</v>
      </c>
      <c r="S25" s="129"/>
      <c r="T25" s="130"/>
      <c r="U25" s="125"/>
      <c r="V25" s="125"/>
      <c r="W25" s="126"/>
      <c r="X25" s="125"/>
    </row>
    <row r="26" spans="1:24" s="128" customFormat="1" ht="38.25" customHeight="1" x14ac:dyDescent="0.35">
      <c r="A26" s="234" t="s">
        <v>106</v>
      </c>
      <c r="B26" s="208" t="s">
        <v>144</v>
      </c>
      <c r="C26" s="248" t="s">
        <v>234</v>
      </c>
      <c r="D26" s="200">
        <v>39672</v>
      </c>
      <c r="E26" s="200">
        <v>38150</v>
      </c>
      <c r="F26" s="201">
        <f t="shared" si="1"/>
        <v>1522</v>
      </c>
      <c r="G26" s="201">
        <f t="shared" si="13"/>
        <v>1522</v>
      </c>
      <c r="H26" s="201">
        <f t="shared" si="14"/>
        <v>1522</v>
      </c>
      <c r="I26" s="201">
        <f t="shared" si="4"/>
        <v>1522</v>
      </c>
      <c r="J26" s="201">
        <f t="shared" si="5"/>
        <v>1522</v>
      </c>
      <c r="K26" s="201">
        <f t="shared" si="9"/>
        <v>1902.5</v>
      </c>
      <c r="L26" s="237">
        <f t="shared" si="6"/>
        <v>9512.5</v>
      </c>
      <c r="M26" s="202">
        <f t="shared" si="10"/>
        <v>152.20000000000002</v>
      </c>
      <c r="N26" s="203">
        <f t="shared" si="11"/>
        <v>684.9</v>
      </c>
      <c r="O26" s="240">
        <f t="shared" si="7"/>
        <v>837.1</v>
      </c>
      <c r="P26" s="202">
        <f t="shared" si="8"/>
        <v>8675.4</v>
      </c>
      <c r="Q26" s="141">
        <f t="shared" si="0"/>
        <v>8675.4</v>
      </c>
      <c r="R26" s="265" t="s">
        <v>252</v>
      </c>
      <c r="S26" s="129"/>
      <c r="T26" s="130"/>
      <c r="U26" s="125"/>
      <c r="V26" s="125"/>
      <c r="W26" s="126"/>
      <c r="X26" s="125"/>
    </row>
    <row r="27" spans="1:24" s="128" customFormat="1" ht="38.25" customHeight="1" x14ac:dyDescent="0.35">
      <c r="A27" s="234" t="s">
        <v>107</v>
      </c>
      <c r="B27" s="208" t="s">
        <v>145</v>
      </c>
      <c r="C27" s="248" t="s">
        <v>234</v>
      </c>
      <c r="D27" s="200">
        <v>39672</v>
      </c>
      <c r="E27" s="200">
        <v>38150</v>
      </c>
      <c r="F27" s="201">
        <f t="shared" si="1"/>
        <v>1522</v>
      </c>
      <c r="G27" s="201">
        <f t="shared" si="13"/>
        <v>1522</v>
      </c>
      <c r="H27" s="201">
        <f t="shared" si="14"/>
        <v>1522</v>
      </c>
      <c r="I27" s="201">
        <f t="shared" si="4"/>
        <v>1522</v>
      </c>
      <c r="J27" s="201">
        <f t="shared" si="5"/>
        <v>1522</v>
      </c>
      <c r="K27" s="201">
        <f t="shared" si="9"/>
        <v>1902.5</v>
      </c>
      <c r="L27" s="237">
        <f t="shared" si="6"/>
        <v>9512.5</v>
      </c>
      <c r="M27" s="202">
        <f t="shared" si="10"/>
        <v>152.20000000000002</v>
      </c>
      <c r="N27" s="203">
        <f t="shared" si="11"/>
        <v>684.9</v>
      </c>
      <c r="O27" s="240">
        <f t="shared" si="7"/>
        <v>837.1</v>
      </c>
      <c r="P27" s="202">
        <f t="shared" si="8"/>
        <v>8675.4</v>
      </c>
      <c r="Q27" s="141">
        <f t="shared" si="0"/>
        <v>8675.4</v>
      </c>
      <c r="R27" s="265" t="s">
        <v>252</v>
      </c>
      <c r="S27" s="129"/>
      <c r="T27" s="130"/>
      <c r="U27" s="125"/>
      <c r="V27" s="125"/>
      <c r="W27" s="126"/>
      <c r="X27" s="125"/>
    </row>
    <row r="28" spans="1:24" s="128" customFormat="1" ht="38.25" customHeight="1" x14ac:dyDescent="0.35">
      <c r="A28" s="234" t="s">
        <v>108</v>
      </c>
      <c r="B28" s="211" t="s">
        <v>146</v>
      </c>
      <c r="C28" s="248" t="s">
        <v>234</v>
      </c>
      <c r="D28" s="200">
        <v>39672</v>
      </c>
      <c r="E28" s="200">
        <v>38150</v>
      </c>
      <c r="F28" s="201">
        <f t="shared" si="1"/>
        <v>1522</v>
      </c>
      <c r="G28" s="201">
        <f t="shared" si="13"/>
        <v>1522</v>
      </c>
      <c r="H28" s="201">
        <f t="shared" si="14"/>
        <v>1522</v>
      </c>
      <c r="I28" s="201">
        <f t="shared" si="4"/>
        <v>1522</v>
      </c>
      <c r="J28" s="201">
        <f t="shared" si="5"/>
        <v>1522</v>
      </c>
      <c r="K28" s="201">
        <f t="shared" si="9"/>
        <v>1902.5</v>
      </c>
      <c r="L28" s="237">
        <f t="shared" si="6"/>
        <v>9512.5</v>
      </c>
      <c r="M28" s="202">
        <f t="shared" si="10"/>
        <v>152.20000000000002</v>
      </c>
      <c r="N28" s="203">
        <f t="shared" si="11"/>
        <v>684.9</v>
      </c>
      <c r="O28" s="240">
        <f t="shared" si="7"/>
        <v>837.1</v>
      </c>
      <c r="P28" s="202">
        <f t="shared" si="8"/>
        <v>8675.4</v>
      </c>
      <c r="Q28" s="141">
        <f t="shared" si="0"/>
        <v>8675.4</v>
      </c>
      <c r="R28" s="265" t="s">
        <v>252</v>
      </c>
      <c r="S28" s="129"/>
      <c r="T28" s="130"/>
      <c r="U28" s="125"/>
      <c r="V28" s="125"/>
      <c r="W28" s="126"/>
      <c r="X28" s="125"/>
    </row>
    <row r="29" spans="1:24" s="128" customFormat="1" ht="38.25" customHeight="1" x14ac:dyDescent="0.35">
      <c r="A29" s="234" t="s">
        <v>109</v>
      </c>
      <c r="B29" s="208" t="s">
        <v>147</v>
      </c>
      <c r="C29" s="248" t="s">
        <v>234</v>
      </c>
      <c r="D29" s="200">
        <v>39672</v>
      </c>
      <c r="E29" s="200">
        <v>38150</v>
      </c>
      <c r="F29" s="201">
        <f t="shared" si="1"/>
        <v>1522</v>
      </c>
      <c r="G29" s="201">
        <f>SUM(D29-E29)</f>
        <v>1522</v>
      </c>
      <c r="H29" s="201">
        <f t="shared" si="14"/>
        <v>1522</v>
      </c>
      <c r="I29" s="201">
        <f t="shared" si="4"/>
        <v>1522</v>
      </c>
      <c r="J29" s="201">
        <f t="shared" si="5"/>
        <v>1522</v>
      </c>
      <c r="K29" s="201">
        <f t="shared" si="9"/>
        <v>1902.5</v>
      </c>
      <c r="L29" s="237">
        <f t="shared" si="6"/>
        <v>9512.5</v>
      </c>
      <c r="M29" s="202">
        <f t="shared" si="10"/>
        <v>152.20000000000002</v>
      </c>
      <c r="N29" s="203">
        <f t="shared" si="11"/>
        <v>684.9</v>
      </c>
      <c r="O29" s="240">
        <f t="shared" si="7"/>
        <v>837.1</v>
      </c>
      <c r="P29" s="202">
        <f t="shared" si="8"/>
        <v>8675.4</v>
      </c>
      <c r="Q29" s="141">
        <f t="shared" si="0"/>
        <v>8675.4</v>
      </c>
      <c r="R29" s="265" t="s">
        <v>252</v>
      </c>
      <c r="S29" s="129"/>
      <c r="T29" s="130"/>
      <c r="U29" s="125"/>
      <c r="V29" s="125"/>
      <c r="W29" s="126"/>
      <c r="X29" s="125"/>
    </row>
    <row r="30" spans="1:24" s="281" customFormat="1" ht="38.25" customHeight="1" x14ac:dyDescent="0.4">
      <c r="A30" s="272"/>
      <c r="B30" s="273" t="s">
        <v>14</v>
      </c>
      <c r="C30" s="274"/>
      <c r="D30" s="275">
        <f>SUM(D10:D29)</f>
        <v>793440</v>
      </c>
      <c r="E30" s="275">
        <f t="shared" ref="E30:P30" si="15">SUM(E10:E29)</f>
        <v>763000</v>
      </c>
      <c r="F30" s="275">
        <f t="shared" si="15"/>
        <v>30440</v>
      </c>
      <c r="G30" s="275">
        <f t="shared" si="15"/>
        <v>30440</v>
      </c>
      <c r="H30" s="275">
        <f t="shared" si="15"/>
        <v>30440</v>
      </c>
      <c r="I30" s="275">
        <f t="shared" si="15"/>
        <v>30440</v>
      </c>
      <c r="J30" s="275">
        <f t="shared" si="15"/>
        <v>30440</v>
      </c>
      <c r="K30" s="275">
        <f t="shared" si="15"/>
        <v>37669.5</v>
      </c>
      <c r="L30" s="275">
        <f t="shared" si="15"/>
        <v>189869.5</v>
      </c>
      <c r="M30" s="275">
        <f t="shared" si="15"/>
        <v>3043.9999999999991</v>
      </c>
      <c r="N30" s="275">
        <f t="shared" si="15"/>
        <v>13697.999999999995</v>
      </c>
      <c r="O30" s="275">
        <f t="shared" si="15"/>
        <v>16742.000000000004</v>
      </c>
      <c r="P30" s="275">
        <f t="shared" si="15"/>
        <v>173127.49999999994</v>
      </c>
      <c r="Q30" s="276">
        <f>SUM(Q10:Q29)</f>
        <v>164452.09999999995</v>
      </c>
      <c r="R30" s="277"/>
      <c r="S30" s="278"/>
      <c r="T30" s="278"/>
      <c r="U30" s="279"/>
      <c r="V30" s="278"/>
      <c r="W30" s="280"/>
      <c r="X30" s="278"/>
    </row>
    <row r="31" spans="1:24" s="128" customFormat="1" ht="38.25" customHeight="1" x14ac:dyDescent="0.35">
      <c r="A31" s="234">
        <v>21</v>
      </c>
      <c r="B31" s="208" t="s">
        <v>148</v>
      </c>
      <c r="C31" s="248" t="s">
        <v>234</v>
      </c>
      <c r="D31" s="200">
        <v>39672</v>
      </c>
      <c r="E31" s="200">
        <v>38150</v>
      </c>
      <c r="F31" s="201">
        <f>SUM(D31-E31)</f>
        <v>1522</v>
      </c>
      <c r="G31" s="201">
        <f>SUM(D31-E31)</f>
        <v>1522</v>
      </c>
      <c r="H31" s="201">
        <f>SUM(D31-E31)</f>
        <v>1522</v>
      </c>
      <c r="I31" s="201">
        <f>SUM(D31-E31)</f>
        <v>1522</v>
      </c>
      <c r="J31" s="201">
        <f t="shared" si="5"/>
        <v>1522</v>
      </c>
      <c r="K31" s="201">
        <f t="shared" si="9"/>
        <v>1902.5</v>
      </c>
      <c r="L31" s="237">
        <f t="shared" si="6"/>
        <v>9512.5</v>
      </c>
      <c r="M31" s="202">
        <f t="shared" si="10"/>
        <v>152.20000000000002</v>
      </c>
      <c r="N31" s="203">
        <f t="shared" si="11"/>
        <v>684.9</v>
      </c>
      <c r="O31" s="240">
        <f t="shared" si="7"/>
        <v>837.1</v>
      </c>
      <c r="P31" s="202">
        <f t="shared" si="8"/>
        <v>8675.4</v>
      </c>
      <c r="Q31" s="141">
        <f t="shared" ref="Q31:Q38" si="16">ROUND(P31,2)</f>
        <v>8675.4</v>
      </c>
      <c r="R31" s="265" t="s">
        <v>252</v>
      </c>
      <c r="S31" s="129"/>
      <c r="T31" s="130"/>
      <c r="U31" s="125"/>
      <c r="V31" s="125"/>
      <c r="W31" s="126"/>
      <c r="X31" s="125"/>
    </row>
    <row r="32" spans="1:24" s="128" customFormat="1" ht="38.25" customHeight="1" x14ac:dyDescent="0.35">
      <c r="A32" s="234">
        <v>22</v>
      </c>
      <c r="B32" s="209" t="s">
        <v>149</v>
      </c>
      <c r="C32" s="248" t="s">
        <v>234</v>
      </c>
      <c r="D32" s="200">
        <v>39672</v>
      </c>
      <c r="E32" s="200">
        <v>38150</v>
      </c>
      <c r="F32" s="201">
        <f t="shared" ref="F32:F50" si="17">SUM(D32-E32)</f>
        <v>1522</v>
      </c>
      <c r="G32" s="201">
        <f t="shared" ref="G32:G38" si="18">SUM(D32-E32)</f>
        <v>1522</v>
      </c>
      <c r="H32" s="201">
        <f t="shared" ref="H32:H37" si="19">SUM(D32-E32)</f>
        <v>1522</v>
      </c>
      <c r="I32" s="201">
        <f t="shared" ref="I32:I38" si="20">SUM(D32-E32)</f>
        <v>1522</v>
      </c>
      <c r="J32" s="201">
        <f t="shared" si="5"/>
        <v>1522</v>
      </c>
      <c r="K32" s="201">
        <f t="shared" si="9"/>
        <v>1902.5</v>
      </c>
      <c r="L32" s="237">
        <f t="shared" si="6"/>
        <v>9512.5</v>
      </c>
      <c r="M32" s="202">
        <f t="shared" si="10"/>
        <v>152.20000000000002</v>
      </c>
      <c r="N32" s="203">
        <f t="shared" si="11"/>
        <v>684.9</v>
      </c>
      <c r="O32" s="240">
        <f t="shared" si="7"/>
        <v>837.1</v>
      </c>
      <c r="P32" s="202">
        <f t="shared" si="8"/>
        <v>8675.4</v>
      </c>
      <c r="Q32" s="141">
        <f t="shared" si="16"/>
        <v>8675.4</v>
      </c>
      <c r="R32" s="265" t="s">
        <v>252</v>
      </c>
      <c r="S32" s="129"/>
      <c r="T32" s="130"/>
      <c r="U32" s="125"/>
      <c r="V32" s="125"/>
      <c r="W32" s="126"/>
      <c r="X32" s="125"/>
    </row>
    <row r="33" spans="1:24" s="128" customFormat="1" ht="38.25" customHeight="1" x14ac:dyDescent="0.35">
      <c r="A33" s="234">
        <v>23</v>
      </c>
      <c r="B33" s="211" t="s">
        <v>150</v>
      </c>
      <c r="C33" s="248" t="s">
        <v>234</v>
      </c>
      <c r="D33" s="200">
        <v>39672</v>
      </c>
      <c r="E33" s="200">
        <v>38150</v>
      </c>
      <c r="F33" s="201">
        <f t="shared" si="17"/>
        <v>1522</v>
      </c>
      <c r="G33" s="201">
        <f t="shared" si="18"/>
        <v>1522</v>
      </c>
      <c r="H33" s="201">
        <f t="shared" si="19"/>
        <v>1522</v>
      </c>
      <c r="I33" s="201">
        <f t="shared" si="20"/>
        <v>1522</v>
      </c>
      <c r="J33" s="201">
        <f t="shared" si="5"/>
        <v>1522</v>
      </c>
      <c r="K33" s="201">
        <f t="shared" si="9"/>
        <v>1902.5</v>
      </c>
      <c r="L33" s="237">
        <f t="shared" si="6"/>
        <v>9512.5</v>
      </c>
      <c r="M33" s="202">
        <f t="shared" si="10"/>
        <v>152.20000000000002</v>
      </c>
      <c r="N33" s="203">
        <f t="shared" si="11"/>
        <v>684.9</v>
      </c>
      <c r="O33" s="240">
        <f t="shared" si="7"/>
        <v>837.1</v>
      </c>
      <c r="P33" s="202">
        <f t="shared" si="8"/>
        <v>8675.4</v>
      </c>
      <c r="Q33" s="141">
        <f t="shared" si="16"/>
        <v>8675.4</v>
      </c>
      <c r="R33" s="265" t="s">
        <v>252</v>
      </c>
      <c r="S33" s="129"/>
      <c r="T33" s="130"/>
      <c r="U33" s="125"/>
      <c r="V33" s="125"/>
      <c r="W33" s="126"/>
      <c r="X33" s="125"/>
    </row>
    <row r="34" spans="1:24" s="128" customFormat="1" ht="38.25" customHeight="1" x14ac:dyDescent="0.35">
      <c r="A34" s="234">
        <v>24</v>
      </c>
      <c r="B34" s="211" t="s">
        <v>151</v>
      </c>
      <c r="C34" s="248" t="s">
        <v>234</v>
      </c>
      <c r="D34" s="200">
        <v>39672</v>
      </c>
      <c r="E34" s="200">
        <v>38150</v>
      </c>
      <c r="F34" s="201">
        <f t="shared" si="17"/>
        <v>1522</v>
      </c>
      <c r="G34" s="201">
        <f t="shared" si="18"/>
        <v>1522</v>
      </c>
      <c r="H34" s="201">
        <f t="shared" si="19"/>
        <v>1522</v>
      </c>
      <c r="I34" s="201">
        <f t="shared" si="20"/>
        <v>1522</v>
      </c>
      <c r="J34" s="201">
        <f t="shared" si="5"/>
        <v>1522</v>
      </c>
      <c r="K34" s="201">
        <f t="shared" si="9"/>
        <v>1902.5</v>
      </c>
      <c r="L34" s="237">
        <f t="shared" si="6"/>
        <v>9512.5</v>
      </c>
      <c r="M34" s="202">
        <f t="shared" si="10"/>
        <v>152.20000000000002</v>
      </c>
      <c r="N34" s="203">
        <f t="shared" si="11"/>
        <v>684.9</v>
      </c>
      <c r="O34" s="240">
        <f t="shared" si="7"/>
        <v>837.1</v>
      </c>
      <c r="P34" s="202">
        <f t="shared" si="8"/>
        <v>8675.4</v>
      </c>
      <c r="Q34" s="141">
        <f t="shared" si="16"/>
        <v>8675.4</v>
      </c>
      <c r="R34" s="265" t="s">
        <v>252</v>
      </c>
      <c r="S34" s="129"/>
      <c r="T34" s="130"/>
      <c r="U34" s="125"/>
      <c r="V34" s="125"/>
      <c r="W34" s="126"/>
      <c r="X34" s="125"/>
    </row>
    <row r="35" spans="1:24" s="128" customFormat="1" ht="38.25" customHeight="1" x14ac:dyDescent="0.35">
      <c r="A35" s="234">
        <v>25</v>
      </c>
      <c r="B35" s="208" t="s">
        <v>152</v>
      </c>
      <c r="C35" s="248" t="s">
        <v>234</v>
      </c>
      <c r="D35" s="200">
        <v>39672</v>
      </c>
      <c r="E35" s="200">
        <v>38150</v>
      </c>
      <c r="F35" s="201">
        <f t="shared" si="17"/>
        <v>1522</v>
      </c>
      <c r="G35" s="201">
        <f t="shared" si="18"/>
        <v>1522</v>
      </c>
      <c r="H35" s="201">
        <f t="shared" si="19"/>
        <v>1522</v>
      </c>
      <c r="I35" s="201">
        <f t="shared" si="20"/>
        <v>1522</v>
      </c>
      <c r="J35" s="201">
        <f t="shared" si="5"/>
        <v>1522</v>
      </c>
      <c r="K35" s="201">
        <f t="shared" si="9"/>
        <v>1902.5</v>
      </c>
      <c r="L35" s="237">
        <f t="shared" si="6"/>
        <v>9512.5</v>
      </c>
      <c r="M35" s="202">
        <f t="shared" si="10"/>
        <v>152.20000000000002</v>
      </c>
      <c r="N35" s="203">
        <f t="shared" si="11"/>
        <v>684.9</v>
      </c>
      <c r="O35" s="240">
        <f t="shared" si="7"/>
        <v>837.1</v>
      </c>
      <c r="P35" s="202">
        <f t="shared" si="8"/>
        <v>8675.4</v>
      </c>
      <c r="Q35" s="141">
        <f t="shared" si="16"/>
        <v>8675.4</v>
      </c>
      <c r="R35" s="265" t="s">
        <v>252</v>
      </c>
      <c r="S35" s="129"/>
      <c r="T35" s="130"/>
      <c r="U35" s="125"/>
      <c r="V35" s="125"/>
      <c r="W35" s="126"/>
      <c r="X35" s="125"/>
    </row>
    <row r="36" spans="1:24" s="128" customFormat="1" ht="38.25" customHeight="1" x14ac:dyDescent="0.35">
      <c r="A36" s="234">
        <v>26</v>
      </c>
      <c r="B36" s="208" t="s">
        <v>153</v>
      </c>
      <c r="C36" s="248" t="s">
        <v>234</v>
      </c>
      <c r="D36" s="200">
        <v>39672</v>
      </c>
      <c r="E36" s="200">
        <v>38150</v>
      </c>
      <c r="F36" s="201">
        <f t="shared" si="17"/>
        <v>1522</v>
      </c>
      <c r="G36" s="201">
        <f t="shared" si="18"/>
        <v>1522</v>
      </c>
      <c r="H36" s="201">
        <f t="shared" si="19"/>
        <v>1522</v>
      </c>
      <c r="I36" s="201">
        <f t="shared" si="20"/>
        <v>1522</v>
      </c>
      <c r="J36" s="201">
        <f t="shared" si="5"/>
        <v>1522</v>
      </c>
      <c r="K36" s="201">
        <f t="shared" si="9"/>
        <v>1902.5</v>
      </c>
      <c r="L36" s="237">
        <f t="shared" si="6"/>
        <v>9512.5</v>
      </c>
      <c r="M36" s="202">
        <f t="shared" si="10"/>
        <v>152.20000000000002</v>
      </c>
      <c r="N36" s="203">
        <f t="shared" si="11"/>
        <v>684.9</v>
      </c>
      <c r="O36" s="240">
        <f t="shared" si="7"/>
        <v>837.1</v>
      </c>
      <c r="P36" s="202">
        <f t="shared" si="8"/>
        <v>8675.4</v>
      </c>
      <c r="Q36" s="141">
        <f t="shared" si="16"/>
        <v>8675.4</v>
      </c>
      <c r="R36" s="265" t="s">
        <v>252</v>
      </c>
      <c r="S36" s="129"/>
      <c r="T36" s="130"/>
      <c r="U36" s="125"/>
      <c r="V36" s="125"/>
      <c r="W36" s="126"/>
      <c r="X36" s="125"/>
    </row>
    <row r="37" spans="1:24" s="128" customFormat="1" ht="38.25" customHeight="1" x14ac:dyDescent="0.35">
      <c r="A37" s="234">
        <v>27</v>
      </c>
      <c r="B37" s="208" t="s">
        <v>154</v>
      </c>
      <c r="C37" s="248" t="s">
        <v>234</v>
      </c>
      <c r="D37" s="200">
        <v>39672</v>
      </c>
      <c r="E37" s="200">
        <v>38150</v>
      </c>
      <c r="F37" s="201">
        <f t="shared" si="17"/>
        <v>1522</v>
      </c>
      <c r="G37" s="201">
        <f t="shared" si="18"/>
        <v>1522</v>
      </c>
      <c r="H37" s="201">
        <f t="shared" si="19"/>
        <v>1522</v>
      </c>
      <c r="I37" s="201">
        <f t="shared" si="20"/>
        <v>1522</v>
      </c>
      <c r="J37" s="201">
        <f t="shared" si="5"/>
        <v>1522</v>
      </c>
      <c r="K37" s="201">
        <f t="shared" si="9"/>
        <v>1902.5</v>
      </c>
      <c r="L37" s="237">
        <f t="shared" si="6"/>
        <v>9512.5</v>
      </c>
      <c r="M37" s="202">
        <f t="shared" si="10"/>
        <v>152.20000000000002</v>
      </c>
      <c r="N37" s="203">
        <f t="shared" si="11"/>
        <v>684.9</v>
      </c>
      <c r="O37" s="240">
        <f t="shared" si="7"/>
        <v>837.1</v>
      </c>
      <c r="P37" s="202">
        <f t="shared" si="8"/>
        <v>8675.4</v>
      </c>
      <c r="Q37" s="141">
        <f t="shared" si="16"/>
        <v>8675.4</v>
      </c>
      <c r="R37" s="265" t="s">
        <v>252</v>
      </c>
      <c r="S37" s="129"/>
      <c r="T37" s="130"/>
      <c r="U37" s="125"/>
      <c r="V37" s="125"/>
      <c r="W37" s="126"/>
      <c r="X37" s="125"/>
    </row>
    <row r="38" spans="1:24" s="128" customFormat="1" ht="38.25" customHeight="1" x14ac:dyDescent="0.35">
      <c r="A38" s="234">
        <v>28</v>
      </c>
      <c r="B38" s="213" t="s">
        <v>155</v>
      </c>
      <c r="C38" s="248" t="s">
        <v>234</v>
      </c>
      <c r="D38" s="200">
        <v>39672</v>
      </c>
      <c r="E38" s="200">
        <v>38150</v>
      </c>
      <c r="F38" s="201">
        <f t="shared" si="17"/>
        <v>1522</v>
      </c>
      <c r="G38" s="201">
        <f t="shared" si="18"/>
        <v>1522</v>
      </c>
      <c r="H38" s="201">
        <f>SUM(D38-E38)</f>
        <v>1522</v>
      </c>
      <c r="I38" s="201">
        <f t="shared" si="20"/>
        <v>1522</v>
      </c>
      <c r="J38" s="201">
        <f t="shared" si="5"/>
        <v>1522</v>
      </c>
      <c r="K38" s="201">
        <f t="shared" si="9"/>
        <v>1902.5</v>
      </c>
      <c r="L38" s="237">
        <f t="shared" si="6"/>
        <v>9512.5</v>
      </c>
      <c r="M38" s="202">
        <f t="shared" si="10"/>
        <v>152.20000000000002</v>
      </c>
      <c r="N38" s="203">
        <f t="shared" si="11"/>
        <v>684.9</v>
      </c>
      <c r="O38" s="240">
        <f t="shared" si="7"/>
        <v>837.1</v>
      </c>
      <c r="P38" s="202">
        <f t="shared" si="8"/>
        <v>8675.4</v>
      </c>
      <c r="Q38" s="141">
        <f t="shared" si="16"/>
        <v>8675.4</v>
      </c>
      <c r="R38" s="265" t="s">
        <v>252</v>
      </c>
      <c r="S38" s="129"/>
      <c r="T38" s="130"/>
      <c r="U38" s="125"/>
      <c r="V38" s="125"/>
      <c r="W38" s="126"/>
      <c r="X38" s="125"/>
    </row>
    <row r="39" spans="1:24" s="128" customFormat="1" ht="38.25" customHeight="1" x14ac:dyDescent="0.35">
      <c r="A39" s="234">
        <v>29</v>
      </c>
      <c r="B39" s="208" t="s">
        <v>156</v>
      </c>
      <c r="C39" s="248" t="s">
        <v>234</v>
      </c>
      <c r="D39" s="200">
        <v>39672</v>
      </c>
      <c r="E39" s="200">
        <v>38150</v>
      </c>
      <c r="F39" s="201">
        <f t="shared" si="17"/>
        <v>1522</v>
      </c>
      <c r="G39" s="201">
        <f>SUM(D39-E39)</f>
        <v>1522</v>
      </c>
      <c r="H39" s="201">
        <f>SUM(D39-E39)</f>
        <v>1522</v>
      </c>
      <c r="I39" s="201">
        <f t="shared" ref="I39" si="21">SUM(D39-E39)</f>
        <v>1522</v>
      </c>
      <c r="J39" s="201">
        <f t="shared" si="5"/>
        <v>1522</v>
      </c>
      <c r="K39" s="201">
        <f t="shared" si="9"/>
        <v>1902.5</v>
      </c>
      <c r="L39" s="237">
        <f t="shared" si="6"/>
        <v>9512.5</v>
      </c>
      <c r="M39" s="202">
        <f t="shared" si="10"/>
        <v>152.20000000000002</v>
      </c>
      <c r="N39" s="203">
        <f t="shared" si="11"/>
        <v>684.9</v>
      </c>
      <c r="O39" s="240">
        <f t="shared" si="7"/>
        <v>837.1</v>
      </c>
      <c r="P39" s="202">
        <f t="shared" si="8"/>
        <v>8675.4</v>
      </c>
      <c r="Q39" s="141"/>
      <c r="R39" s="265" t="s">
        <v>252</v>
      </c>
      <c r="S39" s="129"/>
      <c r="T39" s="130"/>
      <c r="U39" s="125"/>
      <c r="V39" s="125"/>
      <c r="W39" s="126"/>
      <c r="X39" s="125"/>
    </row>
    <row r="40" spans="1:24" s="128" customFormat="1" ht="38.25" customHeight="1" x14ac:dyDescent="0.35">
      <c r="A40" s="234">
        <v>30</v>
      </c>
      <c r="B40" s="213" t="s">
        <v>157</v>
      </c>
      <c r="C40" s="248" t="s">
        <v>234</v>
      </c>
      <c r="D40" s="200">
        <v>39672</v>
      </c>
      <c r="E40" s="200">
        <v>38150</v>
      </c>
      <c r="F40" s="201">
        <f t="shared" si="17"/>
        <v>1522</v>
      </c>
      <c r="G40" s="201">
        <f>SUM(D40-E40)</f>
        <v>1522</v>
      </c>
      <c r="H40" s="201">
        <f>SUM(D40-E40)</f>
        <v>1522</v>
      </c>
      <c r="I40" s="201">
        <f t="shared" ref="I40:I50" si="22">SUM(D40-E40)</f>
        <v>1522</v>
      </c>
      <c r="J40" s="201">
        <f t="shared" si="5"/>
        <v>1522</v>
      </c>
      <c r="K40" s="201">
        <f t="shared" si="9"/>
        <v>1902.5</v>
      </c>
      <c r="L40" s="237">
        <f t="shared" si="6"/>
        <v>9512.5</v>
      </c>
      <c r="M40" s="202">
        <f t="shared" si="10"/>
        <v>152.20000000000002</v>
      </c>
      <c r="N40" s="203">
        <f t="shared" si="11"/>
        <v>684.9</v>
      </c>
      <c r="O40" s="240">
        <f t="shared" si="7"/>
        <v>837.1</v>
      </c>
      <c r="P40" s="202">
        <f t="shared" si="8"/>
        <v>8675.4</v>
      </c>
      <c r="Q40" s="141">
        <f t="shared" ref="Q40:Q50" si="23">ROUND(P40,2)</f>
        <v>8675.4</v>
      </c>
      <c r="R40" s="265" t="s">
        <v>252</v>
      </c>
      <c r="S40" s="129"/>
      <c r="T40" s="130"/>
      <c r="U40" s="125"/>
      <c r="V40" s="125"/>
      <c r="W40" s="126"/>
      <c r="X40" s="125"/>
    </row>
    <row r="41" spans="1:24" s="128" customFormat="1" ht="38.25" customHeight="1" x14ac:dyDescent="0.35">
      <c r="A41" s="234">
        <v>31</v>
      </c>
      <c r="B41" s="208" t="s">
        <v>158</v>
      </c>
      <c r="C41" s="248" t="s">
        <v>234</v>
      </c>
      <c r="D41" s="200">
        <v>39672</v>
      </c>
      <c r="E41" s="200">
        <v>38150</v>
      </c>
      <c r="F41" s="201">
        <f t="shared" si="17"/>
        <v>1522</v>
      </c>
      <c r="G41" s="201">
        <f t="shared" ref="G41:G49" si="24">SUM(D41-E41)</f>
        <v>1522</v>
      </c>
      <c r="H41" s="201">
        <f t="shared" ref="H41:H50" si="25">SUM(D41-E41)</f>
        <v>1522</v>
      </c>
      <c r="I41" s="201">
        <f t="shared" si="22"/>
        <v>1522</v>
      </c>
      <c r="J41" s="201">
        <f t="shared" si="5"/>
        <v>1522</v>
      </c>
      <c r="K41" s="201">
        <f t="shared" si="9"/>
        <v>1902.5</v>
      </c>
      <c r="L41" s="237">
        <f t="shared" si="6"/>
        <v>9512.5</v>
      </c>
      <c r="M41" s="202">
        <f t="shared" si="10"/>
        <v>152.20000000000002</v>
      </c>
      <c r="N41" s="203">
        <f t="shared" si="11"/>
        <v>684.9</v>
      </c>
      <c r="O41" s="240">
        <f t="shared" si="7"/>
        <v>837.1</v>
      </c>
      <c r="P41" s="202">
        <f t="shared" si="8"/>
        <v>8675.4</v>
      </c>
      <c r="Q41" s="141">
        <f t="shared" si="23"/>
        <v>8675.4</v>
      </c>
      <c r="R41" s="265" t="s">
        <v>252</v>
      </c>
      <c r="S41" s="129"/>
      <c r="T41" s="130"/>
      <c r="U41" s="125"/>
      <c r="V41" s="125"/>
      <c r="W41" s="126"/>
      <c r="X41" s="125"/>
    </row>
    <row r="42" spans="1:24" s="128" customFormat="1" ht="38.25" customHeight="1" x14ac:dyDescent="0.35">
      <c r="A42" s="234">
        <v>32</v>
      </c>
      <c r="B42" s="208" t="s">
        <v>159</v>
      </c>
      <c r="C42" s="248" t="s">
        <v>234</v>
      </c>
      <c r="D42" s="200">
        <v>39672</v>
      </c>
      <c r="E42" s="200">
        <v>38150</v>
      </c>
      <c r="F42" s="201">
        <f t="shared" si="17"/>
        <v>1522</v>
      </c>
      <c r="G42" s="201">
        <f t="shared" si="24"/>
        <v>1522</v>
      </c>
      <c r="H42" s="201">
        <f t="shared" si="25"/>
        <v>1522</v>
      </c>
      <c r="I42" s="201">
        <f t="shared" si="22"/>
        <v>1522</v>
      </c>
      <c r="J42" s="201">
        <f t="shared" si="5"/>
        <v>1522</v>
      </c>
      <c r="K42" s="201">
        <f t="shared" si="9"/>
        <v>1902.5</v>
      </c>
      <c r="L42" s="237">
        <f t="shared" si="6"/>
        <v>9512.5</v>
      </c>
      <c r="M42" s="202">
        <f t="shared" si="10"/>
        <v>152.20000000000002</v>
      </c>
      <c r="N42" s="203">
        <f t="shared" si="11"/>
        <v>684.9</v>
      </c>
      <c r="O42" s="240">
        <f t="shared" si="7"/>
        <v>837.1</v>
      </c>
      <c r="P42" s="202">
        <f t="shared" si="8"/>
        <v>8675.4</v>
      </c>
      <c r="Q42" s="141">
        <f t="shared" si="23"/>
        <v>8675.4</v>
      </c>
      <c r="R42" s="265" t="s">
        <v>252</v>
      </c>
      <c r="S42" s="129"/>
      <c r="T42" s="130"/>
      <c r="U42" s="125"/>
      <c r="V42" s="125"/>
      <c r="W42" s="126"/>
      <c r="X42" s="125"/>
    </row>
    <row r="43" spans="1:24" s="128" customFormat="1" ht="38.25" customHeight="1" x14ac:dyDescent="0.35">
      <c r="A43" s="234">
        <v>33</v>
      </c>
      <c r="B43" s="208" t="s">
        <v>160</v>
      </c>
      <c r="C43" s="248" t="s">
        <v>234</v>
      </c>
      <c r="D43" s="200">
        <v>39672</v>
      </c>
      <c r="E43" s="200">
        <v>38150</v>
      </c>
      <c r="F43" s="201">
        <f t="shared" si="17"/>
        <v>1522</v>
      </c>
      <c r="G43" s="201">
        <f t="shared" si="24"/>
        <v>1522</v>
      </c>
      <c r="H43" s="201">
        <f t="shared" si="25"/>
        <v>1522</v>
      </c>
      <c r="I43" s="201">
        <f t="shared" si="22"/>
        <v>1522</v>
      </c>
      <c r="J43" s="201">
        <f t="shared" si="5"/>
        <v>1522</v>
      </c>
      <c r="K43" s="201">
        <f t="shared" si="9"/>
        <v>1902.5</v>
      </c>
      <c r="L43" s="237">
        <f t="shared" si="6"/>
        <v>9512.5</v>
      </c>
      <c r="M43" s="202">
        <f t="shared" si="10"/>
        <v>152.20000000000002</v>
      </c>
      <c r="N43" s="203">
        <f t="shared" si="11"/>
        <v>684.9</v>
      </c>
      <c r="O43" s="240">
        <f t="shared" si="7"/>
        <v>837.1</v>
      </c>
      <c r="P43" s="202">
        <f t="shared" si="8"/>
        <v>8675.4</v>
      </c>
      <c r="Q43" s="141">
        <f t="shared" si="23"/>
        <v>8675.4</v>
      </c>
      <c r="R43" s="265" t="s">
        <v>252</v>
      </c>
      <c r="S43" s="129"/>
      <c r="T43" s="130"/>
      <c r="U43" s="125"/>
      <c r="V43" s="125"/>
      <c r="W43" s="126"/>
      <c r="X43" s="125"/>
    </row>
    <row r="44" spans="1:24" s="128" customFormat="1" ht="38.25" customHeight="1" x14ac:dyDescent="0.35">
      <c r="A44" s="234">
        <v>34</v>
      </c>
      <c r="B44" s="211" t="s">
        <v>161</v>
      </c>
      <c r="C44" s="248" t="s">
        <v>234</v>
      </c>
      <c r="D44" s="200">
        <v>39672</v>
      </c>
      <c r="E44" s="200">
        <v>38150</v>
      </c>
      <c r="F44" s="201">
        <f t="shared" si="17"/>
        <v>1522</v>
      </c>
      <c r="G44" s="201">
        <f t="shared" si="24"/>
        <v>1522</v>
      </c>
      <c r="H44" s="201">
        <f t="shared" si="25"/>
        <v>1522</v>
      </c>
      <c r="I44" s="201">
        <f t="shared" si="22"/>
        <v>1522</v>
      </c>
      <c r="J44" s="201">
        <f t="shared" si="5"/>
        <v>1522</v>
      </c>
      <c r="K44" s="201">
        <f t="shared" si="9"/>
        <v>1902.5</v>
      </c>
      <c r="L44" s="237">
        <f t="shared" si="6"/>
        <v>9512.5</v>
      </c>
      <c r="M44" s="202">
        <f t="shared" si="10"/>
        <v>152.20000000000002</v>
      </c>
      <c r="N44" s="203">
        <f t="shared" si="11"/>
        <v>684.9</v>
      </c>
      <c r="O44" s="240">
        <f t="shared" si="7"/>
        <v>837.1</v>
      </c>
      <c r="P44" s="202">
        <f t="shared" si="8"/>
        <v>8675.4</v>
      </c>
      <c r="Q44" s="141">
        <f t="shared" si="23"/>
        <v>8675.4</v>
      </c>
      <c r="R44" s="265" t="s">
        <v>252</v>
      </c>
      <c r="S44" s="129"/>
      <c r="T44" s="130"/>
      <c r="U44" s="125"/>
      <c r="V44" s="125"/>
      <c r="W44" s="126"/>
      <c r="X44" s="125"/>
    </row>
    <row r="45" spans="1:24" s="128" customFormat="1" ht="38.25" customHeight="1" x14ac:dyDescent="0.35">
      <c r="A45" s="234">
        <v>35</v>
      </c>
      <c r="B45" s="208" t="s">
        <v>162</v>
      </c>
      <c r="C45" s="248" t="s">
        <v>234</v>
      </c>
      <c r="D45" s="200">
        <v>39672</v>
      </c>
      <c r="E45" s="200">
        <v>38150</v>
      </c>
      <c r="F45" s="201">
        <f t="shared" si="17"/>
        <v>1522</v>
      </c>
      <c r="G45" s="201">
        <f t="shared" si="24"/>
        <v>1522</v>
      </c>
      <c r="H45" s="201">
        <f t="shared" si="25"/>
        <v>1522</v>
      </c>
      <c r="I45" s="201">
        <f t="shared" si="22"/>
        <v>1522</v>
      </c>
      <c r="J45" s="201">
        <f t="shared" si="5"/>
        <v>1522</v>
      </c>
      <c r="K45" s="201">
        <f t="shared" si="9"/>
        <v>1902.5</v>
      </c>
      <c r="L45" s="237">
        <f t="shared" si="6"/>
        <v>9512.5</v>
      </c>
      <c r="M45" s="202">
        <f t="shared" si="10"/>
        <v>152.20000000000002</v>
      </c>
      <c r="N45" s="203">
        <f t="shared" si="11"/>
        <v>684.9</v>
      </c>
      <c r="O45" s="240">
        <f t="shared" si="7"/>
        <v>837.1</v>
      </c>
      <c r="P45" s="202">
        <f t="shared" si="8"/>
        <v>8675.4</v>
      </c>
      <c r="Q45" s="141">
        <f t="shared" si="23"/>
        <v>8675.4</v>
      </c>
      <c r="R45" s="265" t="s">
        <v>252</v>
      </c>
      <c r="S45" s="129"/>
      <c r="T45" s="130"/>
      <c r="U45" s="125"/>
      <c r="V45" s="125"/>
      <c r="W45" s="126"/>
      <c r="X45" s="125"/>
    </row>
    <row r="46" spans="1:24" s="128" customFormat="1" ht="38.25" customHeight="1" x14ac:dyDescent="0.35">
      <c r="A46" s="234">
        <v>36</v>
      </c>
      <c r="B46" s="213" t="s">
        <v>163</v>
      </c>
      <c r="C46" s="248" t="s">
        <v>234</v>
      </c>
      <c r="D46" s="200">
        <v>39672</v>
      </c>
      <c r="E46" s="200">
        <v>38150</v>
      </c>
      <c r="F46" s="201">
        <f t="shared" si="17"/>
        <v>1522</v>
      </c>
      <c r="G46" s="201">
        <f t="shared" si="24"/>
        <v>1522</v>
      </c>
      <c r="H46" s="201">
        <f t="shared" si="25"/>
        <v>1522</v>
      </c>
      <c r="I46" s="201">
        <f t="shared" si="22"/>
        <v>1522</v>
      </c>
      <c r="J46" s="201">
        <f t="shared" si="5"/>
        <v>1522</v>
      </c>
      <c r="K46" s="201">
        <f t="shared" si="9"/>
        <v>1902.5</v>
      </c>
      <c r="L46" s="237">
        <f t="shared" si="6"/>
        <v>9512.5</v>
      </c>
      <c r="M46" s="202">
        <f t="shared" si="10"/>
        <v>152.20000000000002</v>
      </c>
      <c r="N46" s="203">
        <f t="shared" si="11"/>
        <v>684.9</v>
      </c>
      <c r="O46" s="240">
        <f t="shared" si="7"/>
        <v>837.1</v>
      </c>
      <c r="P46" s="202">
        <f t="shared" si="8"/>
        <v>8675.4</v>
      </c>
      <c r="Q46" s="141">
        <f t="shared" si="23"/>
        <v>8675.4</v>
      </c>
      <c r="R46" s="265" t="s">
        <v>252</v>
      </c>
      <c r="S46" s="129"/>
      <c r="T46" s="130"/>
      <c r="U46" s="125"/>
      <c r="V46" s="125"/>
      <c r="W46" s="126"/>
      <c r="X46" s="125"/>
    </row>
    <row r="47" spans="1:24" s="128" customFormat="1" ht="38.25" customHeight="1" x14ac:dyDescent="0.35">
      <c r="A47" s="234">
        <v>37</v>
      </c>
      <c r="B47" s="208" t="s">
        <v>164</v>
      </c>
      <c r="C47" s="248" t="s">
        <v>234</v>
      </c>
      <c r="D47" s="200">
        <v>39672</v>
      </c>
      <c r="E47" s="200">
        <v>38150</v>
      </c>
      <c r="F47" s="201">
        <f t="shared" si="17"/>
        <v>1522</v>
      </c>
      <c r="G47" s="201">
        <f t="shared" si="24"/>
        <v>1522</v>
      </c>
      <c r="H47" s="201">
        <f t="shared" si="25"/>
        <v>1522</v>
      </c>
      <c r="I47" s="201">
        <f t="shared" si="22"/>
        <v>1522</v>
      </c>
      <c r="J47" s="201">
        <f t="shared" si="5"/>
        <v>1522</v>
      </c>
      <c r="K47" s="201">
        <f t="shared" si="9"/>
        <v>1902.5</v>
      </c>
      <c r="L47" s="237">
        <f t="shared" si="6"/>
        <v>9512.5</v>
      </c>
      <c r="M47" s="202">
        <f t="shared" si="10"/>
        <v>152.20000000000002</v>
      </c>
      <c r="N47" s="203">
        <f t="shared" si="11"/>
        <v>684.9</v>
      </c>
      <c r="O47" s="240">
        <f t="shared" si="7"/>
        <v>837.1</v>
      </c>
      <c r="P47" s="202">
        <f t="shared" si="8"/>
        <v>8675.4</v>
      </c>
      <c r="Q47" s="141">
        <f t="shared" si="23"/>
        <v>8675.4</v>
      </c>
      <c r="R47" s="265" t="s">
        <v>252</v>
      </c>
      <c r="S47" s="129"/>
      <c r="T47" s="130"/>
      <c r="U47" s="125"/>
      <c r="V47" s="125"/>
      <c r="W47" s="126"/>
      <c r="X47" s="125"/>
    </row>
    <row r="48" spans="1:24" s="128" customFormat="1" ht="38.25" customHeight="1" x14ac:dyDescent="0.35">
      <c r="A48" s="234">
        <v>38</v>
      </c>
      <c r="B48" s="208" t="s">
        <v>165</v>
      </c>
      <c r="C48" s="248" t="s">
        <v>234</v>
      </c>
      <c r="D48" s="200">
        <v>39672</v>
      </c>
      <c r="E48" s="200">
        <v>38150</v>
      </c>
      <c r="F48" s="201">
        <f t="shared" si="17"/>
        <v>1522</v>
      </c>
      <c r="G48" s="201">
        <f t="shared" si="24"/>
        <v>1522</v>
      </c>
      <c r="H48" s="201">
        <f t="shared" si="25"/>
        <v>1522</v>
      </c>
      <c r="I48" s="201">
        <f t="shared" si="22"/>
        <v>1522</v>
      </c>
      <c r="J48" s="201">
        <f t="shared" si="5"/>
        <v>1522</v>
      </c>
      <c r="K48" s="201">
        <f t="shared" si="9"/>
        <v>1902.5</v>
      </c>
      <c r="L48" s="237">
        <f t="shared" si="6"/>
        <v>9512.5</v>
      </c>
      <c r="M48" s="202">
        <f t="shared" si="10"/>
        <v>152.20000000000002</v>
      </c>
      <c r="N48" s="203">
        <f t="shared" si="11"/>
        <v>684.9</v>
      </c>
      <c r="O48" s="240">
        <f t="shared" si="7"/>
        <v>837.1</v>
      </c>
      <c r="P48" s="202">
        <f t="shared" si="8"/>
        <v>8675.4</v>
      </c>
      <c r="Q48" s="141">
        <f t="shared" si="23"/>
        <v>8675.4</v>
      </c>
      <c r="R48" s="265" t="s">
        <v>252</v>
      </c>
      <c r="S48" s="129"/>
      <c r="T48" s="130"/>
      <c r="U48" s="125"/>
      <c r="V48" s="125"/>
      <c r="W48" s="126"/>
      <c r="X48" s="125"/>
    </row>
    <row r="49" spans="1:24" s="128" customFormat="1" ht="38.25" customHeight="1" x14ac:dyDescent="0.35">
      <c r="A49" s="234">
        <v>39</v>
      </c>
      <c r="B49" s="208" t="s">
        <v>166</v>
      </c>
      <c r="C49" s="248" t="s">
        <v>234</v>
      </c>
      <c r="D49" s="200">
        <v>39672</v>
      </c>
      <c r="E49" s="200">
        <v>38150</v>
      </c>
      <c r="F49" s="201">
        <f t="shared" si="17"/>
        <v>1522</v>
      </c>
      <c r="G49" s="201">
        <f t="shared" si="24"/>
        <v>1522</v>
      </c>
      <c r="H49" s="201">
        <f t="shared" si="25"/>
        <v>1522</v>
      </c>
      <c r="I49" s="201">
        <f t="shared" si="22"/>
        <v>1522</v>
      </c>
      <c r="J49" s="201">
        <f t="shared" si="5"/>
        <v>1522</v>
      </c>
      <c r="K49" s="201">
        <f t="shared" si="9"/>
        <v>1902.5</v>
      </c>
      <c r="L49" s="237">
        <f t="shared" si="6"/>
        <v>9512.5</v>
      </c>
      <c r="M49" s="202">
        <f t="shared" si="10"/>
        <v>152.20000000000002</v>
      </c>
      <c r="N49" s="203">
        <f t="shared" si="11"/>
        <v>684.9</v>
      </c>
      <c r="O49" s="240">
        <f t="shared" si="7"/>
        <v>837.1</v>
      </c>
      <c r="P49" s="202">
        <f t="shared" si="8"/>
        <v>8675.4</v>
      </c>
      <c r="Q49" s="141">
        <f t="shared" si="23"/>
        <v>8675.4</v>
      </c>
      <c r="R49" s="265" t="s">
        <v>252</v>
      </c>
      <c r="S49" s="129"/>
      <c r="T49" s="130"/>
      <c r="U49" s="125"/>
      <c r="V49" s="125"/>
      <c r="W49" s="126"/>
      <c r="X49" s="125"/>
    </row>
    <row r="50" spans="1:24" s="128" customFormat="1" ht="38.25" customHeight="1" x14ac:dyDescent="0.35">
      <c r="A50" s="234">
        <v>40</v>
      </c>
      <c r="B50" s="209" t="s">
        <v>167</v>
      </c>
      <c r="C50" s="248" t="s">
        <v>234</v>
      </c>
      <c r="D50" s="200">
        <v>39672</v>
      </c>
      <c r="E50" s="200">
        <v>38150</v>
      </c>
      <c r="F50" s="201">
        <f t="shared" si="17"/>
        <v>1522</v>
      </c>
      <c r="G50" s="201">
        <f>SUM(D50-E50)</f>
        <v>1522</v>
      </c>
      <c r="H50" s="201">
        <f t="shared" si="25"/>
        <v>1522</v>
      </c>
      <c r="I50" s="201">
        <f t="shared" si="22"/>
        <v>1522</v>
      </c>
      <c r="J50" s="201">
        <f t="shared" si="5"/>
        <v>1522</v>
      </c>
      <c r="K50" s="201">
        <f t="shared" si="9"/>
        <v>1902.5</v>
      </c>
      <c r="L50" s="237">
        <f t="shared" si="6"/>
        <v>9512.5</v>
      </c>
      <c r="M50" s="202">
        <f t="shared" si="10"/>
        <v>152.20000000000002</v>
      </c>
      <c r="N50" s="203">
        <f t="shared" si="11"/>
        <v>684.9</v>
      </c>
      <c r="O50" s="240">
        <f t="shared" si="7"/>
        <v>837.1</v>
      </c>
      <c r="P50" s="202">
        <f t="shared" si="8"/>
        <v>8675.4</v>
      </c>
      <c r="Q50" s="141">
        <f t="shared" si="23"/>
        <v>8675.4</v>
      </c>
      <c r="R50" s="265" t="s">
        <v>252</v>
      </c>
      <c r="S50" s="129"/>
      <c r="T50" s="130"/>
      <c r="U50" s="125"/>
      <c r="V50" s="125"/>
      <c r="W50" s="126"/>
      <c r="X50" s="125"/>
    </row>
    <row r="51" spans="1:24" s="281" customFormat="1" ht="38.25" customHeight="1" x14ac:dyDescent="0.4">
      <c r="A51" s="282"/>
      <c r="B51" s="273" t="s">
        <v>14</v>
      </c>
      <c r="C51" s="274"/>
      <c r="D51" s="275">
        <f>SUM(D31:D50)</f>
        <v>793440</v>
      </c>
      <c r="E51" s="275">
        <f t="shared" ref="E51:P51" si="26">SUM(E31:E50)</f>
        <v>763000</v>
      </c>
      <c r="F51" s="275">
        <f t="shared" si="26"/>
        <v>30440</v>
      </c>
      <c r="G51" s="275">
        <f t="shared" si="26"/>
        <v>30440</v>
      </c>
      <c r="H51" s="275">
        <f t="shared" si="26"/>
        <v>30440</v>
      </c>
      <c r="I51" s="275">
        <f t="shared" si="26"/>
        <v>30440</v>
      </c>
      <c r="J51" s="275">
        <f t="shared" si="26"/>
        <v>30440</v>
      </c>
      <c r="K51" s="275">
        <f t="shared" si="26"/>
        <v>38050</v>
      </c>
      <c r="L51" s="275">
        <f t="shared" si="26"/>
        <v>190250</v>
      </c>
      <c r="M51" s="275">
        <f t="shared" si="26"/>
        <v>3043.9999999999991</v>
      </c>
      <c r="N51" s="275">
        <f t="shared" si="26"/>
        <v>13697.999999999995</v>
      </c>
      <c r="O51" s="275">
        <f t="shared" si="26"/>
        <v>16742.000000000004</v>
      </c>
      <c r="P51" s="275">
        <f t="shared" si="26"/>
        <v>173507.99999999994</v>
      </c>
      <c r="Q51" s="275">
        <f t="shared" ref="Q51" si="27">SUM(Q31:Q50)</f>
        <v>164832.59999999995</v>
      </c>
      <c r="R51" s="277"/>
      <c r="S51" s="278"/>
      <c r="T51" s="278"/>
      <c r="U51" s="279"/>
      <c r="V51" s="278"/>
      <c r="W51" s="280"/>
      <c r="X51" s="278"/>
    </row>
    <row r="52" spans="1:24" s="128" customFormat="1" ht="38.25" customHeight="1" x14ac:dyDescent="0.35">
      <c r="A52" s="234">
        <v>41</v>
      </c>
      <c r="B52" s="208" t="s">
        <v>171</v>
      </c>
      <c r="C52" s="248" t="s">
        <v>234</v>
      </c>
      <c r="D52" s="200">
        <v>39672</v>
      </c>
      <c r="E52" s="200">
        <v>38150</v>
      </c>
      <c r="F52" s="201">
        <f>SUM(D52-E52)</f>
        <v>1522</v>
      </c>
      <c r="G52" s="201">
        <f>SUM(D52-E52)</f>
        <v>1522</v>
      </c>
      <c r="H52" s="201">
        <f>SUM(D52-E52)</f>
        <v>1522</v>
      </c>
      <c r="I52" s="201">
        <f>SUM(D52-E52)</f>
        <v>1522</v>
      </c>
      <c r="J52" s="201">
        <f t="shared" ref="J52:J71" si="28">SUM(D52-E52)</f>
        <v>1522</v>
      </c>
      <c r="K52" s="201">
        <f t="shared" si="9"/>
        <v>1902.5</v>
      </c>
      <c r="L52" s="237">
        <f t="shared" ref="L52:L71" si="29">SUM(F52:K52)</f>
        <v>9512.5</v>
      </c>
      <c r="M52" s="202">
        <f t="shared" si="10"/>
        <v>152.20000000000002</v>
      </c>
      <c r="N52" s="203">
        <f t="shared" si="11"/>
        <v>684.9</v>
      </c>
      <c r="O52" s="240">
        <f t="shared" ref="O52:O71" si="30">M52+N52</f>
        <v>837.1</v>
      </c>
      <c r="P52" s="202">
        <f t="shared" ref="P52:P71" si="31">SUM(L52-O52)</f>
        <v>8675.4</v>
      </c>
      <c r="Q52" s="141">
        <f t="shared" ref="Q52:Q59" si="32">ROUND(P52,2)</f>
        <v>8675.4</v>
      </c>
      <c r="R52" s="265" t="s">
        <v>252</v>
      </c>
      <c r="S52" s="129"/>
      <c r="T52" s="130"/>
      <c r="U52" s="125"/>
      <c r="V52" s="125"/>
      <c r="W52" s="126"/>
      <c r="X52" s="125"/>
    </row>
    <row r="53" spans="1:24" s="128" customFormat="1" ht="38.25" customHeight="1" x14ac:dyDescent="0.35">
      <c r="A53" s="234">
        <v>42</v>
      </c>
      <c r="B53" s="208" t="s">
        <v>172</v>
      </c>
      <c r="C53" s="248" t="s">
        <v>234</v>
      </c>
      <c r="D53" s="200">
        <v>39672</v>
      </c>
      <c r="E53" s="200">
        <v>38150</v>
      </c>
      <c r="F53" s="201">
        <f t="shared" ref="F53:F71" si="33">SUM(D53-E53)</f>
        <v>1522</v>
      </c>
      <c r="G53" s="201">
        <f t="shared" ref="G53:G59" si="34">SUM(D53-E53)</f>
        <v>1522</v>
      </c>
      <c r="H53" s="201">
        <f t="shared" ref="H53:H58" si="35">SUM(D53-E53)</f>
        <v>1522</v>
      </c>
      <c r="I53" s="201">
        <f t="shared" ref="I53:I59" si="36">SUM(D53-E53)</f>
        <v>1522</v>
      </c>
      <c r="J53" s="201">
        <f t="shared" si="28"/>
        <v>1522</v>
      </c>
      <c r="K53" s="201">
        <f>380.5*4</f>
        <v>1522</v>
      </c>
      <c r="L53" s="237">
        <f t="shared" si="29"/>
        <v>9132</v>
      </c>
      <c r="M53" s="202">
        <f>30.44*5</f>
        <v>152.20000000000002</v>
      </c>
      <c r="N53" s="203">
        <f>136.98*5</f>
        <v>684.9</v>
      </c>
      <c r="O53" s="240">
        <f t="shared" si="30"/>
        <v>837.1</v>
      </c>
      <c r="P53" s="202">
        <f t="shared" si="31"/>
        <v>8294.9</v>
      </c>
      <c r="Q53" s="141">
        <f t="shared" si="32"/>
        <v>8294.9</v>
      </c>
      <c r="R53" s="271" t="s">
        <v>259</v>
      </c>
      <c r="S53" s="129"/>
      <c r="T53" s="130"/>
      <c r="U53" s="125"/>
      <c r="V53" s="125"/>
      <c r="W53" s="126"/>
      <c r="X53" s="125"/>
    </row>
    <row r="54" spans="1:24" s="128" customFormat="1" ht="38.25" customHeight="1" x14ac:dyDescent="0.35">
      <c r="A54" s="234">
        <v>43</v>
      </c>
      <c r="B54" s="208" t="s">
        <v>173</v>
      </c>
      <c r="C54" s="248" t="s">
        <v>234</v>
      </c>
      <c r="D54" s="200">
        <v>39672</v>
      </c>
      <c r="E54" s="200">
        <v>38150</v>
      </c>
      <c r="F54" s="201">
        <f t="shared" si="33"/>
        <v>1522</v>
      </c>
      <c r="G54" s="201">
        <f t="shared" si="34"/>
        <v>1522</v>
      </c>
      <c r="H54" s="201">
        <f t="shared" si="35"/>
        <v>1522</v>
      </c>
      <c r="I54" s="201">
        <f t="shared" si="36"/>
        <v>1522</v>
      </c>
      <c r="J54" s="201">
        <f t="shared" si="28"/>
        <v>1522</v>
      </c>
      <c r="K54" s="201">
        <f t="shared" si="9"/>
        <v>1902.5</v>
      </c>
      <c r="L54" s="237">
        <f t="shared" si="29"/>
        <v>9512.5</v>
      </c>
      <c r="M54" s="202">
        <f t="shared" si="10"/>
        <v>152.20000000000002</v>
      </c>
      <c r="N54" s="203">
        <f t="shared" si="11"/>
        <v>684.9</v>
      </c>
      <c r="O54" s="240">
        <f t="shared" si="30"/>
        <v>837.1</v>
      </c>
      <c r="P54" s="202">
        <f t="shared" si="31"/>
        <v>8675.4</v>
      </c>
      <c r="Q54" s="141">
        <f t="shared" si="32"/>
        <v>8675.4</v>
      </c>
      <c r="R54" s="265" t="s">
        <v>252</v>
      </c>
      <c r="S54" s="129"/>
      <c r="T54" s="130"/>
      <c r="U54" s="125"/>
      <c r="V54" s="125"/>
      <c r="W54" s="126"/>
      <c r="X54" s="125"/>
    </row>
    <row r="55" spans="1:24" s="128" customFormat="1" ht="38.25" customHeight="1" x14ac:dyDescent="0.35">
      <c r="A55" s="234">
        <v>44</v>
      </c>
      <c r="B55" s="208" t="s">
        <v>174</v>
      </c>
      <c r="C55" s="248" t="s">
        <v>234</v>
      </c>
      <c r="D55" s="200">
        <v>39672</v>
      </c>
      <c r="E55" s="200">
        <v>38150</v>
      </c>
      <c r="F55" s="201">
        <f t="shared" si="33"/>
        <v>1522</v>
      </c>
      <c r="G55" s="201">
        <f t="shared" si="34"/>
        <v>1522</v>
      </c>
      <c r="H55" s="201">
        <f t="shared" si="35"/>
        <v>1522</v>
      </c>
      <c r="I55" s="201">
        <f t="shared" si="36"/>
        <v>1522</v>
      </c>
      <c r="J55" s="201">
        <f t="shared" si="28"/>
        <v>1522</v>
      </c>
      <c r="K55" s="201">
        <f t="shared" si="9"/>
        <v>1902.5</v>
      </c>
      <c r="L55" s="237">
        <f t="shared" si="29"/>
        <v>9512.5</v>
      </c>
      <c r="M55" s="202">
        <f t="shared" si="10"/>
        <v>152.20000000000002</v>
      </c>
      <c r="N55" s="203">
        <f t="shared" si="11"/>
        <v>684.9</v>
      </c>
      <c r="O55" s="240">
        <f t="shared" si="30"/>
        <v>837.1</v>
      </c>
      <c r="P55" s="202">
        <f t="shared" si="31"/>
        <v>8675.4</v>
      </c>
      <c r="Q55" s="141">
        <f t="shared" si="32"/>
        <v>8675.4</v>
      </c>
      <c r="R55" s="265" t="s">
        <v>252</v>
      </c>
      <c r="S55" s="129"/>
      <c r="T55" s="130"/>
      <c r="U55" s="125"/>
      <c r="V55" s="125"/>
      <c r="W55" s="126"/>
      <c r="X55" s="125"/>
    </row>
    <row r="56" spans="1:24" s="128" customFormat="1" ht="38.25" customHeight="1" x14ac:dyDescent="0.35">
      <c r="A56" s="234">
        <v>45</v>
      </c>
      <c r="B56" s="208" t="s">
        <v>175</v>
      </c>
      <c r="C56" s="248" t="s">
        <v>234</v>
      </c>
      <c r="D56" s="200">
        <v>39672</v>
      </c>
      <c r="E56" s="200">
        <v>38150</v>
      </c>
      <c r="F56" s="201">
        <f t="shared" si="33"/>
        <v>1522</v>
      </c>
      <c r="G56" s="201">
        <f t="shared" si="34"/>
        <v>1522</v>
      </c>
      <c r="H56" s="201">
        <f t="shared" si="35"/>
        <v>1522</v>
      </c>
      <c r="I56" s="201">
        <f t="shared" si="36"/>
        <v>1522</v>
      </c>
      <c r="J56" s="201">
        <f t="shared" si="28"/>
        <v>1522</v>
      </c>
      <c r="K56" s="201">
        <f t="shared" si="9"/>
        <v>1902.5</v>
      </c>
      <c r="L56" s="237">
        <f t="shared" si="29"/>
        <v>9512.5</v>
      </c>
      <c r="M56" s="202">
        <f t="shared" si="10"/>
        <v>152.20000000000002</v>
      </c>
      <c r="N56" s="203">
        <f t="shared" si="11"/>
        <v>684.9</v>
      </c>
      <c r="O56" s="240">
        <f t="shared" si="30"/>
        <v>837.1</v>
      </c>
      <c r="P56" s="202">
        <f t="shared" si="31"/>
        <v>8675.4</v>
      </c>
      <c r="Q56" s="141">
        <f t="shared" si="32"/>
        <v>8675.4</v>
      </c>
      <c r="R56" s="265" t="s">
        <v>252</v>
      </c>
      <c r="S56" s="129"/>
      <c r="T56" s="130"/>
      <c r="U56" s="125"/>
      <c r="V56" s="125"/>
      <c r="W56" s="126"/>
      <c r="X56" s="125"/>
    </row>
    <row r="57" spans="1:24" s="128" customFormat="1" ht="38.25" customHeight="1" x14ac:dyDescent="0.35">
      <c r="A57" s="234">
        <v>46</v>
      </c>
      <c r="B57" s="209" t="s">
        <v>176</v>
      </c>
      <c r="C57" s="248" t="s">
        <v>234</v>
      </c>
      <c r="D57" s="200">
        <v>39672</v>
      </c>
      <c r="E57" s="200">
        <v>38150</v>
      </c>
      <c r="F57" s="201">
        <f t="shared" si="33"/>
        <v>1522</v>
      </c>
      <c r="G57" s="201">
        <f t="shared" si="34"/>
        <v>1522</v>
      </c>
      <c r="H57" s="201">
        <f t="shared" si="35"/>
        <v>1522</v>
      </c>
      <c r="I57" s="201">
        <f t="shared" si="36"/>
        <v>1522</v>
      </c>
      <c r="J57" s="201">
        <f t="shared" si="28"/>
        <v>1522</v>
      </c>
      <c r="K57" s="201">
        <f t="shared" si="9"/>
        <v>1902.5</v>
      </c>
      <c r="L57" s="237">
        <f t="shared" si="29"/>
        <v>9512.5</v>
      </c>
      <c r="M57" s="202">
        <f t="shared" si="10"/>
        <v>152.20000000000002</v>
      </c>
      <c r="N57" s="203">
        <f t="shared" si="11"/>
        <v>684.9</v>
      </c>
      <c r="O57" s="240">
        <f t="shared" si="30"/>
        <v>837.1</v>
      </c>
      <c r="P57" s="202">
        <f t="shared" si="31"/>
        <v>8675.4</v>
      </c>
      <c r="Q57" s="141">
        <f t="shared" si="32"/>
        <v>8675.4</v>
      </c>
      <c r="R57" s="265" t="s">
        <v>252</v>
      </c>
      <c r="S57" s="129"/>
      <c r="T57" s="130"/>
      <c r="U57" s="125"/>
      <c r="V57" s="125"/>
      <c r="W57" s="126"/>
      <c r="X57" s="125"/>
    </row>
    <row r="58" spans="1:24" s="128" customFormat="1" ht="38.25" customHeight="1" x14ac:dyDescent="0.35">
      <c r="A58" s="234">
        <v>47</v>
      </c>
      <c r="B58" s="208" t="s">
        <v>177</v>
      </c>
      <c r="C58" s="248" t="s">
        <v>234</v>
      </c>
      <c r="D58" s="200">
        <v>39672</v>
      </c>
      <c r="E58" s="200">
        <v>38150</v>
      </c>
      <c r="F58" s="201">
        <f t="shared" si="33"/>
        <v>1522</v>
      </c>
      <c r="G58" s="201">
        <f t="shared" si="34"/>
        <v>1522</v>
      </c>
      <c r="H58" s="201">
        <f t="shared" si="35"/>
        <v>1522</v>
      </c>
      <c r="I58" s="201">
        <f t="shared" si="36"/>
        <v>1522</v>
      </c>
      <c r="J58" s="201"/>
      <c r="K58" s="201">
        <f>380.5*4</f>
        <v>1522</v>
      </c>
      <c r="L58" s="237">
        <f>SUM(F58:K58)</f>
        <v>7610</v>
      </c>
      <c r="M58" s="202">
        <f>30.44*4</f>
        <v>121.76</v>
      </c>
      <c r="N58" s="203">
        <f>136.98*4</f>
        <v>547.91999999999996</v>
      </c>
      <c r="O58" s="240">
        <f>M58+N58</f>
        <v>669.68</v>
      </c>
      <c r="P58" s="202">
        <f>SUM(L58-O58)</f>
        <v>6940.32</v>
      </c>
      <c r="Q58" s="141">
        <f t="shared" si="32"/>
        <v>6940.32</v>
      </c>
      <c r="R58" s="270" t="s">
        <v>255</v>
      </c>
      <c r="S58" s="129"/>
      <c r="T58" s="130"/>
      <c r="U58" s="125"/>
      <c r="V58" s="125"/>
      <c r="W58" s="126"/>
      <c r="X58" s="125"/>
    </row>
    <row r="59" spans="1:24" s="128" customFormat="1" ht="38.25" customHeight="1" x14ac:dyDescent="0.35">
      <c r="A59" s="234">
        <v>48</v>
      </c>
      <c r="B59" s="208" t="s">
        <v>178</v>
      </c>
      <c r="C59" s="248" t="s">
        <v>234</v>
      </c>
      <c r="D59" s="200">
        <v>39672</v>
      </c>
      <c r="E59" s="200">
        <v>38150</v>
      </c>
      <c r="F59" s="201">
        <f t="shared" si="33"/>
        <v>1522</v>
      </c>
      <c r="G59" s="201">
        <f t="shared" si="34"/>
        <v>1522</v>
      </c>
      <c r="H59" s="201">
        <f>SUM(D59-E59)</f>
        <v>1522</v>
      </c>
      <c r="I59" s="201">
        <f t="shared" si="36"/>
        <v>1522</v>
      </c>
      <c r="J59" s="201">
        <f t="shared" si="28"/>
        <v>1522</v>
      </c>
      <c r="K59" s="201">
        <f t="shared" si="9"/>
        <v>1902.5</v>
      </c>
      <c r="L59" s="237">
        <f t="shared" si="29"/>
        <v>9512.5</v>
      </c>
      <c r="M59" s="202">
        <f t="shared" si="10"/>
        <v>152.20000000000002</v>
      </c>
      <c r="N59" s="203">
        <f t="shared" si="11"/>
        <v>684.9</v>
      </c>
      <c r="O59" s="240">
        <f t="shared" si="30"/>
        <v>837.1</v>
      </c>
      <c r="P59" s="202">
        <f t="shared" si="31"/>
        <v>8675.4</v>
      </c>
      <c r="Q59" s="141">
        <f t="shared" si="32"/>
        <v>8675.4</v>
      </c>
      <c r="R59" s="265" t="s">
        <v>252</v>
      </c>
      <c r="S59" s="129"/>
      <c r="T59" s="130"/>
      <c r="U59" s="125"/>
      <c r="V59" s="125"/>
      <c r="W59" s="126"/>
      <c r="X59" s="125"/>
    </row>
    <row r="60" spans="1:24" s="128" customFormat="1" ht="38.25" customHeight="1" x14ac:dyDescent="0.35">
      <c r="A60" s="234">
        <v>49</v>
      </c>
      <c r="B60" s="208" t="s">
        <v>179</v>
      </c>
      <c r="C60" s="248" t="s">
        <v>234</v>
      </c>
      <c r="D60" s="200">
        <v>39672</v>
      </c>
      <c r="E60" s="200">
        <v>38150</v>
      </c>
      <c r="F60" s="201">
        <f t="shared" si="33"/>
        <v>1522</v>
      </c>
      <c r="G60" s="201">
        <f>SUM(D60-E60)</f>
        <v>1522</v>
      </c>
      <c r="H60" s="201">
        <f>SUM(D60-E60)</f>
        <v>1522</v>
      </c>
      <c r="I60" s="201">
        <f t="shared" ref="I60" si="37">SUM(D60-E60)</f>
        <v>1522</v>
      </c>
      <c r="J60" s="201">
        <f t="shared" si="28"/>
        <v>1522</v>
      </c>
      <c r="K60" s="201">
        <f t="shared" si="9"/>
        <v>1902.5</v>
      </c>
      <c r="L60" s="237">
        <f t="shared" si="29"/>
        <v>9512.5</v>
      </c>
      <c r="M60" s="202">
        <f t="shared" si="10"/>
        <v>152.20000000000002</v>
      </c>
      <c r="N60" s="203">
        <f t="shared" si="11"/>
        <v>684.9</v>
      </c>
      <c r="O60" s="240">
        <f t="shared" si="30"/>
        <v>837.1</v>
      </c>
      <c r="P60" s="202">
        <f t="shared" si="31"/>
        <v>8675.4</v>
      </c>
      <c r="Q60" s="141"/>
      <c r="R60" s="265" t="s">
        <v>252</v>
      </c>
      <c r="S60" s="129"/>
      <c r="T60" s="130"/>
      <c r="U60" s="125"/>
      <c r="V60" s="125"/>
      <c r="W60" s="126"/>
      <c r="X60" s="125"/>
    </row>
    <row r="61" spans="1:24" s="128" customFormat="1" ht="38.25" customHeight="1" x14ac:dyDescent="0.35">
      <c r="A61" s="234">
        <v>50</v>
      </c>
      <c r="B61" s="212" t="s">
        <v>180</v>
      </c>
      <c r="C61" s="248" t="s">
        <v>234</v>
      </c>
      <c r="D61" s="200">
        <v>39672</v>
      </c>
      <c r="E61" s="200">
        <v>38150</v>
      </c>
      <c r="F61" s="201">
        <f t="shared" si="33"/>
        <v>1522</v>
      </c>
      <c r="G61" s="201">
        <f>SUM(D61-E61)</f>
        <v>1522</v>
      </c>
      <c r="H61" s="201">
        <f>SUM(D61-E61)</f>
        <v>1522</v>
      </c>
      <c r="I61" s="201">
        <f t="shared" ref="I61:I71" si="38">SUM(D61-E61)</f>
        <v>1522</v>
      </c>
      <c r="J61" s="201">
        <f t="shared" si="28"/>
        <v>1522</v>
      </c>
      <c r="K61" s="201">
        <f t="shared" si="9"/>
        <v>1902.5</v>
      </c>
      <c r="L61" s="237">
        <f t="shared" si="29"/>
        <v>9512.5</v>
      </c>
      <c r="M61" s="202">
        <f t="shared" si="10"/>
        <v>152.20000000000002</v>
      </c>
      <c r="N61" s="203">
        <f t="shared" si="11"/>
        <v>684.9</v>
      </c>
      <c r="O61" s="240">
        <f t="shared" si="30"/>
        <v>837.1</v>
      </c>
      <c r="P61" s="202">
        <f t="shared" si="31"/>
        <v>8675.4</v>
      </c>
      <c r="Q61" s="141">
        <f t="shared" ref="Q61:Q71" si="39">ROUND(P61,2)</f>
        <v>8675.4</v>
      </c>
      <c r="R61" s="265" t="s">
        <v>252</v>
      </c>
      <c r="S61" s="129"/>
      <c r="T61" s="130"/>
      <c r="U61" s="125"/>
      <c r="V61" s="125"/>
      <c r="W61" s="126"/>
      <c r="X61" s="125"/>
    </row>
    <row r="62" spans="1:24" s="128" customFormat="1" ht="38.25" customHeight="1" x14ac:dyDescent="0.35">
      <c r="A62" s="234">
        <v>51</v>
      </c>
      <c r="B62" s="208" t="s">
        <v>181</v>
      </c>
      <c r="C62" s="248" t="s">
        <v>234</v>
      </c>
      <c r="D62" s="200">
        <v>39672</v>
      </c>
      <c r="E62" s="200">
        <v>38150</v>
      </c>
      <c r="F62" s="201">
        <f t="shared" si="33"/>
        <v>1522</v>
      </c>
      <c r="G62" s="201">
        <f t="shared" ref="G62:G70" si="40">SUM(D62-E62)</f>
        <v>1522</v>
      </c>
      <c r="H62" s="201">
        <f t="shared" ref="H62:H71" si="41">SUM(D62-E62)</f>
        <v>1522</v>
      </c>
      <c r="I62" s="201">
        <f t="shared" si="38"/>
        <v>1522</v>
      </c>
      <c r="J62" s="201">
        <f t="shared" si="28"/>
        <v>1522</v>
      </c>
      <c r="K62" s="201">
        <f t="shared" si="9"/>
        <v>1902.5</v>
      </c>
      <c r="L62" s="237">
        <f t="shared" si="29"/>
        <v>9512.5</v>
      </c>
      <c r="M62" s="202">
        <f t="shared" si="10"/>
        <v>152.20000000000002</v>
      </c>
      <c r="N62" s="203">
        <f t="shared" si="11"/>
        <v>684.9</v>
      </c>
      <c r="O62" s="240">
        <f t="shared" si="30"/>
        <v>837.1</v>
      </c>
      <c r="P62" s="202">
        <f t="shared" si="31"/>
        <v>8675.4</v>
      </c>
      <c r="Q62" s="141">
        <f t="shared" si="39"/>
        <v>8675.4</v>
      </c>
      <c r="R62" s="265" t="s">
        <v>252</v>
      </c>
      <c r="S62" s="129"/>
      <c r="T62" s="130"/>
      <c r="U62" s="125"/>
      <c r="V62" s="125"/>
      <c r="W62" s="126"/>
      <c r="X62" s="125"/>
    </row>
    <row r="63" spans="1:24" s="128" customFormat="1" ht="38.25" customHeight="1" x14ac:dyDescent="0.35">
      <c r="A63" s="234">
        <v>52</v>
      </c>
      <c r="B63" s="208" t="s">
        <v>182</v>
      </c>
      <c r="C63" s="248" t="s">
        <v>234</v>
      </c>
      <c r="D63" s="200">
        <v>39672</v>
      </c>
      <c r="E63" s="200">
        <v>38150</v>
      </c>
      <c r="F63" s="201">
        <f t="shared" si="33"/>
        <v>1522</v>
      </c>
      <c r="G63" s="201">
        <f t="shared" si="40"/>
        <v>1522</v>
      </c>
      <c r="H63" s="201">
        <f t="shared" si="41"/>
        <v>1522</v>
      </c>
      <c r="I63" s="201">
        <f t="shared" si="38"/>
        <v>1522</v>
      </c>
      <c r="J63" s="201">
        <f t="shared" si="28"/>
        <v>1522</v>
      </c>
      <c r="K63" s="201">
        <f t="shared" si="9"/>
        <v>1902.5</v>
      </c>
      <c r="L63" s="237">
        <f t="shared" si="29"/>
        <v>9512.5</v>
      </c>
      <c r="M63" s="202">
        <f t="shared" si="10"/>
        <v>152.20000000000002</v>
      </c>
      <c r="N63" s="203">
        <f t="shared" si="11"/>
        <v>684.9</v>
      </c>
      <c r="O63" s="240">
        <f t="shared" si="30"/>
        <v>837.1</v>
      </c>
      <c r="P63" s="202">
        <f t="shared" si="31"/>
        <v>8675.4</v>
      </c>
      <c r="Q63" s="141">
        <f t="shared" si="39"/>
        <v>8675.4</v>
      </c>
      <c r="R63" s="265" t="s">
        <v>256</v>
      </c>
      <c r="S63" s="129"/>
      <c r="T63" s="130"/>
      <c r="U63" s="125"/>
      <c r="V63" s="125"/>
      <c r="W63" s="126"/>
      <c r="X63" s="125"/>
    </row>
    <row r="64" spans="1:24" s="128" customFormat="1" ht="38.25" customHeight="1" x14ac:dyDescent="0.35">
      <c r="A64" s="234">
        <v>53</v>
      </c>
      <c r="B64" s="208" t="s">
        <v>183</v>
      </c>
      <c r="C64" s="248" t="s">
        <v>234</v>
      </c>
      <c r="D64" s="200">
        <v>39672</v>
      </c>
      <c r="E64" s="200">
        <v>38150</v>
      </c>
      <c r="F64" s="201">
        <f t="shared" si="33"/>
        <v>1522</v>
      </c>
      <c r="G64" s="201">
        <f t="shared" si="40"/>
        <v>1522</v>
      </c>
      <c r="H64" s="201">
        <f t="shared" si="41"/>
        <v>1522</v>
      </c>
      <c r="I64" s="201">
        <f t="shared" si="38"/>
        <v>1522</v>
      </c>
      <c r="J64" s="201">
        <f t="shared" si="28"/>
        <v>1522</v>
      </c>
      <c r="K64" s="201">
        <f t="shared" si="9"/>
        <v>1902.5</v>
      </c>
      <c r="L64" s="237">
        <f t="shared" si="29"/>
        <v>9512.5</v>
      </c>
      <c r="M64" s="202">
        <f t="shared" si="10"/>
        <v>152.20000000000002</v>
      </c>
      <c r="N64" s="203">
        <f t="shared" si="11"/>
        <v>684.9</v>
      </c>
      <c r="O64" s="240">
        <f t="shared" si="30"/>
        <v>837.1</v>
      </c>
      <c r="P64" s="202">
        <f t="shared" si="31"/>
        <v>8675.4</v>
      </c>
      <c r="Q64" s="141">
        <f t="shared" si="39"/>
        <v>8675.4</v>
      </c>
      <c r="R64" s="265" t="s">
        <v>252</v>
      </c>
      <c r="S64" s="129"/>
      <c r="T64" s="130"/>
      <c r="U64" s="125"/>
      <c r="V64" s="125"/>
      <c r="W64" s="126"/>
      <c r="X64" s="125"/>
    </row>
    <row r="65" spans="1:24" s="128" customFormat="1" ht="38.25" customHeight="1" x14ac:dyDescent="0.35">
      <c r="A65" s="234">
        <v>54</v>
      </c>
      <c r="B65" s="208" t="s">
        <v>184</v>
      </c>
      <c r="C65" s="248" t="s">
        <v>234</v>
      </c>
      <c r="D65" s="200">
        <v>39672</v>
      </c>
      <c r="E65" s="200">
        <v>38150</v>
      </c>
      <c r="F65" s="201">
        <f t="shared" si="33"/>
        <v>1522</v>
      </c>
      <c r="G65" s="201">
        <f t="shared" si="40"/>
        <v>1522</v>
      </c>
      <c r="H65" s="201">
        <f t="shared" si="41"/>
        <v>1522</v>
      </c>
      <c r="I65" s="201">
        <f t="shared" si="38"/>
        <v>1522</v>
      </c>
      <c r="J65" s="201">
        <f t="shared" si="28"/>
        <v>1522</v>
      </c>
      <c r="K65" s="201">
        <f t="shared" si="9"/>
        <v>1902.5</v>
      </c>
      <c r="L65" s="237">
        <f t="shared" si="29"/>
        <v>9512.5</v>
      </c>
      <c r="M65" s="202">
        <f t="shared" si="10"/>
        <v>152.20000000000002</v>
      </c>
      <c r="N65" s="203">
        <f t="shared" si="11"/>
        <v>684.9</v>
      </c>
      <c r="O65" s="240">
        <f t="shared" si="30"/>
        <v>837.1</v>
      </c>
      <c r="P65" s="202">
        <f t="shared" si="31"/>
        <v>8675.4</v>
      </c>
      <c r="Q65" s="141">
        <f t="shared" si="39"/>
        <v>8675.4</v>
      </c>
      <c r="R65" s="265" t="s">
        <v>252</v>
      </c>
      <c r="S65" s="129"/>
      <c r="T65" s="130"/>
      <c r="U65" s="125"/>
      <c r="V65" s="125"/>
      <c r="W65" s="126"/>
      <c r="X65" s="125"/>
    </row>
    <row r="66" spans="1:24" s="128" customFormat="1" ht="38.25" customHeight="1" x14ac:dyDescent="0.35">
      <c r="A66" s="234">
        <v>55</v>
      </c>
      <c r="B66" s="208" t="s">
        <v>185</v>
      </c>
      <c r="C66" s="248" t="s">
        <v>234</v>
      </c>
      <c r="D66" s="200">
        <v>39672</v>
      </c>
      <c r="E66" s="200">
        <v>38150</v>
      </c>
      <c r="F66" s="201">
        <f t="shared" si="33"/>
        <v>1522</v>
      </c>
      <c r="G66" s="201">
        <f t="shared" si="40"/>
        <v>1522</v>
      </c>
      <c r="H66" s="201"/>
      <c r="I66" s="201"/>
      <c r="J66" s="201"/>
      <c r="K66" s="201">
        <f>380.5*2</f>
        <v>761</v>
      </c>
      <c r="L66" s="237">
        <f>SUM(F66:K66)</f>
        <v>3805</v>
      </c>
      <c r="M66" s="202">
        <f>30.44*2</f>
        <v>60.88</v>
      </c>
      <c r="N66" s="203">
        <f>136.98*2</f>
        <v>273.95999999999998</v>
      </c>
      <c r="O66" s="240">
        <f>M66+N66</f>
        <v>334.84</v>
      </c>
      <c r="P66" s="202">
        <f>SUM(L66-O66)</f>
        <v>3470.16</v>
      </c>
      <c r="Q66" s="141">
        <f t="shared" si="39"/>
        <v>3470.16</v>
      </c>
      <c r="R66" s="270" t="s">
        <v>257</v>
      </c>
      <c r="S66" s="129"/>
      <c r="T66" s="130"/>
      <c r="U66" s="125"/>
      <c r="V66" s="125"/>
      <c r="W66" s="126"/>
      <c r="X66" s="125"/>
    </row>
    <row r="67" spans="1:24" s="128" customFormat="1" ht="38.25" customHeight="1" x14ac:dyDescent="0.35">
      <c r="A67" s="234">
        <v>56</v>
      </c>
      <c r="B67" s="208" t="s">
        <v>186</v>
      </c>
      <c r="C67" s="248" t="s">
        <v>234</v>
      </c>
      <c r="D67" s="200">
        <v>39672</v>
      </c>
      <c r="E67" s="200">
        <v>38150</v>
      </c>
      <c r="F67" s="201">
        <f t="shared" si="33"/>
        <v>1522</v>
      </c>
      <c r="G67" s="201">
        <f t="shared" si="40"/>
        <v>1522</v>
      </c>
      <c r="H67" s="201">
        <f t="shared" si="41"/>
        <v>1522</v>
      </c>
      <c r="I67" s="201">
        <f t="shared" si="38"/>
        <v>1522</v>
      </c>
      <c r="J67" s="201">
        <f t="shared" si="28"/>
        <v>1522</v>
      </c>
      <c r="K67" s="201">
        <f t="shared" si="9"/>
        <v>1902.5</v>
      </c>
      <c r="L67" s="237">
        <f t="shared" si="29"/>
        <v>9512.5</v>
      </c>
      <c r="M67" s="202">
        <f t="shared" si="10"/>
        <v>152.20000000000002</v>
      </c>
      <c r="N67" s="203">
        <f t="shared" si="11"/>
        <v>684.9</v>
      </c>
      <c r="O67" s="240">
        <f t="shared" si="30"/>
        <v>837.1</v>
      </c>
      <c r="P67" s="202">
        <f t="shared" si="31"/>
        <v>8675.4</v>
      </c>
      <c r="Q67" s="141">
        <f t="shared" si="39"/>
        <v>8675.4</v>
      </c>
      <c r="R67" s="265" t="s">
        <v>252</v>
      </c>
      <c r="S67" s="129"/>
      <c r="T67" s="130"/>
      <c r="U67" s="125"/>
      <c r="V67" s="125"/>
      <c r="W67" s="126"/>
      <c r="X67" s="125"/>
    </row>
    <row r="68" spans="1:24" s="128" customFormat="1" ht="38.25" customHeight="1" x14ac:dyDescent="0.35">
      <c r="A68" s="234">
        <v>57</v>
      </c>
      <c r="B68" s="208" t="s">
        <v>187</v>
      </c>
      <c r="C68" s="248" t="s">
        <v>234</v>
      </c>
      <c r="D68" s="200">
        <v>39672</v>
      </c>
      <c r="E68" s="200">
        <v>38150</v>
      </c>
      <c r="F68" s="201">
        <f t="shared" si="33"/>
        <v>1522</v>
      </c>
      <c r="G68" s="201">
        <f t="shared" si="40"/>
        <v>1522</v>
      </c>
      <c r="H68" s="201">
        <f t="shared" si="41"/>
        <v>1522</v>
      </c>
      <c r="I68" s="201">
        <f t="shared" si="38"/>
        <v>1522</v>
      </c>
      <c r="J68" s="201">
        <f t="shared" si="28"/>
        <v>1522</v>
      </c>
      <c r="K68" s="201">
        <f t="shared" si="9"/>
        <v>1902.5</v>
      </c>
      <c r="L68" s="237">
        <f t="shared" si="29"/>
        <v>9512.5</v>
      </c>
      <c r="M68" s="202">
        <f t="shared" si="10"/>
        <v>152.20000000000002</v>
      </c>
      <c r="N68" s="203">
        <f t="shared" si="11"/>
        <v>684.9</v>
      </c>
      <c r="O68" s="240">
        <f t="shared" si="30"/>
        <v>837.1</v>
      </c>
      <c r="P68" s="202">
        <f t="shared" si="31"/>
        <v>8675.4</v>
      </c>
      <c r="Q68" s="141">
        <f t="shared" si="39"/>
        <v>8675.4</v>
      </c>
      <c r="R68" s="265" t="s">
        <v>252</v>
      </c>
      <c r="S68" s="129"/>
      <c r="T68" s="130"/>
      <c r="U68" s="125"/>
      <c r="V68" s="125"/>
      <c r="W68" s="126"/>
      <c r="X68" s="125"/>
    </row>
    <row r="69" spans="1:24" s="128" customFormat="1" ht="38.25" customHeight="1" x14ac:dyDescent="0.35">
      <c r="A69" s="234">
        <v>58</v>
      </c>
      <c r="B69" s="208" t="s">
        <v>188</v>
      </c>
      <c r="C69" s="248" t="s">
        <v>234</v>
      </c>
      <c r="D69" s="200">
        <v>39672</v>
      </c>
      <c r="E69" s="200">
        <v>38150</v>
      </c>
      <c r="F69" s="201">
        <f t="shared" si="33"/>
        <v>1522</v>
      </c>
      <c r="G69" s="201">
        <f t="shared" si="40"/>
        <v>1522</v>
      </c>
      <c r="H69" s="201">
        <f t="shared" si="41"/>
        <v>1522</v>
      </c>
      <c r="I69" s="201">
        <f t="shared" si="38"/>
        <v>1522</v>
      </c>
      <c r="J69" s="201">
        <f t="shared" si="28"/>
        <v>1522</v>
      </c>
      <c r="K69" s="201">
        <f t="shared" si="9"/>
        <v>1902.5</v>
      </c>
      <c r="L69" s="237">
        <f t="shared" si="29"/>
        <v>9512.5</v>
      </c>
      <c r="M69" s="202">
        <f t="shared" si="10"/>
        <v>152.20000000000002</v>
      </c>
      <c r="N69" s="203">
        <f t="shared" si="11"/>
        <v>684.9</v>
      </c>
      <c r="O69" s="240">
        <f t="shared" si="30"/>
        <v>837.1</v>
      </c>
      <c r="P69" s="202">
        <f t="shared" si="31"/>
        <v>8675.4</v>
      </c>
      <c r="Q69" s="141">
        <f t="shared" si="39"/>
        <v>8675.4</v>
      </c>
      <c r="R69" s="265" t="s">
        <v>258</v>
      </c>
      <c r="S69" s="129"/>
      <c r="T69" s="130"/>
      <c r="U69" s="125"/>
      <c r="V69" s="125"/>
      <c r="W69" s="126"/>
      <c r="X69" s="125"/>
    </row>
    <row r="70" spans="1:24" s="128" customFormat="1" ht="38.25" customHeight="1" x14ac:dyDescent="0.35">
      <c r="A70" s="234">
        <v>59</v>
      </c>
      <c r="B70" s="208" t="s">
        <v>189</v>
      </c>
      <c r="C70" s="248" t="s">
        <v>234</v>
      </c>
      <c r="D70" s="200">
        <v>39672</v>
      </c>
      <c r="E70" s="200">
        <v>38150</v>
      </c>
      <c r="F70" s="201">
        <f t="shared" si="33"/>
        <v>1522</v>
      </c>
      <c r="G70" s="201">
        <f t="shared" si="40"/>
        <v>1522</v>
      </c>
      <c r="H70" s="201">
        <f t="shared" si="41"/>
        <v>1522</v>
      </c>
      <c r="I70" s="201">
        <f t="shared" si="38"/>
        <v>1522</v>
      </c>
      <c r="J70" s="201">
        <f t="shared" si="28"/>
        <v>1522</v>
      </c>
      <c r="K70" s="201">
        <f t="shared" si="9"/>
        <v>1902.5</v>
      </c>
      <c r="L70" s="237">
        <f t="shared" si="29"/>
        <v>9512.5</v>
      </c>
      <c r="M70" s="202">
        <f t="shared" si="10"/>
        <v>152.20000000000002</v>
      </c>
      <c r="N70" s="203">
        <f t="shared" si="11"/>
        <v>684.9</v>
      </c>
      <c r="O70" s="240">
        <f t="shared" si="30"/>
        <v>837.1</v>
      </c>
      <c r="P70" s="202">
        <f t="shared" si="31"/>
        <v>8675.4</v>
      </c>
      <c r="Q70" s="141">
        <f t="shared" si="39"/>
        <v>8675.4</v>
      </c>
      <c r="R70" s="265" t="s">
        <v>252</v>
      </c>
      <c r="S70" s="129"/>
      <c r="T70" s="130"/>
      <c r="U70" s="125"/>
      <c r="V70" s="125"/>
      <c r="W70" s="126"/>
      <c r="X70" s="125"/>
    </row>
    <row r="71" spans="1:24" s="128" customFormat="1" ht="38.25" customHeight="1" x14ac:dyDescent="0.35">
      <c r="A71" s="234">
        <v>60</v>
      </c>
      <c r="B71" s="208" t="s">
        <v>190</v>
      </c>
      <c r="C71" s="248" t="s">
        <v>234</v>
      </c>
      <c r="D71" s="200">
        <v>39672</v>
      </c>
      <c r="E71" s="200">
        <v>38150</v>
      </c>
      <c r="F71" s="201">
        <f t="shared" si="33"/>
        <v>1522</v>
      </c>
      <c r="G71" s="201">
        <f>SUM(D71-E71)</f>
        <v>1522</v>
      </c>
      <c r="H71" s="201">
        <f t="shared" si="41"/>
        <v>1522</v>
      </c>
      <c r="I71" s="201">
        <f t="shared" si="38"/>
        <v>1522</v>
      </c>
      <c r="J71" s="201">
        <f t="shared" si="28"/>
        <v>1522</v>
      </c>
      <c r="K71" s="201">
        <f t="shared" si="9"/>
        <v>1902.5</v>
      </c>
      <c r="L71" s="237">
        <f t="shared" si="29"/>
        <v>9512.5</v>
      </c>
      <c r="M71" s="202">
        <f t="shared" si="10"/>
        <v>152.20000000000002</v>
      </c>
      <c r="N71" s="203">
        <f t="shared" si="11"/>
        <v>684.9</v>
      </c>
      <c r="O71" s="240">
        <f t="shared" si="30"/>
        <v>837.1</v>
      </c>
      <c r="P71" s="202">
        <f t="shared" si="31"/>
        <v>8675.4</v>
      </c>
      <c r="Q71" s="141">
        <f t="shared" si="39"/>
        <v>8675.4</v>
      </c>
      <c r="R71" s="265" t="s">
        <v>252</v>
      </c>
      <c r="S71" s="129"/>
      <c r="T71" s="130"/>
      <c r="U71" s="125"/>
      <c r="V71" s="125"/>
      <c r="W71" s="126"/>
      <c r="X71" s="125"/>
    </row>
    <row r="72" spans="1:24" s="281" customFormat="1" ht="38.25" customHeight="1" x14ac:dyDescent="0.4">
      <c r="A72" s="282"/>
      <c r="B72" s="273" t="s">
        <v>14</v>
      </c>
      <c r="C72" s="274"/>
      <c r="D72" s="275">
        <f>SUM(D52:D71)</f>
        <v>793440</v>
      </c>
      <c r="E72" s="275">
        <f t="shared" ref="E72:P72" si="42">SUM(E52:E71)</f>
        <v>763000</v>
      </c>
      <c r="F72" s="275">
        <f t="shared" si="42"/>
        <v>30440</v>
      </c>
      <c r="G72" s="275">
        <f t="shared" si="42"/>
        <v>30440</v>
      </c>
      <c r="H72" s="275">
        <f t="shared" si="42"/>
        <v>28918</v>
      </c>
      <c r="I72" s="275">
        <f t="shared" si="42"/>
        <v>28918</v>
      </c>
      <c r="J72" s="275">
        <f t="shared" si="42"/>
        <v>27396</v>
      </c>
      <c r="K72" s="275">
        <f t="shared" si="42"/>
        <v>36147.5</v>
      </c>
      <c r="L72" s="275">
        <f t="shared" si="42"/>
        <v>182259.5</v>
      </c>
      <c r="M72" s="275">
        <f t="shared" si="42"/>
        <v>2922.24</v>
      </c>
      <c r="N72" s="275">
        <f t="shared" si="42"/>
        <v>13150.079999999994</v>
      </c>
      <c r="O72" s="275">
        <f t="shared" si="42"/>
        <v>16072.320000000005</v>
      </c>
      <c r="P72" s="275">
        <f t="shared" si="42"/>
        <v>166187.17999999993</v>
      </c>
      <c r="Q72" s="275">
        <f t="shared" ref="Q72" si="43">SUM(Q52:Q71)</f>
        <v>157511.77999999994</v>
      </c>
      <c r="R72" s="277"/>
      <c r="S72" s="278"/>
      <c r="T72" s="278"/>
      <c r="U72" s="279"/>
      <c r="V72" s="278"/>
      <c r="W72" s="280"/>
      <c r="X72" s="278"/>
    </row>
    <row r="73" spans="1:24" s="128" customFormat="1" ht="38.25" customHeight="1" x14ac:dyDescent="0.35">
      <c r="A73" s="234">
        <v>61</v>
      </c>
      <c r="B73" s="205" t="s">
        <v>205</v>
      </c>
      <c r="C73" s="248" t="s">
        <v>234</v>
      </c>
      <c r="D73" s="200">
        <v>39672</v>
      </c>
      <c r="E73" s="200">
        <v>38150</v>
      </c>
      <c r="F73" s="201">
        <f>SUM(D73-E73)</f>
        <v>1522</v>
      </c>
      <c r="G73" s="201">
        <f>SUM(D73-E73)</f>
        <v>1522</v>
      </c>
      <c r="H73" s="201">
        <f>SUM(D73-E73)</f>
        <v>1522</v>
      </c>
      <c r="I73" s="201">
        <f>SUM(D73-E73)</f>
        <v>1522</v>
      </c>
      <c r="J73" s="201">
        <f t="shared" ref="J73:J78" si="44">SUM(D73-E73)</f>
        <v>1522</v>
      </c>
      <c r="K73" s="201">
        <f t="shared" si="9"/>
        <v>1902.5</v>
      </c>
      <c r="L73" s="237">
        <f t="shared" ref="L73:L78" si="45">SUM(F73:K73)</f>
        <v>9512.5</v>
      </c>
      <c r="M73" s="202">
        <f t="shared" si="10"/>
        <v>152.20000000000002</v>
      </c>
      <c r="N73" s="203">
        <f t="shared" si="11"/>
        <v>684.9</v>
      </c>
      <c r="O73" s="240">
        <f t="shared" ref="O73:O78" si="46">M73+N73</f>
        <v>837.1</v>
      </c>
      <c r="P73" s="202">
        <f t="shared" ref="P73:P78" si="47">SUM(L73-O73)</f>
        <v>8675.4</v>
      </c>
      <c r="Q73" s="141">
        <f t="shared" ref="Q73:Q78" si="48">ROUND(P73,2)</f>
        <v>8675.4</v>
      </c>
      <c r="R73" s="265" t="s">
        <v>252</v>
      </c>
      <c r="S73" s="129"/>
      <c r="T73" s="130"/>
      <c r="U73" s="125"/>
      <c r="V73" s="125"/>
      <c r="W73" s="126"/>
      <c r="X73" s="125"/>
    </row>
    <row r="74" spans="1:24" s="128" customFormat="1" ht="38.25" customHeight="1" x14ac:dyDescent="0.35">
      <c r="A74" s="234">
        <v>62</v>
      </c>
      <c r="B74" s="205" t="s">
        <v>206</v>
      </c>
      <c r="C74" s="248" t="s">
        <v>234</v>
      </c>
      <c r="D74" s="200">
        <v>39672</v>
      </c>
      <c r="E74" s="200">
        <v>38150</v>
      </c>
      <c r="F74" s="201">
        <f t="shared" ref="F74:F78" si="49">SUM(D74-E74)</f>
        <v>1522</v>
      </c>
      <c r="G74" s="201">
        <f t="shared" ref="G74:G78" si="50">SUM(D74-E74)</f>
        <v>1522</v>
      </c>
      <c r="H74" s="201">
        <f t="shared" ref="H74:H78" si="51">SUM(D74-E74)</f>
        <v>1522</v>
      </c>
      <c r="I74" s="201">
        <f t="shared" ref="I74:I78" si="52">SUM(D74-E74)</f>
        <v>1522</v>
      </c>
      <c r="J74" s="201">
        <f t="shared" si="44"/>
        <v>1522</v>
      </c>
      <c r="K74" s="201">
        <f t="shared" si="9"/>
        <v>1902.5</v>
      </c>
      <c r="L74" s="237">
        <f t="shared" si="45"/>
        <v>9512.5</v>
      </c>
      <c r="M74" s="202">
        <f t="shared" si="10"/>
        <v>152.20000000000002</v>
      </c>
      <c r="N74" s="203">
        <f t="shared" si="11"/>
        <v>684.9</v>
      </c>
      <c r="O74" s="240">
        <f t="shared" si="46"/>
        <v>837.1</v>
      </c>
      <c r="P74" s="202">
        <f t="shared" si="47"/>
        <v>8675.4</v>
      </c>
      <c r="Q74" s="141">
        <f t="shared" si="48"/>
        <v>8675.4</v>
      </c>
      <c r="R74" s="265" t="s">
        <v>252</v>
      </c>
      <c r="S74" s="129"/>
      <c r="T74" s="130"/>
      <c r="U74" s="125"/>
      <c r="V74" s="125"/>
      <c r="W74" s="126"/>
      <c r="X74" s="125"/>
    </row>
    <row r="75" spans="1:24" s="128" customFormat="1" ht="38.25" customHeight="1" x14ac:dyDescent="0.35">
      <c r="A75" s="234">
        <v>63</v>
      </c>
      <c r="B75" s="207" t="s">
        <v>207</v>
      </c>
      <c r="C75" s="248" t="s">
        <v>234</v>
      </c>
      <c r="D75" s="200">
        <v>39672</v>
      </c>
      <c r="E75" s="200">
        <v>38150</v>
      </c>
      <c r="F75" s="201">
        <f t="shared" si="49"/>
        <v>1522</v>
      </c>
      <c r="G75" s="201">
        <f t="shared" si="50"/>
        <v>1522</v>
      </c>
      <c r="H75" s="201">
        <f t="shared" si="51"/>
        <v>1522</v>
      </c>
      <c r="I75" s="201">
        <f t="shared" si="52"/>
        <v>1522</v>
      </c>
      <c r="J75" s="201">
        <f t="shared" si="44"/>
        <v>1522</v>
      </c>
      <c r="K75" s="201">
        <f t="shared" ref="K75:K78" si="53">380.5*5</f>
        <v>1902.5</v>
      </c>
      <c r="L75" s="237">
        <f t="shared" si="45"/>
        <v>9512.5</v>
      </c>
      <c r="M75" s="202">
        <f t="shared" ref="M75:M78" si="54">30.44*5</f>
        <v>152.20000000000002</v>
      </c>
      <c r="N75" s="203">
        <f t="shared" ref="N75:N78" si="55">136.98*5</f>
        <v>684.9</v>
      </c>
      <c r="O75" s="240">
        <f t="shared" si="46"/>
        <v>837.1</v>
      </c>
      <c r="P75" s="202">
        <f t="shared" si="47"/>
        <v>8675.4</v>
      </c>
      <c r="Q75" s="141">
        <f t="shared" si="48"/>
        <v>8675.4</v>
      </c>
      <c r="R75" s="265" t="s">
        <v>252</v>
      </c>
      <c r="S75" s="129"/>
      <c r="T75" s="130"/>
      <c r="U75" s="125"/>
      <c r="V75" s="125"/>
      <c r="W75" s="126"/>
      <c r="X75" s="125"/>
    </row>
    <row r="76" spans="1:24" s="128" customFormat="1" ht="38.25" customHeight="1" x14ac:dyDescent="0.35">
      <c r="A76" s="234">
        <v>64</v>
      </c>
      <c r="B76" s="205" t="s">
        <v>208</v>
      </c>
      <c r="C76" s="248" t="s">
        <v>234</v>
      </c>
      <c r="D76" s="200">
        <v>39672</v>
      </c>
      <c r="E76" s="200">
        <v>38150</v>
      </c>
      <c r="F76" s="201">
        <f t="shared" si="49"/>
        <v>1522</v>
      </c>
      <c r="G76" s="201">
        <f t="shared" si="50"/>
        <v>1522</v>
      </c>
      <c r="H76" s="201">
        <f t="shared" si="51"/>
        <v>1522</v>
      </c>
      <c r="I76" s="201">
        <f t="shared" si="52"/>
        <v>1522</v>
      </c>
      <c r="J76" s="201">
        <f t="shared" si="44"/>
        <v>1522</v>
      </c>
      <c r="K76" s="201">
        <f t="shared" si="53"/>
        <v>1902.5</v>
      </c>
      <c r="L76" s="237">
        <f t="shared" si="45"/>
        <v>9512.5</v>
      </c>
      <c r="M76" s="202">
        <f t="shared" si="54"/>
        <v>152.20000000000002</v>
      </c>
      <c r="N76" s="203">
        <f t="shared" si="55"/>
        <v>684.9</v>
      </c>
      <c r="O76" s="240">
        <f t="shared" si="46"/>
        <v>837.1</v>
      </c>
      <c r="P76" s="202">
        <f t="shared" si="47"/>
        <v>8675.4</v>
      </c>
      <c r="Q76" s="141">
        <f t="shared" si="48"/>
        <v>8675.4</v>
      </c>
      <c r="R76" s="265" t="s">
        <v>252</v>
      </c>
      <c r="S76" s="129"/>
      <c r="T76" s="130"/>
      <c r="U76" s="125"/>
      <c r="V76" s="125"/>
      <c r="W76" s="126"/>
      <c r="X76" s="125"/>
    </row>
    <row r="77" spans="1:24" s="128" customFormat="1" ht="38.25" customHeight="1" x14ac:dyDescent="0.35">
      <c r="A77" s="234">
        <v>65</v>
      </c>
      <c r="B77" s="206" t="s">
        <v>209</v>
      </c>
      <c r="C77" s="248" t="s">
        <v>234</v>
      </c>
      <c r="D77" s="200">
        <v>39672</v>
      </c>
      <c r="E77" s="200">
        <v>38150</v>
      </c>
      <c r="F77" s="201">
        <f t="shared" si="49"/>
        <v>1522</v>
      </c>
      <c r="G77" s="201">
        <f t="shared" si="50"/>
        <v>1522</v>
      </c>
      <c r="H77" s="201">
        <f t="shared" si="51"/>
        <v>1522</v>
      </c>
      <c r="I77" s="201">
        <f t="shared" si="52"/>
        <v>1522</v>
      </c>
      <c r="J77" s="201">
        <f t="shared" si="44"/>
        <v>1522</v>
      </c>
      <c r="K77" s="201">
        <f>380.5*4</f>
        <v>1522</v>
      </c>
      <c r="L77" s="237">
        <f t="shared" si="45"/>
        <v>9132</v>
      </c>
      <c r="M77" s="202">
        <f t="shared" si="54"/>
        <v>152.20000000000002</v>
      </c>
      <c r="N77" s="203">
        <f t="shared" si="55"/>
        <v>684.9</v>
      </c>
      <c r="O77" s="240">
        <f t="shared" si="46"/>
        <v>837.1</v>
      </c>
      <c r="P77" s="202">
        <f t="shared" si="47"/>
        <v>8294.9</v>
      </c>
      <c r="Q77" s="141">
        <f t="shared" si="48"/>
        <v>8294.9</v>
      </c>
      <c r="R77" s="271" t="s">
        <v>260</v>
      </c>
      <c r="S77" s="129"/>
      <c r="T77" s="130"/>
      <c r="U77" s="125"/>
      <c r="V77" s="125"/>
      <c r="W77" s="126"/>
      <c r="X77" s="125"/>
    </row>
    <row r="78" spans="1:24" s="128" customFormat="1" ht="38.25" customHeight="1" x14ac:dyDescent="0.35">
      <c r="A78" s="234">
        <v>66</v>
      </c>
      <c r="B78" s="205" t="s">
        <v>210</v>
      </c>
      <c r="C78" s="248" t="s">
        <v>234</v>
      </c>
      <c r="D78" s="200">
        <v>39672</v>
      </c>
      <c r="E78" s="200">
        <v>38150</v>
      </c>
      <c r="F78" s="201">
        <f t="shared" si="49"/>
        <v>1522</v>
      </c>
      <c r="G78" s="201">
        <f t="shared" si="50"/>
        <v>1522</v>
      </c>
      <c r="H78" s="201">
        <f t="shared" si="51"/>
        <v>1522</v>
      </c>
      <c r="I78" s="201">
        <f t="shared" si="52"/>
        <v>1522</v>
      </c>
      <c r="J78" s="201">
        <f t="shared" si="44"/>
        <v>1522</v>
      </c>
      <c r="K78" s="201">
        <f t="shared" si="53"/>
        <v>1902.5</v>
      </c>
      <c r="L78" s="237">
        <f t="shared" si="45"/>
        <v>9512.5</v>
      </c>
      <c r="M78" s="202">
        <f t="shared" si="54"/>
        <v>152.20000000000002</v>
      </c>
      <c r="N78" s="203">
        <f t="shared" si="55"/>
        <v>684.9</v>
      </c>
      <c r="O78" s="240">
        <f t="shared" si="46"/>
        <v>837.1</v>
      </c>
      <c r="P78" s="202">
        <f t="shared" si="47"/>
        <v>8675.4</v>
      </c>
      <c r="Q78" s="141">
        <f t="shared" si="48"/>
        <v>8675.4</v>
      </c>
      <c r="R78" s="265" t="s">
        <v>252</v>
      </c>
      <c r="S78" s="129"/>
      <c r="T78" s="130"/>
      <c r="U78" s="125"/>
      <c r="V78" s="125"/>
      <c r="W78" s="126"/>
      <c r="X78" s="125"/>
    </row>
    <row r="79" spans="1:24" s="281" customFormat="1" ht="38.25" customHeight="1" thickBot="1" x14ac:dyDescent="0.45">
      <c r="A79" s="288"/>
      <c r="B79" s="289" t="s">
        <v>14</v>
      </c>
      <c r="C79" s="290"/>
      <c r="D79" s="291">
        <f>SUM(D73:D78)</f>
        <v>238032</v>
      </c>
      <c r="E79" s="291">
        <f t="shared" ref="E79:P79" si="56">SUM(E73:E78)</f>
        <v>228900</v>
      </c>
      <c r="F79" s="291">
        <f t="shared" si="56"/>
        <v>9132</v>
      </c>
      <c r="G79" s="291">
        <f t="shared" si="56"/>
        <v>9132</v>
      </c>
      <c r="H79" s="291">
        <f t="shared" si="56"/>
        <v>9132</v>
      </c>
      <c r="I79" s="291">
        <f t="shared" si="56"/>
        <v>9132</v>
      </c>
      <c r="J79" s="291">
        <f t="shared" si="56"/>
        <v>9132</v>
      </c>
      <c r="K79" s="291">
        <f t="shared" si="56"/>
        <v>11034.5</v>
      </c>
      <c r="L79" s="291">
        <f>SUM(L73:L78)</f>
        <v>56694.5</v>
      </c>
      <c r="M79" s="291">
        <f t="shared" si="56"/>
        <v>913.20000000000016</v>
      </c>
      <c r="N79" s="291">
        <f t="shared" si="56"/>
        <v>4109.3999999999996</v>
      </c>
      <c r="O79" s="291">
        <f t="shared" si="56"/>
        <v>5022.6000000000004</v>
      </c>
      <c r="P79" s="291">
        <f t="shared" si="56"/>
        <v>51671.9</v>
      </c>
      <c r="Q79" s="291">
        <f t="shared" ref="Q79" si="57">SUM(Q73:Q78)</f>
        <v>51671.9</v>
      </c>
      <c r="R79" s="292"/>
      <c r="S79" s="278"/>
      <c r="T79" s="278"/>
      <c r="U79" s="279"/>
      <c r="V79" s="278"/>
      <c r="W79" s="280"/>
      <c r="X79" s="278"/>
    </row>
    <row r="80" spans="1:24" s="281" customFormat="1" ht="51" customHeight="1" thickBot="1" x14ac:dyDescent="0.45">
      <c r="A80" s="293"/>
      <c r="B80" s="294" t="s">
        <v>127</v>
      </c>
      <c r="C80" s="295"/>
      <c r="D80" s="296">
        <f>SUM(D30+D51+D72+D79)</f>
        <v>2618352</v>
      </c>
      <c r="E80" s="296">
        <f t="shared" ref="E80:Q80" si="58">SUM(E30+E51+E72+E79)</f>
        <v>2517900</v>
      </c>
      <c r="F80" s="296">
        <f t="shared" si="58"/>
        <v>100452</v>
      </c>
      <c r="G80" s="296">
        <f t="shared" si="58"/>
        <v>100452</v>
      </c>
      <c r="H80" s="296">
        <f t="shared" si="58"/>
        <v>98930</v>
      </c>
      <c r="I80" s="296">
        <f t="shared" si="58"/>
        <v>98930</v>
      </c>
      <c r="J80" s="296">
        <f t="shared" si="58"/>
        <v>97408</v>
      </c>
      <c r="K80" s="296">
        <f t="shared" si="58"/>
        <v>122901.5</v>
      </c>
      <c r="L80" s="296">
        <f t="shared" si="58"/>
        <v>619073.5</v>
      </c>
      <c r="M80" s="296">
        <f t="shared" si="58"/>
        <v>9923.4399999999987</v>
      </c>
      <c r="N80" s="296">
        <f t="shared" si="58"/>
        <v>44655.479999999989</v>
      </c>
      <c r="O80" s="296">
        <f t="shared" si="58"/>
        <v>54578.920000000013</v>
      </c>
      <c r="P80" s="296">
        <f t="shared" si="58"/>
        <v>564494.57999999984</v>
      </c>
      <c r="Q80" s="296">
        <f t="shared" si="58"/>
        <v>538468.37999999989</v>
      </c>
      <c r="R80" s="297"/>
      <c r="S80" s="278"/>
      <c r="T80" s="278"/>
      <c r="U80" s="279"/>
      <c r="V80" s="278"/>
      <c r="W80" s="280"/>
      <c r="X80" s="278"/>
    </row>
    <row r="81" spans="1:44" s="167" customFormat="1" x14ac:dyDescent="0.35">
      <c r="A81" s="186"/>
      <c r="B81" s="157" t="s">
        <v>196</v>
      </c>
      <c r="C81" s="159"/>
      <c r="D81" s="187"/>
      <c r="E81" s="188"/>
      <c r="F81" s="162"/>
      <c r="G81" s="162"/>
      <c r="H81" s="162"/>
      <c r="I81" s="162"/>
      <c r="J81" s="215"/>
      <c r="K81" s="235" t="s">
        <v>197</v>
      </c>
      <c r="L81" s="162"/>
      <c r="M81" s="162"/>
      <c r="N81" s="162"/>
      <c r="O81" s="162"/>
      <c r="P81" s="162"/>
      <c r="R81" s="268"/>
      <c r="S81" s="189"/>
      <c r="T81" s="190"/>
      <c r="U81" s="165"/>
      <c r="V81" s="190"/>
      <c r="W81" s="191"/>
      <c r="X81" s="190"/>
    </row>
    <row r="82" spans="1:44" s="167" customFormat="1" x14ac:dyDescent="0.35">
      <c r="A82" s="186"/>
      <c r="B82" s="158"/>
      <c r="C82" s="159"/>
      <c r="D82" s="187"/>
      <c r="E82" s="188"/>
      <c r="F82" s="162"/>
      <c r="G82" s="162"/>
      <c r="H82" s="162"/>
      <c r="I82" s="162"/>
      <c r="J82" s="215"/>
      <c r="K82" s="235" t="s">
        <v>198</v>
      </c>
      <c r="L82" s="157"/>
      <c r="M82" s="157"/>
      <c r="N82" s="157"/>
      <c r="O82" s="157"/>
      <c r="P82" s="283"/>
      <c r="Q82" s="188"/>
      <c r="R82" s="268"/>
      <c r="S82" s="192"/>
      <c r="T82" s="193"/>
      <c r="V82" s="193"/>
      <c r="W82" s="194"/>
      <c r="X82" s="193"/>
    </row>
    <row r="83" spans="1:44" s="167" customFormat="1" x14ac:dyDescent="0.35">
      <c r="A83" s="186"/>
      <c r="B83" s="158"/>
      <c r="C83" s="159"/>
      <c r="D83" s="187"/>
      <c r="E83" s="161"/>
      <c r="F83" s="157"/>
      <c r="G83" s="157"/>
      <c r="H83" s="157"/>
      <c r="I83" s="157"/>
      <c r="J83" s="216"/>
      <c r="K83" s="157"/>
      <c r="Q83" s="157"/>
      <c r="R83" s="268"/>
      <c r="S83" s="192" t="e">
        <f>#REF!*$S$9</f>
        <v>#REF!</v>
      </c>
      <c r="T83" s="193" t="e">
        <f>#REF!*$T$9</f>
        <v>#REF!</v>
      </c>
      <c r="U83" s="167" t="e">
        <f>VLOOKUP(#REF!,[1]CONSOLIDATED!$A$5:$E$167,5, FALSE)</f>
        <v>#REF!</v>
      </c>
      <c r="V83" s="193" t="e">
        <f>#REF!+U83</f>
        <v>#REF!</v>
      </c>
      <c r="W83" s="194">
        <v>250006</v>
      </c>
      <c r="X83" s="193"/>
    </row>
    <row r="84" spans="1:44" s="167" customFormat="1" x14ac:dyDescent="0.35">
      <c r="A84" s="186"/>
      <c r="B84" s="158"/>
      <c r="C84" s="159"/>
      <c r="D84" s="187"/>
      <c r="E84" s="161"/>
      <c r="F84" s="157"/>
      <c r="G84" s="157"/>
      <c r="H84" s="157"/>
      <c r="I84" s="157"/>
      <c r="J84" s="216"/>
      <c r="K84" s="157"/>
      <c r="Q84" s="157"/>
      <c r="R84" s="268"/>
      <c r="S84" s="192"/>
      <c r="T84" s="193"/>
      <c r="V84" s="193"/>
      <c r="W84" s="194"/>
      <c r="X84" s="193"/>
    </row>
    <row r="85" spans="1:44" s="167" customFormat="1" ht="22.5" x14ac:dyDescent="0.35">
      <c r="A85" s="186"/>
      <c r="B85" s="158"/>
      <c r="C85" s="342" t="s">
        <v>15</v>
      </c>
      <c r="D85" s="342"/>
      <c r="E85" s="342"/>
      <c r="F85" s="188"/>
      <c r="G85" s="188"/>
      <c r="H85" s="188"/>
      <c r="I85" s="188"/>
      <c r="J85" s="217"/>
      <c r="K85" s="343" t="s">
        <v>124</v>
      </c>
      <c r="L85" s="344"/>
      <c r="M85" s="344"/>
      <c r="N85" s="344"/>
      <c r="O85" s="344"/>
      <c r="P85" s="344"/>
      <c r="Q85" s="344"/>
      <c r="R85" s="345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4"/>
    </row>
    <row r="86" spans="1:44" s="167" customFormat="1" ht="23.25" customHeight="1" x14ac:dyDescent="0.35">
      <c r="A86" s="186"/>
      <c r="B86" s="158"/>
      <c r="C86" s="346" t="s">
        <v>88</v>
      </c>
      <c r="D86" s="346"/>
      <c r="E86" s="346"/>
      <c r="F86" s="161"/>
      <c r="G86" s="161"/>
      <c r="H86" s="161"/>
      <c r="I86" s="161"/>
      <c r="J86" s="218"/>
      <c r="K86" s="353" t="s">
        <v>125</v>
      </c>
      <c r="L86" s="354"/>
      <c r="M86" s="354"/>
      <c r="N86" s="354"/>
      <c r="O86" s="354"/>
      <c r="P86" s="354"/>
      <c r="Q86" s="354"/>
      <c r="R86" s="356"/>
      <c r="T86" s="195"/>
      <c r="W86" s="196"/>
    </row>
    <row r="87" spans="1:44" s="167" customFormat="1" thickBot="1" x14ac:dyDescent="0.4">
      <c r="A87" s="197"/>
      <c r="B87" s="198"/>
      <c r="C87" s="347" t="s">
        <v>16</v>
      </c>
      <c r="D87" s="347"/>
      <c r="E87" s="347"/>
      <c r="F87" s="161"/>
      <c r="G87" s="199"/>
      <c r="H87" s="161"/>
      <c r="I87" s="199"/>
      <c r="J87" s="219"/>
      <c r="K87" s="391" t="s">
        <v>16</v>
      </c>
      <c r="L87" s="355"/>
      <c r="M87" s="355"/>
      <c r="N87" s="355"/>
      <c r="O87" s="355"/>
      <c r="P87" s="355"/>
      <c r="Q87" s="355"/>
      <c r="R87" s="392"/>
      <c r="S87" s="157"/>
      <c r="T87" s="196"/>
      <c r="W87" s="196"/>
    </row>
    <row r="88" spans="1:44" s="167" customFormat="1" x14ac:dyDescent="0.35">
      <c r="A88" s="220"/>
      <c r="B88" s="157" t="s">
        <v>201</v>
      </c>
      <c r="C88" s="159"/>
      <c r="D88" s="187"/>
      <c r="E88" s="161"/>
      <c r="F88" s="232"/>
      <c r="G88" s="157"/>
      <c r="H88" s="232"/>
      <c r="I88" s="157"/>
      <c r="J88" s="216"/>
      <c r="K88" s="220" t="s">
        <v>199</v>
      </c>
      <c r="L88" s="284"/>
      <c r="M88" s="284"/>
      <c r="N88" s="284"/>
      <c r="O88" s="284"/>
      <c r="P88" s="284"/>
      <c r="Q88" s="284"/>
      <c r="R88" s="269"/>
      <c r="S88" s="157"/>
      <c r="T88" s="196"/>
      <c r="W88" s="196"/>
    </row>
    <row r="89" spans="1:44" s="167" customFormat="1" x14ac:dyDescent="0.35">
      <c r="A89" s="186"/>
      <c r="B89" s="158"/>
      <c r="C89" s="159"/>
      <c r="D89" s="187"/>
      <c r="E89" s="161"/>
      <c r="F89" s="157"/>
      <c r="G89" s="157"/>
      <c r="H89" s="157"/>
      <c r="I89" s="157"/>
      <c r="J89" s="216"/>
      <c r="K89" s="186" t="s">
        <v>200</v>
      </c>
      <c r="N89" s="157"/>
      <c r="O89" s="157"/>
      <c r="R89" s="268"/>
      <c r="S89" s="157"/>
      <c r="T89" s="196"/>
      <c r="W89" s="196"/>
    </row>
    <row r="90" spans="1:44" s="167" customFormat="1" x14ac:dyDescent="0.35">
      <c r="A90" s="186"/>
      <c r="B90" s="158"/>
      <c r="C90" s="159"/>
      <c r="D90" s="187"/>
      <c r="E90" s="161"/>
      <c r="F90" s="157"/>
      <c r="G90" s="157"/>
      <c r="H90" s="157"/>
      <c r="I90" s="157"/>
      <c r="J90" s="216"/>
      <c r="K90" s="186"/>
      <c r="L90" s="157"/>
      <c r="M90" s="157"/>
      <c r="P90" s="162"/>
      <c r="Q90" s="285"/>
      <c r="R90" s="268"/>
      <c r="S90" s="157"/>
      <c r="T90" s="196"/>
      <c r="W90" s="196"/>
    </row>
    <row r="91" spans="1:44" s="167" customFormat="1" x14ac:dyDescent="0.35">
      <c r="A91" s="186"/>
      <c r="B91" s="158"/>
      <c r="C91" s="157"/>
      <c r="D91" s="157"/>
      <c r="E91" s="157"/>
      <c r="F91" s="157"/>
      <c r="G91" s="157"/>
      <c r="H91" s="157"/>
      <c r="I91" s="157"/>
      <c r="J91" s="216"/>
      <c r="K91" s="186"/>
      <c r="L91" s="157"/>
      <c r="M91" s="157"/>
      <c r="Q91" s="285"/>
      <c r="R91" s="268"/>
      <c r="S91" s="157"/>
      <c r="T91" s="196"/>
      <c r="W91" s="196"/>
    </row>
    <row r="92" spans="1:44" s="167" customFormat="1" ht="22.5" x14ac:dyDescent="0.35">
      <c r="A92" s="186"/>
      <c r="B92" s="158"/>
      <c r="C92" s="342" t="s">
        <v>17</v>
      </c>
      <c r="D92" s="342"/>
      <c r="E92" s="342"/>
      <c r="F92" s="188"/>
      <c r="G92" s="188"/>
      <c r="H92" s="188" t="s">
        <v>202</v>
      </c>
      <c r="I92" s="188"/>
      <c r="J92" s="217"/>
      <c r="K92" s="221"/>
      <c r="L92" s="162"/>
      <c r="M92" s="342" t="s">
        <v>113</v>
      </c>
      <c r="N92" s="342"/>
      <c r="O92" s="342"/>
      <c r="P92" s="342"/>
      <c r="Q92" s="157" t="s">
        <v>18</v>
      </c>
      <c r="R92" s="217" t="s">
        <v>202</v>
      </c>
      <c r="T92" s="196"/>
      <c r="W92" s="196"/>
    </row>
    <row r="93" spans="1:44" s="167" customFormat="1" ht="22.5" x14ac:dyDescent="0.35">
      <c r="A93" s="186"/>
      <c r="B93" s="158"/>
      <c r="C93" s="346" t="s">
        <v>204</v>
      </c>
      <c r="D93" s="346"/>
      <c r="E93" s="346"/>
      <c r="F93" s="188"/>
      <c r="G93" s="188"/>
      <c r="H93" s="188"/>
      <c r="I93" s="188"/>
      <c r="J93" s="217"/>
      <c r="K93" s="221"/>
      <c r="L93" s="162"/>
      <c r="M93" s="346" t="s">
        <v>53</v>
      </c>
      <c r="N93" s="346"/>
      <c r="O93" s="346"/>
      <c r="P93" s="346"/>
      <c r="Q93" s="157"/>
      <c r="R93" s="217"/>
      <c r="T93" s="196"/>
      <c r="W93" s="196"/>
    </row>
    <row r="94" spans="1:44" s="167" customFormat="1" thickBot="1" x14ac:dyDescent="0.4">
      <c r="A94" s="197"/>
      <c r="B94" s="198"/>
      <c r="C94" s="347" t="s">
        <v>19</v>
      </c>
      <c r="D94" s="347"/>
      <c r="E94" s="347"/>
      <c r="F94" s="199"/>
      <c r="G94" s="199"/>
      <c r="H94" s="199" t="s">
        <v>203</v>
      </c>
      <c r="I94" s="199"/>
      <c r="J94" s="219"/>
      <c r="K94" s="222"/>
      <c r="L94" s="286"/>
      <c r="M94" s="386" t="s">
        <v>114</v>
      </c>
      <c r="N94" s="386"/>
      <c r="O94" s="386"/>
      <c r="P94" s="386"/>
      <c r="Q94" s="287" t="s">
        <v>20</v>
      </c>
      <c r="R94" s="219" t="s">
        <v>203</v>
      </c>
      <c r="S94" s="157"/>
      <c r="T94" s="196"/>
      <c r="W94" s="196"/>
    </row>
    <row r="95" spans="1:44" x14ac:dyDescent="0.35">
      <c r="J95" s="214"/>
      <c r="S95" s="127"/>
      <c r="T95" s="133"/>
    </row>
    <row r="96" spans="1:44" x14ac:dyDescent="0.35">
      <c r="S96" s="127"/>
      <c r="T96" s="133"/>
    </row>
    <row r="97" spans="4:20" x14ac:dyDescent="0.35">
      <c r="S97" s="127"/>
      <c r="T97" s="133"/>
    </row>
    <row r="98" spans="4:20" x14ac:dyDescent="0.35">
      <c r="N98" s="142">
        <f>11516.09-660-600</f>
        <v>10256.09</v>
      </c>
      <c r="S98" s="127"/>
      <c r="T98" s="133"/>
    </row>
    <row r="99" spans="4:20" x14ac:dyDescent="0.35">
      <c r="D99" s="144" t="s">
        <v>21</v>
      </c>
    </row>
    <row r="102" spans="4:20" x14ac:dyDescent="0.35">
      <c r="Q102" s="142">
        <f>32057.55/22</f>
        <v>1457.1613636363636</v>
      </c>
    </row>
    <row r="105" spans="4:20" x14ac:dyDescent="0.35">
      <c r="Q105" s="142">
        <f>1457.16*2</f>
        <v>2914.32</v>
      </c>
    </row>
  </sheetData>
  <autoFilter ref="R1:R105"/>
  <mergeCells count="36">
    <mergeCell ref="K85:R85"/>
    <mergeCell ref="K86:R86"/>
    <mergeCell ref="K87:R87"/>
    <mergeCell ref="M92:P92"/>
    <mergeCell ref="S8:T8"/>
    <mergeCell ref="L8:L9"/>
    <mergeCell ref="Q8:Q9"/>
    <mergeCell ref="C85:E85"/>
    <mergeCell ref="C86:E86"/>
    <mergeCell ref="I8:I9"/>
    <mergeCell ref="H8:H9"/>
    <mergeCell ref="G8:G9"/>
    <mergeCell ref="F8:F9"/>
    <mergeCell ref="D8:D9"/>
    <mergeCell ref="J8:J9"/>
    <mergeCell ref="K8:K9"/>
    <mergeCell ref="P8:P9"/>
    <mergeCell ref="N8:N9"/>
    <mergeCell ref="M8:M9"/>
    <mergeCell ref="O8:O9"/>
    <mergeCell ref="M93:P93"/>
    <mergeCell ref="M94:P94"/>
    <mergeCell ref="C93:E93"/>
    <mergeCell ref="A1:R1"/>
    <mergeCell ref="A2:R2"/>
    <mergeCell ref="A3:R3"/>
    <mergeCell ref="A4:R4"/>
    <mergeCell ref="A5:R5"/>
    <mergeCell ref="A8:A9"/>
    <mergeCell ref="B8:B9"/>
    <mergeCell ref="C8:C9"/>
    <mergeCell ref="E8:E9"/>
    <mergeCell ref="C94:E94"/>
    <mergeCell ref="R8:R9"/>
    <mergeCell ref="C87:E87"/>
    <mergeCell ref="C92:E92"/>
  </mergeCells>
  <phoneticPr fontId="40" type="noConversion"/>
  <pageMargins left="0.62992125984251968" right="0.23622047244094491" top="0.31496062992125984" bottom="0.27559055118110237" header="0.31496062992125984" footer="0.31496062992125984"/>
  <pageSetup paperSize="119" scale="50" orientation="landscape" r:id="rId1"/>
  <headerFooter>
    <oddFooter>Page &amp;P of &amp;N</oddFooter>
  </headerFooter>
  <rowBreaks count="3" manualBreakCount="3">
    <brk id="30" max="17" man="1"/>
    <brk id="51" max="17" man="1"/>
    <brk id="72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topLeftCell="A10" zoomScaleSheetLayoutView="100" zoomScalePageLayoutView="81" workbookViewId="0">
      <selection activeCell="D14" sqref="D14:H22"/>
    </sheetView>
  </sheetViews>
  <sheetFormatPr defaultColWidth="9.140625"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8.7109375" style="2" customWidth="1"/>
    <col min="5" max="5" width="5.140625" style="2" customWidth="1"/>
    <col min="6" max="6" width="5.28515625" style="2" customWidth="1"/>
    <col min="7" max="7" width="9.7109375" style="2" customWidth="1"/>
    <col min="8" max="8" width="10.8554687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5.85546875" style="2" customWidth="1"/>
    <col min="14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93" t="s">
        <v>22</v>
      </c>
      <c r="M1" s="393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94"/>
      <c r="M2" s="394"/>
    </row>
    <row r="3" spans="1:13" ht="25.5" customHeight="1" x14ac:dyDescent="0.25">
      <c r="A3" s="395" t="s">
        <v>23</v>
      </c>
      <c r="B3" s="396"/>
      <c r="C3" s="396"/>
      <c r="D3" s="396"/>
      <c r="E3" s="396"/>
      <c r="F3" s="396"/>
      <c r="G3" s="396"/>
      <c r="H3" s="396"/>
      <c r="I3" s="396"/>
      <c r="J3" s="397"/>
      <c r="K3" s="398" t="s">
        <v>24</v>
      </c>
      <c r="L3" s="399"/>
      <c r="M3" s="400"/>
    </row>
    <row r="4" spans="1:13" ht="25.5" customHeight="1" x14ac:dyDescent="0.25">
      <c r="A4" s="401" t="s">
        <v>25</v>
      </c>
      <c r="B4" s="402"/>
      <c r="C4" s="402"/>
      <c r="D4" s="402"/>
      <c r="E4" s="402"/>
      <c r="F4" s="402"/>
      <c r="G4" s="402"/>
      <c r="H4" s="402"/>
      <c r="I4" s="402"/>
      <c r="J4" s="403"/>
      <c r="K4" s="404" t="s">
        <v>26</v>
      </c>
      <c r="L4" s="405"/>
      <c r="M4" s="406"/>
    </row>
    <row r="5" spans="1:13" ht="25.5" customHeight="1" thickBot="1" x14ac:dyDescent="0.25">
      <c r="A5" s="438" t="s">
        <v>27</v>
      </c>
      <c r="B5" s="439"/>
      <c r="C5" s="439"/>
      <c r="D5" s="439"/>
      <c r="E5" s="439"/>
      <c r="F5" s="439"/>
      <c r="G5" s="439"/>
      <c r="H5" s="439"/>
      <c r="I5" s="439"/>
      <c r="J5" s="440"/>
      <c r="K5" s="441" t="s">
        <v>28</v>
      </c>
      <c r="L5" s="442"/>
      <c r="M5" s="443"/>
    </row>
    <row r="6" spans="1:13" ht="12.75" customHeight="1" x14ac:dyDescent="0.2">
      <c r="A6" s="444" t="s">
        <v>29</v>
      </c>
      <c r="B6" s="445"/>
      <c r="C6" s="446"/>
      <c r="D6" s="450" t="s">
        <v>274</v>
      </c>
      <c r="E6" s="451"/>
      <c r="F6" s="451"/>
      <c r="G6" s="451"/>
      <c r="H6" s="451"/>
      <c r="I6" s="451"/>
      <c r="J6" s="451"/>
      <c r="K6" s="451"/>
      <c r="L6" s="451"/>
      <c r="M6" s="452"/>
    </row>
    <row r="7" spans="1:13" ht="12.75" customHeight="1" x14ac:dyDescent="0.2">
      <c r="A7" s="447"/>
      <c r="B7" s="448"/>
      <c r="C7" s="449"/>
      <c r="D7" s="453"/>
      <c r="E7" s="454"/>
      <c r="F7" s="454"/>
      <c r="G7" s="454"/>
      <c r="H7" s="454"/>
      <c r="I7" s="454"/>
      <c r="J7" s="454"/>
      <c r="K7" s="454"/>
      <c r="L7" s="454"/>
      <c r="M7" s="455"/>
    </row>
    <row r="8" spans="1:13" ht="12.75" customHeight="1" x14ac:dyDescent="0.2">
      <c r="A8" s="407" t="s">
        <v>30</v>
      </c>
      <c r="B8" s="408"/>
      <c r="C8" s="409"/>
      <c r="D8" s="413" t="s">
        <v>271</v>
      </c>
      <c r="E8" s="414"/>
      <c r="F8" s="414"/>
      <c r="G8" s="414"/>
      <c r="H8" s="414"/>
      <c r="I8" s="414"/>
      <c r="J8" s="414"/>
      <c r="K8" s="414"/>
      <c r="L8" s="414"/>
      <c r="M8" s="415"/>
    </row>
    <row r="9" spans="1:13" ht="12.75" customHeight="1" x14ac:dyDescent="0.2">
      <c r="A9" s="447"/>
      <c r="B9" s="448"/>
      <c r="C9" s="449"/>
      <c r="D9" s="456"/>
      <c r="E9" s="457"/>
      <c r="F9" s="457"/>
      <c r="G9" s="457"/>
      <c r="H9" s="457"/>
      <c r="I9" s="457"/>
      <c r="J9" s="457"/>
      <c r="K9" s="457"/>
      <c r="L9" s="457"/>
      <c r="M9" s="458"/>
    </row>
    <row r="10" spans="1:13" ht="12.75" customHeight="1" x14ac:dyDescent="0.2">
      <c r="A10" s="407" t="s">
        <v>31</v>
      </c>
      <c r="B10" s="408"/>
      <c r="C10" s="409"/>
      <c r="D10" s="413" t="s">
        <v>272</v>
      </c>
      <c r="E10" s="414"/>
      <c r="F10" s="414"/>
      <c r="G10" s="414"/>
      <c r="H10" s="414"/>
      <c r="I10" s="414"/>
      <c r="J10" s="414"/>
      <c r="K10" s="414"/>
      <c r="L10" s="414"/>
      <c r="M10" s="415"/>
    </row>
    <row r="11" spans="1:13" ht="13.5" customHeight="1" thickBot="1" x14ac:dyDescent="0.25">
      <c r="A11" s="410"/>
      <c r="B11" s="411"/>
      <c r="C11" s="412"/>
      <c r="D11" s="416"/>
      <c r="E11" s="417"/>
      <c r="F11" s="417"/>
      <c r="G11" s="417"/>
      <c r="H11" s="417"/>
      <c r="I11" s="417"/>
      <c r="J11" s="417"/>
      <c r="K11" s="417"/>
      <c r="L11" s="417"/>
      <c r="M11" s="418"/>
    </row>
    <row r="12" spans="1:13" ht="12.75" customHeight="1" x14ac:dyDescent="0.2">
      <c r="A12" s="419" t="s">
        <v>32</v>
      </c>
      <c r="B12" s="420"/>
      <c r="C12" s="421"/>
      <c r="D12" s="425" t="s">
        <v>89</v>
      </c>
      <c r="E12" s="426"/>
      <c r="F12" s="426"/>
      <c r="G12" s="426"/>
      <c r="H12" s="427"/>
      <c r="I12" s="429" t="s">
        <v>34</v>
      </c>
      <c r="J12" s="430"/>
      <c r="K12" s="433" t="s">
        <v>35</v>
      </c>
      <c r="L12" s="425" t="s">
        <v>8</v>
      </c>
      <c r="M12" s="435"/>
    </row>
    <row r="13" spans="1:13" ht="18.600000000000001" customHeight="1" thickBot="1" x14ac:dyDescent="0.25">
      <c r="A13" s="422"/>
      <c r="B13" s="423"/>
      <c r="C13" s="424"/>
      <c r="D13" s="416"/>
      <c r="E13" s="417"/>
      <c r="F13" s="417"/>
      <c r="G13" s="417"/>
      <c r="H13" s="428"/>
      <c r="I13" s="431"/>
      <c r="J13" s="432"/>
      <c r="K13" s="434"/>
      <c r="L13" s="436"/>
      <c r="M13" s="437"/>
    </row>
    <row r="14" spans="1:13" ht="12.75" customHeight="1" x14ac:dyDescent="0.25">
      <c r="A14" s="459"/>
      <c r="B14" s="460"/>
      <c r="C14" s="461"/>
      <c r="D14" s="462" t="s">
        <v>278</v>
      </c>
      <c r="E14" s="463"/>
      <c r="F14" s="463"/>
      <c r="G14" s="463"/>
      <c r="H14" s="464"/>
      <c r="I14" s="468"/>
      <c r="J14" s="461"/>
      <c r="K14" s="3"/>
      <c r="L14" s="468"/>
      <c r="M14" s="469"/>
    </row>
    <row r="15" spans="1:13" ht="12.75" customHeight="1" x14ac:dyDescent="0.25">
      <c r="A15" s="459"/>
      <c r="B15" s="460"/>
      <c r="C15" s="461"/>
      <c r="D15" s="465"/>
      <c r="E15" s="466"/>
      <c r="F15" s="466"/>
      <c r="G15" s="466"/>
      <c r="H15" s="467"/>
      <c r="I15" s="470"/>
      <c r="J15" s="471"/>
      <c r="K15" s="4"/>
      <c r="L15" s="472"/>
      <c r="M15" s="473"/>
    </row>
    <row r="16" spans="1:13" ht="12.75" customHeight="1" x14ac:dyDescent="0.25">
      <c r="A16" s="5"/>
      <c r="B16" s="6"/>
      <c r="C16" s="7"/>
      <c r="D16" s="465"/>
      <c r="E16" s="466"/>
      <c r="F16" s="466"/>
      <c r="G16" s="466"/>
      <c r="H16" s="467"/>
      <c r="I16" s="8"/>
      <c r="J16" s="9"/>
      <c r="K16" s="4"/>
      <c r="L16" s="474">
        <v>74197.5</v>
      </c>
      <c r="M16" s="475"/>
    </row>
    <row r="17" spans="1:13" ht="12.75" customHeight="1" x14ac:dyDescent="0.25">
      <c r="A17" s="5"/>
      <c r="B17" s="6"/>
      <c r="C17" s="7"/>
      <c r="D17" s="465"/>
      <c r="E17" s="466"/>
      <c r="F17" s="466"/>
      <c r="G17" s="466"/>
      <c r="H17" s="467"/>
      <c r="I17" s="8"/>
      <c r="J17" s="9"/>
      <c r="K17" s="4"/>
      <c r="L17" s="474"/>
      <c r="M17" s="475"/>
    </row>
    <row r="18" spans="1:13" ht="12.75" customHeight="1" x14ac:dyDescent="0.25">
      <c r="A18" s="5"/>
      <c r="B18" s="6"/>
      <c r="C18" s="7"/>
      <c r="D18" s="465"/>
      <c r="E18" s="466"/>
      <c r="F18" s="466"/>
      <c r="G18" s="466"/>
      <c r="H18" s="467"/>
      <c r="I18" s="8"/>
      <c r="J18" s="9"/>
      <c r="K18" s="4"/>
      <c r="L18" s="474"/>
      <c r="M18" s="475"/>
    </row>
    <row r="19" spans="1:13" ht="12.75" customHeight="1" x14ac:dyDescent="0.25">
      <c r="A19" s="459"/>
      <c r="B19" s="460"/>
      <c r="C19" s="461"/>
      <c r="D19" s="465"/>
      <c r="E19" s="466"/>
      <c r="F19" s="466"/>
      <c r="G19" s="466"/>
      <c r="H19" s="467"/>
      <c r="I19" s="470"/>
      <c r="J19" s="471"/>
      <c r="K19" s="4"/>
      <c r="L19" s="476" t="s">
        <v>21</v>
      </c>
      <c r="M19" s="469"/>
    </row>
    <row r="20" spans="1:13" ht="12.75" customHeight="1" x14ac:dyDescent="0.25">
      <c r="A20" s="459"/>
      <c r="B20" s="460"/>
      <c r="C20" s="461"/>
      <c r="D20" s="465"/>
      <c r="E20" s="466"/>
      <c r="F20" s="466"/>
      <c r="G20" s="466"/>
      <c r="H20" s="467"/>
      <c r="I20" s="470"/>
      <c r="J20" s="471"/>
      <c r="K20" s="4"/>
      <c r="L20" s="477"/>
      <c r="M20" s="478"/>
    </row>
    <row r="21" spans="1:13" ht="12.75" customHeight="1" x14ac:dyDescent="0.25">
      <c r="A21" s="459"/>
      <c r="B21" s="460"/>
      <c r="C21" s="461"/>
      <c r="D21" s="465"/>
      <c r="E21" s="466"/>
      <c r="F21" s="466"/>
      <c r="G21" s="466"/>
      <c r="H21" s="467"/>
      <c r="I21" s="470"/>
      <c r="J21" s="471"/>
      <c r="K21" s="4"/>
      <c r="L21" s="468"/>
      <c r="M21" s="469"/>
    </row>
    <row r="22" spans="1:13" ht="12.75" customHeight="1" x14ac:dyDescent="0.25">
      <c r="A22" s="459"/>
      <c r="B22" s="460"/>
      <c r="C22" s="461"/>
      <c r="D22" s="465"/>
      <c r="E22" s="466"/>
      <c r="F22" s="466"/>
      <c r="G22" s="466"/>
      <c r="H22" s="467"/>
      <c r="I22" s="470"/>
      <c r="J22" s="471"/>
      <c r="K22" s="4"/>
      <c r="L22" s="468"/>
      <c r="M22" s="469"/>
    </row>
    <row r="23" spans="1:13" ht="12.75" customHeight="1" x14ac:dyDescent="0.25">
      <c r="A23" s="459"/>
      <c r="B23" s="460"/>
      <c r="C23" s="461"/>
      <c r="D23" s="468"/>
      <c r="E23" s="460"/>
      <c r="F23" s="460"/>
      <c r="G23" s="460"/>
      <c r="H23" s="461"/>
      <c r="I23" s="470"/>
      <c r="J23" s="471"/>
      <c r="K23" s="4"/>
      <c r="L23" s="468"/>
      <c r="M23" s="469"/>
    </row>
    <row r="24" spans="1:13" ht="12.75" customHeight="1" x14ac:dyDescent="0.25">
      <c r="A24" s="459"/>
      <c r="B24" s="460"/>
      <c r="C24" s="461"/>
      <c r="D24" s="468"/>
      <c r="E24" s="460"/>
      <c r="F24" s="460"/>
      <c r="G24" s="460"/>
      <c r="H24" s="461"/>
      <c r="I24" s="470"/>
      <c r="J24" s="471"/>
      <c r="K24" s="4"/>
      <c r="L24" s="468"/>
      <c r="M24" s="469"/>
    </row>
    <row r="25" spans="1:13" ht="12.75" customHeight="1" x14ac:dyDescent="0.25">
      <c r="A25" s="459"/>
      <c r="B25" s="460"/>
      <c r="C25" s="461"/>
      <c r="D25" s="468"/>
      <c r="E25" s="460"/>
      <c r="F25" s="460"/>
      <c r="G25" s="460"/>
      <c r="H25" s="461"/>
      <c r="I25" s="470"/>
      <c r="J25" s="471"/>
      <c r="K25" s="4"/>
      <c r="L25" s="468"/>
      <c r="M25" s="469"/>
    </row>
    <row r="26" spans="1:13" ht="3" customHeight="1" x14ac:dyDescent="0.25">
      <c r="A26" s="459"/>
      <c r="B26" s="460"/>
      <c r="C26" s="461"/>
      <c r="D26" s="468"/>
      <c r="E26" s="460"/>
      <c r="F26" s="460"/>
      <c r="G26" s="460"/>
      <c r="H26" s="461"/>
      <c r="I26" s="470"/>
      <c r="J26" s="471"/>
      <c r="K26" s="4"/>
      <c r="L26" s="468"/>
      <c r="M26" s="469"/>
    </row>
    <row r="27" spans="1:13" s="107" customFormat="1" ht="23.25" customHeight="1" x14ac:dyDescent="0.2">
      <c r="A27" s="106"/>
      <c r="C27" s="108"/>
      <c r="D27" s="117"/>
      <c r="E27" s="479"/>
      <c r="F27" s="479"/>
      <c r="G27" s="113"/>
      <c r="H27" s="115"/>
      <c r="I27" s="109"/>
      <c r="J27" s="110"/>
      <c r="K27" s="114"/>
      <c r="L27" s="111"/>
      <c r="M27" s="112"/>
    </row>
    <row r="28" spans="1:13" ht="12.75" customHeight="1" x14ac:dyDescent="0.25">
      <c r="A28" s="5"/>
      <c r="B28" s="6"/>
      <c r="C28" s="7"/>
      <c r="D28" s="104"/>
      <c r="E28" s="480"/>
      <c r="F28" s="481"/>
      <c r="G28" s="116"/>
      <c r="H28" s="105"/>
      <c r="I28" s="8"/>
      <c r="J28" s="9"/>
      <c r="K28" s="4"/>
      <c r="L28" s="10"/>
      <c r="M28" s="11"/>
    </row>
    <row r="29" spans="1:13" ht="12.75" customHeight="1" x14ac:dyDescent="0.25">
      <c r="A29" s="5"/>
      <c r="B29" s="6"/>
      <c r="C29" s="7"/>
      <c r="D29" s="104"/>
      <c r="E29" s="480"/>
      <c r="F29" s="480"/>
      <c r="G29" s="116"/>
      <c r="H29" s="105"/>
      <c r="I29" s="8"/>
      <c r="J29" s="9"/>
      <c r="K29" s="4"/>
      <c r="L29" s="10"/>
      <c r="M29" s="11"/>
    </row>
    <row r="30" spans="1:13" ht="12.75" customHeight="1" x14ac:dyDescent="0.25">
      <c r="A30" s="459"/>
      <c r="B30" s="460"/>
      <c r="C30" s="461"/>
      <c r="D30" s="104"/>
      <c r="E30" s="480"/>
      <c r="F30" s="481"/>
      <c r="G30" s="116"/>
      <c r="H30" s="105"/>
      <c r="I30" s="470"/>
      <c r="J30" s="471"/>
      <c r="K30" s="4"/>
      <c r="L30" s="468"/>
      <c r="M30" s="469"/>
    </row>
    <row r="31" spans="1:13" ht="12.75" customHeight="1" x14ac:dyDescent="0.25">
      <c r="A31" s="459"/>
      <c r="B31" s="460"/>
      <c r="C31" s="461"/>
      <c r="D31" s="104"/>
      <c r="E31" s="480"/>
      <c r="F31" s="481"/>
      <c r="G31" s="116"/>
      <c r="H31" s="105"/>
      <c r="I31" s="470"/>
      <c r="J31" s="471"/>
      <c r="K31" s="4"/>
      <c r="L31" s="468"/>
      <c r="M31" s="469"/>
    </row>
    <row r="32" spans="1:13" ht="12.75" customHeight="1" x14ac:dyDescent="0.25">
      <c r="A32" s="459"/>
      <c r="B32" s="460"/>
      <c r="C32" s="461"/>
      <c r="D32" s="104"/>
      <c r="E32" s="480"/>
      <c r="F32" s="481"/>
      <c r="G32" s="116"/>
      <c r="H32" s="105"/>
      <c r="I32" s="470"/>
      <c r="J32" s="471"/>
      <c r="K32" s="4"/>
      <c r="L32" s="468"/>
      <c r="M32" s="469"/>
    </row>
    <row r="33" spans="1:13" ht="12.75" customHeight="1" x14ac:dyDescent="0.25">
      <c r="A33" s="459"/>
      <c r="B33" s="460"/>
      <c r="C33" s="461"/>
      <c r="D33" s="104"/>
      <c r="E33" s="480"/>
      <c r="F33" s="481"/>
      <c r="G33" s="116"/>
      <c r="H33" s="123"/>
      <c r="I33" s="470"/>
      <c r="J33" s="471"/>
      <c r="K33" s="12"/>
      <c r="L33" s="468"/>
      <c r="M33" s="469"/>
    </row>
    <row r="34" spans="1:13" s="120" customFormat="1" ht="15.75" customHeight="1" x14ac:dyDescent="0.15">
      <c r="A34" s="482"/>
      <c r="B34" s="483"/>
      <c r="C34" s="484"/>
      <c r="D34" s="118"/>
      <c r="E34" s="485"/>
      <c r="F34" s="483"/>
      <c r="G34" s="121"/>
      <c r="H34" s="122"/>
      <c r="I34" s="486"/>
      <c r="J34" s="487"/>
      <c r="K34" s="119"/>
      <c r="L34" s="488"/>
      <c r="M34" s="489"/>
    </row>
    <row r="35" spans="1:13" ht="15.75" customHeight="1" x14ac:dyDescent="0.25">
      <c r="A35" s="459"/>
      <c r="B35" s="460"/>
      <c r="C35" s="461"/>
      <c r="D35" s="100"/>
      <c r="E35" s="15"/>
      <c r="F35" s="15"/>
      <c r="G35" s="101"/>
      <c r="H35" s="102"/>
      <c r="I35" s="470"/>
      <c r="J35" s="471"/>
      <c r="K35" s="12"/>
      <c r="L35" s="468"/>
      <c r="M35" s="469"/>
    </row>
    <row r="36" spans="1:13" ht="15" x14ac:dyDescent="0.25">
      <c r="A36" s="459"/>
      <c r="B36" s="460"/>
      <c r="C36" s="461"/>
      <c r="D36" s="468"/>
      <c r="E36" s="460"/>
      <c r="F36" s="460"/>
      <c r="G36" s="460"/>
      <c r="H36" s="461"/>
      <c r="I36" s="470"/>
      <c r="J36" s="471"/>
      <c r="K36" s="12"/>
      <c r="L36" s="468"/>
      <c r="M36" s="469"/>
    </row>
    <row r="37" spans="1:13" ht="15" x14ac:dyDescent="0.25">
      <c r="A37" s="459"/>
      <c r="B37" s="460"/>
      <c r="C37" s="461"/>
      <c r="D37" s="468"/>
      <c r="E37" s="460"/>
      <c r="F37" s="460"/>
      <c r="G37" s="460"/>
      <c r="H37" s="461"/>
      <c r="I37" s="470"/>
      <c r="J37" s="471"/>
      <c r="K37" s="12"/>
      <c r="L37" s="468"/>
      <c r="M37" s="469"/>
    </row>
    <row r="38" spans="1:13" ht="15" x14ac:dyDescent="0.25">
      <c r="A38" s="459"/>
      <c r="B38" s="460"/>
      <c r="C38" s="461"/>
      <c r="D38" s="468"/>
      <c r="E38" s="460"/>
      <c r="F38" s="460"/>
      <c r="G38" s="460"/>
      <c r="H38" s="461"/>
      <c r="I38" s="470"/>
      <c r="J38" s="471"/>
      <c r="K38" s="12"/>
      <c r="L38" s="490">
        <f>L16</f>
        <v>74197.5</v>
      </c>
      <c r="M38" s="491"/>
    </row>
    <row r="39" spans="1:13" ht="16.5" customHeight="1" thickBot="1" x14ac:dyDescent="0.3">
      <c r="A39" s="494"/>
      <c r="B39" s="495"/>
      <c r="C39" s="496"/>
      <c r="D39" s="497" t="s">
        <v>36</v>
      </c>
      <c r="E39" s="498"/>
      <c r="F39" s="498"/>
      <c r="G39" s="498"/>
      <c r="H39" s="499"/>
      <c r="I39" s="500"/>
      <c r="J39" s="501"/>
      <c r="K39" s="16"/>
      <c r="L39" s="492"/>
      <c r="M39" s="493"/>
    </row>
    <row r="40" spans="1:13" ht="15" x14ac:dyDescent="0.25">
      <c r="A40" s="502" t="s">
        <v>37</v>
      </c>
      <c r="B40" s="17"/>
      <c r="C40" s="1"/>
      <c r="D40" s="504" t="s">
        <v>38</v>
      </c>
      <c r="E40" s="505"/>
      <c r="F40" s="505"/>
      <c r="G40" s="505"/>
      <c r="H40" s="506"/>
      <c r="I40" s="507" t="s">
        <v>39</v>
      </c>
      <c r="J40" s="18"/>
      <c r="K40" s="1"/>
      <c r="L40" s="1"/>
      <c r="M40" s="19"/>
    </row>
    <row r="41" spans="1:13" ht="14.25" customHeight="1" x14ac:dyDescent="0.25">
      <c r="A41" s="503"/>
      <c r="B41" s="508" t="s">
        <v>40</v>
      </c>
      <c r="C41" s="509"/>
      <c r="D41" s="505"/>
      <c r="E41" s="505"/>
      <c r="F41" s="505"/>
      <c r="G41" s="505"/>
      <c r="H41" s="506"/>
      <c r="I41" s="507"/>
      <c r="J41" s="20" t="s">
        <v>41</v>
      </c>
      <c r="K41" s="1"/>
      <c r="L41" s="1"/>
      <c r="M41" s="19"/>
    </row>
    <row r="42" spans="1:13" ht="15" x14ac:dyDescent="0.25">
      <c r="A42" s="21"/>
      <c r="B42" s="510" t="s">
        <v>42</v>
      </c>
      <c r="C42" s="510"/>
      <c r="D42" s="510"/>
      <c r="E42" s="510"/>
      <c r="F42" s="510"/>
      <c r="G42" s="510"/>
      <c r="H42" s="511"/>
      <c r="I42" s="22"/>
      <c r="J42" s="1" t="s">
        <v>43</v>
      </c>
      <c r="K42" s="1"/>
      <c r="L42" s="1"/>
      <c r="M42" s="19"/>
    </row>
    <row r="43" spans="1:13" ht="15" x14ac:dyDescent="0.25">
      <c r="A43" s="512"/>
      <c r="B43" s="1" t="s">
        <v>44</v>
      </c>
      <c r="C43" s="1"/>
      <c r="D43" s="1"/>
      <c r="E43" s="1"/>
      <c r="F43" s="1"/>
      <c r="G43" s="1"/>
      <c r="H43" s="19"/>
      <c r="I43" s="1"/>
      <c r="J43" s="1" t="s">
        <v>45</v>
      </c>
      <c r="K43" s="1"/>
      <c r="L43" s="1"/>
      <c r="M43" s="19"/>
    </row>
    <row r="44" spans="1:13" ht="12.75" customHeight="1" x14ac:dyDescent="0.25">
      <c r="A44" s="512"/>
      <c r="B44" s="1"/>
      <c r="C44" s="1"/>
      <c r="D44" s="1"/>
      <c r="E44" s="1"/>
      <c r="F44" s="1"/>
      <c r="G44" s="1"/>
      <c r="H44" s="19"/>
      <c r="I44" s="1"/>
      <c r="J44" s="1"/>
      <c r="K44" s="1"/>
      <c r="L44" s="1"/>
      <c r="M44" s="19"/>
    </row>
    <row r="45" spans="1:13" ht="12.75" customHeight="1" x14ac:dyDescent="0.25">
      <c r="A45" s="23"/>
      <c r="B45" s="24"/>
      <c r="C45" s="24"/>
      <c r="D45" s="24"/>
      <c r="E45" s="24"/>
      <c r="F45" s="24"/>
      <c r="G45" s="1"/>
      <c r="H45" s="19"/>
      <c r="I45" s="1"/>
      <c r="J45" s="1"/>
      <c r="K45" s="1"/>
      <c r="L45" s="1"/>
      <c r="M45" s="19"/>
    </row>
    <row r="46" spans="1:13" ht="12.75" customHeight="1" x14ac:dyDescent="0.25">
      <c r="A46" s="23"/>
      <c r="B46" s="1"/>
      <c r="C46" s="1"/>
      <c r="D46" s="1"/>
      <c r="E46" s="1"/>
      <c r="F46" s="1"/>
      <c r="G46" s="1"/>
      <c r="H46" s="19"/>
      <c r="I46" s="1"/>
      <c r="J46" s="1"/>
      <c r="K46" s="1"/>
      <c r="L46" s="1"/>
      <c r="M46" s="19"/>
    </row>
    <row r="47" spans="1:13" ht="13.9" customHeight="1" x14ac:dyDescent="0.25">
      <c r="A47" s="519" t="s">
        <v>46</v>
      </c>
      <c r="B47" s="513"/>
      <c r="C47" s="520" t="s">
        <v>47</v>
      </c>
      <c r="D47" s="520"/>
      <c r="E47" s="520"/>
      <c r="F47" s="520"/>
      <c r="G47" s="520"/>
      <c r="H47" s="521"/>
      <c r="I47" s="1" t="s">
        <v>48</v>
      </c>
      <c r="J47" s="1"/>
      <c r="K47" s="25" t="s">
        <v>49</v>
      </c>
      <c r="L47" s="1"/>
      <c r="M47" s="19"/>
    </row>
    <row r="48" spans="1:13" ht="15" x14ac:dyDescent="0.25">
      <c r="A48" s="26"/>
      <c r="B48" s="27"/>
      <c r="C48" s="28"/>
      <c r="D48" s="28"/>
      <c r="E48" s="28"/>
      <c r="F48" s="28"/>
      <c r="G48" s="27"/>
      <c r="H48" s="29"/>
      <c r="I48" s="1"/>
      <c r="J48" s="1"/>
      <c r="K48" s="1"/>
      <c r="L48" s="1"/>
      <c r="M48" s="19"/>
    </row>
    <row r="49" spans="1:13" ht="15" customHeight="1" x14ac:dyDescent="0.25">
      <c r="A49" s="522" t="s">
        <v>50</v>
      </c>
      <c r="B49" s="504"/>
      <c r="C49" s="504"/>
      <c r="D49" s="523" t="s">
        <v>110</v>
      </c>
      <c r="E49" s="523"/>
      <c r="F49" s="523"/>
      <c r="G49" s="523"/>
      <c r="H49" s="524"/>
      <c r="I49" s="1" t="s">
        <v>50</v>
      </c>
      <c r="J49" s="1"/>
      <c r="K49" s="525" t="s">
        <v>51</v>
      </c>
      <c r="L49" s="525"/>
      <c r="M49" s="19"/>
    </row>
    <row r="50" spans="1:13" ht="15" x14ac:dyDescent="0.25">
      <c r="A50" s="26"/>
      <c r="B50" s="27"/>
      <c r="C50" s="30"/>
      <c r="D50" s="30"/>
      <c r="E50" s="30"/>
      <c r="F50" s="30"/>
      <c r="G50" s="27"/>
      <c r="H50" s="29"/>
      <c r="I50" s="1"/>
      <c r="J50" s="1"/>
      <c r="K50" s="1"/>
      <c r="L50" s="1"/>
      <c r="M50" s="19"/>
    </row>
    <row r="51" spans="1:13" ht="12.75" customHeight="1" x14ac:dyDescent="0.25">
      <c r="A51" s="519" t="s">
        <v>52</v>
      </c>
      <c r="B51" s="513"/>
      <c r="C51" s="134"/>
      <c r="D51" s="526" t="s">
        <v>88</v>
      </c>
      <c r="E51" s="526"/>
      <c r="F51" s="526"/>
      <c r="G51" s="526"/>
      <c r="H51" s="527"/>
      <c r="I51" s="1" t="s">
        <v>52</v>
      </c>
      <c r="J51" s="1"/>
      <c r="K51" s="509" t="s">
        <v>53</v>
      </c>
      <c r="L51" s="509"/>
      <c r="M51" s="19"/>
    </row>
    <row r="52" spans="1:13" ht="32.25" customHeight="1" x14ac:dyDescent="0.25">
      <c r="A52" s="26"/>
      <c r="B52" s="27"/>
      <c r="C52" s="513"/>
      <c r="D52" s="513"/>
      <c r="E52" s="513"/>
      <c r="F52" s="513"/>
      <c r="G52" s="513"/>
      <c r="H52" s="29"/>
      <c r="I52" s="1"/>
      <c r="J52" s="1"/>
      <c r="K52" s="402"/>
      <c r="L52" s="402"/>
      <c r="M52" s="403"/>
    </row>
    <row r="53" spans="1:13" ht="12.75" customHeight="1" x14ac:dyDescent="0.25">
      <c r="A53" s="404" t="s">
        <v>54</v>
      </c>
      <c r="B53" s="405"/>
      <c r="C53" s="504" t="s">
        <v>55</v>
      </c>
      <c r="D53" s="504"/>
      <c r="E53" s="504"/>
      <c r="F53" s="504"/>
      <c r="G53" s="504"/>
      <c r="H53" s="514"/>
      <c r="I53" s="1" t="s">
        <v>56</v>
      </c>
      <c r="J53" s="1"/>
      <c r="K53" s="1" t="s">
        <v>57</v>
      </c>
      <c r="L53" s="1"/>
      <c r="M53" s="19"/>
    </row>
    <row r="54" spans="1:13" ht="15.75" thickBot="1" x14ac:dyDescent="0.3">
      <c r="A54" s="31"/>
      <c r="B54" s="32"/>
      <c r="C54" s="32"/>
      <c r="D54" s="32"/>
      <c r="E54" s="32"/>
      <c r="F54" s="32"/>
      <c r="G54" s="32"/>
      <c r="H54" s="33"/>
      <c r="I54" s="34"/>
      <c r="J54" s="34"/>
      <c r="K54" s="34"/>
      <c r="L54" s="34"/>
      <c r="M54" s="35"/>
    </row>
    <row r="55" spans="1:13" ht="3.75" customHeight="1" thickBot="1" x14ac:dyDescent="0.3">
      <c r="A55" s="36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9"/>
    </row>
    <row r="56" spans="1:13" ht="15" thickBot="1" x14ac:dyDescent="0.25">
      <c r="A56" s="40" t="s">
        <v>58</v>
      </c>
      <c r="B56" s="515" t="s">
        <v>59</v>
      </c>
      <c r="C56" s="516"/>
      <c r="D56" s="516"/>
      <c r="E56" s="516"/>
      <c r="F56" s="516"/>
      <c r="G56" s="516"/>
      <c r="H56" s="516"/>
      <c r="I56" s="516"/>
      <c r="J56" s="516"/>
      <c r="K56" s="516"/>
      <c r="L56" s="516"/>
      <c r="M56" s="517"/>
    </row>
    <row r="57" spans="1:13" ht="13.5" customHeight="1" thickBot="1" x14ac:dyDescent="0.25">
      <c r="A57" s="518" t="s">
        <v>60</v>
      </c>
      <c r="B57" s="516"/>
      <c r="C57" s="516"/>
      <c r="D57" s="516"/>
      <c r="E57" s="516"/>
      <c r="F57" s="516"/>
      <c r="G57" s="517"/>
      <c r="H57" s="518" t="s">
        <v>8</v>
      </c>
      <c r="I57" s="516"/>
      <c r="J57" s="516"/>
      <c r="K57" s="516"/>
      <c r="L57" s="516"/>
      <c r="M57" s="517"/>
    </row>
    <row r="58" spans="1:13" ht="16.5" customHeight="1" x14ac:dyDescent="0.25">
      <c r="A58" s="535" t="s">
        <v>61</v>
      </c>
      <c r="B58" s="537" t="s">
        <v>33</v>
      </c>
      <c r="C58" s="538"/>
      <c r="D58" s="538"/>
      <c r="E58" s="541" t="s">
        <v>62</v>
      </c>
      <c r="F58" s="513"/>
      <c r="G58" s="542"/>
      <c r="H58" s="535" t="s">
        <v>63</v>
      </c>
      <c r="I58" s="543" t="s">
        <v>64</v>
      </c>
      <c r="J58" s="544"/>
      <c r="K58" s="545" t="s">
        <v>65</v>
      </c>
      <c r="L58" s="528" t="s">
        <v>66</v>
      </c>
      <c r="M58" s="529"/>
    </row>
    <row r="59" spans="1:13" ht="32.25" customHeight="1" thickBot="1" x14ac:dyDescent="0.25">
      <c r="A59" s="535"/>
      <c r="B59" s="537"/>
      <c r="C59" s="538"/>
      <c r="D59" s="538"/>
      <c r="E59" s="541"/>
      <c r="F59" s="513"/>
      <c r="G59" s="542"/>
      <c r="H59" s="535"/>
      <c r="I59" s="543"/>
      <c r="J59" s="544"/>
      <c r="K59" s="545"/>
      <c r="L59" s="41" t="s">
        <v>67</v>
      </c>
      <c r="M59" s="42" t="s">
        <v>68</v>
      </c>
    </row>
    <row r="60" spans="1:13" ht="19.5" customHeight="1" thickBot="1" x14ac:dyDescent="0.3">
      <c r="A60" s="536"/>
      <c r="B60" s="539"/>
      <c r="C60" s="540"/>
      <c r="D60" s="540"/>
      <c r="E60" s="436"/>
      <c r="F60" s="423"/>
      <c r="G60" s="437"/>
      <c r="H60" s="43" t="s">
        <v>69</v>
      </c>
      <c r="I60" s="530" t="s">
        <v>70</v>
      </c>
      <c r="J60" s="531"/>
      <c r="K60" s="44" t="s">
        <v>71</v>
      </c>
      <c r="L60" s="45" t="s">
        <v>72</v>
      </c>
      <c r="M60" s="46" t="s">
        <v>73</v>
      </c>
    </row>
    <row r="61" spans="1:13" ht="13.5" customHeight="1" x14ac:dyDescent="0.25">
      <c r="A61" s="47"/>
      <c r="B61" s="48"/>
      <c r="C61" s="1"/>
      <c r="D61" s="14"/>
      <c r="E61" s="49"/>
      <c r="F61" s="1"/>
      <c r="G61" s="19"/>
      <c r="H61" s="50"/>
      <c r="I61" s="13"/>
      <c r="J61" s="14"/>
      <c r="K61" s="4"/>
      <c r="L61" s="51"/>
      <c r="M61" s="52"/>
    </row>
    <row r="62" spans="1:13" ht="13.5" customHeight="1" x14ac:dyDescent="0.25">
      <c r="A62" s="47"/>
      <c r="B62" s="53"/>
      <c r="C62" s="1"/>
      <c r="D62" s="14"/>
      <c r="E62" s="49"/>
      <c r="F62" s="1"/>
      <c r="G62" s="19"/>
      <c r="H62" s="54"/>
      <c r="I62" s="55"/>
      <c r="J62" s="56"/>
      <c r="K62" s="51"/>
      <c r="L62" s="51"/>
      <c r="M62" s="57"/>
    </row>
    <row r="63" spans="1:13" ht="13.5" customHeight="1" x14ac:dyDescent="0.25">
      <c r="A63" s="47"/>
      <c r="B63" s="53"/>
      <c r="C63" s="1"/>
      <c r="D63" s="14"/>
      <c r="E63" s="532"/>
      <c r="F63" s="533"/>
      <c r="G63" s="534"/>
      <c r="H63" s="54"/>
      <c r="I63" s="55"/>
      <c r="J63" s="56"/>
      <c r="K63" s="51"/>
      <c r="L63" s="51"/>
      <c r="M63" s="57"/>
    </row>
    <row r="64" spans="1:13" ht="13.5" customHeight="1" x14ac:dyDescent="0.25">
      <c r="A64" s="47"/>
      <c r="B64" s="53"/>
      <c r="C64" s="1"/>
      <c r="D64" s="14"/>
      <c r="E64" s="49"/>
      <c r="F64" s="1"/>
      <c r="G64" s="19"/>
      <c r="H64" s="54"/>
      <c r="I64" s="55"/>
      <c r="J64" s="56"/>
      <c r="K64" s="51"/>
      <c r="L64" s="58"/>
      <c r="M64" s="57"/>
    </row>
    <row r="65" spans="1:13" ht="13.5" customHeight="1" x14ac:dyDescent="0.25">
      <c r="A65" s="59"/>
      <c r="B65" s="53"/>
      <c r="C65" s="1"/>
      <c r="D65" s="14"/>
      <c r="E65" s="13"/>
      <c r="F65" s="1"/>
      <c r="G65" s="19"/>
      <c r="H65" s="54"/>
      <c r="I65" s="13"/>
      <c r="J65" s="14"/>
      <c r="K65" s="4"/>
      <c r="L65" s="4"/>
      <c r="M65" s="19"/>
    </row>
    <row r="66" spans="1:13" ht="13.5" customHeight="1" x14ac:dyDescent="0.25">
      <c r="A66" s="59"/>
      <c r="B66" s="53"/>
      <c r="C66" s="1"/>
      <c r="D66" s="14"/>
      <c r="E66" s="13"/>
      <c r="F66" s="1"/>
      <c r="G66" s="19"/>
      <c r="H66" s="54"/>
      <c r="I66" s="13"/>
      <c r="J66" s="14"/>
      <c r="K66" s="4"/>
      <c r="L66" s="4"/>
      <c r="M66" s="19"/>
    </row>
    <row r="67" spans="1:13" ht="13.5" customHeight="1" thickBot="1" x14ac:dyDescent="0.25">
      <c r="A67" s="60"/>
      <c r="B67" s="61"/>
      <c r="C67" s="62"/>
      <c r="D67" s="63"/>
      <c r="E67" s="64"/>
      <c r="F67" s="62"/>
      <c r="G67" s="65"/>
      <c r="H67" s="66"/>
      <c r="I67" s="64"/>
      <c r="J67" s="63"/>
      <c r="K67" s="67"/>
      <c r="L67" s="67"/>
      <c r="M67" s="65"/>
    </row>
  </sheetData>
  <mergeCells count="126">
    <mergeCell ref="L58:M58"/>
    <mergeCell ref="I60:J60"/>
    <mergeCell ref="E63:G63"/>
    <mergeCell ref="A58:A60"/>
    <mergeCell ref="B58:D60"/>
    <mergeCell ref="E58:G60"/>
    <mergeCell ref="H58:H59"/>
    <mergeCell ref="I58:J59"/>
    <mergeCell ref="K58:K59"/>
    <mergeCell ref="C52:G52"/>
    <mergeCell ref="K52:M52"/>
    <mergeCell ref="A53:B53"/>
    <mergeCell ref="C53:H53"/>
    <mergeCell ref="B56:M56"/>
    <mergeCell ref="A57:G57"/>
    <mergeCell ref="H57:M57"/>
    <mergeCell ref="A47:B47"/>
    <mergeCell ref="C47:H47"/>
    <mergeCell ref="A49:C49"/>
    <mergeCell ref="D49:H49"/>
    <mergeCell ref="K49:L49"/>
    <mergeCell ref="A51:B51"/>
    <mergeCell ref="D51:H51"/>
    <mergeCell ref="K51:L51"/>
    <mergeCell ref="A40:A41"/>
    <mergeCell ref="D40:H41"/>
    <mergeCell ref="I40:I41"/>
    <mergeCell ref="B41:C41"/>
    <mergeCell ref="B42:H42"/>
    <mergeCell ref="A43:A44"/>
    <mergeCell ref="A38:C38"/>
    <mergeCell ref="D38:H38"/>
    <mergeCell ref="I38:J38"/>
    <mergeCell ref="L38:M39"/>
    <mergeCell ref="A39:C39"/>
    <mergeCell ref="D39:H39"/>
    <mergeCell ref="I39:J39"/>
    <mergeCell ref="A36:C36"/>
    <mergeCell ref="D36:H36"/>
    <mergeCell ref="I36:J36"/>
    <mergeCell ref="L36:M36"/>
    <mergeCell ref="A37:C37"/>
    <mergeCell ref="D37:H37"/>
    <mergeCell ref="I37:J37"/>
    <mergeCell ref="L37:M37"/>
    <mergeCell ref="A34:C34"/>
    <mergeCell ref="E34:F34"/>
    <mergeCell ref="I34:J34"/>
    <mergeCell ref="L34:M34"/>
    <mergeCell ref="A35:C35"/>
    <mergeCell ref="I35:J35"/>
    <mergeCell ref="L35:M35"/>
    <mergeCell ref="A32:C32"/>
    <mergeCell ref="E32:F32"/>
    <mergeCell ref="I32:J32"/>
    <mergeCell ref="L32:M32"/>
    <mergeCell ref="A33:C33"/>
    <mergeCell ref="E33:F33"/>
    <mergeCell ref="I33:J33"/>
    <mergeCell ref="L33:M33"/>
    <mergeCell ref="E29:F29"/>
    <mergeCell ref="A30:C30"/>
    <mergeCell ref="E30:F30"/>
    <mergeCell ref="I30:J30"/>
    <mergeCell ref="L30:M30"/>
    <mergeCell ref="A31:C31"/>
    <mergeCell ref="E31:F31"/>
    <mergeCell ref="I31:J31"/>
    <mergeCell ref="L31:M31"/>
    <mergeCell ref="A26:C26"/>
    <mergeCell ref="D26:H26"/>
    <mergeCell ref="I26:J26"/>
    <mergeCell ref="L26:M26"/>
    <mergeCell ref="E27:F27"/>
    <mergeCell ref="E28:F28"/>
    <mergeCell ref="A24:C24"/>
    <mergeCell ref="D24:H24"/>
    <mergeCell ref="I24:J24"/>
    <mergeCell ref="L24:M24"/>
    <mergeCell ref="A25:C25"/>
    <mergeCell ref="D25:H25"/>
    <mergeCell ref="I25:J25"/>
    <mergeCell ref="L25:M25"/>
    <mergeCell ref="A23:C23"/>
    <mergeCell ref="D23:H23"/>
    <mergeCell ref="I23:J23"/>
    <mergeCell ref="L23:M23"/>
    <mergeCell ref="L19:M19"/>
    <mergeCell ref="A20:C20"/>
    <mergeCell ref="I20:J20"/>
    <mergeCell ref="L20:M20"/>
    <mergeCell ref="A21:C21"/>
    <mergeCell ref="I21:J21"/>
    <mergeCell ref="L21:M21"/>
    <mergeCell ref="A14:C14"/>
    <mergeCell ref="D14:H22"/>
    <mergeCell ref="I14:J14"/>
    <mergeCell ref="L14:M14"/>
    <mergeCell ref="A15:C15"/>
    <mergeCell ref="I15:J15"/>
    <mergeCell ref="L15:M15"/>
    <mergeCell ref="L16:M18"/>
    <mergeCell ref="A19:C19"/>
    <mergeCell ref="I19:J19"/>
    <mergeCell ref="A22:C22"/>
    <mergeCell ref="I22:J22"/>
    <mergeCell ref="L22:M22"/>
    <mergeCell ref="L1:M1"/>
    <mergeCell ref="L2:M2"/>
    <mergeCell ref="A3:J3"/>
    <mergeCell ref="K3:M3"/>
    <mergeCell ref="A4:J4"/>
    <mergeCell ref="K4:M4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</mergeCells>
  <printOptions horizontalCentered="1"/>
  <pageMargins left="0.15748031496063" right="0.39370078740157499" top="0.511811023622047" bottom="0.23622047244094499" header="0.15748031496063" footer="0.15748031496063"/>
  <pageSetup paperSize="9" scale="80" orientation="portrait" copies="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46" zoomScaleSheetLayoutView="100" zoomScalePageLayoutView="81" workbookViewId="0">
      <selection activeCell="A49" sqref="A49:C49"/>
    </sheetView>
  </sheetViews>
  <sheetFormatPr defaultColWidth="9.140625"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8.7109375" style="2" customWidth="1"/>
    <col min="5" max="5" width="5.140625" style="2" customWidth="1"/>
    <col min="6" max="6" width="5.28515625" style="2" customWidth="1"/>
    <col min="7" max="7" width="9.7109375" style="2" customWidth="1"/>
    <col min="8" max="8" width="10.8554687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5.85546875" style="2" customWidth="1"/>
    <col min="14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93" t="s">
        <v>22</v>
      </c>
      <c r="M1" s="393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94"/>
      <c r="M2" s="394"/>
    </row>
    <row r="3" spans="1:13" ht="25.5" customHeight="1" x14ac:dyDescent="0.25">
      <c r="A3" s="395" t="s">
        <v>23</v>
      </c>
      <c r="B3" s="396"/>
      <c r="C3" s="396"/>
      <c r="D3" s="396"/>
      <c r="E3" s="396"/>
      <c r="F3" s="396"/>
      <c r="G3" s="396"/>
      <c r="H3" s="396"/>
      <c r="I3" s="396"/>
      <c r="J3" s="397"/>
      <c r="K3" s="398" t="s">
        <v>24</v>
      </c>
      <c r="L3" s="399"/>
      <c r="M3" s="400"/>
    </row>
    <row r="4" spans="1:13" ht="25.5" customHeight="1" x14ac:dyDescent="0.25">
      <c r="A4" s="401" t="s">
        <v>25</v>
      </c>
      <c r="B4" s="402"/>
      <c r="C4" s="402"/>
      <c r="D4" s="402"/>
      <c r="E4" s="402"/>
      <c r="F4" s="402"/>
      <c r="G4" s="402"/>
      <c r="H4" s="402"/>
      <c r="I4" s="402"/>
      <c r="J4" s="403"/>
      <c r="K4" s="404" t="s">
        <v>26</v>
      </c>
      <c r="L4" s="405"/>
      <c r="M4" s="406"/>
    </row>
    <row r="5" spans="1:13" ht="25.5" customHeight="1" thickBot="1" x14ac:dyDescent="0.25">
      <c r="A5" s="438" t="s">
        <v>27</v>
      </c>
      <c r="B5" s="439"/>
      <c r="C5" s="439"/>
      <c r="D5" s="439"/>
      <c r="E5" s="439"/>
      <c r="F5" s="439"/>
      <c r="G5" s="439"/>
      <c r="H5" s="439"/>
      <c r="I5" s="439"/>
      <c r="J5" s="440"/>
      <c r="K5" s="441" t="s">
        <v>28</v>
      </c>
      <c r="L5" s="442"/>
      <c r="M5" s="443"/>
    </row>
    <row r="6" spans="1:13" ht="12.75" customHeight="1" x14ac:dyDescent="0.2">
      <c r="A6" s="444" t="s">
        <v>29</v>
      </c>
      <c r="B6" s="445"/>
      <c r="C6" s="446"/>
      <c r="D6" s="450" t="s">
        <v>273</v>
      </c>
      <c r="E6" s="451"/>
      <c r="F6" s="451"/>
      <c r="G6" s="451"/>
      <c r="H6" s="451"/>
      <c r="I6" s="451"/>
      <c r="J6" s="451"/>
      <c r="K6" s="451"/>
      <c r="L6" s="451"/>
      <c r="M6" s="452"/>
    </row>
    <row r="7" spans="1:13" ht="12.75" customHeight="1" x14ac:dyDescent="0.2">
      <c r="A7" s="447"/>
      <c r="B7" s="448"/>
      <c r="C7" s="449"/>
      <c r="D7" s="453"/>
      <c r="E7" s="454"/>
      <c r="F7" s="454"/>
      <c r="G7" s="454"/>
      <c r="H7" s="454"/>
      <c r="I7" s="454"/>
      <c r="J7" s="454"/>
      <c r="K7" s="454"/>
      <c r="L7" s="454"/>
      <c r="M7" s="455"/>
    </row>
    <row r="8" spans="1:13" ht="12.75" customHeight="1" x14ac:dyDescent="0.2">
      <c r="A8" s="407" t="s">
        <v>30</v>
      </c>
      <c r="B8" s="408"/>
      <c r="C8" s="409"/>
      <c r="D8" s="413" t="s">
        <v>271</v>
      </c>
      <c r="E8" s="414"/>
      <c r="F8" s="414"/>
      <c r="G8" s="414"/>
      <c r="H8" s="414"/>
      <c r="I8" s="414"/>
      <c r="J8" s="414"/>
      <c r="K8" s="414"/>
      <c r="L8" s="414"/>
      <c r="M8" s="415"/>
    </row>
    <row r="9" spans="1:13" ht="12.75" customHeight="1" x14ac:dyDescent="0.2">
      <c r="A9" s="447"/>
      <c r="B9" s="448"/>
      <c r="C9" s="449"/>
      <c r="D9" s="456"/>
      <c r="E9" s="457"/>
      <c r="F9" s="457"/>
      <c r="G9" s="457"/>
      <c r="H9" s="457"/>
      <c r="I9" s="457"/>
      <c r="J9" s="457"/>
      <c r="K9" s="457"/>
      <c r="L9" s="457"/>
      <c r="M9" s="458"/>
    </row>
    <row r="10" spans="1:13" ht="12.75" customHeight="1" x14ac:dyDescent="0.2">
      <c r="A10" s="407" t="s">
        <v>31</v>
      </c>
      <c r="B10" s="408"/>
      <c r="C10" s="409"/>
      <c r="D10" s="413" t="s">
        <v>272</v>
      </c>
      <c r="E10" s="414"/>
      <c r="F10" s="414"/>
      <c r="G10" s="414"/>
      <c r="H10" s="414"/>
      <c r="I10" s="414"/>
      <c r="J10" s="414"/>
      <c r="K10" s="414"/>
      <c r="L10" s="414"/>
      <c r="M10" s="415"/>
    </row>
    <row r="11" spans="1:13" ht="13.5" customHeight="1" thickBot="1" x14ac:dyDescent="0.25">
      <c r="A11" s="410"/>
      <c r="B11" s="411"/>
      <c r="C11" s="412"/>
      <c r="D11" s="416"/>
      <c r="E11" s="417"/>
      <c r="F11" s="417"/>
      <c r="G11" s="417"/>
      <c r="H11" s="417"/>
      <c r="I11" s="417"/>
      <c r="J11" s="417"/>
      <c r="K11" s="417"/>
      <c r="L11" s="417"/>
      <c r="M11" s="418"/>
    </row>
    <row r="12" spans="1:13" ht="12.75" customHeight="1" x14ac:dyDescent="0.2">
      <c r="A12" s="419" t="s">
        <v>32</v>
      </c>
      <c r="B12" s="420"/>
      <c r="C12" s="421"/>
      <c r="D12" s="425" t="s">
        <v>89</v>
      </c>
      <c r="E12" s="426"/>
      <c r="F12" s="426"/>
      <c r="G12" s="426"/>
      <c r="H12" s="427"/>
      <c r="I12" s="429" t="s">
        <v>34</v>
      </c>
      <c r="J12" s="430"/>
      <c r="K12" s="433" t="s">
        <v>35</v>
      </c>
      <c r="L12" s="425" t="s">
        <v>8</v>
      </c>
      <c r="M12" s="435"/>
    </row>
    <row r="13" spans="1:13" ht="18.600000000000001" customHeight="1" thickBot="1" x14ac:dyDescent="0.25">
      <c r="A13" s="422"/>
      <c r="B13" s="423"/>
      <c r="C13" s="424"/>
      <c r="D13" s="416"/>
      <c r="E13" s="417"/>
      <c r="F13" s="417"/>
      <c r="G13" s="417"/>
      <c r="H13" s="428"/>
      <c r="I13" s="431"/>
      <c r="J13" s="432"/>
      <c r="K13" s="434"/>
      <c r="L13" s="436"/>
      <c r="M13" s="437"/>
    </row>
    <row r="14" spans="1:13" ht="12.75" customHeight="1" x14ac:dyDescent="0.25">
      <c r="A14" s="459"/>
      <c r="B14" s="460"/>
      <c r="C14" s="461"/>
      <c r="D14" s="462" t="s">
        <v>277</v>
      </c>
      <c r="E14" s="463"/>
      <c r="F14" s="463"/>
      <c r="G14" s="463"/>
      <c r="H14" s="464"/>
      <c r="I14" s="468"/>
      <c r="J14" s="461"/>
      <c r="K14" s="3"/>
      <c r="L14" s="468"/>
      <c r="M14" s="469"/>
    </row>
    <row r="15" spans="1:13" ht="12.75" customHeight="1" x14ac:dyDescent="0.25">
      <c r="A15" s="459"/>
      <c r="B15" s="460"/>
      <c r="C15" s="461"/>
      <c r="D15" s="465"/>
      <c r="E15" s="466"/>
      <c r="F15" s="466"/>
      <c r="G15" s="466"/>
      <c r="H15" s="467"/>
      <c r="I15" s="470"/>
      <c r="J15" s="471"/>
      <c r="K15" s="4"/>
      <c r="L15" s="472"/>
      <c r="M15" s="473"/>
    </row>
    <row r="16" spans="1:13" ht="12.75" customHeight="1" x14ac:dyDescent="0.25">
      <c r="A16" s="5"/>
      <c r="B16" s="6"/>
      <c r="C16" s="7"/>
      <c r="D16" s="465"/>
      <c r="E16" s="466"/>
      <c r="F16" s="466"/>
      <c r="G16" s="466"/>
      <c r="H16" s="467"/>
      <c r="I16" s="8"/>
      <c r="J16" s="9"/>
      <c r="K16" s="4"/>
      <c r="L16" s="474">
        <v>195125</v>
      </c>
      <c r="M16" s="475"/>
    </row>
    <row r="17" spans="1:13" ht="12.75" customHeight="1" x14ac:dyDescent="0.25">
      <c r="A17" s="5"/>
      <c r="B17" s="6"/>
      <c r="C17" s="7"/>
      <c r="D17" s="465"/>
      <c r="E17" s="466"/>
      <c r="F17" s="466"/>
      <c r="G17" s="466"/>
      <c r="H17" s="467"/>
      <c r="I17" s="8"/>
      <c r="J17" s="9"/>
      <c r="K17" s="4"/>
      <c r="L17" s="474"/>
      <c r="M17" s="475"/>
    </row>
    <row r="18" spans="1:13" ht="12.75" customHeight="1" x14ac:dyDescent="0.25">
      <c r="A18" s="5"/>
      <c r="B18" s="6"/>
      <c r="C18" s="7"/>
      <c r="D18" s="465"/>
      <c r="E18" s="466"/>
      <c r="F18" s="466"/>
      <c r="G18" s="466"/>
      <c r="H18" s="467"/>
      <c r="I18" s="8"/>
      <c r="J18" s="9"/>
      <c r="K18" s="4"/>
      <c r="L18" s="474"/>
      <c r="M18" s="475"/>
    </row>
    <row r="19" spans="1:13" ht="12.75" customHeight="1" x14ac:dyDescent="0.25">
      <c r="A19" s="459"/>
      <c r="B19" s="460"/>
      <c r="C19" s="461"/>
      <c r="D19" s="465"/>
      <c r="E19" s="466"/>
      <c r="F19" s="466"/>
      <c r="G19" s="466"/>
      <c r="H19" s="467"/>
      <c r="I19" s="470"/>
      <c r="J19" s="471"/>
      <c r="K19" s="4"/>
      <c r="L19" s="476" t="s">
        <v>21</v>
      </c>
      <c r="M19" s="469"/>
    </row>
    <row r="20" spans="1:13" ht="12.75" customHeight="1" x14ac:dyDescent="0.25">
      <c r="A20" s="459"/>
      <c r="B20" s="460"/>
      <c r="C20" s="461"/>
      <c r="D20" s="465"/>
      <c r="E20" s="466"/>
      <c r="F20" s="466"/>
      <c r="G20" s="466"/>
      <c r="H20" s="467"/>
      <c r="I20" s="470"/>
      <c r="J20" s="471"/>
      <c r="K20" s="4"/>
      <c r="L20" s="477"/>
      <c r="M20" s="478"/>
    </row>
    <row r="21" spans="1:13" ht="12.75" customHeight="1" x14ac:dyDescent="0.25">
      <c r="A21" s="459"/>
      <c r="B21" s="460"/>
      <c r="C21" s="461"/>
      <c r="D21" s="465"/>
      <c r="E21" s="466"/>
      <c r="F21" s="466"/>
      <c r="G21" s="466"/>
      <c r="H21" s="467"/>
      <c r="I21" s="470"/>
      <c r="J21" s="471"/>
      <c r="K21" s="4"/>
      <c r="L21" s="468"/>
      <c r="M21" s="469"/>
    </row>
    <row r="22" spans="1:13" ht="12.75" customHeight="1" x14ac:dyDescent="0.25">
      <c r="A22" s="459"/>
      <c r="B22" s="460"/>
      <c r="C22" s="461"/>
      <c r="D22" s="465"/>
      <c r="E22" s="466"/>
      <c r="F22" s="466"/>
      <c r="G22" s="466"/>
      <c r="H22" s="467"/>
      <c r="I22" s="470"/>
      <c r="J22" s="471"/>
      <c r="K22" s="4"/>
      <c r="L22" s="468"/>
      <c r="M22" s="469"/>
    </row>
    <row r="23" spans="1:13" ht="12.75" customHeight="1" x14ac:dyDescent="0.25">
      <c r="A23" s="459"/>
      <c r="B23" s="460"/>
      <c r="C23" s="461"/>
      <c r="D23" s="468"/>
      <c r="E23" s="460"/>
      <c r="F23" s="460"/>
      <c r="G23" s="460"/>
      <c r="H23" s="461"/>
      <c r="I23" s="470"/>
      <c r="J23" s="471"/>
      <c r="K23" s="4"/>
      <c r="L23" s="468"/>
      <c r="M23" s="469"/>
    </row>
    <row r="24" spans="1:13" ht="12.75" customHeight="1" x14ac:dyDescent="0.25">
      <c r="A24" s="459"/>
      <c r="B24" s="460"/>
      <c r="C24" s="461"/>
      <c r="D24" s="468"/>
      <c r="E24" s="460"/>
      <c r="F24" s="460"/>
      <c r="G24" s="460"/>
      <c r="H24" s="461"/>
      <c r="I24" s="470"/>
      <c r="J24" s="471"/>
      <c r="K24" s="4"/>
      <c r="L24" s="468"/>
      <c r="M24" s="469"/>
    </row>
    <row r="25" spans="1:13" ht="12.75" customHeight="1" x14ac:dyDescent="0.25">
      <c r="A25" s="459"/>
      <c r="B25" s="460"/>
      <c r="C25" s="461"/>
      <c r="D25" s="468"/>
      <c r="E25" s="460"/>
      <c r="F25" s="460"/>
      <c r="G25" s="460"/>
      <c r="H25" s="461"/>
      <c r="I25" s="470"/>
      <c r="J25" s="471"/>
      <c r="K25" s="4"/>
      <c r="L25" s="468"/>
      <c r="M25" s="469"/>
    </row>
    <row r="26" spans="1:13" ht="3" customHeight="1" x14ac:dyDescent="0.25">
      <c r="A26" s="459"/>
      <c r="B26" s="460"/>
      <c r="C26" s="461"/>
      <c r="D26" s="468"/>
      <c r="E26" s="460"/>
      <c r="F26" s="460"/>
      <c r="G26" s="460"/>
      <c r="H26" s="461"/>
      <c r="I26" s="470"/>
      <c r="J26" s="471"/>
      <c r="K26" s="4"/>
      <c r="L26" s="468"/>
      <c r="M26" s="469"/>
    </row>
    <row r="27" spans="1:13" s="107" customFormat="1" ht="23.25" customHeight="1" x14ac:dyDescent="0.2">
      <c r="A27" s="106"/>
      <c r="C27" s="108"/>
      <c r="D27" s="117"/>
      <c r="E27" s="479"/>
      <c r="F27" s="479"/>
      <c r="G27" s="113"/>
      <c r="H27" s="115"/>
      <c r="I27" s="109"/>
      <c r="J27" s="110"/>
      <c r="K27" s="114"/>
      <c r="L27" s="111"/>
      <c r="M27" s="112"/>
    </row>
    <row r="28" spans="1:13" ht="12.75" customHeight="1" x14ac:dyDescent="0.25">
      <c r="A28" s="5"/>
      <c r="B28" s="6"/>
      <c r="C28" s="7"/>
      <c r="D28" s="104"/>
      <c r="E28" s="480"/>
      <c r="F28" s="481"/>
      <c r="G28" s="116"/>
      <c r="H28" s="105"/>
      <c r="I28" s="8"/>
      <c r="J28" s="9"/>
      <c r="K28" s="4"/>
      <c r="L28" s="10"/>
      <c r="M28" s="11"/>
    </row>
    <row r="29" spans="1:13" ht="12.75" customHeight="1" x14ac:dyDescent="0.25">
      <c r="A29" s="5"/>
      <c r="B29" s="6"/>
      <c r="C29" s="7"/>
      <c r="D29" s="104"/>
      <c r="E29" s="480"/>
      <c r="F29" s="480"/>
      <c r="G29" s="116"/>
      <c r="H29" s="105"/>
      <c r="I29" s="8"/>
      <c r="J29" s="9"/>
      <c r="K29" s="4"/>
      <c r="L29" s="10"/>
      <c r="M29" s="11"/>
    </row>
    <row r="30" spans="1:13" ht="12.75" customHeight="1" x14ac:dyDescent="0.25">
      <c r="A30" s="459"/>
      <c r="B30" s="460"/>
      <c r="C30" s="461"/>
      <c r="D30" s="104"/>
      <c r="E30" s="480"/>
      <c r="F30" s="481"/>
      <c r="G30" s="116"/>
      <c r="H30" s="105"/>
      <c r="I30" s="470"/>
      <c r="J30" s="471"/>
      <c r="K30" s="4"/>
      <c r="L30" s="468"/>
      <c r="M30" s="469"/>
    </row>
    <row r="31" spans="1:13" ht="12.75" customHeight="1" x14ac:dyDescent="0.25">
      <c r="A31" s="459"/>
      <c r="B31" s="460"/>
      <c r="C31" s="461"/>
      <c r="D31" s="104"/>
      <c r="E31" s="480"/>
      <c r="F31" s="481"/>
      <c r="G31" s="116"/>
      <c r="H31" s="105"/>
      <c r="I31" s="470"/>
      <c r="J31" s="471"/>
      <c r="K31" s="4"/>
      <c r="L31" s="468"/>
      <c r="M31" s="469"/>
    </row>
    <row r="32" spans="1:13" ht="12.75" customHeight="1" x14ac:dyDescent="0.25">
      <c r="A32" s="459"/>
      <c r="B32" s="460"/>
      <c r="C32" s="461"/>
      <c r="D32" s="104"/>
      <c r="E32" s="480"/>
      <c r="F32" s="481"/>
      <c r="G32" s="116"/>
      <c r="H32" s="105"/>
      <c r="I32" s="470"/>
      <c r="J32" s="471"/>
      <c r="K32" s="4"/>
      <c r="L32" s="468"/>
      <c r="M32" s="469"/>
    </row>
    <row r="33" spans="1:13" ht="12.75" customHeight="1" x14ac:dyDescent="0.25">
      <c r="A33" s="459"/>
      <c r="B33" s="460"/>
      <c r="C33" s="461"/>
      <c r="D33" s="104"/>
      <c r="E33" s="480"/>
      <c r="F33" s="481"/>
      <c r="G33" s="116"/>
      <c r="H33" s="123"/>
      <c r="I33" s="470"/>
      <c r="J33" s="471"/>
      <c r="K33" s="12"/>
      <c r="L33" s="468"/>
      <c r="M33" s="469"/>
    </row>
    <row r="34" spans="1:13" s="120" customFormat="1" ht="15.75" customHeight="1" x14ac:dyDescent="0.15">
      <c r="A34" s="482"/>
      <c r="B34" s="483"/>
      <c r="C34" s="484"/>
      <c r="D34" s="118"/>
      <c r="E34" s="485"/>
      <c r="F34" s="483"/>
      <c r="G34" s="121"/>
      <c r="H34" s="122"/>
      <c r="I34" s="486"/>
      <c r="J34" s="487"/>
      <c r="K34" s="119"/>
      <c r="L34" s="488"/>
      <c r="M34" s="489"/>
    </row>
    <row r="35" spans="1:13" ht="15.75" customHeight="1" x14ac:dyDescent="0.25">
      <c r="A35" s="459"/>
      <c r="B35" s="460"/>
      <c r="C35" s="461"/>
      <c r="D35" s="100"/>
      <c r="E35" s="15"/>
      <c r="F35" s="15"/>
      <c r="G35" s="101"/>
      <c r="H35" s="102"/>
      <c r="I35" s="470"/>
      <c r="J35" s="471"/>
      <c r="K35" s="12"/>
      <c r="L35" s="468"/>
      <c r="M35" s="469"/>
    </row>
    <row r="36" spans="1:13" ht="15" x14ac:dyDescent="0.25">
      <c r="A36" s="459"/>
      <c r="B36" s="460"/>
      <c r="C36" s="461"/>
      <c r="D36" s="468"/>
      <c r="E36" s="460"/>
      <c r="F36" s="460"/>
      <c r="G36" s="460"/>
      <c r="H36" s="461"/>
      <c r="I36" s="470"/>
      <c r="J36" s="471"/>
      <c r="K36" s="12"/>
      <c r="L36" s="468"/>
      <c r="M36" s="469"/>
    </row>
    <row r="37" spans="1:13" ht="15" x14ac:dyDescent="0.25">
      <c r="A37" s="459"/>
      <c r="B37" s="460"/>
      <c r="C37" s="461"/>
      <c r="D37" s="468"/>
      <c r="E37" s="460"/>
      <c r="F37" s="460"/>
      <c r="G37" s="460"/>
      <c r="H37" s="461"/>
      <c r="I37" s="470"/>
      <c r="J37" s="471"/>
      <c r="K37" s="12"/>
      <c r="L37" s="468"/>
      <c r="M37" s="469"/>
    </row>
    <row r="38" spans="1:13" ht="15" x14ac:dyDescent="0.25">
      <c r="A38" s="459"/>
      <c r="B38" s="460"/>
      <c r="C38" s="461"/>
      <c r="D38" s="468"/>
      <c r="E38" s="460"/>
      <c r="F38" s="460"/>
      <c r="G38" s="460"/>
      <c r="H38" s="461"/>
      <c r="I38" s="470"/>
      <c r="J38" s="471"/>
      <c r="K38" s="12"/>
      <c r="L38" s="490">
        <f>L16</f>
        <v>195125</v>
      </c>
      <c r="M38" s="491"/>
    </row>
    <row r="39" spans="1:13" ht="16.5" customHeight="1" thickBot="1" x14ac:dyDescent="0.3">
      <c r="A39" s="494"/>
      <c r="B39" s="495"/>
      <c r="C39" s="496"/>
      <c r="D39" s="497" t="s">
        <v>36</v>
      </c>
      <c r="E39" s="498"/>
      <c r="F39" s="498"/>
      <c r="G39" s="498"/>
      <c r="H39" s="499"/>
      <c r="I39" s="500"/>
      <c r="J39" s="501"/>
      <c r="K39" s="16"/>
      <c r="L39" s="492"/>
      <c r="M39" s="493"/>
    </row>
    <row r="40" spans="1:13" ht="15" x14ac:dyDescent="0.25">
      <c r="A40" s="502" t="s">
        <v>37</v>
      </c>
      <c r="B40" s="17"/>
      <c r="C40" s="1"/>
      <c r="D40" s="504" t="s">
        <v>38</v>
      </c>
      <c r="E40" s="505"/>
      <c r="F40" s="505"/>
      <c r="G40" s="505"/>
      <c r="H40" s="506"/>
      <c r="I40" s="507" t="s">
        <v>39</v>
      </c>
      <c r="J40" s="18"/>
      <c r="K40" s="1"/>
      <c r="L40" s="1"/>
      <c r="M40" s="19"/>
    </row>
    <row r="41" spans="1:13" ht="14.25" customHeight="1" x14ac:dyDescent="0.25">
      <c r="A41" s="503"/>
      <c r="B41" s="508" t="s">
        <v>40</v>
      </c>
      <c r="C41" s="509"/>
      <c r="D41" s="505"/>
      <c r="E41" s="505"/>
      <c r="F41" s="505"/>
      <c r="G41" s="505"/>
      <c r="H41" s="506"/>
      <c r="I41" s="507"/>
      <c r="J41" s="20" t="s">
        <v>41</v>
      </c>
      <c r="K41" s="1"/>
      <c r="L41" s="1"/>
      <c r="M41" s="19"/>
    </row>
    <row r="42" spans="1:13" ht="15" x14ac:dyDescent="0.25">
      <c r="A42" s="21"/>
      <c r="B42" s="510" t="s">
        <v>42</v>
      </c>
      <c r="C42" s="510"/>
      <c r="D42" s="510"/>
      <c r="E42" s="510"/>
      <c r="F42" s="510"/>
      <c r="G42" s="510"/>
      <c r="H42" s="511"/>
      <c r="I42" s="22"/>
      <c r="J42" s="1" t="s">
        <v>43</v>
      </c>
      <c r="K42" s="1"/>
      <c r="L42" s="1"/>
      <c r="M42" s="19"/>
    </row>
    <row r="43" spans="1:13" ht="15" x14ac:dyDescent="0.25">
      <c r="A43" s="512"/>
      <c r="B43" s="1" t="s">
        <v>44</v>
      </c>
      <c r="C43" s="1"/>
      <c r="D43" s="1"/>
      <c r="E43" s="1"/>
      <c r="F43" s="1"/>
      <c r="G43" s="1"/>
      <c r="H43" s="19"/>
      <c r="I43" s="1"/>
      <c r="J43" s="1" t="s">
        <v>45</v>
      </c>
      <c r="K43" s="1"/>
      <c r="L43" s="1"/>
      <c r="M43" s="19"/>
    </row>
    <row r="44" spans="1:13" ht="12.75" customHeight="1" x14ac:dyDescent="0.25">
      <c r="A44" s="512"/>
      <c r="B44" s="1"/>
      <c r="C44" s="1"/>
      <c r="D44" s="1"/>
      <c r="E44" s="1"/>
      <c r="F44" s="1"/>
      <c r="G44" s="1"/>
      <c r="H44" s="19"/>
      <c r="I44" s="1"/>
      <c r="J44" s="1"/>
      <c r="K44" s="1"/>
      <c r="L44" s="1"/>
      <c r="M44" s="19"/>
    </row>
    <row r="45" spans="1:13" ht="12.75" customHeight="1" x14ac:dyDescent="0.25">
      <c r="A45" s="23"/>
      <c r="B45" s="24"/>
      <c r="C45" s="24"/>
      <c r="D45" s="24"/>
      <c r="E45" s="24"/>
      <c r="F45" s="24"/>
      <c r="G45" s="1"/>
      <c r="H45" s="19"/>
      <c r="I45" s="1"/>
      <c r="J45" s="1"/>
      <c r="K45" s="1"/>
      <c r="L45" s="1"/>
      <c r="M45" s="19"/>
    </row>
    <row r="46" spans="1:13" ht="12.75" customHeight="1" x14ac:dyDescent="0.25">
      <c r="A46" s="23"/>
      <c r="B46" s="1"/>
      <c r="C46" s="1"/>
      <c r="D46" s="1"/>
      <c r="E46" s="1"/>
      <c r="F46" s="1"/>
      <c r="G46" s="1"/>
      <c r="H46" s="19"/>
      <c r="I46" s="1"/>
      <c r="J46" s="1"/>
      <c r="K46" s="1"/>
      <c r="L46" s="1"/>
      <c r="M46" s="19"/>
    </row>
    <row r="47" spans="1:13" ht="13.9" customHeight="1" x14ac:dyDescent="0.25">
      <c r="A47" s="519" t="s">
        <v>46</v>
      </c>
      <c r="B47" s="513"/>
      <c r="C47" s="520" t="s">
        <v>47</v>
      </c>
      <c r="D47" s="520"/>
      <c r="E47" s="520"/>
      <c r="F47" s="520"/>
      <c r="G47" s="520"/>
      <c r="H47" s="521"/>
      <c r="I47" s="1" t="s">
        <v>48</v>
      </c>
      <c r="J47" s="1"/>
      <c r="K47" s="25" t="s">
        <v>49</v>
      </c>
      <c r="L47" s="1"/>
      <c r="M47" s="19"/>
    </row>
    <row r="48" spans="1:13" ht="15" x14ac:dyDescent="0.25">
      <c r="A48" s="26"/>
      <c r="B48" s="27"/>
      <c r="C48" s="28"/>
      <c r="D48" s="28"/>
      <c r="E48" s="28"/>
      <c r="F48" s="28"/>
      <c r="G48" s="27"/>
      <c r="H48" s="29"/>
      <c r="I48" s="1"/>
      <c r="J48" s="1"/>
      <c r="K48" s="1"/>
      <c r="L48" s="1"/>
      <c r="M48" s="19"/>
    </row>
    <row r="49" spans="1:13" ht="15" customHeight="1" x14ac:dyDescent="0.25">
      <c r="A49" s="522" t="s">
        <v>50</v>
      </c>
      <c r="B49" s="504"/>
      <c r="C49" s="504"/>
      <c r="D49" s="523" t="s">
        <v>110</v>
      </c>
      <c r="E49" s="523"/>
      <c r="F49" s="523"/>
      <c r="G49" s="523"/>
      <c r="H49" s="524"/>
      <c r="I49" s="1" t="s">
        <v>50</v>
      </c>
      <c r="J49" s="1"/>
      <c r="K49" s="525" t="s">
        <v>51</v>
      </c>
      <c r="L49" s="525"/>
      <c r="M49" s="19"/>
    </row>
    <row r="50" spans="1:13" ht="15" x14ac:dyDescent="0.25">
      <c r="A50" s="26"/>
      <c r="B50" s="27"/>
      <c r="C50" s="30"/>
      <c r="D50" s="30"/>
      <c r="E50" s="30"/>
      <c r="F50" s="30"/>
      <c r="G50" s="27"/>
      <c r="H50" s="29"/>
      <c r="I50" s="1"/>
      <c r="J50" s="1"/>
      <c r="K50" s="1"/>
      <c r="L50" s="1"/>
      <c r="M50" s="19"/>
    </row>
    <row r="51" spans="1:13" ht="12.75" customHeight="1" x14ac:dyDescent="0.25">
      <c r="A51" s="519" t="s">
        <v>52</v>
      </c>
      <c r="B51" s="513"/>
      <c r="C51" s="134"/>
      <c r="D51" s="526" t="s">
        <v>88</v>
      </c>
      <c r="E51" s="526"/>
      <c r="F51" s="526"/>
      <c r="G51" s="526"/>
      <c r="H51" s="527"/>
      <c r="I51" s="1" t="s">
        <v>52</v>
      </c>
      <c r="J51" s="1"/>
      <c r="K51" s="509" t="s">
        <v>53</v>
      </c>
      <c r="L51" s="509"/>
      <c r="M51" s="19"/>
    </row>
    <row r="52" spans="1:13" ht="32.25" customHeight="1" x14ac:dyDescent="0.25">
      <c r="A52" s="26"/>
      <c r="B52" s="27"/>
      <c r="C52" s="513"/>
      <c r="D52" s="513"/>
      <c r="E52" s="513"/>
      <c r="F52" s="513"/>
      <c r="G52" s="513"/>
      <c r="H52" s="29"/>
      <c r="I52" s="1"/>
      <c r="J52" s="1"/>
      <c r="K52" s="402"/>
      <c r="L52" s="402"/>
      <c r="M52" s="403"/>
    </row>
    <row r="53" spans="1:13" ht="12.75" customHeight="1" x14ac:dyDescent="0.25">
      <c r="A53" s="404" t="s">
        <v>54</v>
      </c>
      <c r="B53" s="405"/>
      <c r="C53" s="504" t="s">
        <v>55</v>
      </c>
      <c r="D53" s="504"/>
      <c r="E53" s="504"/>
      <c r="F53" s="504"/>
      <c r="G53" s="504"/>
      <c r="H53" s="514"/>
      <c r="I53" s="1" t="s">
        <v>56</v>
      </c>
      <c r="J53" s="1"/>
      <c r="K53" s="1" t="s">
        <v>57</v>
      </c>
      <c r="L53" s="1"/>
      <c r="M53" s="19"/>
    </row>
    <row r="54" spans="1:13" ht="15.75" thickBot="1" x14ac:dyDescent="0.3">
      <c r="A54" s="31"/>
      <c r="B54" s="32"/>
      <c r="C54" s="32"/>
      <c r="D54" s="32"/>
      <c r="E54" s="32"/>
      <c r="F54" s="32"/>
      <c r="G54" s="32"/>
      <c r="H54" s="33"/>
      <c r="I54" s="34"/>
      <c r="J54" s="34"/>
      <c r="K54" s="34"/>
      <c r="L54" s="34"/>
      <c r="M54" s="35"/>
    </row>
    <row r="55" spans="1:13" ht="3.75" customHeight="1" thickBot="1" x14ac:dyDescent="0.3">
      <c r="A55" s="36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9"/>
    </row>
    <row r="56" spans="1:13" ht="15" thickBot="1" x14ac:dyDescent="0.25">
      <c r="A56" s="40" t="s">
        <v>58</v>
      </c>
      <c r="B56" s="515" t="s">
        <v>59</v>
      </c>
      <c r="C56" s="516"/>
      <c r="D56" s="516"/>
      <c r="E56" s="516"/>
      <c r="F56" s="516"/>
      <c r="G56" s="516"/>
      <c r="H56" s="516"/>
      <c r="I56" s="516"/>
      <c r="J56" s="516"/>
      <c r="K56" s="516"/>
      <c r="L56" s="516"/>
      <c r="M56" s="517"/>
    </row>
    <row r="57" spans="1:13" ht="13.5" customHeight="1" thickBot="1" x14ac:dyDescent="0.25">
      <c r="A57" s="518" t="s">
        <v>60</v>
      </c>
      <c r="B57" s="516"/>
      <c r="C57" s="516"/>
      <c r="D57" s="516"/>
      <c r="E57" s="516"/>
      <c r="F57" s="516"/>
      <c r="G57" s="517"/>
      <c r="H57" s="518" t="s">
        <v>8</v>
      </c>
      <c r="I57" s="516"/>
      <c r="J57" s="516"/>
      <c r="K57" s="516"/>
      <c r="L57" s="516"/>
      <c r="M57" s="517"/>
    </row>
    <row r="58" spans="1:13" ht="16.5" customHeight="1" x14ac:dyDescent="0.25">
      <c r="A58" s="535" t="s">
        <v>61</v>
      </c>
      <c r="B58" s="537" t="s">
        <v>33</v>
      </c>
      <c r="C58" s="538"/>
      <c r="D58" s="538"/>
      <c r="E58" s="541" t="s">
        <v>62</v>
      </c>
      <c r="F58" s="513"/>
      <c r="G58" s="542"/>
      <c r="H58" s="535" t="s">
        <v>63</v>
      </c>
      <c r="I58" s="543" t="s">
        <v>64</v>
      </c>
      <c r="J58" s="544"/>
      <c r="K58" s="545" t="s">
        <v>65</v>
      </c>
      <c r="L58" s="528" t="s">
        <v>66</v>
      </c>
      <c r="M58" s="529"/>
    </row>
    <row r="59" spans="1:13" ht="32.25" customHeight="1" thickBot="1" x14ac:dyDescent="0.25">
      <c r="A59" s="535"/>
      <c r="B59" s="537"/>
      <c r="C59" s="538"/>
      <c r="D59" s="538"/>
      <c r="E59" s="541"/>
      <c r="F59" s="513"/>
      <c r="G59" s="542"/>
      <c r="H59" s="535"/>
      <c r="I59" s="543"/>
      <c r="J59" s="544"/>
      <c r="K59" s="545"/>
      <c r="L59" s="41" t="s">
        <v>67</v>
      </c>
      <c r="M59" s="42" t="s">
        <v>68</v>
      </c>
    </row>
    <row r="60" spans="1:13" ht="19.5" customHeight="1" thickBot="1" x14ac:dyDescent="0.3">
      <c r="A60" s="536"/>
      <c r="B60" s="539"/>
      <c r="C60" s="540"/>
      <c r="D60" s="540"/>
      <c r="E60" s="436"/>
      <c r="F60" s="423"/>
      <c r="G60" s="437"/>
      <c r="H60" s="43" t="s">
        <v>69</v>
      </c>
      <c r="I60" s="530" t="s">
        <v>70</v>
      </c>
      <c r="J60" s="531"/>
      <c r="K60" s="44" t="s">
        <v>71</v>
      </c>
      <c r="L60" s="45" t="s">
        <v>72</v>
      </c>
      <c r="M60" s="46" t="s">
        <v>73</v>
      </c>
    </row>
    <row r="61" spans="1:13" ht="13.5" customHeight="1" x14ac:dyDescent="0.25">
      <c r="A61" s="47"/>
      <c r="B61" s="48"/>
      <c r="C61" s="1"/>
      <c r="D61" s="14"/>
      <c r="E61" s="49"/>
      <c r="F61" s="1"/>
      <c r="G61" s="19"/>
      <c r="H61" s="50"/>
      <c r="I61" s="13"/>
      <c r="J61" s="14"/>
      <c r="K61" s="4"/>
      <c r="L61" s="51"/>
      <c r="M61" s="52"/>
    </row>
    <row r="62" spans="1:13" ht="13.5" customHeight="1" x14ac:dyDescent="0.25">
      <c r="A62" s="47"/>
      <c r="B62" s="53"/>
      <c r="C62" s="1"/>
      <c r="D62" s="14"/>
      <c r="E62" s="49"/>
      <c r="F62" s="1"/>
      <c r="G62" s="19"/>
      <c r="H62" s="54"/>
      <c r="I62" s="55"/>
      <c r="J62" s="56"/>
      <c r="K62" s="51"/>
      <c r="L62" s="51"/>
      <c r="M62" s="57"/>
    </row>
    <row r="63" spans="1:13" ht="13.5" customHeight="1" x14ac:dyDescent="0.25">
      <c r="A63" s="47"/>
      <c r="B63" s="53"/>
      <c r="C63" s="1"/>
      <c r="D63" s="14"/>
      <c r="E63" s="532"/>
      <c r="F63" s="533"/>
      <c r="G63" s="534"/>
      <c r="H63" s="54"/>
      <c r="I63" s="55"/>
      <c r="J63" s="56"/>
      <c r="K63" s="51"/>
      <c r="L63" s="51"/>
      <c r="M63" s="57"/>
    </row>
    <row r="64" spans="1:13" ht="13.5" customHeight="1" x14ac:dyDescent="0.25">
      <c r="A64" s="47"/>
      <c r="B64" s="53"/>
      <c r="C64" s="1"/>
      <c r="D64" s="14"/>
      <c r="E64" s="49"/>
      <c r="F64" s="1"/>
      <c r="G64" s="19"/>
      <c r="H64" s="54"/>
      <c r="I64" s="55"/>
      <c r="J64" s="56"/>
      <c r="K64" s="51"/>
      <c r="L64" s="58"/>
      <c r="M64" s="57"/>
    </row>
    <row r="65" spans="1:13" ht="13.5" customHeight="1" x14ac:dyDescent="0.25">
      <c r="A65" s="59"/>
      <c r="B65" s="53"/>
      <c r="C65" s="1"/>
      <c r="D65" s="14"/>
      <c r="E65" s="13"/>
      <c r="F65" s="1"/>
      <c r="G65" s="19"/>
      <c r="H65" s="54"/>
      <c r="I65" s="13"/>
      <c r="J65" s="14"/>
      <c r="K65" s="4"/>
      <c r="L65" s="4"/>
      <c r="M65" s="19"/>
    </row>
    <row r="66" spans="1:13" ht="13.5" customHeight="1" x14ac:dyDescent="0.25">
      <c r="A66" s="59"/>
      <c r="B66" s="53"/>
      <c r="C66" s="1"/>
      <c r="D66" s="14"/>
      <c r="E66" s="13"/>
      <c r="F66" s="1"/>
      <c r="G66" s="19"/>
      <c r="H66" s="54"/>
      <c r="I66" s="13"/>
      <c r="J66" s="14"/>
      <c r="K66" s="4"/>
      <c r="L66" s="4"/>
      <c r="M66" s="19"/>
    </row>
    <row r="67" spans="1:13" ht="13.5" customHeight="1" thickBot="1" x14ac:dyDescent="0.25">
      <c r="A67" s="60"/>
      <c r="B67" s="61"/>
      <c r="C67" s="62"/>
      <c r="D67" s="63"/>
      <c r="E67" s="64"/>
      <c r="F67" s="62"/>
      <c r="G67" s="65"/>
      <c r="H67" s="66"/>
      <c r="I67" s="64"/>
      <c r="J67" s="63"/>
      <c r="K67" s="67"/>
      <c r="L67" s="67"/>
      <c r="M67" s="65"/>
    </row>
  </sheetData>
  <mergeCells count="126">
    <mergeCell ref="L58:M58"/>
    <mergeCell ref="I60:J60"/>
    <mergeCell ref="E63:G63"/>
    <mergeCell ref="A58:A60"/>
    <mergeCell ref="B58:D60"/>
    <mergeCell ref="E58:G60"/>
    <mergeCell ref="H58:H59"/>
    <mergeCell ref="I58:J59"/>
    <mergeCell ref="K58:K59"/>
    <mergeCell ref="C52:G52"/>
    <mergeCell ref="K52:M52"/>
    <mergeCell ref="A53:B53"/>
    <mergeCell ref="C53:H53"/>
    <mergeCell ref="B56:M56"/>
    <mergeCell ref="A57:G57"/>
    <mergeCell ref="H57:M57"/>
    <mergeCell ref="A47:B47"/>
    <mergeCell ref="C47:H47"/>
    <mergeCell ref="A49:C49"/>
    <mergeCell ref="D49:H49"/>
    <mergeCell ref="K49:L49"/>
    <mergeCell ref="A51:B51"/>
    <mergeCell ref="D51:H51"/>
    <mergeCell ref="K51:L51"/>
    <mergeCell ref="A40:A41"/>
    <mergeCell ref="D40:H41"/>
    <mergeCell ref="I40:I41"/>
    <mergeCell ref="B41:C41"/>
    <mergeCell ref="B42:H42"/>
    <mergeCell ref="A43:A44"/>
    <mergeCell ref="A38:C38"/>
    <mergeCell ref="D38:H38"/>
    <mergeCell ref="I38:J38"/>
    <mergeCell ref="L38:M39"/>
    <mergeCell ref="A39:C39"/>
    <mergeCell ref="D39:H39"/>
    <mergeCell ref="I39:J39"/>
    <mergeCell ref="A36:C36"/>
    <mergeCell ref="D36:H36"/>
    <mergeCell ref="I36:J36"/>
    <mergeCell ref="L36:M36"/>
    <mergeCell ref="A37:C37"/>
    <mergeCell ref="D37:H37"/>
    <mergeCell ref="I37:J37"/>
    <mergeCell ref="L37:M37"/>
    <mergeCell ref="A34:C34"/>
    <mergeCell ref="E34:F34"/>
    <mergeCell ref="I34:J34"/>
    <mergeCell ref="L34:M34"/>
    <mergeCell ref="A35:C35"/>
    <mergeCell ref="I35:J35"/>
    <mergeCell ref="L35:M35"/>
    <mergeCell ref="A32:C32"/>
    <mergeCell ref="E32:F32"/>
    <mergeCell ref="I32:J32"/>
    <mergeCell ref="L32:M32"/>
    <mergeCell ref="A33:C33"/>
    <mergeCell ref="E33:F33"/>
    <mergeCell ref="I33:J33"/>
    <mergeCell ref="L33:M33"/>
    <mergeCell ref="E29:F29"/>
    <mergeCell ref="A30:C30"/>
    <mergeCell ref="E30:F30"/>
    <mergeCell ref="I30:J30"/>
    <mergeCell ref="L30:M30"/>
    <mergeCell ref="A31:C31"/>
    <mergeCell ref="E31:F31"/>
    <mergeCell ref="I31:J31"/>
    <mergeCell ref="L31:M31"/>
    <mergeCell ref="A26:C26"/>
    <mergeCell ref="D26:H26"/>
    <mergeCell ref="I26:J26"/>
    <mergeCell ref="L26:M26"/>
    <mergeCell ref="E27:F27"/>
    <mergeCell ref="E28:F28"/>
    <mergeCell ref="A24:C24"/>
    <mergeCell ref="D24:H24"/>
    <mergeCell ref="I24:J24"/>
    <mergeCell ref="L24:M24"/>
    <mergeCell ref="A25:C25"/>
    <mergeCell ref="D25:H25"/>
    <mergeCell ref="I25:J25"/>
    <mergeCell ref="L25:M25"/>
    <mergeCell ref="A23:C23"/>
    <mergeCell ref="D23:H23"/>
    <mergeCell ref="I23:J23"/>
    <mergeCell ref="L23:M23"/>
    <mergeCell ref="L19:M19"/>
    <mergeCell ref="A20:C20"/>
    <mergeCell ref="I20:J20"/>
    <mergeCell ref="L20:M20"/>
    <mergeCell ref="A21:C21"/>
    <mergeCell ref="I21:J21"/>
    <mergeCell ref="L21:M21"/>
    <mergeCell ref="A14:C14"/>
    <mergeCell ref="D14:H22"/>
    <mergeCell ref="I14:J14"/>
    <mergeCell ref="L14:M14"/>
    <mergeCell ref="A15:C15"/>
    <mergeCell ref="I15:J15"/>
    <mergeCell ref="L15:M15"/>
    <mergeCell ref="L16:M18"/>
    <mergeCell ref="A19:C19"/>
    <mergeCell ref="I19:J19"/>
    <mergeCell ref="A22:C22"/>
    <mergeCell ref="I22:J22"/>
    <mergeCell ref="L22:M22"/>
    <mergeCell ref="L1:M1"/>
    <mergeCell ref="L2:M2"/>
    <mergeCell ref="A3:J3"/>
    <mergeCell ref="K3:M3"/>
    <mergeCell ref="A4:J4"/>
    <mergeCell ref="K4:M4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</mergeCells>
  <printOptions horizontalCentered="1"/>
  <pageMargins left="0.15748031496063" right="0.39370078740157499" top="0.511811023622047" bottom="0.23622047244094499" header="0.15748031496063" footer="0.15748031496063"/>
  <pageSetup paperSize="9" scale="80" orientation="portrait" copies="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topLeftCell="A13" zoomScaleSheetLayoutView="100" zoomScalePageLayoutView="81" workbookViewId="0">
      <selection activeCell="L16" sqref="L16:M18"/>
    </sheetView>
  </sheetViews>
  <sheetFormatPr defaultColWidth="9.140625"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8.7109375" style="2" customWidth="1"/>
    <col min="5" max="5" width="5.140625" style="2" customWidth="1"/>
    <col min="6" max="6" width="5.28515625" style="2" customWidth="1"/>
    <col min="7" max="7" width="9.7109375" style="2" customWidth="1"/>
    <col min="8" max="8" width="10.8554687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5.85546875" style="2" customWidth="1"/>
    <col min="14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93" t="s">
        <v>22</v>
      </c>
      <c r="M1" s="393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94"/>
      <c r="M2" s="394"/>
    </row>
    <row r="3" spans="1:13" ht="25.5" customHeight="1" x14ac:dyDescent="0.25">
      <c r="A3" s="395" t="s">
        <v>23</v>
      </c>
      <c r="B3" s="396"/>
      <c r="C3" s="396"/>
      <c r="D3" s="396"/>
      <c r="E3" s="396"/>
      <c r="F3" s="396"/>
      <c r="G3" s="396"/>
      <c r="H3" s="396"/>
      <c r="I3" s="396"/>
      <c r="J3" s="397"/>
      <c r="K3" s="398" t="s">
        <v>24</v>
      </c>
      <c r="L3" s="399"/>
      <c r="M3" s="400"/>
    </row>
    <row r="4" spans="1:13" ht="25.5" customHeight="1" x14ac:dyDescent="0.25">
      <c r="A4" s="401" t="s">
        <v>25</v>
      </c>
      <c r="B4" s="402"/>
      <c r="C4" s="402"/>
      <c r="D4" s="402"/>
      <c r="E4" s="402"/>
      <c r="F4" s="402"/>
      <c r="G4" s="402"/>
      <c r="H4" s="402"/>
      <c r="I4" s="402"/>
      <c r="J4" s="403"/>
      <c r="K4" s="404" t="s">
        <v>26</v>
      </c>
      <c r="L4" s="405"/>
      <c r="M4" s="406"/>
    </row>
    <row r="5" spans="1:13" ht="25.5" customHeight="1" thickBot="1" x14ac:dyDescent="0.25">
      <c r="A5" s="438" t="s">
        <v>27</v>
      </c>
      <c r="B5" s="439"/>
      <c r="C5" s="439"/>
      <c r="D5" s="439"/>
      <c r="E5" s="439"/>
      <c r="F5" s="439"/>
      <c r="G5" s="439"/>
      <c r="H5" s="439"/>
      <c r="I5" s="439"/>
      <c r="J5" s="440"/>
      <c r="K5" s="441" t="s">
        <v>28</v>
      </c>
      <c r="L5" s="442"/>
      <c r="M5" s="443"/>
    </row>
    <row r="6" spans="1:13" ht="12.75" customHeight="1" x14ac:dyDescent="0.2">
      <c r="A6" s="444" t="s">
        <v>29</v>
      </c>
      <c r="B6" s="445"/>
      <c r="C6" s="446"/>
      <c r="D6" s="450" t="s">
        <v>270</v>
      </c>
      <c r="E6" s="451"/>
      <c r="F6" s="451"/>
      <c r="G6" s="451"/>
      <c r="H6" s="451"/>
      <c r="I6" s="451"/>
      <c r="J6" s="451"/>
      <c r="K6" s="451"/>
      <c r="L6" s="451"/>
      <c r="M6" s="452"/>
    </row>
    <row r="7" spans="1:13" ht="12.75" customHeight="1" x14ac:dyDescent="0.2">
      <c r="A7" s="447"/>
      <c r="B7" s="448"/>
      <c r="C7" s="449"/>
      <c r="D7" s="453"/>
      <c r="E7" s="454"/>
      <c r="F7" s="454"/>
      <c r="G7" s="454"/>
      <c r="H7" s="454"/>
      <c r="I7" s="454"/>
      <c r="J7" s="454"/>
      <c r="K7" s="454"/>
      <c r="L7" s="454"/>
      <c r="M7" s="455"/>
    </row>
    <row r="8" spans="1:13" ht="12.75" customHeight="1" x14ac:dyDescent="0.2">
      <c r="A8" s="407" t="s">
        <v>30</v>
      </c>
      <c r="B8" s="408"/>
      <c r="C8" s="409"/>
      <c r="D8" s="413" t="s">
        <v>271</v>
      </c>
      <c r="E8" s="414"/>
      <c r="F8" s="414"/>
      <c r="G8" s="414"/>
      <c r="H8" s="414"/>
      <c r="I8" s="414"/>
      <c r="J8" s="414"/>
      <c r="K8" s="414"/>
      <c r="L8" s="414"/>
      <c r="M8" s="415"/>
    </row>
    <row r="9" spans="1:13" ht="12.75" customHeight="1" x14ac:dyDescent="0.2">
      <c r="A9" s="447"/>
      <c r="B9" s="448"/>
      <c r="C9" s="449"/>
      <c r="D9" s="456"/>
      <c r="E9" s="457"/>
      <c r="F9" s="457"/>
      <c r="G9" s="457"/>
      <c r="H9" s="457"/>
      <c r="I9" s="457"/>
      <c r="J9" s="457"/>
      <c r="K9" s="457"/>
      <c r="L9" s="457"/>
      <c r="M9" s="458"/>
    </row>
    <row r="10" spans="1:13" ht="12.75" customHeight="1" x14ac:dyDescent="0.2">
      <c r="A10" s="407" t="s">
        <v>31</v>
      </c>
      <c r="B10" s="408"/>
      <c r="C10" s="409"/>
      <c r="D10" s="413" t="s">
        <v>272</v>
      </c>
      <c r="E10" s="414"/>
      <c r="F10" s="414"/>
      <c r="G10" s="414"/>
      <c r="H10" s="414"/>
      <c r="I10" s="414"/>
      <c r="J10" s="414"/>
      <c r="K10" s="414"/>
      <c r="L10" s="414"/>
      <c r="M10" s="415"/>
    </row>
    <row r="11" spans="1:13" ht="13.5" customHeight="1" thickBot="1" x14ac:dyDescent="0.25">
      <c r="A11" s="410"/>
      <c r="B11" s="411"/>
      <c r="C11" s="412"/>
      <c r="D11" s="416"/>
      <c r="E11" s="417"/>
      <c r="F11" s="417"/>
      <c r="G11" s="417"/>
      <c r="H11" s="417"/>
      <c r="I11" s="417"/>
      <c r="J11" s="417"/>
      <c r="K11" s="417"/>
      <c r="L11" s="417"/>
      <c r="M11" s="418"/>
    </row>
    <row r="12" spans="1:13" ht="12.75" customHeight="1" x14ac:dyDescent="0.2">
      <c r="A12" s="419" t="s">
        <v>32</v>
      </c>
      <c r="B12" s="420"/>
      <c r="C12" s="421"/>
      <c r="D12" s="425" t="s">
        <v>89</v>
      </c>
      <c r="E12" s="426"/>
      <c r="F12" s="426"/>
      <c r="G12" s="426"/>
      <c r="H12" s="427"/>
      <c r="I12" s="429" t="s">
        <v>34</v>
      </c>
      <c r="J12" s="430"/>
      <c r="K12" s="433" t="s">
        <v>35</v>
      </c>
      <c r="L12" s="425" t="s">
        <v>8</v>
      </c>
      <c r="M12" s="435"/>
    </row>
    <row r="13" spans="1:13" ht="18.600000000000001" customHeight="1" thickBot="1" x14ac:dyDescent="0.25">
      <c r="A13" s="422"/>
      <c r="B13" s="423"/>
      <c r="C13" s="424"/>
      <c r="D13" s="416"/>
      <c r="E13" s="417"/>
      <c r="F13" s="417"/>
      <c r="G13" s="417"/>
      <c r="H13" s="428"/>
      <c r="I13" s="431"/>
      <c r="J13" s="432"/>
      <c r="K13" s="434"/>
      <c r="L13" s="436"/>
      <c r="M13" s="437"/>
    </row>
    <row r="14" spans="1:13" ht="12.75" customHeight="1" x14ac:dyDescent="0.25">
      <c r="A14" s="459"/>
      <c r="B14" s="460"/>
      <c r="C14" s="461"/>
      <c r="D14" s="462" t="s">
        <v>279</v>
      </c>
      <c r="E14" s="463"/>
      <c r="F14" s="463"/>
      <c r="G14" s="463"/>
      <c r="H14" s="464"/>
      <c r="I14" s="468"/>
      <c r="J14" s="461"/>
      <c r="K14" s="3"/>
      <c r="L14" s="468"/>
      <c r="M14" s="469"/>
    </row>
    <row r="15" spans="1:13" ht="12.75" customHeight="1" x14ac:dyDescent="0.25">
      <c r="A15" s="459"/>
      <c r="B15" s="460"/>
      <c r="C15" s="461"/>
      <c r="D15" s="465"/>
      <c r="E15" s="466"/>
      <c r="F15" s="466"/>
      <c r="G15" s="466"/>
      <c r="H15" s="467"/>
      <c r="I15" s="470"/>
      <c r="J15" s="471"/>
      <c r="K15" s="4"/>
      <c r="L15" s="472"/>
      <c r="M15" s="473"/>
    </row>
    <row r="16" spans="1:13" ht="12.75" customHeight="1" x14ac:dyDescent="0.25">
      <c r="A16" s="5"/>
      <c r="B16" s="6"/>
      <c r="C16" s="7"/>
      <c r="D16" s="465"/>
      <c r="E16" s="466"/>
      <c r="F16" s="466"/>
      <c r="G16" s="466"/>
      <c r="H16" s="467"/>
      <c r="I16" s="8"/>
      <c r="J16" s="9"/>
      <c r="K16" s="4"/>
      <c r="L16" s="474">
        <v>619073.5</v>
      </c>
      <c r="M16" s="475"/>
    </row>
    <row r="17" spans="1:13" ht="12.75" customHeight="1" x14ac:dyDescent="0.25">
      <c r="A17" s="5"/>
      <c r="B17" s="6"/>
      <c r="C17" s="7"/>
      <c r="D17" s="465"/>
      <c r="E17" s="466"/>
      <c r="F17" s="466"/>
      <c r="G17" s="466"/>
      <c r="H17" s="467"/>
      <c r="I17" s="8"/>
      <c r="J17" s="9"/>
      <c r="K17" s="4"/>
      <c r="L17" s="474"/>
      <c r="M17" s="475"/>
    </row>
    <row r="18" spans="1:13" ht="12.75" customHeight="1" x14ac:dyDescent="0.25">
      <c r="A18" s="5"/>
      <c r="B18" s="6"/>
      <c r="C18" s="7"/>
      <c r="D18" s="465"/>
      <c r="E18" s="466"/>
      <c r="F18" s="466"/>
      <c r="G18" s="466"/>
      <c r="H18" s="467"/>
      <c r="I18" s="8"/>
      <c r="J18" s="9"/>
      <c r="K18" s="4"/>
      <c r="L18" s="474"/>
      <c r="M18" s="475"/>
    </row>
    <row r="19" spans="1:13" ht="12.75" customHeight="1" x14ac:dyDescent="0.25">
      <c r="A19" s="459"/>
      <c r="B19" s="460"/>
      <c r="C19" s="461"/>
      <c r="D19" s="465"/>
      <c r="E19" s="466"/>
      <c r="F19" s="466"/>
      <c r="G19" s="466"/>
      <c r="H19" s="467"/>
      <c r="I19" s="470"/>
      <c r="J19" s="471"/>
      <c r="K19" s="4"/>
      <c r="L19" s="476" t="s">
        <v>21</v>
      </c>
      <c r="M19" s="469"/>
    </row>
    <row r="20" spans="1:13" ht="12.75" customHeight="1" x14ac:dyDescent="0.25">
      <c r="A20" s="459"/>
      <c r="B20" s="460"/>
      <c r="C20" s="461"/>
      <c r="D20" s="465"/>
      <c r="E20" s="466"/>
      <c r="F20" s="466"/>
      <c r="G20" s="466"/>
      <c r="H20" s="467"/>
      <c r="I20" s="470"/>
      <c r="J20" s="471"/>
      <c r="K20" s="4"/>
      <c r="L20" s="477"/>
      <c r="M20" s="478"/>
    </row>
    <row r="21" spans="1:13" ht="12.75" customHeight="1" x14ac:dyDescent="0.25">
      <c r="A21" s="459"/>
      <c r="B21" s="460"/>
      <c r="C21" s="461"/>
      <c r="D21" s="465"/>
      <c r="E21" s="466"/>
      <c r="F21" s="466"/>
      <c r="G21" s="466"/>
      <c r="H21" s="467"/>
      <c r="I21" s="470"/>
      <c r="J21" s="471"/>
      <c r="K21" s="4"/>
      <c r="L21" s="468"/>
      <c r="M21" s="469"/>
    </row>
    <row r="22" spans="1:13" ht="12.75" customHeight="1" x14ac:dyDescent="0.25">
      <c r="A22" s="459"/>
      <c r="B22" s="460"/>
      <c r="C22" s="461"/>
      <c r="D22" s="465"/>
      <c r="E22" s="466"/>
      <c r="F22" s="466"/>
      <c r="G22" s="466"/>
      <c r="H22" s="467"/>
      <c r="I22" s="470"/>
      <c r="J22" s="471"/>
      <c r="K22" s="4"/>
      <c r="L22" s="468"/>
      <c r="M22" s="469"/>
    </row>
    <row r="23" spans="1:13" ht="12.75" customHeight="1" x14ac:dyDescent="0.25">
      <c r="A23" s="459"/>
      <c r="B23" s="460"/>
      <c r="C23" s="461"/>
      <c r="D23" s="468"/>
      <c r="E23" s="460"/>
      <c r="F23" s="460"/>
      <c r="G23" s="460"/>
      <c r="H23" s="461"/>
      <c r="I23" s="470"/>
      <c r="J23" s="471"/>
      <c r="K23" s="4"/>
      <c r="L23" s="468"/>
      <c r="M23" s="469"/>
    </row>
    <row r="24" spans="1:13" ht="12.75" customHeight="1" x14ac:dyDescent="0.25">
      <c r="A24" s="459"/>
      <c r="B24" s="460"/>
      <c r="C24" s="461"/>
      <c r="D24" s="468"/>
      <c r="E24" s="460"/>
      <c r="F24" s="460"/>
      <c r="G24" s="460"/>
      <c r="H24" s="461"/>
      <c r="I24" s="470"/>
      <c r="J24" s="471"/>
      <c r="K24" s="4"/>
      <c r="L24" s="468"/>
      <c r="M24" s="469"/>
    </row>
    <row r="25" spans="1:13" ht="12.75" customHeight="1" x14ac:dyDescent="0.25">
      <c r="A25" s="459"/>
      <c r="B25" s="460"/>
      <c r="C25" s="461"/>
      <c r="D25" s="468"/>
      <c r="E25" s="460"/>
      <c r="F25" s="460"/>
      <c r="G25" s="460"/>
      <c r="H25" s="461"/>
      <c r="I25" s="470"/>
      <c r="J25" s="471"/>
      <c r="K25" s="4"/>
      <c r="L25" s="468"/>
      <c r="M25" s="469"/>
    </row>
    <row r="26" spans="1:13" ht="3" customHeight="1" x14ac:dyDescent="0.25">
      <c r="A26" s="459"/>
      <c r="B26" s="460"/>
      <c r="C26" s="461"/>
      <c r="D26" s="468"/>
      <c r="E26" s="460"/>
      <c r="F26" s="460"/>
      <c r="G26" s="460"/>
      <c r="H26" s="461"/>
      <c r="I26" s="470"/>
      <c r="J26" s="471"/>
      <c r="K26" s="4"/>
      <c r="L26" s="468"/>
      <c r="M26" s="469"/>
    </row>
    <row r="27" spans="1:13" s="107" customFormat="1" ht="23.25" customHeight="1" x14ac:dyDescent="0.2">
      <c r="A27" s="106"/>
      <c r="C27" s="108"/>
      <c r="D27" s="117"/>
      <c r="E27" s="479"/>
      <c r="F27" s="479"/>
      <c r="G27" s="113"/>
      <c r="H27" s="115"/>
      <c r="I27" s="109"/>
      <c r="J27" s="110"/>
      <c r="K27" s="114"/>
      <c r="L27" s="111"/>
      <c r="M27" s="112"/>
    </row>
    <row r="28" spans="1:13" ht="12.75" customHeight="1" x14ac:dyDescent="0.25">
      <c r="A28" s="5"/>
      <c r="B28" s="6"/>
      <c r="C28" s="7"/>
      <c r="D28" s="104"/>
      <c r="E28" s="480"/>
      <c r="F28" s="481"/>
      <c r="G28" s="116"/>
      <c r="H28" s="105"/>
      <c r="I28" s="8"/>
      <c r="J28" s="9"/>
      <c r="K28" s="4"/>
      <c r="L28" s="10"/>
      <c r="M28" s="11"/>
    </row>
    <row r="29" spans="1:13" ht="12.75" customHeight="1" x14ac:dyDescent="0.25">
      <c r="A29" s="5"/>
      <c r="B29" s="6"/>
      <c r="C29" s="7"/>
      <c r="D29" s="104"/>
      <c r="E29" s="480"/>
      <c r="F29" s="480"/>
      <c r="G29" s="116"/>
      <c r="H29" s="105"/>
      <c r="I29" s="8"/>
      <c r="J29" s="9"/>
      <c r="K29" s="4"/>
      <c r="L29" s="10"/>
      <c r="M29" s="11"/>
    </row>
    <row r="30" spans="1:13" ht="12.75" customHeight="1" x14ac:dyDescent="0.25">
      <c r="A30" s="459"/>
      <c r="B30" s="460"/>
      <c r="C30" s="461"/>
      <c r="D30" s="104"/>
      <c r="E30" s="480"/>
      <c r="F30" s="481"/>
      <c r="G30" s="116"/>
      <c r="H30" s="105"/>
      <c r="I30" s="470"/>
      <c r="J30" s="471"/>
      <c r="K30" s="4"/>
      <c r="L30" s="468"/>
      <c r="M30" s="469"/>
    </row>
    <row r="31" spans="1:13" ht="12.75" customHeight="1" x14ac:dyDescent="0.25">
      <c r="A31" s="459"/>
      <c r="B31" s="460"/>
      <c r="C31" s="461"/>
      <c r="D31" s="104"/>
      <c r="E31" s="480"/>
      <c r="F31" s="481"/>
      <c r="G31" s="116"/>
      <c r="H31" s="105"/>
      <c r="I31" s="470"/>
      <c r="J31" s="471"/>
      <c r="K31" s="4"/>
      <c r="L31" s="468"/>
      <c r="M31" s="469"/>
    </row>
    <row r="32" spans="1:13" ht="12.75" customHeight="1" x14ac:dyDescent="0.25">
      <c r="A32" s="459"/>
      <c r="B32" s="460"/>
      <c r="C32" s="461"/>
      <c r="D32" s="104"/>
      <c r="E32" s="480"/>
      <c r="F32" s="481"/>
      <c r="G32" s="116"/>
      <c r="H32" s="105"/>
      <c r="I32" s="470"/>
      <c r="J32" s="471"/>
      <c r="K32" s="4"/>
      <c r="L32" s="468"/>
      <c r="M32" s="469"/>
    </row>
    <row r="33" spans="1:13" ht="12.75" customHeight="1" x14ac:dyDescent="0.25">
      <c r="A33" s="459"/>
      <c r="B33" s="460"/>
      <c r="C33" s="461"/>
      <c r="D33" s="104"/>
      <c r="E33" s="480"/>
      <c r="F33" s="481"/>
      <c r="G33" s="116"/>
      <c r="H33" s="123"/>
      <c r="I33" s="470"/>
      <c r="J33" s="471"/>
      <c r="K33" s="12"/>
      <c r="L33" s="468"/>
      <c r="M33" s="469"/>
    </row>
    <row r="34" spans="1:13" s="120" customFormat="1" ht="15.75" customHeight="1" x14ac:dyDescent="0.15">
      <c r="A34" s="482"/>
      <c r="B34" s="483"/>
      <c r="C34" s="484"/>
      <c r="D34" s="118"/>
      <c r="E34" s="485"/>
      <c r="F34" s="483"/>
      <c r="G34" s="121"/>
      <c r="H34" s="122"/>
      <c r="I34" s="486"/>
      <c r="J34" s="487"/>
      <c r="K34" s="119"/>
      <c r="L34" s="488"/>
      <c r="M34" s="489"/>
    </row>
    <row r="35" spans="1:13" ht="15.75" customHeight="1" x14ac:dyDescent="0.25">
      <c r="A35" s="459"/>
      <c r="B35" s="460"/>
      <c r="C35" s="461"/>
      <c r="D35" s="100"/>
      <c r="E35" s="15"/>
      <c r="F35" s="15"/>
      <c r="G35" s="101"/>
      <c r="H35" s="102"/>
      <c r="I35" s="470"/>
      <c r="J35" s="471"/>
      <c r="K35" s="12"/>
      <c r="L35" s="468"/>
      <c r="M35" s="469"/>
    </row>
    <row r="36" spans="1:13" ht="15" x14ac:dyDescent="0.25">
      <c r="A36" s="459"/>
      <c r="B36" s="460"/>
      <c r="C36" s="461"/>
      <c r="D36" s="468"/>
      <c r="E36" s="460"/>
      <c r="F36" s="460"/>
      <c r="G36" s="460"/>
      <c r="H36" s="461"/>
      <c r="I36" s="470"/>
      <c r="J36" s="471"/>
      <c r="K36" s="12"/>
      <c r="L36" s="468"/>
      <c r="M36" s="469"/>
    </row>
    <row r="37" spans="1:13" ht="15" x14ac:dyDescent="0.25">
      <c r="A37" s="459"/>
      <c r="B37" s="460"/>
      <c r="C37" s="461"/>
      <c r="D37" s="468"/>
      <c r="E37" s="460"/>
      <c r="F37" s="460"/>
      <c r="G37" s="460"/>
      <c r="H37" s="461"/>
      <c r="I37" s="470"/>
      <c r="J37" s="471"/>
      <c r="K37" s="12"/>
      <c r="L37" s="468"/>
      <c r="M37" s="469"/>
    </row>
    <row r="38" spans="1:13" ht="15" x14ac:dyDescent="0.25">
      <c r="A38" s="459"/>
      <c r="B38" s="460"/>
      <c r="C38" s="461"/>
      <c r="D38" s="468"/>
      <c r="E38" s="460"/>
      <c r="F38" s="460"/>
      <c r="G38" s="460"/>
      <c r="H38" s="461"/>
      <c r="I38" s="470"/>
      <c r="J38" s="471"/>
      <c r="K38" s="12"/>
      <c r="L38" s="490">
        <f>L16</f>
        <v>619073.5</v>
      </c>
      <c r="M38" s="491"/>
    </row>
    <row r="39" spans="1:13" ht="16.5" customHeight="1" thickBot="1" x14ac:dyDescent="0.3">
      <c r="A39" s="494"/>
      <c r="B39" s="495"/>
      <c r="C39" s="496"/>
      <c r="D39" s="497" t="s">
        <v>36</v>
      </c>
      <c r="E39" s="498"/>
      <c r="F39" s="498"/>
      <c r="G39" s="498"/>
      <c r="H39" s="499"/>
      <c r="I39" s="500"/>
      <c r="J39" s="501"/>
      <c r="K39" s="16"/>
      <c r="L39" s="492"/>
      <c r="M39" s="493"/>
    </row>
    <row r="40" spans="1:13" ht="15" x14ac:dyDescent="0.25">
      <c r="A40" s="502" t="s">
        <v>37</v>
      </c>
      <c r="B40" s="17"/>
      <c r="C40" s="1"/>
      <c r="D40" s="504" t="s">
        <v>38</v>
      </c>
      <c r="E40" s="505"/>
      <c r="F40" s="505"/>
      <c r="G40" s="505"/>
      <c r="H40" s="506"/>
      <c r="I40" s="507" t="s">
        <v>39</v>
      </c>
      <c r="J40" s="18"/>
      <c r="K40" s="1"/>
      <c r="L40" s="1"/>
      <c r="M40" s="19"/>
    </row>
    <row r="41" spans="1:13" ht="14.25" customHeight="1" x14ac:dyDescent="0.25">
      <c r="A41" s="503"/>
      <c r="B41" s="508" t="s">
        <v>40</v>
      </c>
      <c r="C41" s="509"/>
      <c r="D41" s="505"/>
      <c r="E41" s="505"/>
      <c r="F41" s="505"/>
      <c r="G41" s="505"/>
      <c r="H41" s="506"/>
      <c r="I41" s="507"/>
      <c r="J41" s="20" t="s">
        <v>41</v>
      </c>
      <c r="K41" s="1"/>
      <c r="L41" s="1"/>
      <c r="M41" s="19"/>
    </row>
    <row r="42" spans="1:13" ht="15" x14ac:dyDescent="0.25">
      <c r="A42" s="21"/>
      <c r="B42" s="510" t="s">
        <v>42</v>
      </c>
      <c r="C42" s="510"/>
      <c r="D42" s="510"/>
      <c r="E42" s="510"/>
      <c r="F42" s="510"/>
      <c r="G42" s="510"/>
      <c r="H42" s="511"/>
      <c r="I42" s="22"/>
      <c r="J42" s="1" t="s">
        <v>43</v>
      </c>
      <c r="K42" s="1"/>
      <c r="L42" s="1"/>
      <c r="M42" s="19"/>
    </row>
    <row r="43" spans="1:13" ht="15" x14ac:dyDescent="0.25">
      <c r="A43" s="512"/>
      <c r="B43" s="1" t="s">
        <v>44</v>
      </c>
      <c r="C43" s="1"/>
      <c r="D43" s="1"/>
      <c r="E43" s="1"/>
      <c r="F43" s="1"/>
      <c r="G43" s="1"/>
      <c r="H43" s="19"/>
      <c r="I43" s="1"/>
      <c r="J43" s="1" t="s">
        <v>45</v>
      </c>
      <c r="K43" s="1"/>
      <c r="L43" s="1"/>
      <c r="M43" s="19"/>
    </row>
    <row r="44" spans="1:13" ht="12.75" customHeight="1" x14ac:dyDescent="0.25">
      <c r="A44" s="512"/>
      <c r="B44" s="1"/>
      <c r="C44" s="1"/>
      <c r="D44" s="1"/>
      <c r="E44" s="1"/>
      <c r="F44" s="1"/>
      <c r="G44" s="1"/>
      <c r="H44" s="19"/>
      <c r="I44" s="1"/>
      <c r="J44" s="1"/>
      <c r="K44" s="1"/>
      <c r="L44" s="1"/>
      <c r="M44" s="19"/>
    </row>
    <row r="45" spans="1:13" ht="12.75" customHeight="1" x14ac:dyDescent="0.25">
      <c r="A45" s="23"/>
      <c r="B45" s="24"/>
      <c r="C45" s="24"/>
      <c r="D45" s="24"/>
      <c r="E45" s="24"/>
      <c r="F45" s="24"/>
      <c r="G45" s="1"/>
      <c r="H45" s="19"/>
      <c r="I45" s="1"/>
      <c r="J45" s="1"/>
      <c r="K45" s="1"/>
      <c r="L45" s="1"/>
      <c r="M45" s="19"/>
    </row>
    <row r="46" spans="1:13" ht="12.75" customHeight="1" x14ac:dyDescent="0.25">
      <c r="A46" s="23"/>
      <c r="B46" s="1"/>
      <c r="C46" s="1"/>
      <c r="D46" s="1"/>
      <c r="E46" s="1"/>
      <c r="F46" s="1"/>
      <c r="G46" s="1"/>
      <c r="H46" s="19"/>
      <c r="I46" s="1"/>
      <c r="J46" s="1"/>
      <c r="K46" s="1"/>
      <c r="L46" s="1"/>
      <c r="M46" s="19"/>
    </row>
    <row r="47" spans="1:13" ht="13.9" customHeight="1" x14ac:dyDescent="0.25">
      <c r="A47" s="519" t="s">
        <v>46</v>
      </c>
      <c r="B47" s="513"/>
      <c r="C47" s="520" t="s">
        <v>47</v>
      </c>
      <c r="D47" s="520"/>
      <c r="E47" s="520"/>
      <c r="F47" s="520"/>
      <c r="G47" s="520"/>
      <c r="H47" s="521"/>
      <c r="I47" s="1" t="s">
        <v>48</v>
      </c>
      <c r="J47" s="1"/>
      <c r="K47" s="25" t="s">
        <v>49</v>
      </c>
      <c r="L47" s="1"/>
      <c r="M47" s="19"/>
    </row>
    <row r="48" spans="1:13" ht="15" x14ac:dyDescent="0.25">
      <c r="A48" s="26"/>
      <c r="B48" s="27"/>
      <c r="C48" s="28"/>
      <c r="D48" s="28"/>
      <c r="E48" s="28"/>
      <c r="F48" s="28"/>
      <c r="G48" s="27"/>
      <c r="H48" s="29"/>
      <c r="I48" s="1"/>
      <c r="J48" s="1"/>
      <c r="K48" s="1"/>
      <c r="L48" s="1"/>
      <c r="M48" s="19"/>
    </row>
    <row r="49" spans="1:13" ht="15" customHeight="1" x14ac:dyDescent="0.25">
      <c r="A49" s="522" t="s">
        <v>50</v>
      </c>
      <c r="B49" s="504"/>
      <c r="C49" s="504"/>
      <c r="D49" s="523" t="s">
        <v>110</v>
      </c>
      <c r="E49" s="523"/>
      <c r="F49" s="523"/>
      <c r="G49" s="523"/>
      <c r="H49" s="524"/>
      <c r="I49" s="1" t="s">
        <v>50</v>
      </c>
      <c r="J49" s="1"/>
      <c r="K49" s="525" t="s">
        <v>51</v>
      </c>
      <c r="L49" s="525"/>
      <c r="M49" s="19"/>
    </row>
    <row r="50" spans="1:13" ht="15" x14ac:dyDescent="0.25">
      <c r="A50" s="26"/>
      <c r="B50" s="27"/>
      <c r="C50" s="30"/>
      <c r="D50" s="30"/>
      <c r="E50" s="30"/>
      <c r="F50" s="30"/>
      <c r="G50" s="27"/>
      <c r="H50" s="29"/>
      <c r="I50" s="1"/>
      <c r="J50" s="1"/>
      <c r="K50" s="1"/>
      <c r="L50" s="1"/>
      <c r="M50" s="19"/>
    </row>
    <row r="51" spans="1:13" ht="12.75" customHeight="1" x14ac:dyDescent="0.25">
      <c r="A51" s="519" t="s">
        <v>52</v>
      </c>
      <c r="B51" s="513"/>
      <c r="C51" s="134"/>
      <c r="D51" s="526" t="s">
        <v>88</v>
      </c>
      <c r="E51" s="526"/>
      <c r="F51" s="526"/>
      <c r="G51" s="526"/>
      <c r="H51" s="527"/>
      <c r="I51" s="1" t="s">
        <v>52</v>
      </c>
      <c r="J51" s="1"/>
      <c r="K51" s="509" t="s">
        <v>53</v>
      </c>
      <c r="L51" s="509"/>
      <c r="M51" s="19"/>
    </row>
    <row r="52" spans="1:13" ht="32.25" customHeight="1" x14ac:dyDescent="0.25">
      <c r="A52" s="26"/>
      <c r="B52" s="27"/>
      <c r="C52" s="513"/>
      <c r="D52" s="513"/>
      <c r="E52" s="513"/>
      <c r="F52" s="513"/>
      <c r="G52" s="513"/>
      <c r="H52" s="29"/>
      <c r="I52" s="1"/>
      <c r="J52" s="1"/>
      <c r="K52" s="402"/>
      <c r="L52" s="402"/>
      <c r="M52" s="403"/>
    </row>
    <row r="53" spans="1:13" ht="12.75" customHeight="1" x14ac:dyDescent="0.25">
      <c r="A53" s="404" t="s">
        <v>54</v>
      </c>
      <c r="B53" s="405"/>
      <c r="C53" s="504" t="s">
        <v>55</v>
      </c>
      <c r="D53" s="504"/>
      <c r="E53" s="504"/>
      <c r="F53" s="504"/>
      <c r="G53" s="504"/>
      <c r="H53" s="514"/>
      <c r="I53" s="1" t="s">
        <v>56</v>
      </c>
      <c r="J53" s="1"/>
      <c r="K53" s="1" t="s">
        <v>57</v>
      </c>
      <c r="L53" s="1"/>
      <c r="M53" s="19"/>
    </row>
    <row r="54" spans="1:13" ht="15.75" thickBot="1" x14ac:dyDescent="0.3">
      <c r="A54" s="31"/>
      <c r="B54" s="32"/>
      <c r="C54" s="32"/>
      <c r="D54" s="32"/>
      <c r="E54" s="32"/>
      <c r="F54" s="32"/>
      <c r="G54" s="32"/>
      <c r="H54" s="33"/>
      <c r="I54" s="34"/>
      <c r="J54" s="34"/>
      <c r="K54" s="34"/>
      <c r="L54" s="34"/>
      <c r="M54" s="35"/>
    </row>
    <row r="55" spans="1:13" ht="3.75" customHeight="1" thickBot="1" x14ac:dyDescent="0.3">
      <c r="A55" s="36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9"/>
    </row>
    <row r="56" spans="1:13" ht="15" thickBot="1" x14ac:dyDescent="0.25">
      <c r="A56" s="40" t="s">
        <v>58</v>
      </c>
      <c r="B56" s="515" t="s">
        <v>59</v>
      </c>
      <c r="C56" s="516"/>
      <c r="D56" s="516"/>
      <c r="E56" s="516"/>
      <c r="F56" s="516"/>
      <c r="G56" s="516"/>
      <c r="H56" s="516"/>
      <c r="I56" s="516"/>
      <c r="J56" s="516"/>
      <c r="K56" s="516"/>
      <c r="L56" s="516"/>
      <c r="M56" s="517"/>
    </row>
    <row r="57" spans="1:13" ht="13.5" customHeight="1" thickBot="1" x14ac:dyDescent="0.25">
      <c r="A57" s="518" t="s">
        <v>60</v>
      </c>
      <c r="B57" s="516"/>
      <c r="C57" s="516"/>
      <c r="D57" s="516"/>
      <c r="E57" s="516"/>
      <c r="F57" s="516"/>
      <c r="G57" s="517"/>
      <c r="H57" s="518" t="s">
        <v>8</v>
      </c>
      <c r="I57" s="516"/>
      <c r="J57" s="516"/>
      <c r="K57" s="516"/>
      <c r="L57" s="516"/>
      <c r="M57" s="517"/>
    </row>
    <row r="58" spans="1:13" ht="16.5" customHeight="1" x14ac:dyDescent="0.25">
      <c r="A58" s="535" t="s">
        <v>61</v>
      </c>
      <c r="B58" s="537" t="s">
        <v>33</v>
      </c>
      <c r="C58" s="538"/>
      <c r="D58" s="538"/>
      <c r="E58" s="541" t="s">
        <v>62</v>
      </c>
      <c r="F58" s="513"/>
      <c r="G58" s="542"/>
      <c r="H58" s="535" t="s">
        <v>63</v>
      </c>
      <c r="I58" s="543" t="s">
        <v>64</v>
      </c>
      <c r="J58" s="544"/>
      <c r="K58" s="545" t="s">
        <v>65</v>
      </c>
      <c r="L58" s="528" t="s">
        <v>66</v>
      </c>
      <c r="M58" s="529"/>
    </row>
    <row r="59" spans="1:13" ht="32.25" customHeight="1" thickBot="1" x14ac:dyDescent="0.25">
      <c r="A59" s="535"/>
      <c r="B59" s="537"/>
      <c r="C59" s="538"/>
      <c r="D59" s="538"/>
      <c r="E59" s="541"/>
      <c r="F59" s="513"/>
      <c r="G59" s="542"/>
      <c r="H59" s="535"/>
      <c r="I59" s="543"/>
      <c r="J59" s="544"/>
      <c r="K59" s="545"/>
      <c r="L59" s="41" t="s">
        <v>67</v>
      </c>
      <c r="M59" s="42" t="s">
        <v>68</v>
      </c>
    </row>
    <row r="60" spans="1:13" ht="19.5" customHeight="1" thickBot="1" x14ac:dyDescent="0.3">
      <c r="A60" s="536"/>
      <c r="B60" s="539"/>
      <c r="C60" s="540"/>
      <c r="D60" s="540"/>
      <c r="E60" s="436"/>
      <c r="F60" s="423"/>
      <c r="G60" s="437"/>
      <c r="H60" s="43" t="s">
        <v>69</v>
      </c>
      <c r="I60" s="530" t="s">
        <v>70</v>
      </c>
      <c r="J60" s="531"/>
      <c r="K60" s="44" t="s">
        <v>71</v>
      </c>
      <c r="L60" s="45" t="s">
        <v>72</v>
      </c>
      <c r="M60" s="46" t="s">
        <v>73</v>
      </c>
    </row>
    <row r="61" spans="1:13" ht="13.5" customHeight="1" x14ac:dyDescent="0.25">
      <c r="A61" s="47"/>
      <c r="B61" s="48"/>
      <c r="C61" s="1"/>
      <c r="D61" s="14"/>
      <c r="E61" s="49"/>
      <c r="F61" s="1"/>
      <c r="G61" s="19"/>
      <c r="H61" s="50"/>
      <c r="I61" s="13"/>
      <c r="J61" s="14"/>
      <c r="K61" s="4"/>
      <c r="L61" s="51"/>
      <c r="M61" s="52"/>
    </row>
    <row r="62" spans="1:13" ht="13.5" customHeight="1" x14ac:dyDescent="0.25">
      <c r="A62" s="47"/>
      <c r="B62" s="53"/>
      <c r="C62" s="1"/>
      <c r="D62" s="14"/>
      <c r="E62" s="49"/>
      <c r="F62" s="1"/>
      <c r="G62" s="19"/>
      <c r="H62" s="54"/>
      <c r="I62" s="55"/>
      <c r="J62" s="56"/>
      <c r="K62" s="51"/>
      <c r="L62" s="51"/>
      <c r="M62" s="57"/>
    </row>
    <row r="63" spans="1:13" ht="13.5" customHeight="1" x14ac:dyDescent="0.25">
      <c r="A63" s="47"/>
      <c r="B63" s="53"/>
      <c r="C63" s="1"/>
      <c r="D63" s="14"/>
      <c r="E63" s="532"/>
      <c r="F63" s="533"/>
      <c r="G63" s="534"/>
      <c r="H63" s="54"/>
      <c r="I63" s="55"/>
      <c r="J63" s="56"/>
      <c r="K63" s="51"/>
      <c r="L63" s="51"/>
      <c r="M63" s="57"/>
    </row>
    <row r="64" spans="1:13" ht="13.5" customHeight="1" x14ac:dyDescent="0.25">
      <c r="A64" s="47"/>
      <c r="B64" s="53"/>
      <c r="C64" s="1"/>
      <c r="D64" s="14"/>
      <c r="E64" s="49"/>
      <c r="F64" s="1"/>
      <c r="G64" s="19"/>
      <c r="H64" s="54"/>
      <c r="I64" s="55"/>
      <c r="J64" s="56"/>
      <c r="K64" s="51"/>
      <c r="L64" s="58"/>
      <c r="M64" s="57"/>
    </row>
    <row r="65" spans="1:13" ht="13.5" customHeight="1" x14ac:dyDescent="0.25">
      <c r="A65" s="59"/>
      <c r="B65" s="53"/>
      <c r="C65" s="1"/>
      <c r="D65" s="14"/>
      <c r="E65" s="13"/>
      <c r="F65" s="1"/>
      <c r="G65" s="19"/>
      <c r="H65" s="54"/>
      <c r="I65" s="13"/>
      <c r="J65" s="14"/>
      <c r="K65" s="4"/>
      <c r="L65" s="4"/>
      <c r="M65" s="19"/>
    </row>
    <row r="66" spans="1:13" ht="13.5" customHeight="1" x14ac:dyDescent="0.25">
      <c r="A66" s="59"/>
      <c r="B66" s="53"/>
      <c r="C66" s="1"/>
      <c r="D66" s="14"/>
      <c r="E66" s="13"/>
      <c r="F66" s="1"/>
      <c r="G66" s="19"/>
      <c r="H66" s="54"/>
      <c r="I66" s="13"/>
      <c r="J66" s="14"/>
      <c r="K66" s="4"/>
      <c r="L66" s="4"/>
      <c r="M66" s="19"/>
    </row>
    <row r="67" spans="1:13" ht="13.5" customHeight="1" thickBot="1" x14ac:dyDescent="0.25">
      <c r="A67" s="60"/>
      <c r="B67" s="61"/>
      <c r="C67" s="62"/>
      <c r="D67" s="63"/>
      <c r="E67" s="64"/>
      <c r="F67" s="62"/>
      <c r="G67" s="65"/>
      <c r="H67" s="66"/>
      <c r="I67" s="64"/>
      <c r="J67" s="63"/>
      <c r="K67" s="67"/>
      <c r="L67" s="67"/>
      <c r="M67" s="65"/>
    </row>
  </sheetData>
  <mergeCells count="126">
    <mergeCell ref="L58:M58"/>
    <mergeCell ref="I60:J60"/>
    <mergeCell ref="E63:G63"/>
    <mergeCell ref="A58:A60"/>
    <mergeCell ref="B58:D60"/>
    <mergeCell ref="E58:G60"/>
    <mergeCell ref="H58:H59"/>
    <mergeCell ref="I58:J59"/>
    <mergeCell ref="K58:K59"/>
    <mergeCell ref="K52:M52"/>
    <mergeCell ref="A53:B53"/>
    <mergeCell ref="C53:H53"/>
    <mergeCell ref="B56:M56"/>
    <mergeCell ref="A57:G57"/>
    <mergeCell ref="H57:M57"/>
    <mergeCell ref="A43:A44"/>
    <mergeCell ref="A47:B47"/>
    <mergeCell ref="C47:H47"/>
    <mergeCell ref="A51:B51"/>
    <mergeCell ref="K49:L49"/>
    <mergeCell ref="K51:L51"/>
    <mergeCell ref="A40:A41"/>
    <mergeCell ref="D40:H41"/>
    <mergeCell ref="I40:I41"/>
    <mergeCell ref="B41:C41"/>
    <mergeCell ref="B42:H42"/>
    <mergeCell ref="A37:C37"/>
    <mergeCell ref="D37:H37"/>
    <mergeCell ref="I37:J37"/>
    <mergeCell ref="C52:G52"/>
    <mergeCell ref="A49:C49"/>
    <mergeCell ref="D49:H49"/>
    <mergeCell ref="D51:H51"/>
    <mergeCell ref="L37:M37"/>
    <mergeCell ref="A38:C38"/>
    <mergeCell ref="D38:H38"/>
    <mergeCell ref="I38:J38"/>
    <mergeCell ref="L38:M39"/>
    <mergeCell ref="A39:C39"/>
    <mergeCell ref="D39:H39"/>
    <mergeCell ref="A35:C35"/>
    <mergeCell ref="I35:J35"/>
    <mergeCell ref="L35:M35"/>
    <mergeCell ref="A36:C36"/>
    <mergeCell ref="D36:H36"/>
    <mergeCell ref="I36:J36"/>
    <mergeCell ref="L36:M36"/>
    <mergeCell ref="I39:J39"/>
    <mergeCell ref="A33:C33"/>
    <mergeCell ref="I33:J33"/>
    <mergeCell ref="L33:M33"/>
    <mergeCell ref="A34:C34"/>
    <mergeCell ref="I34:J34"/>
    <mergeCell ref="L34:M34"/>
    <mergeCell ref="A31:C31"/>
    <mergeCell ref="I31:J31"/>
    <mergeCell ref="L31:M31"/>
    <mergeCell ref="A32:C32"/>
    <mergeCell ref="I32:J32"/>
    <mergeCell ref="L32:M32"/>
    <mergeCell ref="E31:F31"/>
    <mergeCell ref="E32:F32"/>
    <mergeCell ref="E33:F33"/>
    <mergeCell ref="E34:F34"/>
    <mergeCell ref="A26:C26"/>
    <mergeCell ref="D26:H26"/>
    <mergeCell ref="I26:J26"/>
    <mergeCell ref="L26:M26"/>
    <mergeCell ref="A30:C30"/>
    <mergeCell ref="I30:J30"/>
    <mergeCell ref="L30:M30"/>
    <mergeCell ref="A24:C24"/>
    <mergeCell ref="D24:H24"/>
    <mergeCell ref="I24:J24"/>
    <mergeCell ref="L24:M24"/>
    <mergeCell ref="A25:C25"/>
    <mergeCell ref="D25:H25"/>
    <mergeCell ref="I25:J25"/>
    <mergeCell ref="L25:M25"/>
    <mergeCell ref="E28:F28"/>
    <mergeCell ref="E29:F29"/>
    <mergeCell ref="E30:F30"/>
    <mergeCell ref="E27:F27"/>
    <mergeCell ref="A23:C23"/>
    <mergeCell ref="D23:H23"/>
    <mergeCell ref="I23:J23"/>
    <mergeCell ref="L23:M23"/>
    <mergeCell ref="L19:M19"/>
    <mergeCell ref="A20:C20"/>
    <mergeCell ref="I20:J20"/>
    <mergeCell ref="L20:M20"/>
    <mergeCell ref="A21:C21"/>
    <mergeCell ref="I21:J21"/>
    <mergeCell ref="L21:M21"/>
    <mergeCell ref="A14:C14"/>
    <mergeCell ref="D14:H22"/>
    <mergeCell ref="I14:J14"/>
    <mergeCell ref="L14:M14"/>
    <mergeCell ref="A15:C15"/>
    <mergeCell ref="I15:J15"/>
    <mergeCell ref="L15:M15"/>
    <mergeCell ref="L16:M18"/>
    <mergeCell ref="A19:C19"/>
    <mergeCell ref="I19:J19"/>
    <mergeCell ref="A22:C22"/>
    <mergeCell ref="I22:J22"/>
    <mergeCell ref="L22:M22"/>
    <mergeCell ref="L1:M1"/>
    <mergeCell ref="L2:M2"/>
    <mergeCell ref="A3:J3"/>
    <mergeCell ref="K3:M3"/>
    <mergeCell ref="A4:J4"/>
    <mergeCell ref="K4:M4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</mergeCells>
  <printOptions horizontalCentered="1"/>
  <pageMargins left="0.15748031496063" right="0.39370078740157499" top="0.511811023622047" bottom="0.23622047244094499" header="0.15748031496063" footer="0.15748031496063"/>
  <pageSetup paperSize="9" scale="80" orientation="portrait" copies="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view="pageBreakPreview" zoomScaleSheetLayoutView="100" workbookViewId="0">
      <selection activeCell="I11" sqref="I11"/>
    </sheetView>
  </sheetViews>
  <sheetFormatPr defaultColWidth="9.140625" defaultRowHeight="15" x14ac:dyDescent="0.25"/>
  <cols>
    <col min="1" max="1" width="9.140625" style="68"/>
    <col min="2" max="2" width="8.7109375" style="68" customWidth="1"/>
    <col min="3" max="3" width="3.28515625" style="68" hidden="1" customWidth="1"/>
    <col min="4" max="4" width="12" style="68" customWidth="1"/>
    <col min="5" max="5" width="7.28515625" style="68" customWidth="1"/>
    <col min="6" max="6" width="8.7109375" style="68" customWidth="1"/>
    <col min="7" max="7" width="8.5703125" style="68" customWidth="1"/>
    <col min="8" max="8" width="9.7109375" style="68" bestFit="1" customWidth="1"/>
    <col min="9" max="9" width="8.85546875" style="68" customWidth="1"/>
    <col min="10" max="10" width="11.42578125" style="68" customWidth="1"/>
    <col min="11" max="11" width="12.42578125" style="68" customWidth="1"/>
    <col min="12" max="16384" width="9.140625" style="68"/>
  </cols>
  <sheetData>
    <row r="1" spans="1:11" x14ac:dyDescent="0.25">
      <c r="A1" s="546" t="s">
        <v>74</v>
      </c>
      <c r="B1" s="547"/>
      <c r="C1" s="547"/>
      <c r="D1" s="547"/>
      <c r="E1" s="547"/>
      <c r="F1" s="547"/>
      <c r="G1" s="547"/>
      <c r="H1" s="547"/>
      <c r="I1" s="547"/>
      <c r="J1" s="547"/>
      <c r="K1" s="548"/>
    </row>
    <row r="2" spans="1:11" x14ac:dyDescent="0.25">
      <c r="A2" s="549" t="s">
        <v>75</v>
      </c>
      <c r="B2" s="550"/>
      <c r="C2" s="550"/>
      <c r="D2" s="550"/>
      <c r="E2" s="550"/>
      <c r="F2" s="550"/>
      <c r="G2" s="550"/>
      <c r="H2" s="550"/>
      <c r="I2" s="550"/>
      <c r="J2" s="550"/>
      <c r="K2" s="551"/>
    </row>
    <row r="3" spans="1:11" x14ac:dyDescent="0.25">
      <c r="A3" s="549" t="s">
        <v>76</v>
      </c>
      <c r="B3" s="550"/>
      <c r="C3" s="550"/>
      <c r="D3" s="550"/>
      <c r="E3" s="550"/>
      <c r="F3" s="550"/>
      <c r="G3" s="550"/>
      <c r="H3" s="550"/>
      <c r="I3" s="550"/>
      <c r="J3" s="550"/>
      <c r="K3" s="551"/>
    </row>
    <row r="4" spans="1:11" x14ac:dyDescent="0.25">
      <c r="A4" s="552" t="s">
        <v>77</v>
      </c>
      <c r="B4" s="553"/>
      <c r="C4" s="553"/>
      <c r="D4" s="553"/>
      <c r="E4" s="553"/>
      <c r="F4" s="553"/>
      <c r="G4" s="553"/>
      <c r="H4" s="553"/>
      <c r="I4" s="553"/>
      <c r="J4" s="553"/>
      <c r="K4" s="554"/>
    </row>
    <row r="5" spans="1:11" x14ac:dyDescent="0.25">
      <c r="A5" s="555" t="s">
        <v>78</v>
      </c>
      <c r="B5" s="556"/>
      <c r="C5" s="556"/>
      <c r="D5" s="557" t="s">
        <v>79</v>
      </c>
      <c r="E5" s="558"/>
      <c r="F5" s="558"/>
      <c r="G5" s="558"/>
      <c r="H5" s="558"/>
      <c r="I5" s="558"/>
      <c r="J5" s="558"/>
      <c r="K5" s="559"/>
    </row>
    <row r="6" spans="1:11" x14ac:dyDescent="0.25">
      <c r="A6" s="555" t="s">
        <v>80</v>
      </c>
      <c r="B6" s="556"/>
      <c r="C6" s="556"/>
      <c r="D6" s="557" t="s">
        <v>81</v>
      </c>
      <c r="E6" s="558"/>
      <c r="F6" s="558"/>
      <c r="G6" s="558"/>
      <c r="H6" s="558"/>
      <c r="I6" s="558"/>
      <c r="J6" s="558"/>
      <c r="K6" s="559"/>
    </row>
    <row r="7" spans="1:11" x14ac:dyDescent="0.25">
      <c r="A7" s="555" t="s">
        <v>33</v>
      </c>
      <c r="B7" s="556"/>
      <c r="C7" s="556"/>
      <c r="D7" s="560" t="s">
        <v>115</v>
      </c>
      <c r="E7" s="561"/>
      <c r="F7" s="561"/>
      <c r="G7" s="561"/>
      <c r="H7" s="561"/>
      <c r="I7" s="561"/>
      <c r="J7" s="561"/>
      <c r="K7" s="562"/>
    </row>
    <row r="8" spans="1:11" x14ac:dyDescent="0.25">
      <c r="A8" s="563" t="s">
        <v>82</v>
      </c>
      <c r="B8" s="564"/>
      <c r="C8" s="564"/>
      <c r="D8" s="69"/>
      <c r="E8" s="565" t="s">
        <v>83</v>
      </c>
      <c r="F8" s="565"/>
      <c r="G8" s="565"/>
      <c r="H8" s="565" t="s">
        <v>84</v>
      </c>
      <c r="I8" s="565"/>
      <c r="J8" s="565"/>
      <c r="K8" s="70"/>
    </row>
    <row r="9" spans="1:11" x14ac:dyDescent="0.25">
      <c r="A9" s="563"/>
      <c r="B9" s="564"/>
      <c r="C9" s="564"/>
      <c r="D9" s="103"/>
      <c r="E9" s="71" t="s">
        <v>61</v>
      </c>
      <c r="F9" s="71" t="s">
        <v>85</v>
      </c>
      <c r="G9" s="71" t="s">
        <v>86</v>
      </c>
      <c r="H9" s="71" t="s">
        <v>61</v>
      </c>
      <c r="I9" s="71" t="s">
        <v>85</v>
      </c>
      <c r="J9" s="71" t="s">
        <v>86</v>
      </c>
      <c r="K9" s="72" t="s">
        <v>87</v>
      </c>
    </row>
    <row r="10" spans="1:11" x14ac:dyDescent="0.25">
      <c r="A10" s="566" t="s">
        <v>81</v>
      </c>
      <c r="B10" s="567"/>
      <c r="C10" s="567"/>
      <c r="D10" s="73"/>
      <c r="E10" s="73"/>
      <c r="F10" s="73"/>
      <c r="G10" s="73"/>
      <c r="H10" s="99"/>
      <c r="I10" s="73"/>
      <c r="J10" s="73"/>
      <c r="K10" s="70"/>
    </row>
    <row r="11" spans="1:11" x14ac:dyDescent="0.25">
      <c r="A11" s="566"/>
      <c r="B11" s="567"/>
      <c r="C11" s="567"/>
      <c r="D11" s="73"/>
      <c r="E11" s="73"/>
      <c r="F11" s="73"/>
      <c r="G11" s="73"/>
      <c r="H11" s="73"/>
      <c r="I11" s="73"/>
      <c r="J11" s="73"/>
      <c r="K11" s="70"/>
    </row>
    <row r="12" spans="1:11" x14ac:dyDescent="0.25">
      <c r="A12" s="566"/>
      <c r="B12" s="567"/>
      <c r="C12" s="567"/>
      <c r="D12" s="73"/>
      <c r="E12" s="73"/>
      <c r="F12" s="73"/>
      <c r="G12" s="73"/>
      <c r="H12" s="73"/>
      <c r="I12" s="73"/>
      <c r="J12" s="73"/>
      <c r="K12" s="70"/>
    </row>
    <row r="13" spans="1:11" x14ac:dyDescent="0.25">
      <c r="A13" s="566"/>
      <c r="B13" s="567"/>
      <c r="C13" s="567"/>
      <c r="D13" s="73"/>
      <c r="E13" s="73"/>
      <c r="F13" s="73"/>
      <c r="G13" s="73"/>
      <c r="H13" s="73"/>
      <c r="I13" s="73"/>
      <c r="J13" s="73"/>
      <c r="K13" s="70"/>
    </row>
    <row r="14" spans="1:11" x14ac:dyDescent="0.25">
      <c r="A14" s="566"/>
      <c r="B14" s="567"/>
      <c r="C14" s="567"/>
      <c r="D14" s="73"/>
      <c r="E14" s="73"/>
      <c r="F14" s="73"/>
      <c r="G14" s="73"/>
      <c r="H14" s="73"/>
      <c r="I14" s="73"/>
      <c r="J14" s="73"/>
      <c r="K14" s="70"/>
    </row>
    <row r="15" spans="1:11" x14ac:dyDescent="0.25">
      <c r="A15" s="566"/>
      <c r="B15" s="567"/>
      <c r="C15" s="567"/>
      <c r="D15" s="73"/>
      <c r="E15" s="73"/>
      <c r="F15" s="73"/>
      <c r="G15" s="73"/>
      <c r="H15" s="73"/>
      <c r="I15" s="73"/>
      <c r="J15" s="73"/>
      <c r="K15" s="70"/>
    </row>
    <row r="16" spans="1:11" x14ac:dyDescent="0.25">
      <c r="A16" s="566"/>
      <c r="B16" s="567"/>
      <c r="C16" s="567"/>
      <c r="D16" s="73"/>
      <c r="E16" s="73"/>
      <c r="F16" s="73"/>
      <c r="G16" s="73"/>
      <c r="H16" s="73"/>
      <c r="I16" s="73"/>
      <c r="J16" s="73"/>
      <c r="K16" s="70"/>
    </row>
    <row r="17" spans="1:11" x14ac:dyDescent="0.25">
      <c r="A17" s="566"/>
      <c r="B17" s="567"/>
      <c r="C17" s="567"/>
      <c r="D17" s="73"/>
      <c r="E17" s="73"/>
      <c r="F17" s="73"/>
      <c r="G17" s="73"/>
      <c r="H17" s="73"/>
      <c r="I17" s="73"/>
      <c r="J17" s="73"/>
      <c r="K17" s="70"/>
    </row>
    <row r="18" spans="1:11" x14ac:dyDescent="0.25">
      <c r="A18" s="566"/>
      <c r="B18" s="567"/>
      <c r="C18" s="567"/>
      <c r="D18" s="73"/>
      <c r="E18" s="73"/>
      <c r="F18" s="73"/>
      <c r="G18" s="73"/>
      <c r="H18" s="73"/>
      <c r="I18" s="73"/>
      <c r="J18" s="73"/>
      <c r="K18" s="70"/>
    </row>
    <row r="19" spans="1:11" x14ac:dyDescent="0.25">
      <c r="A19" s="74"/>
      <c r="B19" s="75"/>
      <c r="C19" s="76"/>
      <c r="D19" s="73"/>
      <c r="E19" s="73"/>
      <c r="F19" s="73"/>
      <c r="G19" s="73"/>
      <c r="H19" s="73"/>
      <c r="I19" s="73"/>
      <c r="J19" s="73"/>
      <c r="K19" s="70"/>
    </row>
    <row r="20" spans="1:11" x14ac:dyDescent="0.25">
      <c r="A20" s="566"/>
      <c r="B20" s="567"/>
      <c r="C20" s="567"/>
      <c r="D20" s="73"/>
      <c r="E20" s="73"/>
      <c r="F20" s="73"/>
      <c r="G20" s="73"/>
      <c r="H20" s="73"/>
      <c r="I20" s="73"/>
      <c r="J20" s="73"/>
      <c r="K20" s="70"/>
    </row>
    <row r="21" spans="1:11" x14ac:dyDescent="0.25">
      <c r="A21" s="566"/>
      <c r="B21" s="567"/>
      <c r="C21" s="567"/>
      <c r="D21" s="73"/>
      <c r="E21" s="73"/>
      <c r="F21" s="73"/>
      <c r="G21" s="73"/>
      <c r="H21" s="73"/>
      <c r="I21" s="73"/>
      <c r="J21" s="73"/>
      <c r="K21" s="70"/>
    </row>
    <row r="22" spans="1:11" x14ac:dyDescent="0.25">
      <c r="A22" s="566"/>
      <c r="B22" s="567"/>
      <c r="C22" s="567"/>
      <c r="D22" s="73"/>
      <c r="E22" s="73"/>
      <c r="F22" s="73"/>
      <c r="G22" s="73"/>
      <c r="H22" s="73"/>
      <c r="I22" s="73"/>
      <c r="J22" s="73"/>
      <c r="K22" s="70"/>
    </row>
    <row r="23" spans="1:11" x14ac:dyDescent="0.25">
      <c r="A23" s="566"/>
      <c r="B23" s="567"/>
      <c r="C23" s="567"/>
      <c r="D23" s="73"/>
      <c r="E23" s="73"/>
      <c r="F23" s="73" t="s">
        <v>21</v>
      </c>
      <c r="G23" s="73"/>
      <c r="H23" s="73"/>
      <c r="I23" s="73"/>
      <c r="J23" s="73"/>
      <c r="K23" s="70"/>
    </row>
    <row r="24" spans="1:11" x14ac:dyDescent="0.25">
      <c r="A24" s="566"/>
      <c r="B24" s="567"/>
      <c r="C24" s="567"/>
      <c r="D24" s="73"/>
      <c r="E24" s="73"/>
      <c r="F24" s="73"/>
      <c r="G24" s="73"/>
      <c r="H24" s="73"/>
      <c r="I24" s="73"/>
      <c r="J24" s="73"/>
      <c r="K24" s="70"/>
    </row>
    <row r="25" spans="1:11" x14ac:dyDescent="0.25">
      <c r="A25" s="566"/>
      <c r="B25" s="567"/>
      <c r="C25" s="567"/>
      <c r="D25" s="73"/>
      <c r="E25" s="73"/>
      <c r="F25" s="73"/>
      <c r="G25" s="73"/>
      <c r="H25" s="73"/>
      <c r="I25" s="73"/>
      <c r="J25" s="73"/>
      <c r="K25" s="70"/>
    </row>
    <row r="26" spans="1:11" x14ac:dyDescent="0.25">
      <c r="A26" s="566"/>
      <c r="B26" s="567"/>
      <c r="C26" s="567"/>
      <c r="D26" s="73"/>
      <c r="E26" s="73"/>
      <c r="F26" s="73"/>
      <c r="G26" s="73"/>
      <c r="H26" s="73"/>
      <c r="I26" s="73"/>
      <c r="J26" s="73"/>
      <c r="K26" s="70"/>
    </row>
    <row r="27" spans="1:11" x14ac:dyDescent="0.25">
      <c r="A27" s="566"/>
      <c r="B27" s="567"/>
      <c r="C27" s="567"/>
      <c r="D27" s="73"/>
      <c r="E27" s="73"/>
      <c r="F27" s="73"/>
      <c r="G27" s="73"/>
      <c r="H27" s="73"/>
      <c r="I27" s="73"/>
      <c r="J27" s="73"/>
      <c r="K27" s="70"/>
    </row>
    <row r="28" spans="1:11" x14ac:dyDescent="0.25">
      <c r="A28" s="566"/>
      <c r="B28" s="567"/>
      <c r="C28" s="567"/>
      <c r="D28" s="73"/>
      <c r="E28" s="73"/>
      <c r="F28" s="73"/>
      <c r="G28" s="73"/>
      <c r="H28" s="73"/>
      <c r="I28" s="73"/>
      <c r="J28" s="73"/>
      <c r="K28" s="70"/>
    </row>
    <row r="29" spans="1:11" x14ac:dyDescent="0.25">
      <c r="A29" s="566"/>
      <c r="B29" s="567"/>
      <c r="C29" s="567"/>
      <c r="D29" s="73"/>
      <c r="E29" s="73"/>
      <c r="F29" s="73"/>
      <c r="G29" s="73"/>
      <c r="H29" s="73"/>
      <c r="I29" s="73"/>
      <c r="J29" s="73"/>
      <c r="K29" s="70"/>
    </row>
    <row r="30" spans="1:11" x14ac:dyDescent="0.25">
      <c r="A30" s="566"/>
      <c r="B30" s="567"/>
      <c r="C30" s="567"/>
      <c r="D30" s="73"/>
      <c r="E30" s="73"/>
      <c r="F30" s="73"/>
      <c r="G30" s="73"/>
      <c r="H30" s="73"/>
      <c r="I30" s="73"/>
      <c r="J30" s="73"/>
      <c r="K30" s="70"/>
    </row>
    <row r="31" spans="1:11" x14ac:dyDescent="0.25">
      <c r="A31" s="566"/>
      <c r="B31" s="567"/>
      <c r="C31" s="567"/>
      <c r="D31" s="73"/>
      <c r="E31" s="73"/>
      <c r="F31" s="73"/>
      <c r="G31" s="73"/>
      <c r="H31" s="73"/>
      <c r="I31" s="73"/>
      <c r="J31" s="73"/>
      <c r="K31" s="70"/>
    </row>
    <row r="32" spans="1:11" x14ac:dyDescent="0.25">
      <c r="A32" s="566"/>
      <c r="B32" s="567"/>
      <c r="C32" s="567"/>
      <c r="D32" s="73"/>
      <c r="E32" s="73"/>
      <c r="F32" s="73"/>
      <c r="G32" s="73"/>
      <c r="H32" s="73"/>
      <c r="I32" s="73"/>
      <c r="J32" s="73"/>
      <c r="K32" s="70"/>
    </row>
    <row r="33" spans="1:14" x14ac:dyDescent="0.25">
      <c r="A33" s="566"/>
      <c r="B33" s="567"/>
      <c r="C33" s="567"/>
      <c r="D33" s="73"/>
      <c r="E33" s="73"/>
      <c r="F33" s="73"/>
      <c r="G33" s="73"/>
      <c r="H33" s="73"/>
      <c r="I33" s="73"/>
      <c r="J33" s="73"/>
      <c r="K33" s="70"/>
    </row>
    <row r="34" spans="1:14" x14ac:dyDescent="0.25">
      <c r="A34" s="566"/>
      <c r="B34" s="567"/>
      <c r="C34" s="567"/>
      <c r="D34" s="73"/>
      <c r="E34" s="73"/>
      <c r="F34" s="73"/>
      <c r="G34" s="73"/>
      <c r="H34" s="73"/>
      <c r="I34" s="73"/>
      <c r="J34" s="73"/>
      <c r="K34" s="70"/>
      <c r="N34" s="77"/>
    </row>
    <row r="35" spans="1:14" x14ac:dyDescent="0.25">
      <c r="A35" s="566"/>
      <c r="B35" s="567"/>
      <c r="C35" s="567"/>
      <c r="D35" s="73"/>
      <c r="E35" s="73"/>
      <c r="F35" s="73"/>
      <c r="G35" s="73"/>
      <c r="H35" s="73"/>
      <c r="I35" s="73"/>
      <c r="J35" s="73"/>
      <c r="K35" s="70"/>
    </row>
    <row r="36" spans="1:14" x14ac:dyDescent="0.25">
      <c r="A36" s="566"/>
      <c r="B36" s="567"/>
      <c r="C36" s="567"/>
      <c r="D36" s="73"/>
      <c r="E36" s="73"/>
      <c r="F36" s="73"/>
      <c r="G36" s="73"/>
      <c r="H36" s="73"/>
      <c r="I36" s="73"/>
      <c r="J36" s="73"/>
      <c r="K36" s="70"/>
    </row>
    <row r="37" spans="1:14" x14ac:dyDescent="0.25">
      <c r="A37" s="78"/>
      <c r="B37" s="79"/>
      <c r="C37" s="80"/>
      <c r="D37" s="81"/>
      <c r="E37" s="81"/>
      <c r="F37" s="81"/>
      <c r="G37" s="81"/>
      <c r="H37" s="81"/>
      <c r="I37" s="81"/>
      <c r="J37" s="81"/>
      <c r="K37" s="82"/>
    </row>
    <row r="38" spans="1:14" x14ac:dyDescent="0.25">
      <c r="A38" s="570"/>
      <c r="B38" s="571"/>
      <c r="C38" s="572"/>
      <c r="D38" s="83"/>
      <c r="E38" s="83"/>
      <c r="F38" s="83"/>
      <c r="G38" s="83"/>
      <c r="H38" s="83"/>
      <c r="I38" s="83"/>
      <c r="J38" s="83"/>
      <c r="K38" s="84"/>
    </row>
    <row r="39" spans="1:14" x14ac:dyDescent="0.25">
      <c r="A39" s="85"/>
      <c r="B39" s="86"/>
      <c r="C39" s="87"/>
      <c r="D39" s="83"/>
      <c r="E39" s="83"/>
      <c r="F39" s="83"/>
      <c r="G39" s="83"/>
      <c r="H39" s="83"/>
      <c r="I39" s="83"/>
      <c r="J39" s="83"/>
      <c r="K39" s="84"/>
    </row>
    <row r="40" spans="1:14" x14ac:dyDescent="0.25">
      <c r="A40" s="570"/>
      <c r="B40" s="571"/>
      <c r="C40" s="572"/>
      <c r="D40" s="83"/>
      <c r="E40" s="83"/>
      <c r="F40" s="83"/>
      <c r="G40" s="83"/>
      <c r="H40" s="83"/>
      <c r="I40" s="83"/>
      <c r="J40" s="83"/>
      <c r="K40" s="84"/>
    </row>
    <row r="41" spans="1:14" x14ac:dyDescent="0.25">
      <c r="A41" s="85"/>
      <c r="B41" s="86"/>
      <c r="C41" s="87"/>
      <c r="D41" s="83"/>
      <c r="E41" s="83"/>
      <c r="F41" s="83"/>
      <c r="G41" s="83"/>
      <c r="H41" s="83"/>
      <c r="I41" s="83"/>
      <c r="J41" s="83"/>
      <c r="K41" s="84"/>
    </row>
    <row r="42" spans="1:14" x14ac:dyDescent="0.25">
      <c r="A42" s="573"/>
      <c r="B42" s="574"/>
      <c r="C42" s="575"/>
      <c r="D42" s="83"/>
      <c r="E42" s="83"/>
      <c r="F42" s="83"/>
      <c r="G42" s="83"/>
      <c r="H42" s="83"/>
      <c r="I42" s="83"/>
      <c r="J42" s="83"/>
      <c r="K42" s="84"/>
    </row>
    <row r="43" spans="1:14" x14ac:dyDescent="0.25">
      <c r="A43" s="88"/>
      <c r="B43" s="89"/>
      <c r="C43" s="90"/>
      <c r="D43" s="83"/>
      <c r="E43" s="83"/>
      <c r="F43" s="83"/>
      <c r="G43" s="83"/>
      <c r="H43" s="83"/>
      <c r="I43" s="83"/>
      <c r="J43" s="83"/>
      <c r="K43" s="84"/>
    </row>
    <row r="44" spans="1:14" x14ac:dyDescent="0.25">
      <c r="A44" s="88"/>
      <c r="B44" s="89"/>
      <c r="C44" s="90"/>
      <c r="D44" s="83"/>
      <c r="E44" s="83"/>
      <c r="F44" s="83"/>
      <c r="G44" s="83"/>
      <c r="H44" s="83"/>
      <c r="I44" s="83"/>
      <c r="J44" s="83"/>
      <c r="K44" s="84"/>
    </row>
    <row r="45" spans="1:14" x14ac:dyDescent="0.25">
      <c r="A45" s="573"/>
      <c r="B45" s="574"/>
      <c r="C45" s="575"/>
      <c r="D45" s="83"/>
      <c r="E45" s="83"/>
      <c r="F45" s="83"/>
      <c r="G45" s="83"/>
      <c r="H45" s="83"/>
      <c r="I45" s="83"/>
      <c r="J45" s="83"/>
      <c r="K45" s="84"/>
    </row>
    <row r="46" spans="1:14" x14ac:dyDescent="0.25">
      <c r="A46" s="88"/>
      <c r="B46" s="89"/>
      <c r="C46" s="90"/>
      <c r="D46" s="83"/>
      <c r="E46" s="83"/>
      <c r="F46" s="83"/>
      <c r="G46" s="83"/>
      <c r="H46" s="83"/>
      <c r="I46" s="83"/>
      <c r="J46" s="83"/>
      <c r="K46" s="84"/>
    </row>
    <row r="47" spans="1:14" x14ac:dyDescent="0.25">
      <c r="A47" s="88"/>
      <c r="B47" s="89"/>
      <c r="C47" s="90"/>
      <c r="D47" s="83"/>
      <c r="E47" s="83"/>
      <c r="F47" s="83"/>
      <c r="G47" s="83"/>
      <c r="H47" s="83"/>
      <c r="I47" s="83"/>
      <c r="J47" s="83"/>
      <c r="K47" s="84"/>
    </row>
    <row r="48" spans="1:14" x14ac:dyDescent="0.25">
      <c r="A48" s="568"/>
      <c r="B48" s="569"/>
      <c r="C48" s="569"/>
      <c r="D48" s="83"/>
      <c r="E48" s="83"/>
      <c r="F48" s="83"/>
      <c r="G48" s="83"/>
      <c r="H48" s="83"/>
      <c r="I48" s="83"/>
      <c r="J48" s="83"/>
      <c r="K48" s="84"/>
    </row>
    <row r="49" spans="1:11" x14ac:dyDescent="0.25">
      <c r="A49" s="91"/>
      <c r="B49" s="92"/>
      <c r="C49" s="93"/>
      <c r="D49" s="83"/>
      <c r="E49" s="83"/>
      <c r="F49" s="83"/>
      <c r="G49" s="83"/>
      <c r="H49" s="83"/>
      <c r="I49" s="83"/>
      <c r="J49" s="83"/>
      <c r="K49" s="84"/>
    </row>
    <row r="50" spans="1:11" ht="15.75" thickBot="1" x14ac:dyDescent="0.3">
      <c r="A50" s="94"/>
      <c r="B50" s="95"/>
      <c r="C50" s="96"/>
      <c r="D50" s="97"/>
      <c r="E50" s="97"/>
      <c r="F50" s="97"/>
      <c r="G50" s="97"/>
      <c r="H50" s="97"/>
      <c r="I50" s="97"/>
      <c r="J50" s="97"/>
      <c r="K50" s="98"/>
    </row>
  </sheetData>
  <mergeCells count="44">
    <mergeCell ref="A48:C48"/>
    <mergeCell ref="A35:C35"/>
    <mergeCell ref="A36:C36"/>
    <mergeCell ref="A38:C38"/>
    <mergeCell ref="A40:C40"/>
    <mergeCell ref="A42:C42"/>
    <mergeCell ref="A45:C45"/>
    <mergeCell ref="A34:C34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22:C22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20:C20"/>
    <mergeCell ref="A21:C21"/>
    <mergeCell ref="A6:C6"/>
    <mergeCell ref="D6:K6"/>
    <mergeCell ref="A7:C7"/>
    <mergeCell ref="D7:K7"/>
    <mergeCell ref="A8:C9"/>
    <mergeCell ref="E8:G8"/>
    <mergeCell ref="H8:J8"/>
    <mergeCell ref="A1:K1"/>
    <mergeCell ref="A2:K2"/>
    <mergeCell ref="A3:K3"/>
    <mergeCell ref="A4:K4"/>
    <mergeCell ref="A5:C5"/>
    <mergeCell ref="D5:K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MEDTECH</vt:lpstr>
      <vt:lpstr>RHMPP II</vt:lpstr>
      <vt:lpstr>NDP</vt:lpstr>
      <vt:lpstr>OB-R medtech</vt:lpstr>
      <vt:lpstr>OB-R RHMPP</vt:lpstr>
      <vt:lpstr>OB-R NDP</vt:lpstr>
      <vt:lpstr>Routing Slip</vt:lpstr>
      <vt:lpstr>MEDTECH!Print_Area</vt:lpstr>
      <vt:lpstr>NDP!Print_Area</vt:lpstr>
      <vt:lpstr>'OB-R medtech'!Print_Area</vt:lpstr>
      <vt:lpstr>'OB-R NDP'!Print_Area</vt:lpstr>
      <vt:lpstr>'OB-R RHMPP'!Print_Area</vt:lpstr>
      <vt:lpstr>'RHMPP II'!Print_Area</vt:lpstr>
      <vt:lpstr>'Routing Slip'!Print_Area</vt:lpstr>
      <vt:lpstr>MEDTECH!Print_Titles</vt:lpstr>
      <vt:lpstr>NDP!Print_Titles</vt:lpstr>
      <vt:lpstr>'RHMPP II'!Print_Titles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HRDU-unit</dc:creator>
  <cp:lastModifiedBy>Doh</cp:lastModifiedBy>
  <cp:lastPrinted>2023-06-14T22:31:08Z</cp:lastPrinted>
  <dcterms:created xsi:type="dcterms:W3CDTF">2019-11-13T03:14:03Z</dcterms:created>
  <dcterms:modified xsi:type="dcterms:W3CDTF">2023-06-14T23:58:17Z</dcterms:modified>
</cp:coreProperties>
</file>