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5333\OneDrive - ENGIE\Desktop\"/>
    </mc:Choice>
  </mc:AlternateContent>
  <xr:revisionPtr revIDLastSave="758" documentId="8_{73F9FBC5-2FF7-4DD2-B4EC-0E0A1C80E095}" xr6:coauthVersionLast="45" xr6:coauthVersionMax="45" xr10:uidLastSave="{6B2ACC20-8582-4404-A2BE-3D155861272B}"/>
  <bookViews>
    <workbookView xWindow="-120" yWindow="-120" windowWidth="20730" windowHeight="11160" xr2:uid="{93515F56-EE51-47A5-A2B3-3B0609D04D07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5" i="1" l="1"/>
  <c r="C45" i="1"/>
  <c r="D36" i="1"/>
  <c r="C36" i="1"/>
  <c r="C33" i="1"/>
  <c r="E33" i="1"/>
  <c r="D33" i="1"/>
  <c r="E4" i="1"/>
  <c r="F4" i="1" s="1"/>
  <c r="C29" i="1"/>
  <c r="C22" i="1"/>
  <c r="F22" i="1" s="1"/>
  <c r="F3" i="1"/>
  <c r="C20" i="1"/>
  <c r="E20" i="1" s="1"/>
  <c r="F20" i="1" s="1"/>
  <c r="C19" i="1"/>
  <c r="E19" i="1" s="1"/>
  <c r="F19" i="1" s="1"/>
  <c r="C18" i="1"/>
  <c r="E18" i="1" s="1"/>
  <c r="F18" i="1" s="1"/>
  <c r="C17" i="1"/>
  <c r="E17" i="1" s="1"/>
  <c r="F17" i="1" s="1"/>
  <c r="C16" i="1"/>
  <c r="E16" i="1" s="1"/>
  <c r="F16" i="1" s="1"/>
  <c r="C15" i="1"/>
  <c r="E15" i="1" s="1"/>
  <c r="F15" i="1" s="1"/>
  <c r="C14" i="1"/>
  <c r="E14" i="1" s="1"/>
  <c r="F14" i="1" s="1"/>
  <c r="C13" i="1"/>
  <c r="E13" i="1" s="1"/>
  <c r="F13" i="1" s="1"/>
  <c r="C12" i="1"/>
  <c r="E12" i="1" s="1"/>
  <c r="F12" i="1" s="1"/>
  <c r="C11" i="1"/>
  <c r="E11" i="1" s="1"/>
  <c r="F11" i="1" s="1"/>
  <c r="C10" i="1"/>
  <c r="E10" i="1" s="1"/>
  <c r="F10" i="1" s="1"/>
  <c r="C9" i="1"/>
  <c r="E9" i="1" s="1"/>
  <c r="F9" i="1" s="1"/>
  <c r="C8" i="1"/>
  <c r="E8" i="1" s="1"/>
  <c r="F8" i="1" s="1"/>
  <c r="C7" i="1"/>
  <c r="E7" i="1" s="1"/>
  <c r="F7" i="1" s="1"/>
  <c r="C6" i="1"/>
  <c r="E6" i="1" s="1"/>
  <c r="F6" i="1" s="1"/>
  <c r="E3" i="1"/>
  <c r="F24" i="1" l="1"/>
  <c r="F26" i="1" s="1"/>
  <c r="F29" i="1" s="1"/>
  <c r="E24" i="1"/>
  <c r="E26" i="1" s="1"/>
  <c r="D41" i="1" s="1"/>
  <c r="C51" i="1" l="1"/>
  <c r="B51" i="1"/>
  <c r="B41" i="1"/>
  <c r="B39" i="1"/>
  <c r="D40" i="1"/>
  <c r="D39" i="1"/>
  <c r="B40" i="1"/>
</calcChain>
</file>

<file path=xl/sharedStrings.xml><?xml version="1.0" encoding="utf-8"?>
<sst xmlns="http://schemas.openxmlformats.org/spreadsheetml/2006/main" count="199" uniqueCount="142">
  <si>
    <t>U6</t>
  </si>
  <si>
    <t>u16</t>
  </si>
  <si>
    <t>U25</t>
  </si>
  <si>
    <t>U40</t>
  </si>
  <si>
    <t>U65</t>
  </si>
  <si>
    <t>U100</t>
  </si>
  <si>
    <t>U160</t>
  </si>
  <si>
    <t>DN40</t>
  </si>
  <si>
    <t>DN50</t>
  </si>
  <si>
    <t>DN65</t>
  </si>
  <si>
    <t>DN32</t>
  </si>
  <si>
    <t>DN80</t>
  </si>
  <si>
    <t>DN100</t>
  </si>
  <si>
    <t>DN125</t>
  </si>
  <si>
    <t>DN150</t>
  </si>
  <si>
    <t>DN200</t>
  </si>
  <si>
    <t>DN250</t>
  </si>
  <si>
    <t>DN300</t>
  </si>
  <si>
    <t>DN400</t>
  </si>
  <si>
    <t>DN450</t>
  </si>
  <si>
    <t>DN350</t>
  </si>
  <si>
    <t>22mm Cu</t>
  </si>
  <si>
    <t>15mm Cu</t>
  </si>
  <si>
    <t>28mm Cu</t>
  </si>
  <si>
    <t>35mm Cu</t>
  </si>
  <si>
    <t>42mm Cu</t>
  </si>
  <si>
    <t>54mm Cu</t>
  </si>
  <si>
    <t>67mm CU</t>
  </si>
  <si>
    <t>Pipesize 1</t>
  </si>
  <si>
    <t>Pipesize 2</t>
  </si>
  <si>
    <t>Pipesize 3</t>
  </si>
  <si>
    <t>Pipesize 4</t>
  </si>
  <si>
    <t>Pipesize 5</t>
  </si>
  <si>
    <t>Pipesize 6</t>
  </si>
  <si>
    <t>Pipesize 7</t>
  </si>
  <si>
    <t>Pipesize 8</t>
  </si>
  <si>
    <t>Pipesize 9</t>
  </si>
  <si>
    <t>Pipesize 10</t>
  </si>
  <si>
    <t>Pipesize 11</t>
  </si>
  <si>
    <t>Pipesize 12</t>
  </si>
  <si>
    <t>Pipesize 13</t>
  </si>
  <si>
    <t>Pipesize 14</t>
  </si>
  <si>
    <t>Pipesize 15</t>
  </si>
  <si>
    <t>DN25</t>
  </si>
  <si>
    <t>DN20</t>
  </si>
  <si>
    <t>DN15</t>
  </si>
  <si>
    <t>Purge hose</t>
  </si>
  <si>
    <t>Total Volume</t>
  </si>
  <si>
    <t>No Meter</t>
  </si>
  <si>
    <t>Volume Per Meter</t>
  </si>
  <si>
    <t>20mm</t>
  </si>
  <si>
    <t>25mm</t>
  </si>
  <si>
    <t>32mm</t>
  </si>
  <si>
    <t>40mm</t>
  </si>
  <si>
    <t>50mm</t>
  </si>
  <si>
    <t>65mm</t>
  </si>
  <si>
    <t>80mm</t>
  </si>
  <si>
    <t>100mm</t>
  </si>
  <si>
    <t>125mm</t>
  </si>
  <si>
    <t>150mm</t>
  </si>
  <si>
    <t>200mm</t>
  </si>
  <si>
    <t>Length (m)</t>
  </si>
  <si>
    <t>Pipe Diameter to be purged</t>
  </si>
  <si>
    <t>DN600</t>
  </si>
  <si>
    <t>DN750</t>
  </si>
  <si>
    <t>DN900</t>
  </si>
  <si>
    <t>DN1200</t>
  </si>
  <si>
    <t>Purge Time (secs)</t>
  </si>
  <si>
    <t>Diaphram Meter</t>
  </si>
  <si>
    <t>Rotary Meter</t>
  </si>
  <si>
    <t>Fittings Volume 10%</t>
  </si>
  <si>
    <t>Table 3</t>
  </si>
  <si>
    <t>Table 4</t>
  </si>
  <si>
    <t>Purge Hose Vol</t>
  </si>
  <si>
    <t>Table 12</t>
  </si>
  <si>
    <t>Table 3 RD</t>
  </si>
  <si>
    <t>Water SG</t>
  </si>
  <si>
    <t>High SG</t>
  </si>
  <si>
    <t>Elec 1 dp</t>
  </si>
  <si>
    <t>Elec 2 dp</t>
  </si>
  <si>
    <t>Elec 0dp</t>
  </si>
  <si>
    <t>Mercury</t>
  </si>
  <si>
    <t>0-120</t>
  </si>
  <si>
    <t>0-200</t>
  </si>
  <si>
    <t>0-2000</t>
  </si>
  <si>
    <t>0-20000</t>
  </si>
  <si>
    <t>0-1000</t>
  </si>
  <si>
    <t>Table 6</t>
  </si>
  <si>
    <t>Gauge</t>
  </si>
  <si>
    <t>Range</t>
  </si>
  <si>
    <t>GRM</t>
  </si>
  <si>
    <t>TTD Max</t>
  </si>
  <si>
    <t>Gauge choice</t>
  </si>
  <si>
    <t>Type</t>
  </si>
  <si>
    <t>TTD max</t>
  </si>
  <si>
    <t>NATURAL</t>
  </si>
  <si>
    <t>PROPANE</t>
  </si>
  <si>
    <t>BUTANE</t>
  </si>
  <si>
    <t>LPG/AIR (SNG)</t>
  </si>
  <si>
    <t>LPG/AIR (SMG)</t>
  </si>
  <si>
    <t>COAL GAS</t>
  </si>
  <si>
    <t>Gas Type</t>
  </si>
  <si>
    <t>Gas</t>
  </si>
  <si>
    <t>Nitorgen</t>
  </si>
  <si>
    <t>Table 10 F1</t>
  </si>
  <si>
    <t>Fuel type</t>
  </si>
  <si>
    <t>Test using Gas</t>
  </si>
  <si>
    <t>Test Using N2</t>
  </si>
  <si>
    <t>TTD New/Existing type A</t>
  </si>
  <si>
    <t>TTD using Gas (mins)</t>
  </si>
  <si>
    <t>Existing Type C &amp;D</t>
  </si>
  <si>
    <t>external exposed areas (Area type C)</t>
  </si>
  <si>
    <t>Inadequately ventilated areas (Area type A)</t>
  </si>
  <si>
    <t>Adequately ventilated internal areas of volume less than 60 m3 (Area Type B)</t>
  </si>
  <si>
    <t xml:space="preserve">Adequately ventilated internal areas of volume 60 m3 or greater and </t>
  </si>
  <si>
    <t>Underground (buried) (Area type D).</t>
  </si>
  <si>
    <t>Room Voulme</t>
  </si>
  <si>
    <t>Existing In Type A</t>
  </si>
  <si>
    <t>TTD Using N2 (mins)</t>
  </si>
  <si>
    <t>Elec 1dp</t>
  </si>
  <si>
    <t>operating fuel</t>
  </si>
  <si>
    <t>F3 Gas</t>
  </si>
  <si>
    <t>F3 N2</t>
  </si>
  <si>
    <t>Propane</t>
  </si>
  <si>
    <t>Butane</t>
  </si>
  <si>
    <t>LPG/air (SNG)</t>
  </si>
  <si>
    <t>LPG/Air (SMG)</t>
  </si>
  <si>
    <t>Coal Gas</t>
  </si>
  <si>
    <t>Fuel Type</t>
  </si>
  <si>
    <t>F3 Using Gas</t>
  </si>
  <si>
    <t>F3 Using N2</t>
  </si>
  <si>
    <t>MPLR</t>
  </si>
  <si>
    <t>Gauge Movement</t>
  </si>
  <si>
    <t>TTD From above</t>
  </si>
  <si>
    <t>MPLR Gas</t>
  </si>
  <si>
    <t>MPLR N2</t>
  </si>
  <si>
    <t>Natural</t>
  </si>
  <si>
    <t>Table 11 F3</t>
  </si>
  <si>
    <t>See Table 7 and 8 for MPLR</t>
  </si>
  <si>
    <r>
      <t>Maximum Purge flow Rate Qp (m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/hr)</t>
    </r>
  </si>
  <si>
    <r>
      <t>Installation Volume (m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)</t>
    </r>
  </si>
  <si>
    <r>
      <t>Purge Volume (m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</si>
</sst>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theme="1"/>
      </left>
      <right style="thin">
        <color rgb="FF3F3F3F"/>
      </right>
      <top style="double">
        <color theme="1"/>
      </top>
      <bottom style="double">
        <color theme="1"/>
      </bottom>
      <diagonal/>
    </border>
    <border>
      <left style="thin">
        <color rgb="FF3F3F3F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double">
        <color theme="1"/>
      </left>
      <right/>
      <top style="double">
        <color theme="1"/>
      </top>
      <bottom style="double">
        <color theme="1"/>
      </bottom>
      <diagonal/>
    </border>
    <border>
      <left/>
      <right/>
      <top style="double">
        <color theme="1"/>
      </top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double">
        <color theme="1"/>
      </left>
      <right style="double">
        <color rgb="FF3F3F3F"/>
      </right>
      <top style="double">
        <color theme="1"/>
      </top>
      <bottom/>
      <diagonal/>
    </border>
    <border>
      <left style="double">
        <color rgb="FF3F3F3F"/>
      </left>
      <right style="double">
        <color rgb="FF3F3F3F"/>
      </right>
      <top style="double">
        <color theme="1"/>
      </top>
      <bottom/>
      <diagonal/>
    </border>
    <border>
      <left style="double">
        <color rgb="FF3F3F3F"/>
      </left>
      <right style="double">
        <color theme="1"/>
      </right>
      <top style="double">
        <color theme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4" borderId="3" applyNumberFormat="0" applyAlignment="0" applyProtection="0"/>
    <xf numFmtId="0" fontId="1" fillId="5" borderId="4" applyNumberFormat="0" applyFont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3" fillId="3" borderId="2" xfId="2" applyAlignment="1">
      <alignment horizontal="center"/>
    </xf>
    <xf numFmtId="0" fontId="5" fillId="4" borderId="3" xfId="4"/>
    <xf numFmtId="0" fontId="5" fillId="4" borderId="3" xfId="4" applyAlignment="1">
      <alignment horizontal="center"/>
    </xf>
    <xf numFmtId="2" fontId="3" fillId="3" borderId="2" xfId="2" applyNumberFormat="1" applyAlignment="1">
      <alignment horizontal="center"/>
    </xf>
    <xf numFmtId="0" fontId="0" fillId="0" borderId="5" xfId="0" applyBorder="1"/>
    <xf numFmtId="0" fontId="3" fillId="3" borderId="2" xfId="2"/>
    <xf numFmtId="0" fontId="5" fillId="4" borderId="0" xfId="4" applyBorder="1"/>
    <xf numFmtId="0" fontId="2" fillId="5" borderId="14" xfId="5" applyFont="1" applyBorder="1"/>
    <xf numFmtId="0" fontId="2" fillId="2" borderId="14" xfId="1" applyBorder="1" applyAlignment="1">
      <alignment horizontal="center"/>
    </xf>
    <xf numFmtId="0" fontId="0" fillId="5" borderId="14" xfId="5" applyFont="1" applyBorder="1" applyAlignment="1">
      <alignment horizontal="center"/>
    </xf>
    <xf numFmtId="0" fontId="4" fillId="3" borderId="14" xfId="3" applyBorder="1" applyAlignment="1">
      <alignment horizontal="center"/>
    </xf>
    <xf numFmtId="0" fontId="0" fillId="5" borderId="14" xfId="5" applyFont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5" fillId="4" borderId="3" xfId="4" applyBorder="1"/>
    <xf numFmtId="0" fontId="5" fillId="4" borderId="15" xfId="4" applyBorder="1"/>
    <xf numFmtId="0" fontId="5" fillId="4" borderId="15" xfId="4" applyBorder="1" applyAlignment="1">
      <alignment wrapText="1"/>
    </xf>
    <xf numFmtId="0" fontId="2" fillId="2" borderId="19" xfId="1" applyBorder="1" applyAlignment="1">
      <alignment horizontal="center"/>
    </xf>
    <xf numFmtId="0" fontId="5" fillId="4" borderId="16" xfId="4" applyBorder="1" applyAlignment="1">
      <alignment horizontal="center"/>
    </xf>
    <xf numFmtId="2" fontId="3" fillId="3" borderId="3" xfId="2" applyNumberFormat="1" applyBorder="1" applyAlignment="1">
      <alignment horizontal="center"/>
    </xf>
    <xf numFmtId="0" fontId="3" fillId="3" borderId="20" xfId="2" applyBorder="1" applyAlignment="1">
      <alignment horizontal="center"/>
    </xf>
    <xf numFmtId="0" fontId="5" fillId="4" borderId="5" xfId="4" applyBorder="1"/>
    <xf numFmtId="0" fontId="5" fillId="4" borderId="29" xfId="4" applyBorder="1" applyAlignment="1">
      <alignment horizontal="center"/>
    </xf>
    <xf numFmtId="0" fontId="5" fillId="4" borderId="29" xfId="4" applyBorder="1"/>
    <xf numFmtId="0" fontId="2" fillId="2" borderId="5" xfId="1" applyBorder="1" applyAlignment="1">
      <alignment horizontal="center"/>
    </xf>
    <xf numFmtId="0" fontId="0" fillId="5" borderId="5" xfId="5" applyFont="1" applyBorder="1" applyAlignment="1">
      <alignment horizontal="center"/>
    </xf>
    <xf numFmtId="0" fontId="6" fillId="0" borderId="5" xfId="0" applyFont="1" applyBorder="1"/>
    <xf numFmtId="0" fontId="5" fillId="0" borderId="0" xfId="4" applyFill="1" applyBorder="1" applyAlignment="1">
      <alignment horizontal="center"/>
    </xf>
    <xf numFmtId="0" fontId="5" fillId="4" borderId="15" xfId="4" applyBorder="1" applyAlignment="1">
      <alignment horizontal="center"/>
    </xf>
    <xf numFmtId="0" fontId="4" fillId="3" borderId="30" xfId="3" applyBorder="1" applyAlignment="1">
      <alignment horizontal="center"/>
    </xf>
    <xf numFmtId="0" fontId="5" fillId="4" borderId="14" xfId="4" applyBorder="1" applyAlignment="1">
      <alignment horizontal="center"/>
    </xf>
    <xf numFmtId="0" fontId="5" fillId="4" borderId="19" xfId="4" applyBorder="1"/>
    <xf numFmtId="0" fontId="2" fillId="2" borderId="3" xfId="1" applyBorder="1" applyAlignment="1">
      <alignment horizontal="center"/>
    </xf>
    <xf numFmtId="0" fontId="0" fillId="5" borderId="3" xfId="5" applyFont="1" applyBorder="1" applyAlignment="1">
      <alignment horizontal="center"/>
    </xf>
    <xf numFmtId="0" fontId="5" fillId="4" borderId="31" xfId="4" applyBorder="1" applyAlignment="1">
      <alignment horizontal="center"/>
    </xf>
    <xf numFmtId="0" fontId="5" fillId="4" borderId="32" xfId="4" applyBorder="1" applyAlignment="1">
      <alignment horizontal="center"/>
    </xf>
    <xf numFmtId="0" fontId="5" fillId="4" borderId="32" xfId="4" applyBorder="1"/>
    <xf numFmtId="0" fontId="5" fillId="4" borderId="33" xfId="4" applyBorder="1" applyAlignment="1">
      <alignment horizontal="center"/>
    </xf>
    <xf numFmtId="0" fontId="0" fillId="5" borderId="19" xfId="5" applyFont="1" applyBorder="1" applyAlignment="1">
      <alignment horizontal="center"/>
    </xf>
    <xf numFmtId="2" fontId="3" fillId="3" borderId="34" xfId="2" applyNumberForma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4" borderId="25" xfId="4" applyBorder="1" applyAlignment="1">
      <alignment horizontal="center"/>
    </xf>
    <xf numFmtId="0" fontId="5" fillId="4" borderId="26" xfId="4" applyBorder="1" applyAlignment="1">
      <alignment horizontal="center"/>
    </xf>
    <xf numFmtId="0" fontId="5" fillId="4" borderId="27" xfId="4" applyBorder="1" applyAlignment="1">
      <alignment horizontal="center"/>
    </xf>
    <xf numFmtId="0" fontId="0" fillId="5" borderId="17" xfId="5" applyFont="1" applyBorder="1" applyAlignment="1">
      <alignment horizontal="center"/>
    </xf>
    <xf numFmtId="0" fontId="0" fillId="5" borderId="28" xfId="5" applyFont="1" applyBorder="1" applyAlignment="1">
      <alignment horizontal="center"/>
    </xf>
    <xf numFmtId="0" fontId="0" fillId="5" borderId="18" xfId="5" applyFont="1" applyBorder="1" applyAlignment="1">
      <alignment horizontal="center"/>
    </xf>
    <xf numFmtId="0" fontId="3" fillId="3" borderId="23" xfId="2" applyBorder="1" applyAlignment="1">
      <alignment horizontal="center"/>
    </xf>
    <xf numFmtId="0" fontId="3" fillId="3" borderId="24" xfId="2" applyBorder="1" applyAlignment="1">
      <alignment horizontal="center"/>
    </xf>
    <xf numFmtId="0" fontId="5" fillId="4" borderId="21" xfId="4" applyBorder="1" applyAlignment="1">
      <alignment horizontal="center"/>
    </xf>
    <xf numFmtId="0" fontId="5" fillId="4" borderId="22" xfId="4" applyBorder="1" applyAlignment="1">
      <alignment horizontal="center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10" fillId="6" borderId="14" xfId="1" applyFont="1" applyFill="1" applyBorder="1" applyAlignment="1">
      <alignment horizontal="center"/>
    </xf>
    <xf numFmtId="0" fontId="2" fillId="6" borderId="14" xfId="1" applyFill="1" applyBorder="1" applyAlignment="1">
      <alignment horizontal="center"/>
    </xf>
    <xf numFmtId="0" fontId="2" fillId="6" borderId="3" xfId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6" borderId="3" xfId="1" applyFont="1" applyFill="1" applyBorder="1" applyAlignment="1">
      <alignment horizontal="center"/>
    </xf>
  </cellXfs>
  <cellStyles count="6">
    <cellStyle name="Calculation" xfId="3" builtinId="22"/>
    <cellStyle name="Check Cell" xfId="4" builtinId="23"/>
    <cellStyle name="Input" xfId="1" builtinId="20"/>
    <cellStyle name="Normal" xfId="0" builtinId="0"/>
    <cellStyle name="Note" xfId="5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8260-BF29-49B4-9A4A-22C041AA0E6C}">
  <dimension ref="A1:J52"/>
  <sheetViews>
    <sheetView tabSelected="1" workbookViewId="0">
      <selection activeCell="B48" sqref="B48"/>
    </sheetView>
  </sheetViews>
  <sheetFormatPr defaultRowHeight="15" x14ac:dyDescent="0.25"/>
  <cols>
    <col min="1" max="1" width="24" customWidth="1"/>
    <col min="2" max="2" width="22" style="1" customWidth="1"/>
    <col min="3" max="3" width="17.5703125" style="1" bestFit="1" customWidth="1"/>
    <col min="4" max="4" width="19.5703125" customWidth="1"/>
    <col min="5" max="5" width="22.85546875" style="1" customWidth="1"/>
    <col min="6" max="6" width="26.7109375" style="1" customWidth="1"/>
    <col min="10" max="10" width="27.7109375" customWidth="1"/>
  </cols>
  <sheetData>
    <row r="1" spans="1:6" x14ac:dyDescent="0.25">
      <c r="C1" s="30"/>
      <c r="D1" s="30"/>
      <c r="E1" s="30"/>
      <c r="F1" s="30"/>
    </row>
    <row r="2" spans="1:6" ht="15.75" thickBot="1" x14ac:dyDescent="0.3">
      <c r="D2" s="1"/>
    </row>
    <row r="3" spans="1:6" ht="16.5" thickTop="1" thickBot="1" x14ac:dyDescent="0.3">
      <c r="A3" s="34" t="s">
        <v>68</v>
      </c>
      <c r="B3" s="20" t="s">
        <v>1</v>
      </c>
      <c r="C3" s="15"/>
      <c r="D3" s="15"/>
      <c r="E3" s="11">
        <f>VLOOKUP(B3,Data!A2:B8,2,FALSE)</f>
        <v>2.5000000000000001E-2</v>
      </c>
      <c r="F3" s="11">
        <f>VLOOKUP(B3,Data!A2:C8,3,FALSE)*5</f>
        <v>0.03</v>
      </c>
    </row>
    <row r="4" spans="1:6" ht="16.5" thickTop="1" thickBot="1" x14ac:dyDescent="0.3">
      <c r="A4" s="34" t="s">
        <v>69</v>
      </c>
      <c r="B4" s="20" t="s">
        <v>48</v>
      </c>
      <c r="C4" s="15"/>
      <c r="D4" s="15"/>
      <c r="E4" s="11">
        <f>VLOOKUP(Sheet1!B4,Data!A29:B43,2,FALSE)</f>
        <v>0</v>
      </c>
      <c r="F4" s="11">
        <f>1.5*E4</f>
        <v>0</v>
      </c>
    </row>
    <row r="5" spans="1:6" ht="18.75" thickTop="1" thickBot="1" x14ac:dyDescent="0.3">
      <c r="C5" s="4" t="s">
        <v>49</v>
      </c>
      <c r="D5" s="31" t="s">
        <v>61</v>
      </c>
      <c r="E5" s="33" t="s">
        <v>140</v>
      </c>
      <c r="F5" s="33" t="s">
        <v>141</v>
      </c>
    </row>
    <row r="6" spans="1:6" ht="15.75" thickTop="1" x14ac:dyDescent="0.25">
      <c r="A6" s="9" t="s">
        <v>28</v>
      </c>
      <c r="B6" s="10" t="s">
        <v>45</v>
      </c>
      <c r="C6" s="11">
        <f>VLOOKUP(B6,Data!E2:F25,2,FALSE)</f>
        <v>2.4000000000000001E-4</v>
      </c>
      <c r="D6" s="64">
        <v>1</v>
      </c>
      <c r="E6" s="32">
        <f>C6*D6</f>
        <v>2.4000000000000001E-4</v>
      </c>
      <c r="F6" s="32">
        <f>E6*1.5</f>
        <v>3.6000000000000002E-4</v>
      </c>
    </row>
    <row r="7" spans="1:6" x14ac:dyDescent="0.25">
      <c r="A7" s="9" t="s">
        <v>29</v>
      </c>
      <c r="B7" s="10" t="s">
        <v>44</v>
      </c>
      <c r="C7" s="11">
        <f>VLOOKUP(B7,Data!E2:F25,2,FALSE)</f>
        <v>4.6000000000000001E-4</v>
      </c>
      <c r="D7" s="64">
        <v>1</v>
      </c>
      <c r="E7" s="12">
        <f t="shared" ref="E7:E20" si="0">C7*D7</f>
        <v>4.6000000000000001E-4</v>
      </c>
      <c r="F7" s="12">
        <f t="shared" ref="F7:F20" si="1">E7*1.5</f>
        <v>6.9000000000000008E-4</v>
      </c>
    </row>
    <row r="8" spans="1:6" x14ac:dyDescent="0.25">
      <c r="A8" s="9" t="s">
        <v>30</v>
      </c>
      <c r="B8" s="10" t="s">
        <v>10</v>
      </c>
      <c r="C8" s="11">
        <f>VLOOKUP(B8,Data!E2:F25,2,FALSE)</f>
        <v>1.1000000000000001E-3</v>
      </c>
      <c r="D8" s="64">
        <v>15</v>
      </c>
      <c r="E8" s="12">
        <f t="shared" si="0"/>
        <v>1.6500000000000001E-2</v>
      </c>
      <c r="F8" s="12">
        <f t="shared" si="1"/>
        <v>2.4750000000000001E-2</v>
      </c>
    </row>
    <row r="9" spans="1:6" x14ac:dyDescent="0.25">
      <c r="A9" s="9" t="s">
        <v>31</v>
      </c>
      <c r="B9" s="10" t="s">
        <v>12</v>
      </c>
      <c r="C9" s="11">
        <f>VLOOKUP(B9,Data!E2:F25,2,FALSE)</f>
        <v>8.9999999999999993E-3</v>
      </c>
      <c r="D9" s="64">
        <v>10</v>
      </c>
      <c r="E9" s="12">
        <f t="shared" si="0"/>
        <v>0.09</v>
      </c>
      <c r="F9" s="12">
        <f t="shared" si="1"/>
        <v>0.13500000000000001</v>
      </c>
    </row>
    <row r="10" spans="1:6" x14ac:dyDescent="0.25">
      <c r="A10" s="9" t="s">
        <v>32</v>
      </c>
      <c r="B10" s="10" t="s">
        <v>15</v>
      </c>
      <c r="C10" s="11">
        <f>VLOOKUP(B10,Data!E2:F25,2,FALSE)</f>
        <v>3.5000000000000003E-2</v>
      </c>
      <c r="D10" s="64">
        <v>0</v>
      </c>
      <c r="E10" s="12">
        <f t="shared" si="0"/>
        <v>0</v>
      </c>
      <c r="F10" s="12">
        <f t="shared" si="1"/>
        <v>0</v>
      </c>
    </row>
    <row r="11" spans="1:6" x14ac:dyDescent="0.25">
      <c r="A11" s="9" t="s">
        <v>33</v>
      </c>
      <c r="B11" s="10" t="s">
        <v>8</v>
      </c>
      <c r="C11" s="11">
        <f>VLOOKUP(B11,Data!E2:F25,2,FALSE)</f>
        <v>2.3999999999999998E-3</v>
      </c>
      <c r="D11" s="64">
        <v>0</v>
      </c>
      <c r="E11" s="12">
        <f t="shared" si="0"/>
        <v>0</v>
      </c>
      <c r="F11" s="12">
        <f t="shared" si="1"/>
        <v>0</v>
      </c>
    </row>
    <row r="12" spans="1:6" x14ac:dyDescent="0.25">
      <c r="A12" s="9" t="s">
        <v>34</v>
      </c>
      <c r="B12" s="10" t="s">
        <v>8</v>
      </c>
      <c r="C12" s="11">
        <f>VLOOKUP(B12,Data!E2:F25,2,FALSE)</f>
        <v>2.3999999999999998E-3</v>
      </c>
      <c r="D12" s="64">
        <v>0</v>
      </c>
      <c r="E12" s="12">
        <f t="shared" si="0"/>
        <v>0</v>
      </c>
      <c r="F12" s="12">
        <f t="shared" si="1"/>
        <v>0</v>
      </c>
    </row>
    <row r="13" spans="1:6" x14ac:dyDescent="0.25">
      <c r="A13" s="9" t="s">
        <v>35</v>
      </c>
      <c r="B13" s="10" t="s">
        <v>8</v>
      </c>
      <c r="C13" s="11">
        <f>VLOOKUP(B13,Data!E2:F25,2,FALSE)</f>
        <v>2.3999999999999998E-3</v>
      </c>
      <c r="D13" s="64">
        <v>0</v>
      </c>
      <c r="E13" s="12">
        <f t="shared" si="0"/>
        <v>0</v>
      </c>
      <c r="F13" s="12">
        <f t="shared" si="1"/>
        <v>0</v>
      </c>
    </row>
    <row r="14" spans="1:6" x14ac:dyDescent="0.25">
      <c r="A14" s="9" t="s">
        <v>36</v>
      </c>
      <c r="B14" s="10" t="s">
        <v>8</v>
      </c>
      <c r="C14" s="11">
        <f>VLOOKUP(B14,Data!E2:F25,2,FALSE)</f>
        <v>2.3999999999999998E-3</v>
      </c>
      <c r="D14" s="64">
        <v>0</v>
      </c>
      <c r="E14" s="12">
        <f t="shared" si="0"/>
        <v>0</v>
      </c>
      <c r="F14" s="12">
        <f t="shared" si="1"/>
        <v>0</v>
      </c>
    </row>
    <row r="15" spans="1:6" x14ac:dyDescent="0.25">
      <c r="A15" s="9" t="s">
        <v>37</v>
      </c>
      <c r="B15" s="10" t="s">
        <v>8</v>
      </c>
      <c r="C15" s="11">
        <f>VLOOKUP(B15,Data!E2:F25,2,FALSE)</f>
        <v>2.3999999999999998E-3</v>
      </c>
      <c r="D15" s="64">
        <v>0</v>
      </c>
      <c r="E15" s="12">
        <f t="shared" si="0"/>
        <v>0</v>
      </c>
      <c r="F15" s="12">
        <f t="shared" si="1"/>
        <v>0</v>
      </c>
    </row>
    <row r="16" spans="1:6" x14ac:dyDescent="0.25">
      <c r="A16" s="9" t="s">
        <v>38</v>
      </c>
      <c r="B16" s="10" t="s">
        <v>45</v>
      </c>
      <c r="C16" s="11">
        <f>VLOOKUP(B16,Data!E2:F25,2,FALSE)</f>
        <v>2.4000000000000001E-4</v>
      </c>
      <c r="D16" s="64">
        <v>0</v>
      </c>
      <c r="E16" s="12">
        <f t="shared" si="0"/>
        <v>0</v>
      </c>
      <c r="F16" s="12">
        <f t="shared" si="1"/>
        <v>0</v>
      </c>
    </row>
    <row r="17" spans="1:6" x14ac:dyDescent="0.25">
      <c r="A17" s="9" t="s">
        <v>39</v>
      </c>
      <c r="B17" s="10" t="s">
        <v>8</v>
      </c>
      <c r="C17" s="11">
        <f>VLOOKUP(B17,Data!E2:F25,2,FALSE)</f>
        <v>2.3999999999999998E-3</v>
      </c>
      <c r="D17" s="64">
        <v>0</v>
      </c>
      <c r="E17" s="12">
        <f t="shared" si="0"/>
        <v>0</v>
      </c>
      <c r="F17" s="12">
        <f t="shared" si="1"/>
        <v>0</v>
      </c>
    </row>
    <row r="18" spans="1:6" x14ac:dyDescent="0.25">
      <c r="A18" s="9" t="s">
        <v>40</v>
      </c>
      <c r="B18" s="10" t="s">
        <v>8</v>
      </c>
      <c r="C18" s="11">
        <f>VLOOKUP(B18,Data!E2:F25,2,FALSE)</f>
        <v>2.3999999999999998E-3</v>
      </c>
      <c r="D18" s="64">
        <v>0</v>
      </c>
      <c r="E18" s="12">
        <f t="shared" si="0"/>
        <v>0</v>
      </c>
      <c r="F18" s="12">
        <f t="shared" si="1"/>
        <v>0</v>
      </c>
    </row>
    <row r="19" spans="1:6" x14ac:dyDescent="0.25">
      <c r="A19" s="9" t="s">
        <v>41</v>
      </c>
      <c r="B19" s="10" t="s">
        <v>8</v>
      </c>
      <c r="C19" s="11">
        <f>VLOOKUP(B19,Data!E2:F25,2,FALSE)</f>
        <v>2.3999999999999998E-3</v>
      </c>
      <c r="D19" s="64">
        <v>0</v>
      </c>
      <c r="E19" s="12">
        <f t="shared" si="0"/>
        <v>0</v>
      </c>
      <c r="F19" s="12">
        <f t="shared" si="1"/>
        <v>0</v>
      </c>
    </row>
    <row r="20" spans="1:6" x14ac:dyDescent="0.25">
      <c r="A20" s="9" t="s">
        <v>42</v>
      </c>
      <c r="B20" s="10" t="s">
        <v>8</v>
      </c>
      <c r="C20" s="11">
        <f>VLOOKUP(B20,Data!E2:F25,2,FALSE)</f>
        <v>2.3999999999999998E-3</v>
      </c>
      <c r="D20" s="64">
        <v>0</v>
      </c>
      <c r="E20" s="12">
        <f t="shared" si="0"/>
        <v>0</v>
      </c>
      <c r="F20" s="12">
        <f t="shared" si="1"/>
        <v>0</v>
      </c>
    </row>
    <row r="22" spans="1:6" x14ac:dyDescent="0.25">
      <c r="A22" s="13" t="s">
        <v>46</v>
      </c>
      <c r="B22" s="10" t="s">
        <v>50</v>
      </c>
      <c r="C22" s="11">
        <f>VLOOKUP(B22,Data!H2:I12,2,FALSE)</f>
        <v>4.6000000000000001E-4</v>
      </c>
      <c r="D22" s="65">
        <v>10</v>
      </c>
      <c r="E22" s="16"/>
      <c r="F22" s="12">
        <f>1.5*C22*D22</f>
        <v>6.9000000000000008E-3</v>
      </c>
    </row>
    <row r="24" spans="1:6" x14ac:dyDescent="0.25">
      <c r="A24" s="49" t="s">
        <v>70</v>
      </c>
      <c r="B24" s="50"/>
      <c r="C24" s="50"/>
      <c r="D24" s="51"/>
      <c r="E24" s="12">
        <f>SUM(E6:E20)*0.1</f>
        <v>1.072E-2</v>
      </c>
      <c r="F24" s="12">
        <f>SUM(F6:F20)*0.1*1.5</f>
        <v>2.4120000000000003E-2</v>
      </c>
    </row>
    <row r="25" spans="1:6" ht="15.75" thickBot="1" x14ac:dyDescent="0.3"/>
    <row r="26" spans="1:6" ht="16.5" thickTop="1" thickBot="1" x14ac:dyDescent="0.3">
      <c r="A26" s="46" t="s">
        <v>47</v>
      </c>
      <c r="B26" s="47"/>
      <c r="C26" s="47"/>
      <c r="D26" s="48"/>
      <c r="E26" s="23">
        <f>SUM(E6:E20)+E3+E24+E4</f>
        <v>0.14291999999999999</v>
      </c>
      <c r="F26" s="2">
        <f>SUM(F6:F20)+F3+F22+F24+F4</f>
        <v>0.22181999999999999</v>
      </c>
    </row>
    <row r="27" spans="1:6" ht="16.5" thickTop="1" thickBot="1" x14ac:dyDescent="0.3"/>
    <row r="28" spans="1:6" ht="18.75" thickTop="1" thickBot="1" x14ac:dyDescent="0.3">
      <c r="A28" s="14"/>
      <c r="B28" s="15"/>
      <c r="C28" s="54" t="s">
        <v>139</v>
      </c>
      <c r="D28" s="55"/>
      <c r="E28" s="15"/>
      <c r="F28" s="15"/>
    </row>
    <row r="29" spans="1:6" ht="33" customHeight="1" thickTop="1" thickBot="1" x14ac:dyDescent="0.3">
      <c r="A29" s="19" t="s">
        <v>62</v>
      </c>
      <c r="B29" s="20" t="s">
        <v>12</v>
      </c>
      <c r="C29" s="52">
        <f>VLOOKUP(B29,Data!K2:N19,4,FALSE)</f>
        <v>20</v>
      </c>
      <c r="D29" s="53"/>
      <c r="E29" s="21" t="s">
        <v>67</v>
      </c>
      <c r="F29" s="22">
        <f>(3600*F26)/C29</f>
        <v>39.927599999999998</v>
      </c>
    </row>
    <row r="30" spans="1:6" ht="15.75" thickTop="1" x14ac:dyDescent="0.25"/>
    <row r="31" spans="1:6" ht="15.75" thickBot="1" x14ac:dyDescent="0.3"/>
    <row r="32" spans="1:6" ht="16.5" thickTop="1" thickBot="1" x14ac:dyDescent="0.3">
      <c r="A32" s="14"/>
      <c r="B32" s="37" t="s">
        <v>93</v>
      </c>
      <c r="C32" s="38" t="s">
        <v>89</v>
      </c>
      <c r="D32" s="39" t="s">
        <v>90</v>
      </c>
      <c r="E32" s="40" t="s">
        <v>94</v>
      </c>
    </row>
    <row r="33" spans="1:10" ht="16.5" thickTop="1" thickBot="1" x14ac:dyDescent="0.3">
      <c r="A33" s="18" t="s">
        <v>92</v>
      </c>
      <c r="B33" s="20" t="s">
        <v>79</v>
      </c>
      <c r="C33" s="41" t="str">
        <f>VLOOKUP(B33,Data!E30:H36,2,FALSE)</f>
        <v>0-200</v>
      </c>
      <c r="D33" s="41">
        <f>VLOOKUP(B33,Data!E30:H36,3,FALSE)</f>
        <v>0.1</v>
      </c>
      <c r="E33" s="41">
        <f>VLOOKUP(B33,Data!E30:H36,4,FALSE)</f>
        <v>15</v>
      </c>
    </row>
    <row r="34" spans="1:10" ht="16.5" thickTop="1" thickBot="1" x14ac:dyDescent="0.3"/>
    <row r="35" spans="1:10" ht="16.5" thickTop="1" thickBot="1" x14ac:dyDescent="0.3">
      <c r="A35" s="14"/>
      <c r="B35" s="4" t="s">
        <v>101</v>
      </c>
      <c r="C35" s="4" t="s">
        <v>106</v>
      </c>
      <c r="D35" s="3" t="s">
        <v>107</v>
      </c>
    </row>
    <row r="36" spans="1:10" ht="16.5" thickTop="1" thickBot="1" x14ac:dyDescent="0.3">
      <c r="A36" s="17" t="s">
        <v>105</v>
      </c>
      <c r="B36" s="35" t="s">
        <v>95</v>
      </c>
      <c r="C36" s="36">
        <f>VLOOKUP(B36,Data!P4:R9,2,FALSE)</f>
        <v>42</v>
      </c>
      <c r="D36" s="36">
        <f>VLOOKUP(B36,Data!P4:R9,3,FALSE)</f>
        <v>67</v>
      </c>
    </row>
    <row r="37" spans="1:10" ht="16.5" thickTop="1" thickBot="1" x14ac:dyDescent="0.3"/>
    <row r="38" spans="1:10" ht="16.5" thickTop="1" thickBot="1" x14ac:dyDescent="0.3">
      <c r="B38" s="4" t="s">
        <v>109</v>
      </c>
      <c r="D38" s="3" t="s">
        <v>118</v>
      </c>
      <c r="F38" s="56" t="s">
        <v>112</v>
      </c>
      <c r="G38" s="57"/>
      <c r="H38" s="57"/>
      <c r="I38" s="57"/>
      <c r="J38" s="58"/>
    </row>
    <row r="39" spans="1:10" ht="16.5" thickTop="1" thickBot="1" x14ac:dyDescent="0.3">
      <c r="A39" s="3" t="s">
        <v>108</v>
      </c>
      <c r="B39" s="5">
        <f>C36*D33*E26</f>
        <v>0.60026400000000002</v>
      </c>
      <c r="D39" s="5">
        <f>D36*D33*E26</f>
        <v>0.95756399999999997</v>
      </c>
      <c r="F39" s="59" t="s">
        <v>113</v>
      </c>
      <c r="G39" s="60"/>
      <c r="H39" s="60"/>
      <c r="I39" s="60"/>
      <c r="J39" s="61"/>
    </row>
    <row r="40" spans="1:10" ht="16.5" thickTop="1" thickBot="1" x14ac:dyDescent="0.3">
      <c r="A40" s="3" t="s">
        <v>110</v>
      </c>
      <c r="B40" s="5">
        <f>0.047*D33*C36*E26</f>
        <v>2.8212408000000001E-2</v>
      </c>
      <c r="D40" s="5">
        <f>0.047*D36*D33*E26</f>
        <v>4.5005508E-2</v>
      </c>
      <c r="F40" s="59" t="s">
        <v>114</v>
      </c>
      <c r="G40" s="60"/>
      <c r="H40" s="60"/>
      <c r="I40" s="60"/>
      <c r="J40" s="61"/>
    </row>
    <row r="41" spans="1:10" ht="16.5" thickTop="1" thickBot="1" x14ac:dyDescent="0.3">
      <c r="A41" s="8" t="s">
        <v>117</v>
      </c>
      <c r="B41" s="42">
        <f>2.8*C36*D33*E26*1/B42</f>
        <v>2.8012319999999997E-2</v>
      </c>
      <c r="D41" s="5">
        <f>2.8*D36*D33*E26*1/B42</f>
        <v>4.4686319999999995E-2</v>
      </c>
      <c r="F41" s="59" t="s">
        <v>111</v>
      </c>
      <c r="G41" s="60"/>
      <c r="H41" s="60"/>
      <c r="I41" s="60"/>
      <c r="J41" s="61"/>
    </row>
    <row r="42" spans="1:10" ht="16.5" thickTop="1" thickBot="1" x14ac:dyDescent="0.3">
      <c r="A42" s="3" t="s">
        <v>116</v>
      </c>
      <c r="B42" s="66">
        <v>60</v>
      </c>
      <c r="F42" s="43" t="s">
        <v>115</v>
      </c>
      <c r="G42" s="44"/>
      <c r="H42" s="44"/>
      <c r="I42" s="44"/>
      <c r="J42" s="45"/>
    </row>
    <row r="43" spans="1:10" ht="16.5" thickTop="1" thickBot="1" x14ac:dyDescent="0.3"/>
    <row r="44" spans="1:10" ht="15.75" thickTop="1" x14ac:dyDescent="0.25">
      <c r="B44" s="25" t="s">
        <v>93</v>
      </c>
      <c r="C44" s="25" t="s">
        <v>129</v>
      </c>
      <c r="D44" s="26" t="s">
        <v>130</v>
      </c>
    </row>
    <row r="45" spans="1:10" x14ac:dyDescent="0.25">
      <c r="A45" s="24" t="s">
        <v>128</v>
      </c>
      <c r="B45" s="27" t="s">
        <v>124</v>
      </c>
      <c r="C45" s="28">
        <f>VLOOKUP(B45,Data!P15:R20,2,FALSE)</f>
        <v>5.8999999999999997E-2</v>
      </c>
      <c r="D45" s="28">
        <f>VLOOKUP(B45,Data!P15:R20,3,FALSE)</f>
        <v>0.13400000000000001</v>
      </c>
    </row>
    <row r="46" spans="1:10" ht="15.75" thickBot="1" x14ac:dyDescent="0.3"/>
    <row r="47" spans="1:10" ht="16.5" thickTop="1" thickBot="1" x14ac:dyDescent="0.3">
      <c r="A47" s="3" t="s">
        <v>133</v>
      </c>
      <c r="B47" s="67">
        <v>2.64</v>
      </c>
    </row>
    <row r="48" spans="1:10" ht="16.5" thickTop="1" thickBot="1" x14ac:dyDescent="0.3">
      <c r="A48" s="3" t="s">
        <v>132</v>
      </c>
      <c r="B48" s="68">
        <v>3</v>
      </c>
    </row>
    <row r="49" spans="1:6" ht="16.5" thickTop="1" thickBot="1" x14ac:dyDescent="0.3"/>
    <row r="50" spans="1:6" ht="16.5" thickTop="1" thickBot="1" x14ac:dyDescent="0.3">
      <c r="B50" s="4" t="s">
        <v>134</v>
      </c>
      <c r="C50" s="3" t="s">
        <v>135</v>
      </c>
      <c r="D50" s="1"/>
      <c r="F50"/>
    </row>
    <row r="51" spans="1:6" ht="16.5" thickTop="1" thickBot="1" x14ac:dyDescent="0.3">
      <c r="A51" s="3" t="s">
        <v>131</v>
      </c>
      <c r="B51" s="2">
        <f>(E26*B48*C45)/B47</f>
        <v>9.5821363636363621E-3</v>
      </c>
      <c r="C51" s="7">
        <f>(D45*B48*E26)/B47</f>
        <v>2.1762818181818182E-2</v>
      </c>
      <c r="D51" s="1"/>
      <c r="F51" s="29" t="s">
        <v>138</v>
      </c>
    </row>
    <row r="52" spans="1:6" ht="15.75" thickTop="1" x14ac:dyDescent="0.25"/>
  </sheetData>
  <mergeCells count="9">
    <mergeCell ref="F42:J42"/>
    <mergeCell ref="A26:D26"/>
    <mergeCell ref="A24:D24"/>
    <mergeCell ref="C29:D29"/>
    <mergeCell ref="C28:D28"/>
    <mergeCell ref="F38:J38"/>
    <mergeCell ref="F39:J39"/>
    <mergeCell ref="F40:J40"/>
    <mergeCell ref="F41:J41"/>
  </mergeCells>
  <phoneticPr fontId="7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4DF77412-B53B-4853-A602-04EB300E55EC}">
          <x14:formula1>
            <xm:f>Data!$A$2:$A$9</xm:f>
          </x14:formula1>
          <xm:sqref>B3</xm:sqref>
        </x14:dataValidation>
        <x14:dataValidation type="list" allowBlank="1" showInputMessage="1" showErrorMessage="1" xr:uid="{CF0C3CE6-6A67-47F1-ACF7-1EE7A7994B82}">
          <x14:formula1>
            <xm:f>Data!$E$2:$E$25</xm:f>
          </x14:formula1>
          <xm:sqref>B6:B20</xm:sqref>
        </x14:dataValidation>
        <x14:dataValidation type="list" allowBlank="1" showInputMessage="1" showErrorMessage="1" xr:uid="{FDE87908-A678-46A5-A24E-2F40937ABEEC}">
          <x14:formula1>
            <xm:f>Data!$H$2:$H$12</xm:f>
          </x14:formula1>
          <xm:sqref>B22</xm:sqref>
        </x14:dataValidation>
        <x14:dataValidation type="list" allowBlank="1" showInputMessage="1" showErrorMessage="1" xr:uid="{AAE4E220-CE36-4751-92A5-1A28F39D4102}">
          <x14:formula1>
            <xm:f>Data!$K$2:$K$19</xm:f>
          </x14:formula1>
          <xm:sqref>B29</xm:sqref>
        </x14:dataValidation>
        <x14:dataValidation type="list" allowBlank="1" showInputMessage="1" showErrorMessage="1" xr:uid="{4BAE444C-C70D-4648-A09A-4D2E0BAD3CB0}">
          <x14:formula1>
            <xm:f>Data!$A$29:$A$43</xm:f>
          </x14:formula1>
          <xm:sqref>B4</xm:sqref>
        </x14:dataValidation>
        <x14:dataValidation type="list" allowBlank="1" showInputMessage="1" showErrorMessage="1" xr:uid="{89DCC956-F386-46FF-AC04-065FC2B6846A}">
          <x14:formula1>
            <xm:f>Data!$E$30:$E$36</xm:f>
          </x14:formula1>
          <xm:sqref>B33</xm:sqref>
        </x14:dataValidation>
        <x14:dataValidation type="list" allowBlank="1" showInputMessage="1" showErrorMessage="1" xr:uid="{DFC13D6F-C5F3-4AE5-BFF2-28732A849724}">
          <x14:formula1>
            <xm:f>Data!$P$4:$P$9</xm:f>
          </x14:formula1>
          <xm:sqref>B36</xm:sqref>
        </x14:dataValidation>
        <x14:dataValidation type="list" allowBlank="1" showInputMessage="1" showErrorMessage="1" xr:uid="{C7597BA0-D1A1-49C5-AEBB-4BC6C53B7F6F}">
          <x14:formula1>
            <xm:f>Data!$P$15:$P$20</xm:f>
          </x14:formula1>
          <xm:sqref>B45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3C3A5-7C28-4264-AEFE-89BCD253945E}">
  <dimension ref="A1:R43"/>
  <sheetViews>
    <sheetView workbookViewId="0">
      <selection activeCell="A28" sqref="A28:B28"/>
    </sheetView>
  </sheetViews>
  <sheetFormatPr defaultRowHeight="15" x14ac:dyDescent="0.25"/>
  <cols>
    <col min="16" max="16" width="21.85546875" customWidth="1"/>
  </cols>
  <sheetData>
    <row r="1" spans="1:18" x14ac:dyDescent="0.25">
      <c r="A1" s="63" t="s">
        <v>71</v>
      </c>
      <c r="B1" s="63"/>
      <c r="C1" s="63"/>
      <c r="E1" s="63" t="s">
        <v>72</v>
      </c>
      <c r="F1" s="63"/>
      <c r="H1" s="63" t="s">
        <v>73</v>
      </c>
      <c r="I1" s="63"/>
      <c r="K1" s="63" t="s">
        <v>74</v>
      </c>
      <c r="L1" s="63"/>
      <c r="M1" s="63"/>
      <c r="N1" s="63"/>
    </row>
    <row r="2" spans="1:18" x14ac:dyDescent="0.25">
      <c r="A2" s="6" t="s">
        <v>0</v>
      </c>
      <c r="B2" s="6">
        <v>8.0000000000000002E-3</v>
      </c>
      <c r="C2" s="6">
        <v>2E-3</v>
      </c>
      <c r="E2" s="6" t="s">
        <v>45</v>
      </c>
      <c r="F2" s="6">
        <v>2.4000000000000001E-4</v>
      </c>
      <c r="H2" s="6" t="s">
        <v>50</v>
      </c>
      <c r="I2" s="6">
        <v>4.6000000000000001E-4</v>
      </c>
      <c r="K2" s="6" t="s">
        <v>44</v>
      </c>
      <c r="L2" s="6">
        <v>0.6</v>
      </c>
      <c r="M2" s="6">
        <v>0.01</v>
      </c>
      <c r="N2" s="6">
        <v>0.7</v>
      </c>
      <c r="P2" s="62" t="s">
        <v>104</v>
      </c>
      <c r="Q2" s="62"/>
      <c r="R2" s="62"/>
    </row>
    <row r="3" spans="1:18" x14ac:dyDescent="0.25">
      <c r="A3" s="6" t="s">
        <v>1</v>
      </c>
      <c r="B3" s="6">
        <v>2.5000000000000001E-2</v>
      </c>
      <c r="C3" s="6">
        <v>6.0000000000000001E-3</v>
      </c>
      <c r="E3" s="6" t="s">
        <v>44</v>
      </c>
      <c r="F3" s="6">
        <v>4.6000000000000001E-4</v>
      </c>
      <c r="H3" s="6" t="s">
        <v>51</v>
      </c>
      <c r="I3" s="6">
        <v>6.4000000000000005E-4</v>
      </c>
      <c r="K3" s="6" t="s">
        <v>43</v>
      </c>
      <c r="L3" s="6">
        <v>0.6</v>
      </c>
      <c r="M3" s="6">
        <v>0.02</v>
      </c>
      <c r="N3" s="6">
        <v>1</v>
      </c>
      <c r="P3" s="6" t="s">
        <v>101</v>
      </c>
      <c r="Q3" s="6" t="s">
        <v>102</v>
      </c>
      <c r="R3" s="6" t="s">
        <v>103</v>
      </c>
    </row>
    <row r="4" spans="1:18" x14ac:dyDescent="0.25">
      <c r="A4" s="6" t="s">
        <v>2</v>
      </c>
      <c r="B4" s="6">
        <v>3.6999999999999998E-2</v>
      </c>
      <c r="C4" s="6">
        <v>0.01</v>
      </c>
      <c r="E4" s="6" t="s">
        <v>43</v>
      </c>
      <c r="F4" s="6">
        <v>6.4000000000000005E-4</v>
      </c>
      <c r="H4" s="6" t="s">
        <v>52</v>
      </c>
      <c r="I4" s="6">
        <v>1.1000000000000001E-3</v>
      </c>
      <c r="K4" s="6" t="s">
        <v>10</v>
      </c>
      <c r="L4" s="6">
        <v>0.6</v>
      </c>
      <c r="M4" s="6">
        <v>0.03</v>
      </c>
      <c r="N4" s="6">
        <v>1.7</v>
      </c>
      <c r="P4" s="6" t="s">
        <v>95</v>
      </c>
      <c r="Q4" s="6">
        <v>42</v>
      </c>
      <c r="R4" s="6">
        <v>67</v>
      </c>
    </row>
    <row r="5" spans="1:18" x14ac:dyDescent="0.25">
      <c r="A5" s="6" t="s">
        <v>3</v>
      </c>
      <c r="B5" s="6">
        <v>6.7000000000000004E-2</v>
      </c>
      <c r="C5" s="6">
        <v>0.02</v>
      </c>
      <c r="E5" s="6" t="s">
        <v>10</v>
      </c>
      <c r="F5" s="6">
        <v>1.1000000000000001E-3</v>
      </c>
      <c r="H5" s="6" t="s">
        <v>53</v>
      </c>
      <c r="I5" s="6">
        <v>1.5E-3</v>
      </c>
      <c r="K5" s="6" t="s">
        <v>7</v>
      </c>
      <c r="L5" s="6">
        <v>0.6</v>
      </c>
      <c r="M5" s="6">
        <v>0.05</v>
      </c>
      <c r="N5" s="6">
        <v>2.5</v>
      </c>
      <c r="P5" s="6" t="s">
        <v>96</v>
      </c>
      <c r="Q5" s="6">
        <v>102</v>
      </c>
      <c r="R5" s="6">
        <v>221</v>
      </c>
    </row>
    <row r="6" spans="1:18" x14ac:dyDescent="0.25">
      <c r="A6" s="6" t="s">
        <v>4</v>
      </c>
      <c r="B6" s="6">
        <v>0.1</v>
      </c>
      <c r="C6" s="6">
        <v>2.5000000000000001E-2</v>
      </c>
      <c r="E6" s="6" t="s">
        <v>7</v>
      </c>
      <c r="F6" s="6">
        <v>1.5E-3</v>
      </c>
      <c r="H6" s="6" t="s">
        <v>54</v>
      </c>
      <c r="I6" s="6">
        <v>2.3999999999999998E-3</v>
      </c>
      <c r="K6" s="6" t="s">
        <v>8</v>
      </c>
      <c r="L6" s="6">
        <v>0.6</v>
      </c>
      <c r="M6" s="6">
        <v>0.08</v>
      </c>
      <c r="N6" s="6">
        <v>4.5</v>
      </c>
      <c r="P6" s="6" t="s">
        <v>97</v>
      </c>
      <c r="Q6" s="6">
        <v>128</v>
      </c>
      <c r="R6" s="6">
        <v>305</v>
      </c>
    </row>
    <row r="7" spans="1:18" x14ac:dyDescent="0.25">
      <c r="A7" s="6" t="s">
        <v>5</v>
      </c>
      <c r="B7" s="6">
        <v>0.182</v>
      </c>
      <c r="C7" s="6">
        <v>5.7000000000000002E-2</v>
      </c>
      <c r="E7" s="6" t="s">
        <v>8</v>
      </c>
      <c r="F7" s="6">
        <v>2.3999999999999998E-3</v>
      </c>
      <c r="H7" s="6" t="s">
        <v>55</v>
      </c>
      <c r="I7" s="6">
        <v>3.8E-3</v>
      </c>
      <c r="K7" s="6" t="s">
        <v>11</v>
      </c>
      <c r="L7" s="6">
        <v>0.6</v>
      </c>
      <c r="M7" s="6">
        <v>0.19</v>
      </c>
      <c r="N7" s="6">
        <v>11</v>
      </c>
      <c r="P7" s="6" t="s">
        <v>98</v>
      </c>
      <c r="Q7" s="6">
        <v>45</v>
      </c>
      <c r="R7" s="6">
        <v>60</v>
      </c>
    </row>
    <row r="8" spans="1:18" x14ac:dyDescent="0.25">
      <c r="A8" s="6" t="s">
        <v>6</v>
      </c>
      <c r="B8" s="6">
        <v>0.30399999999999999</v>
      </c>
      <c r="C8" s="6">
        <v>7.0999999999999994E-2</v>
      </c>
      <c r="E8" s="6" t="s">
        <v>9</v>
      </c>
      <c r="F8" s="6">
        <v>3.8E-3</v>
      </c>
      <c r="H8" s="6" t="s">
        <v>56</v>
      </c>
      <c r="I8" s="6">
        <v>5.4000000000000003E-3</v>
      </c>
      <c r="K8" s="6" t="s">
        <v>12</v>
      </c>
      <c r="L8" s="6">
        <v>0.6</v>
      </c>
      <c r="M8" s="6">
        <v>0.33</v>
      </c>
      <c r="N8" s="6">
        <v>20</v>
      </c>
      <c r="P8" s="6" t="s">
        <v>99</v>
      </c>
      <c r="Q8" s="6">
        <v>28</v>
      </c>
      <c r="R8" s="6">
        <v>33</v>
      </c>
    </row>
    <row r="9" spans="1:18" x14ac:dyDescent="0.25">
      <c r="A9" s="6" t="s">
        <v>48</v>
      </c>
      <c r="B9" s="6">
        <v>0</v>
      </c>
      <c r="C9" s="6">
        <v>0</v>
      </c>
      <c r="E9" s="6" t="s">
        <v>11</v>
      </c>
      <c r="F9" s="6">
        <v>5.4000000000000003E-3</v>
      </c>
      <c r="H9" s="6" t="s">
        <v>57</v>
      </c>
      <c r="I9" s="6">
        <v>8.9999999999999993E-3</v>
      </c>
      <c r="K9" s="6" t="s">
        <v>13</v>
      </c>
      <c r="L9" s="6">
        <v>0.6</v>
      </c>
      <c r="M9" s="6">
        <v>0.5</v>
      </c>
      <c r="N9" s="6">
        <v>30</v>
      </c>
      <c r="P9" s="6" t="s">
        <v>100</v>
      </c>
      <c r="Q9" s="6">
        <v>20</v>
      </c>
      <c r="R9" s="6">
        <v>31</v>
      </c>
    </row>
    <row r="10" spans="1:18" x14ac:dyDescent="0.25">
      <c r="E10" s="6" t="s">
        <v>12</v>
      </c>
      <c r="F10" s="6">
        <v>8.9999999999999993E-3</v>
      </c>
      <c r="H10" s="6" t="s">
        <v>58</v>
      </c>
      <c r="I10" s="6">
        <v>1.4E-2</v>
      </c>
      <c r="K10" s="6" t="s">
        <v>14</v>
      </c>
      <c r="L10" s="6">
        <v>0.6</v>
      </c>
      <c r="M10" s="6">
        <v>0.7</v>
      </c>
      <c r="N10" s="6">
        <v>38</v>
      </c>
    </row>
    <row r="11" spans="1:18" x14ac:dyDescent="0.25">
      <c r="E11" s="6" t="s">
        <v>13</v>
      </c>
      <c r="F11" s="6">
        <v>1.4E-2</v>
      </c>
      <c r="H11" s="6" t="s">
        <v>59</v>
      </c>
      <c r="I11" s="6">
        <v>0.02</v>
      </c>
      <c r="K11" s="6" t="s">
        <v>15</v>
      </c>
      <c r="L11" s="6">
        <v>0.7</v>
      </c>
      <c r="M11" s="6">
        <v>1.32</v>
      </c>
      <c r="N11" s="6">
        <v>79</v>
      </c>
    </row>
    <row r="12" spans="1:18" x14ac:dyDescent="0.25">
      <c r="E12" s="6" t="s">
        <v>14</v>
      </c>
      <c r="F12" s="6">
        <v>0.02</v>
      </c>
      <c r="H12" s="6" t="s">
        <v>60</v>
      </c>
      <c r="I12" s="6">
        <v>3.5000000000000003E-2</v>
      </c>
      <c r="K12" s="6" t="s">
        <v>16</v>
      </c>
      <c r="L12" s="6">
        <v>0.8</v>
      </c>
      <c r="M12" s="6">
        <v>2.35</v>
      </c>
      <c r="N12" s="6">
        <v>141</v>
      </c>
    </row>
    <row r="13" spans="1:18" x14ac:dyDescent="0.25">
      <c r="E13" s="6" t="s">
        <v>15</v>
      </c>
      <c r="F13" s="6">
        <v>3.5000000000000003E-2</v>
      </c>
      <c r="K13" s="6" t="s">
        <v>17</v>
      </c>
      <c r="L13" s="6">
        <v>0.9</v>
      </c>
      <c r="M13" s="6">
        <v>3.6</v>
      </c>
      <c r="N13" s="6">
        <v>216</v>
      </c>
      <c r="P13" s="63" t="s">
        <v>137</v>
      </c>
      <c r="Q13" s="63"/>
      <c r="R13" s="63"/>
    </row>
    <row r="14" spans="1:18" x14ac:dyDescent="0.25">
      <c r="E14" s="6" t="s">
        <v>16</v>
      </c>
      <c r="F14" s="6">
        <v>5.2999999999999999E-2</v>
      </c>
      <c r="K14" s="6" t="s">
        <v>18</v>
      </c>
      <c r="L14" s="6">
        <v>1</v>
      </c>
      <c r="M14" s="6">
        <v>7.9</v>
      </c>
      <c r="N14" s="6">
        <v>473</v>
      </c>
      <c r="P14" s="6" t="s">
        <v>120</v>
      </c>
      <c r="Q14" s="6" t="s">
        <v>121</v>
      </c>
      <c r="R14" s="6" t="s">
        <v>122</v>
      </c>
    </row>
    <row r="15" spans="1:18" x14ac:dyDescent="0.25">
      <c r="E15" s="6" t="s">
        <v>17</v>
      </c>
      <c r="F15" s="6">
        <v>7.3999999999999996E-2</v>
      </c>
      <c r="K15" s="6" t="s">
        <v>19</v>
      </c>
      <c r="L15" s="6">
        <v>1</v>
      </c>
      <c r="M15" s="6">
        <v>9.6</v>
      </c>
      <c r="N15" s="6">
        <v>575</v>
      </c>
      <c r="P15" s="6" t="s">
        <v>136</v>
      </c>
      <c r="Q15" s="6">
        <v>5.8999999999999997E-2</v>
      </c>
      <c r="R15" s="6">
        <v>9.4E-2</v>
      </c>
    </row>
    <row r="16" spans="1:18" x14ac:dyDescent="0.25">
      <c r="E16" s="6" t="s">
        <v>20</v>
      </c>
      <c r="F16" s="6">
        <v>8.8999999999999996E-2</v>
      </c>
      <c r="K16" s="6" t="s">
        <v>63</v>
      </c>
      <c r="L16" s="6">
        <v>1.2</v>
      </c>
      <c r="M16" s="6">
        <v>21</v>
      </c>
      <c r="N16" s="6">
        <v>1230</v>
      </c>
      <c r="P16" s="6" t="s">
        <v>123</v>
      </c>
      <c r="Q16" s="6">
        <v>5.8999999999999997E-2</v>
      </c>
      <c r="R16" s="6">
        <v>0.126</v>
      </c>
    </row>
    <row r="17" spans="1:18" x14ac:dyDescent="0.25">
      <c r="E17" s="6" t="s">
        <v>18</v>
      </c>
      <c r="F17" s="6">
        <v>0.11799999999999999</v>
      </c>
      <c r="K17" s="6" t="s">
        <v>64</v>
      </c>
      <c r="L17" s="6">
        <v>1.5</v>
      </c>
      <c r="M17" s="6">
        <v>40</v>
      </c>
      <c r="N17" s="6">
        <v>2390</v>
      </c>
      <c r="P17" s="6" t="s">
        <v>124</v>
      </c>
      <c r="Q17" s="6">
        <v>5.8999999999999997E-2</v>
      </c>
      <c r="R17" s="6">
        <v>0.13400000000000001</v>
      </c>
    </row>
    <row r="18" spans="1:18" x14ac:dyDescent="0.25">
      <c r="E18" s="6" t="s">
        <v>19</v>
      </c>
      <c r="F18" s="6">
        <v>0.151</v>
      </c>
      <c r="K18" s="6" t="s">
        <v>65</v>
      </c>
      <c r="L18" s="6">
        <v>1.5</v>
      </c>
      <c r="M18" s="6">
        <v>57</v>
      </c>
      <c r="N18" s="6">
        <v>3440</v>
      </c>
      <c r="P18" s="6" t="s">
        <v>125</v>
      </c>
      <c r="Q18" s="6">
        <v>5.8999999999999997E-2</v>
      </c>
      <c r="R18" s="6">
        <v>7.8E-2</v>
      </c>
    </row>
    <row r="19" spans="1:18" x14ac:dyDescent="0.25">
      <c r="E19" s="6" t="s">
        <v>22</v>
      </c>
      <c r="F19" s="6">
        <v>1.3999999999999999E-4</v>
      </c>
      <c r="K19" s="6" t="s">
        <v>66</v>
      </c>
      <c r="L19" s="6">
        <v>1.7</v>
      </c>
      <c r="M19" s="6">
        <v>116</v>
      </c>
      <c r="N19" s="6">
        <v>6960</v>
      </c>
      <c r="P19" s="6" t="s">
        <v>126</v>
      </c>
      <c r="Q19" s="6">
        <v>5.8999999999999997E-2</v>
      </c>
      <c r="R19" s="6">
        <v>6.9000000000000006E-2</v>
      </c>
    </row>
    <row r="20" spans="1:18" x14ac:dyDescent="0.25">
      <c r="E20" s="6" t="s">
        <v>21</v>
      </c>
      <c r="F20" s="6">
        <v>3.2000000000000003E-4</v>
      </c>
      <c r="P20" s="6" t="s">
        <v>127</v>
      </c>
      <c r="Q20" s="6">
        <v>5.8999999999999997E-2</v>
      </c>
      <c r="R20" s="6">
        <v>0.09</v>
      </c>
    </row>
    <row r="21" spans="1:18" x14ac:dyDescent="0.25">
      <c r="E21" s="6" t="s">
        <v>23</v>
      </c>
      <c r="F21" s="6">
        <v>5.4000000000000001E-4</v>
      </c>
    </row>
    <row r="22" spans="1:18" x14ac:dyDescent="0.25">
      <c r="E22" s="6" t="s">
        <v>24</v>
      </c>
      <c r="F22" s="6">
        <v>8.4000000000000003E-4</v>
      </c>
    </row>
    <row r="23" spans="1:18" x14ac:dyDescent="0.25">
      <c r="E23" s="6" t="s">
        <v>25</v>
      </c>
      <c r="F23" s="6">
        <v>1.1999999999999999E-3</v>
      </c>
    </row>
    <row r="24" spans="1:18" x14ac:dyDescent="0.25">
      <c r="E24" s="6" t="s">
        <v>26</v>
      </c>
      <c r="F24" s="6">
        <v>2.0999999999999999E-3</v>
      </c>
    </row>
    <row r="25" spans="1:18" x14ac:dyDescent="0.25">
      <c r="E25" s="6" t="s">
        <v>27</v>
      </c>
      <c r="F25" s="6">
        <v>3.3E-3</v>
      </c>
    </row>
    <row r="28" spans="1:18" x14ac:dyDescent="0.25">
      <c r="A28" s="63" t="s">
        <v>75</v>
      </c>
      <c r="B28" s="63"/>
      <c r="E28" s="62" t="s">
        <v>87</v>
      </c>
      <c r="F28" s="62"/>
      <c r="G28" s="62"/>
      <c r="H28" s="62"/>
    </row>
    <row r="29" spans="1:18" x14ac:dyDescent="0.25">
      <c r="A29" s="6" t="s">
        <v>48</v>
      </c>
      <c r="B29" s="6">
        <v>0</v>
      </c>
      <c r="E29" s="6" t="s">
        <v>88</v>
      </c>
      <c r="F29" s="6" t="s">
        <v>89</v>
      </c>
      <c r="G29" s="6" t="s">
        <v>90</v>
      </c>
      <c r="H29" s="6" t="s">
        <v>91</v>
      </c>
    </row>
    <row r="30" spans="1:18" x14ac:dyDescent="0.25">
      <c r="A30" s="6" t="s">
        <v>10</v>
      </c>
      <c r="B30" s="6">
        <v>1.1000000000000001E-3</v>
      </c>
      <c r="E30" s="6" t="s">
        <v>76</v>
      </c>
      <c r="F30" s="6" t="s">
        <v>82</v>
      </c>
      <c r="G30" s="6">
        <v>0.5</v>
      </c>
      <c r="H30" s="6">
        <v>30</v>
      </c>
    </row>
    <row r="31" spans="1:18" x14ac:dyDescent="0.25">
      <c r="A31" s="6" t="s">
        <v>7</v>
      </c>
      <c r="B31" s="6">
        <v>1.5E-3</v>
      </c>
      <c r="E31" s="6" t="s">
        <v>77</v>
      </c>
      <c r="F31" s="6" t="s">
        <v>83</v>
      </c>
      <c r="G31" s="6">
        <v>1</v>
      </c>
      <c r="H31" s="6">
        <v>45</v>
      </c>
    </row>
    <row r="32" spans="1:18" x14ac:dyDescent="0.25">
      <c r="A32" s="6" t="s">
        <v>8</v>
      </c>
      <c r="B32" s="6">
        <v>2.3999999999999998E-3</v>
      </c>
      <c r="E32" s="6" t="s">
        <v>78</v>
      </c>
      <c r="F32" s="6" t="s">
        <v>83</v>
      </c>
      <c r="G32" s="6">
        <v>0.5</v>
      </c>
      <c r="H32" s="6">
        <v>30</v>
      </c>
    </row>
    <row r="33" spans="1:8" x14ac:dyDescent="0.25">
      <c r="A33" s="6" t="s">
        <v>9</v>
      </c>
      <c r="B33" s="6">
        <v>3.8E-3</v>
      </c>
      <c r="E33" s="6" t="s">
        <v>79</v>
      </c>
      <c r="F33" s="6" t="s">
        <v>83</v>
      </c>
      <c r="G33" s="6">
        <v>0.1</v>
      </c>
      <c r="H33" s="6">
        <v>15</v>
      </c>
    </row>
    <row r="34" spans="1:8" x14ac:dyDescent="0.25">
      <c r="A34" s="6" t="s">
        <v>11</v>
      </c>
      <c r="B34" s="6">
        <v>5.4000000000000003E-3</v>
      </c>
      <c r="E34" s="6" t="s">
        <v>119</v>
      </c>
      <c r="F34" s="6" t="s">
        <v>84</v>
      </c>
      <c r="G34" s="6">
        <v>0.5</v>
      </c>
      <c r="H34" s="6">
        <v>30</v>
      </c>
    </row>
    <row r="35" spans="1:8" x14ac:dyDescent="0.25">
      <c r="A35" s="6" t="s">
        <v>12</v>
      </c>
      <c r="B35" s="6">
        <v>8.9999999999999993E-3</v>
      </c>
      <c r="E35" s="6" t="s">
        <v>80</v>
      </c>
      <c r="F35" s="6" t="s">
        <v>85</v>
      </c>
      <c r="G35" s="6">
        <v>5</v>
      </c>
      <c r="H35" s="6">
        <v>60</v>
      </c>
    </row>
    <row r="36" spans="1:8" x14ac:dyDescent="0.25">
      <c r="A36" s="6" t="s">
        <v>13</v>
      </c>
      <c r="B36" s="6">
        <v>1.4E-2</v>
      </c>
      <c r="E36" s="6" t="s">
        <v>81</v>
      </c>
      <c r="F36" s="6" t="s">
        <v>86</v>
      </c>
      <c r="G36" s="6">
        <v>7</v>
      </c>
      <c r="H36" s="6">
        <v>60</v>
      </c>
    </row>
    <row r="37" spans="1:8" x14ac:dyDescent="0.25">
      <c r="A37" s="6" t="s">
        <v>14</v>
      </c>
      <c r="B37" s="6">
        <v>0.02</v>
      </c>
    </row>
    <row r="38" spans="1:8" x14ac:dyDescent="0.25">
      <c r="A38" s="6" t="s">
        <v>15</v>
      </c>
      <c r="B38" s="6">
        <v>3.5000000000000003E-2</v>
      </c>
    </row>
    <row r="39" spans="1:8" x14ac:dyDescent="0.25">
      <c r="A39" s="6" t="s">
        <v>16</v>
      </c>
      <c r="B39" s="6">
        <v>5.2999999999999999E-2</v>
      </c>
    </row>
    <row r="40" spans="1:8" x14ac:dyDescent="0.25">
      <c r="A40" s="6" t="s">
        <v>17</v>
      </c>
      <c r="B40" s="6">
        <v>7.3999999999999996E-2</v>
      </c>
    </row>
    <row r="41" spans="1:8" x14ac:dyDescent="0.25">
      <c r="A41" s="6" t="s">
        <v>20</v>
      </c>
      <c r="B41" s="6">
        <v>8.8999999999999996E-2</v>
      </c>
    </row>
    <row r="42" spans="1:8" x14ac:dyDescent="0.25">
      <c r="A42" s="6" t="s">
        <v>18</v>
      </c>
      <c r="B42" s="6">
        <v>0.11799999999999999</v>
      </c>
    </row>
    <row r="43" spans="1:8" x14ac:dyDescent="0.25">
      <c r="A43" s="6" t="s">
        <v>19</v>
      </c>
      <c r="B43" s="6">
        <v>0.151</v>
      </c>
    </row>
  </sheetData>
  <sheetProtection algorithmName="SHA-512" hashValue="Ha9oyQ8zg/I2GFd2gEb0fMao/Yzo3hoYWysHKjVB2E238AIrmg8XZauLk/gie1s11KVR7IPRUgbAYsgs1Cn/+w==" saltValue="AWU+ZwSniecYYMzmHTSpZw==" spinCount="100000" sheet="1" objects="1" scenarios="1" selectLockedCells="1" selectUnlockedCells="1"/>
  <mergeCells count="8">
    <mergeCell ref="A28:B28"/>
    <mergeCell ref="E28:H28"/>
    <mergeCell ref="P2:R2"/>
    <mergeCell ref="P13:R13"/>
    <mergeCell ref="A1:C1"/>
    <mergeCell ref="E1:F1"/>
    <mergeCell ref="H1:I1"/>
    <mergeCell ref="K1:N1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1b820adfd3e4a078472514c1a5cb5ff xmlns="87037488-ec5d-4aba-84c2-9b1d22638e8e">
      <Terms xmlns="http://schemas.microsoft.com/office/infopath/2007/PartnerControls"/>
    </b1b820adfd3e4a078472514c1a5cb5ff>
    <TaxCatchAll xmlns="87037488-ec5d-4aba-84c2-9b1d22638e8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3bf472f7-a010-4b5a-bb99-a26ed4c99680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2340E17B32FB41B691AB9ECF7E23C4" ma:contentTypeVersion="15" ma:contentTypeDescription="Create a new document." ma:contentTypeScope="" ma:versionID="020d47440bf1ca4fe21bbbd8a5124844">
  <xsd:schema xmlns:xsd="http://www.w3.org/2001/XMLSchema" xmlns:xs="http://www.w3.org/2001/XMLSchema" xmlns:p="http://schemas.microsoft.com/office/2006/metadata/properties" xmlns:ns3="87037488-ec5d-4aba-84c2-9b1d22638e8e" xmlns:ns4="087b2118-1245-4e06-8f91-610260508912" xmlns:ns5="58334544-8574-4e3f-9a64-31ba57c7f308" targetNamespace="http://schemas.microsoft.com/office/2006/metadata/properties" ma:root="true" ma:fieldsID="5c8872f9c173969d3cbc56948824e9ef" ns3:_="" ns4:_="" ns5:_="">
    <xsd:import namespace="87037488-ec5d-4aba-84c2-9b1d22638e8e"/>
    <xsd:import namespace="087b2118-1245-4e06-8f91-610260508912"/>
    <xsd:import namespace="58334544-8574-4e3f-9a64-31ba57c7f308"/>
    <xsd:element name="properties">
      <xsd:complexType>
        <xsd:sequence>
          <xsd:element name="documentManagement">
            <xsd:complexType>
              <xsd:all>
                <xsd:element ref="ns3:b1b820adfd3e4a078472514c1a5cb5ff" minOccurs="0"/>
                <xsd:element ref="ns3:TaxCatchAll" minOccurs="0"/>
                <xsd:element ref="ns3:TaxCatchAllLabel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5:SharedWithUsers" minOccurs="0"/>
                <xsd:element ref="ns5:SharedWithDetails" minOccurs="0"/>
                <xsd:element ref="ns5:SharingHintHash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37488-ec5d-4aba-84c2-9b1d22638e8e" elementFormDefault="qualified">
    <xsd:import namespace="http://schemas.microsoft.com/office/2006/documentManagement/types"/>
    <xsd:import namespace="http://schemas.microsoft.com/office/infopath/2007/PartnerControls"/>
    <xsd:element name="b1b820adfd3e4a078472514c1a5cb5ff" ma:index="8" nillable="true" ma:taxonomy="true" ma:internalName="b1b820adfd3e4a078472514c1a5cb5ff" ma:taxonomyFieldName="Security_x0020_Classification" ma:displayName="Security Classification" ma:default="" ma:fieldId="{b1b820ad-fd3e-4a07-8472-514c1a5cb5ff}" ma:sspId="3bf472f7-a010-4b5a-bb99-a26ed4c99680" ma:termSetId="0c0ba91f-ee81-4a79-83f6-c19eebf2f16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e40107a8-3141-4529-8c31-c90054e3c1de}" ma:internalName="TaxCatchAll" ma:showField="CatchAllData" ma:web="58334544-8574-4e3f-9a64-31ba57c7f3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e40107a8-3141-4529-8c31-c90054e3c1de}" ma:internalName="TaxCatchAllLabel" ma:readOnly="true" ma:showField="CatchAllDataLabel" ma:web="58334544-8574-4e3f-9a64-31ba57c7f3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b2118-1245-4e06-8f91-610260508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34544-8574-4e3f-9a64-31ba57c7f308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0BAF8F-14E3-476C-9313-7D2836DCEBF6}">
  <ds:schemaRefs>
    <ds:schemaRef ds:uri="http://schemas.microsoft.com/office/2006/metadata/properties"/>
    <ds:schemaRef ds:uri="http://schemas.microsoft.com/office/infopath/2007/PartnerControls"/>
    <ds:schemaRef ds:uri="87037488-ec5d-4aba-84c2-9b1d22638e8e"/>
  </ds:schemaRefs>
</ds:datastoreItem>
</file>

<file path=customXml/itemProps2.xml><?xml version="1.0" encoding="utf-8"?>
<ds:datastoreItem xmlns:ds="http://schemas.openxmlformats.org/officeDocument/2006/customXml" ds:itemID="{1E25487B-D516-497B-8FF4-ED58F75A65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42AEF5-9924-464A-9559-0AD5DE214249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1F17129C-DA37-4E21-8A40-C3D0E787E7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37488-ec5d-4aba-84c2-9b1d22638e8e"/>
    <ds:schemaRef ds:uri="087b2118-1245-4e06-8f91-610260508912"/>
    <ds:schemaRef ds:uri="58334544-8574-4e3f-9a64-31ba57c7f3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CLARKE Lee (ENGIE UK)</cp:lastModifiedBy>
  <dcterms:created xsi:type="dcterms:W3CDTF">2020-10-20T16:06:47Z</dcterms:created>
  <dcterms:modified xsi:type="dcterms:W3CDTF">2020-10-20T21:08:30Z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2020-10-20T16:06:47Z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ea190573-fb9d-4d88-ba4c-00007e0f5b88</vt:lpwstr>
  </property>
  <property fmtid="{D5CDD505-2E9C-101B-9397-08002B2CF9AE}" pid="8" name="MSIP_Label_c135c4ba-2280-41f8-be7d-6f21d368baa3_ContentBits">
    <vt:lpwstr>0</vt:lpwstr>
  </property>
  <property fmtid="{D5CDD505-2E9C-101B-9397-08002B2CF9AE}" pid="9" name="ContentTypeId">
    <vt:lpwstr>0x010100CB2340E17B32FB41B691AB9ECF7E23C4</vt:lpwstr>
  </property>
</Properties>
</file>