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чёба\GasChannel\GasChannel20\"/>
    </mc:Choice>
  </mc:AlternateContent>
  <xr:revisionPtr revIDLastSave="0" documentId="13_ncr:1_{DE99F455-83D1-4F96-9952-74EECF89D394}" xr6:coauthVersionLast="45" xr6:coauthVersionMax="45" xr10:uidLastSave="{00000000-0000-0000-0000-000000000000}"/>
  <bookViews>
    <workbookView xWindow="-13650" yWindow="3600" windowWidth="21600" windowHeight="11385" xr2:uid="{00000000-000D-0000-FFFF-FFFF00000000}"/>
  </bookViews>
  <sheets>
    <sheet name="Расчет потерь энерги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5" i="1" l="1"/>
  <c r="D13" i="1"/>
  <c r="C135" i="1"/>
  <c r="C134" i="1"/>
  <c r="C133" i="1"/>
  <c r="C132" i="1"/>
  <c r="C131" i="1"/>
  <c r="C130" i="1"/>
  <c r="C129" i="1"/>
  <c r="C128" i="1"/>
  <c r="C127" i="1"/>
  <c r="C126" i="1"/>
  <c r="C125" i="1"/>
  <c r="B2" i="1" l="1"/>
  <c r="I104" i="1"/>
  <c r="I99" i="1"/>
  <c r="I97" i="1"/>
  <c r="B32" i="1"/>
  <c r="I95" i="1"/>
  <c r="B31" i="1"/>
  <c r="I110" i="1"/>
  <c r="I112" i="1"/>
  <c r="B29" i="1"/>
  <c r="B19" i="1"/>
  <c r="I81" i="1"/>
  <c r="I51" i="1"/>
  <c r="I66" i="1"/>
  <c r="B21" i="1"/>
  <c r="I79" i="1"/>
  <c r="I59" i="1"/>
  <c r="I70" i="1"/>
  <c r="I54" i="1"/>
  <c r="I64" i="1"/>
  <c r="I68" i="1"/>
  <c r="I55" i="1"/>
  <c r="I57" i="1"/>
  <c r="I93" i="1"/>
  <c r="I106" i="1" s="1"/>
  <c r="I114" i="1" s="1"/>
  <c r="I83" i="1"/>
  <c r="I62" i="1"/>
  <c r="I72" i="1"/>
  <c r="I77" i="1"/>
  <c r="I88" i="1"/>
  <c r="I102" i="1" l="1"/>
</calcChain>
</file>

<file path=xl/sharedStrings.xml><?xml version="1.0" encoding="utf-8"?>
<sst xmlns="http://schemas.openxmlformats.org/spreadsheetml/2006/main" count="190" uniqueCount="139">
  <si>
    <t>Исходные данные</t>
  </si>
  <si>
    <t>Количество продуктов горения</t>
  </si>
  <si>
    <t>м³/ч</t>
  </si>
  <si>
    <t>кг/м³</t>
  </si>
  <si>
    <t>Размеры рабочего пространства в конце печи</t>
  </si>
  <si>
    <t>высота</t>
  </si>
  <si>
    <t xml:space="preserve">ширина </t>
  </si>
  <si>
    <t xml:space="preserve">м </t>
  </si>
  <si>
    <t>Температура дыма в конце печи</t>
  </si>
  <si>
    <t>Температура дыма в вертикальных каналах</t>
  </si>
  <si>
    <t>Падение температуры дыма в рекуператоре</t>
  </si>
  <si>
    <t>Расчет</t>
  </si>
  <si>
    <t>1.</t>
  </si>
  <si>
    <t xml:space="preserve">2. </t>
  </si>
  <si>
    <r>
      <t>W</t>
    </r>
    <r>
      <rPr>
        <sz val="7"/>
        <rFont val="Arial Cyr"/>
        <charset val="204"/>
      </rPr>
      <t>0</t>
    </r>
  </si>
  <si>
    <t>м/с</t>
  </si>
  <si>
    <t>Скорость движения дымовых газов в конце печи с учетом сечения рабочего пространства печи за счет нагревающихся заготовок толщиной 0,15 мм составит:</t>
  </si>
  <si>
    <r>
      <t>W</t>
    </r>
    <r>
      <rPr>
        <sz val="8"/>
        <rFont val="Arial Cyr"/>
        <charset val="204"/>
      </rPr>
      <t>верт0</t>
    </r>
  </si>
  <si>
    <r>
      <t>F</t>
    </r>
    <r>
      <rPr>
        <sz val="8"/>
        <rFont val="Arial Cyr"/>
        <charset val="204"/>
      </rPr>
      <t>кан</t>
    </r>
  </si>
  <si>
    <t>м²</t>
  </si>
  <si>
    <t>Сечение каждого канала:</t>
  </si>
  <si>
    <r>
      <t>Fк</t>
    </r>
    <r>
      <rPr>
        <sz val="8"/>
        <rFont val="Arial Cyr"/>
        <charset val="204"/>
      </rPr>
      <t>ажд.кан</t>
    </r>
  </si>
  <si>
    <t>L</t>
  </si>
  <si>
    <t>м</t>
  </si>
  <si>
    <t>b</t>
  </si>
  <si>
    <r>
      <t>H</t>
    </r>
    <r>
      <rPr>
        <sz val="8"/>
        <rFont val="Arial Cyr"/>
        <charset val="204"/>
      </rPr>
      <t>верт</t>
    </r>
  </si>
  <si>
    <t>4.</t>
  </si>
  <si>
    <t>Приведенный диаметр</t>
  </si>
  <si>
    <r>
      <t>d</t>
    </r>
    <r>
      <rPr>
        <sz val="8"/>
        <rFont val="Arial Cyr"/>
        <charset val="204"/>
      </rPr>
      <t>пр</t>
    </r>
  </si>
  <si>
    <t>лямбда</t>
  </si>
  <si>
    <t>5.</t>
  </si>
  <si>
    <t>Потери энергии на трение</t>
  </si>
  <si>
    <r>
      <t>h</t>
    </r>
    <r>
      <rPr>
        <sz val="8"/>
        <rFont val="Arial Cyr"/>
        <charset val="204"/>
      </rPr>
      <t>тр</t>
    </r>
  </si>
  <si>
    <r>
      <t>Т</t>
    </r>
    <r>
      <rPr>
        <sz val="8"/>
        <rFont val="Arial Cyr"/>
        <charset val="204"/>
      </rPr>
      <t>0</t>
    </r>
  </si>
  <si>
    <t>Н/м²</t>
  </si>
  <si>
    <t>Потери энергии при повороте на 90°</t>
  </si>
  <si>
    <r>
      <t>h</t>
    </r>
    <r>
      <rPr>
        <sz val="8"/>
        <rFont val="Arial Cyr"/>
        <charset val="204"/>
      </rPr>
      <t>м.с.</t>
    </r>
  </si>
  <si>
    <t>КОЭФФИЦИЕНТЫ МЕСТНЫХ СОПРОТИВЛЕНИЙ</t>
  </si>
  <si>
    <t>Коэффициенты</t>
  </si>
  <si>
    <t xml:space="preserve">Трение о стенки канала (L—длина канала, dnp — приведенный диаметр)
</t>
  </si>
  <si>
    <t>0,05*(L/dпр)</t>
  </si>
  <si>
    <t>Внезапное   расширение</t>
  </si>
  <si>
    <t>F1/F2</t>
  </si>
  <si>
    <t>Коэф</t>
  </si>
  <si>
    <t>общая формула</t>
  </si>
  <si>
    <t>(1-F1/F2)²</t>
  </si>
  <si>
    <t>Постепенное расширение</t>
  </si>
  <si>
    <t>(1-F1/F2)²*sinA</t>
  </si>
  <si>
    <t>Внезапное сужение</t>
  </si>
  <si>
    <t>Постпенное сужение</t>
  </si>
  <si>
    <t>Резкий поворот на 90°</t>
  </si>
  <si>
    <t>на лобовой удар</t>
  </si>
  <si>
    <t>на изменение направления</t>
  </si>
  <si>
    <t>примечание</t>
  </si>
  <si>
    <t>для каналов круглого сечения</t>
  </si>
  <si>
    <t>для каналов, имеющих форму щели</t>
  </si>
  <si>
    <t>Поворот на 90° с закруглением</t>
  </si>
  <si>
    <t>Поворот на 90° с направляющими Прандтля</t>
  </si>
  <si>
    <t>Поворот на 90° с нишей</t>
  </si>
  <si>
    <t>Потери на нишу</t>
  </si>
  <si>
    <t xml:space="preserve">Резкий поворот на 180° </t>
  </si>
  <si>
    <t xml:space="preserve">Резкий поворот на 45° </t>
  </si>
  <si>
    <t>Вход в систему каналов</t>
  </si>
  <si>
    <t>Отверстия квадратные</t>
  </si>
  <si>
    <t>Отверстия круглые</t>
  </si>
  <si>
    <t>Отверстия прямоугольные</t>
  </si>
  <si>
    <t>Частично открытый шибер</t>
  </si>
  <si>
    <t>Степень открытия, %</t>
  </si>
  <si>
    <t>коэф</t>
  </si>
  <si>
    <t>Места сопротивления (выбрать из списка)</t>
  </si>
  <si>
    <t>Потери энергии при сужении канала</t>
  </si>
  <si>
    <t xml:space="preserve"> </t>
  </si>
  <si>
    <t>Потери энергии на преодоление геометрического напора</t>
  </si>
  <si>
    <r>
      <t>Плотность дымовых газов, ρ</t>
    </r>
    <r>
      <rPr>
        <sz val="6"/>
        <rFont val="Arial Cyr"/>
        <charset val="204"/>
      </rPr>
      <t>0</t>
    </r>
  </si>
  <si>
    <r>
      <t>Плотность воздуха при Т=273°К, ρ</t>
    </r>
    <r>
      <rPr>
        <sz val="6"/>
        <rFont val="Arial Cyr"/>
        <charset val="204"/>
      </rPr>
      <t>в</t>
    </r>
  </si>
  <si>
    <t>Температура окружающего воздуха, Тв</t>
  </si>
  <si>
    <t>Суммарные потери в вертикальном канале</t>
  </si>
  <si>
    <r>
      <t>h</t>
    </r>
    <r>
      <rPr>
        <sz val="8"/>
        <rFont val="Arial Cyr"/>
        <charset val="204"/>
      </rPr>
      <t>пот верт</t>
    </r>
  </si>
  <si>
    <t>Определяем потери напора при движении дымовых газов от вертикальных каналов до рекуператора</t>
  </si>
  <si>
    <t xml:space="preserve">Потери напора в вертикальных каналов складываются из потерь на трение, на местных сопротивлениях и на преодоление геометрического напора: </t>
  </si>
  <si>
    <r>
      <t>h</t>
    </r>
    <r>
      <rPr>
        <sz val="8"/>
        <rFont val="Arial Cyr"/>
        <charset val="204"/>
      </rPr>
      <t>пот верт</t>
    </r>
    <r>
      <rPr>
        <sz val="10"/>
        <rFont val="Arial Cyr"/>
        <charset val="204"/>
      </rPr>
      <t xml:space="preserve"> = h</t>
    </r>
    <r>
      <rPr>
        <sz val="8"/>
        <rFont val="Arial Cyr"/>
        <charset val="204"/>
      </rPr>
      <t xml:space="preserve">тр + </t>
    </r>
    <r>
      <rPr>
        <sz val="10"/>
        <rFont val="Arial Cyr"/>
        <charset val="204"/>
      </rPr>
      <t>h</t>
    </r>
    <r>
      <rPr>
        <sz val="8"/>
        <rFont val="Arial Cyr"/>
        <charset val="204"/>
      </rPr>
      <t xml:space="preserve">м.с1 +  </t>
    </r>
    <r>
      <rPr>
        <sz val="10"/>
        <rFont val="Arial Cyr"/>
        <charset val="204"/>
      </rPr>
      <t>h</t>
    </r>
    <r>
      <rPr>
        <sz val="8"/>
        <rFont val="Arial Cyr"/>
        <charset val="204"/>
      </rPr>
      <t xml:space="preserve">м.с2 + </t>
    </r>
    <r>
      <rPr>
        <sz val="10"/>
        <rFont val="Arial Cyr"/>
        <charset val="204"/>
      </rPr>
      <t>h</t>
    </r>
    <r>
      <rPr>
        <sz val="8"/>
        <rFont val="Arial Cyr"/>
        <charset val="204"/>
      </rPr>
      <t>геом</t>
    </r>
  </si>
  <si>
    <t xml:space="preserve">Сечение борова </t>
  </si>
  <si>
    <r>
      <t>F</t>
    </r>
    <r>
      <rPr>
        <sz val="8"/>
        <rFont val="Arial Cyr"/>
        <charset val="204"/>
      </rPr>
      <t>б</t>
    </r>
  </si>
  <si>
    <r>
      <t>Высота борова, H</t>
    </r>
    <r>
      <rPr>
        <sz val="8"/>
        <rFont val="Arial Cyr"/>
        <charset val="204"/>
      </rPr>
      <t>б</t>
    </r>
  </si>
  <si>
    <t>Приведенный димаетр борова</t>
  </si>
  <si>
    <t>dпр</t>
  </si>
  <si>
    <r>
      <t>Температура дыма перед рекуператором, T</t>
    </r>
    <r>
      <rPr>
        <sz val="8"/>
        <rFont val="Arial Cyr"/>
        <charset val="204"/>
      </rPr>
      <t>д рек</t>
    </r>
  </si>
  <si>
    <t>Длина борова от вертикальных каналов до рекуператора</t>
  </si>
  <si>
    <t>Средняя температура дыма на борове</t>
  </si>
  <si>
    <t>Т б/д</t>
  </si>
  <si>
    <r>
      <t>Скорость движения в трех вертикальных каналах принимаем равной W</t>
    </r>
    <r>
      <rPr>
        <sz val="8"/>
        <rFont val="Arial Cyr"/>
        <charset val="204"/>
      </rPr>
      <t>верт0 = 2,25 м/</t>
    </r>
    <r>
      <rPr>
        <sz val="10"/>
        <rFont val="Arial Cyr"/>
        <charset val="204"/>
      </rPr>
      <t>с, тогда их сечение будет равно:</t>
    </r>
  </si>
  <si>
    <t>Суммарные потери на местных сопротивлениях</t>
  </si>
  <si>
    <r>
      <t>h</t>
    </r>
    <r>
      <rPr>
        <sz val="8"/>
        <rFont val="Arial Cyr"/>
        <charset val="204"/>
      </rPr>
      <t>тр2</t>
    </r>
  </si>
  <si>
    <t>Потери энергии при двух поворотах на 90° на пути от вертикальных каналов до рекуператора</t>
  </si>
  <si>
    <r>
      <t>h</t>
    </r>
    <r>
      <rPr>
        <sz val="8"/>
        <rFont val="Arial Cyr"/>
        <charset val="204"/>
      </rPr>
      <t>геом</t>
    </r>
  </si>
  <si>
    <t>Суммарные потери энергии на учатске от вертикальных каналов до рекуператора</t>
  </si>
  <si>
    <r>
      <t xml:space="preserve">h </t>
    </r>
    <r>
      <rPr>
        <sz val="8"/>
        <rFont val="Arial Cyr"/>
        <charset val="204"/>
      </rPr>
      <t>пот</t>
    </r>
  </si>
  <si>
    <t>Боров</t>
  </si>
  <si>
    <t>Рекуператор</t>
  </si>
  <si>
    <t xml:space="preserve"> Вертикальные каналы</t>
  </si>
  <si>
    <t>Размеры камеры для установки рекуператора</t>
  </si>
  <si>
    <t>Диаметр труб, d</t>
  </si>
  <si>
    <t>мм</t>
  </si>
  <si>
    <t>s1=s2=2d</t>
  </si>
  <si>
    <t>Температура дыма на входе в рекуператор, Тр</t>
  </si>
  <si>
    <t>Температура дыма на выходе в рекуператор, Тр1</t>
  </si>
  <si>
    <t>Средняя температура в рекуператоре</t>
  </si>
  <si>
    <r>
      <t>Скорость движения дыма в рекуператоре, W</t>
    </r>
    <r>
      <rPr>
        <sz val="8"/>
        <rFont val="Arial Cyr"/>
        <charset val="204"/>
      </rPr>
      <t>0</t>
    </r>
  </si>
  <si>
    <t>Число рядов труб по глубине пучка, m</t>
  </si>
  <si>
    <r>
      <t>Средняя температура стен труб, Т</t>
    </r>
    <r>
      <rPr>
        <sz val="8"/>
        <rFont val="Arial Cyr"/>
        <charset val="204"/>
      </rPr>
      <t>ст</t>
    </r>
  </si>
  <si>
    <t>3.</t>
  </si>
  <si>
    <t>Определяем потери энергии в рекуператоре</t>
  </si>
  <si>
    <r>
      <t xml:space="preserve">h </t>
    </r>
    <r>
      <rPr>
        <sz val="8"/>
        <rFont val="Arial Cyr"/>
        <charset val="204"/>
      </rPr>
      <t>м.с. рек</t>
    </r>
  </si>
  <si>
    <t>Потери энергии при внезапном расширении при входе в рекуператор</t>
  </si>
  <si>
    <t>Действительная скорость движения дыма</t>
  </si>
  <si>
    <t>Wд</t>
  </si>
  <si>
    <t>Δh, по диаграмме</t>
  </si>
  <si>
    <t>φs1</t>
  </si>
  <si>
    <t>φs2</t>
  </si>
  <si>
    <t>φd</t>
  </si>
  <si>
    <t>φt ст</t>
  </si>
  <si>
    <t>При поперечном омывании дымом шахматного пучка труб</t>
  </si>
  <si>
    <r>
      <t xml:space="preserve">h </t>
    </r>
    <r>
      <rPr>
        <sz val="8"/>
        <rFont val="Arial Cyr"/>
        <charset val="204"/>
      </rPr>
      <t>рек пуч</t>
    </r>
  </si>
  <si>
    <t>Потери энергии при внезапном расширении при выходе из рекуператора</t>
  </si>
  <si>
    <t>Скорость движения дыма в камере рекуператора за трубами</t>
  </si>
  <si>
    <r>
      <t>W</t>
    </r>
    <r>
      <rPr>
        <sz val="8"/>
        <rFont val="Arial Cyr"/>
        <charset val="204"/>
      </rPr>
      <t>0</t>
    </r>
  </si>
  <si>
    <t>Потери энергии в рекуператоре</t>
  </si>
  <si>
    <r>
      <t xml:space="preserve">h </t>
    </r>
    <r>
      <rPr>
        <sz val="8"/>
        <rFont val="Arial Cyr"/>
        <charset val="204"/>
      </rPr>
      <t>рек</t>
    </r>
  </si>
  <si>
    <t>Определяем потери энергии на участке от рекуператора до шибера</t>
  </si>
  <si>
    <t xml:space="preserve">Длина борова   </t>
  </si>
  <si>
    <t>Средняя температура дыма на этом участке</t>
  </si>
  <si>
    <t>Тд</t>
  </si>
  <si>
    <t>Потери на трение</t>
  </si>
  <si>
    <r>
      <t>h</t>
    </r>
    <r>
      <rPr>
        <sz val="8"/>
        <rFont val="Arial Cyr"/>
        <charset val="204"/>
      </rPr>
      <t xml:space="preserve"> тр3</t>
    </r>
  </si>
  <si>
    <t>Общие потери энергии при движении продуктов горения от рабочего пространства до шибера</t>
  </si>
  <si>
    <r>
      <t xml:space="preserve">∑ h </t>
    </r>
    <r>
      <rPr>
        <sz val="8"/>
        <rFont val="Arial Cyr"/>
        <charset val="204"/>
      </rPr>
      <t>пот</t>
    </r>
  </si>
  <si>
    <t>Расчет потерь энергии при движении продуктов сгорания по газоходу</t>
  </si>
  <si>
    <t>Дата</t>
  </si>
  <si>
    <t>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</si>
</sst>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sz val="8"/>
      <name val="Arial Cyr"/>
      <charset val="204"/>
    </font>
    <font>
      <sz val="7"/>
      <name val="Arial Cyr"/>
      <charset val="204"/>
    </font>
    <font>
      <sz val="6"/>
      <name val="Arial Cyr"/>
      <charset val="204"/>
    </font>
    <font>
      <b/>
      <sz val="26"/>
      <name val="Arial Cyr"/>
      <charset val="204"/>
    </font>
    <font>
      <sz val="14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Потери напоров в вертикальных каналах</a:t>
            </a:r>
          </a:p>
        </c:rich>
      </c:tx>
      <c:layout>
        <c:manualLayout>
          <c:xMode val="edge"/>
          <c:yMode val="edge"/>
          <c:x val="0.24840165946998563"/>
          <c:y val="3.80635338732124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231576254941941E-2"/>
          <c:y val="0.19723819332928297"/>
          <c:w val="0.57175218540728379"/>
          <c:h val="0.66092096361215869"/>
        </c:manualLayout>
      </c:layout>
      <c:barChart>
        <c:barDir val="col"/>
        <c:grouping val="clustered"/>
        <c:varyColors val="0"/>
        <c:ser>
          <c:idx val="0"/>
          <c:order val="0"/>
          <c:tx>
            <c:v>Потери на трение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'Расчет потерь энергии'!$I$62</c:f>
              <c:numCache>
                <c:formatCode>General</c:formatCode>
                <c:ptCount val="1"/>
                <c:pt idx="0">
                  <c:v>2.5883604034740006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1-4589-ADF5-8CA3AAFCD1C7}"/>
            </c:ext>
          </c:extLst>
        </c:ser>
        <c:ser>
          <c:idx val="1"/>
          <c:order val="1"/>
          <c:tx>
            <c:v>Потери на местное сопротивление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'Расчет потерь энергии'!$I$68</c:f>
              <c:numCache>
                <c:formatCode>General</c:formatCode>
                <c:ptCount val="1"/>
                <c:pt idx="0">
                  <c:v>3.9169317632773888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1-4589-ADF5-8CA3AAFCD1C7}"/>
            </c:ext>
          </c:extLst>
        </c:ser>
        <c:ser>
          <c:idx val="2"/>
          <c:order val="2"/>
          <c:tx>
            <c:v>Потери на преодоление геометрического напора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'Расчет потерь энергии'!$I$70</c:f>
              <c:numCache>
                <c:formatCode>General</c:formatCode>
                <c:ptCount val="1"/>
                <c:pt idx="0">
                  <c:v>26.788929695681656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1-4589-ADF5-8CA3AAFCD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9108224"/>
        <c:axId val="1"/>
      </c:barChart>
      <c:catAx>
        <c:axId val="121910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219108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453910196709277"/>
          <c:y val="0.35641288611165595"/>
          <c:w val="0.30836068072136147"/>
          <c:h val="0.346031888362709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Потери напора при движении дымовых газов от вертикальных каналов до рекуператора</a:t>
            </a:r>
          </a:p>
        </c:rich>
      </c:tx>
      <c:layout>
        <c:manualLayout>
          <c:xMode val="edge"/>
          <c:yMode val="edge"/>
          <c:x val="0.11398241526504652"/>
          <c:y val="3.92170614300742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572531466088572E-2"/>
          <c:y val="0.2784399031833083"/>
          <c:w val="0.62367659797745101"/>
          <c:h val="0.56080149514384636"/>
        </c:manualLayout>
      </c:layout>
      <c:barChart>
        <c:barDir val="col"/>
        <c:grouping val="clustered"/>
        <c:varyColors val="0"/>
        <c:ser>
          <c:idx val="0"/>
          <c:order val="0"/>
          <c:tx>
            <c:v>Потери на трение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'Расчет потерь энергии'!$I$83</c:f>
              <c:numCache>
                <c:formatCode>General</c:formatCode>
                <c:ptCount val="1"/>
                <c:pt idx="0">
                  <c:v>5.6729805065664882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4-4DFE-A512-E50E29020A2F}"/>
            </c:ext>
          </c:extLst>
        </c:ser>
        <c:ser>
          <c:idx val="1"/>
          <c:order val="1"/>
          <c:tx>
            <c:v>Потери на местном сопротивлении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'Расчет потерь энергии'!$I$85</c:f>
              <c:numCache>
                <c:formatCode>General</c:formatCode>
                <c:ptCount val="1"/>
                <c:pt idx="0">
                  <c:v>35.20031194550635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4-4DFE-A512-E50E29020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9107824"/>
        <c:axId val="1"/>
      </c:barChart>
      <c:catAx>
        <c:axId val="121910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219107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690577824640168"/>
          <c:y val="0.42746405687143357"/>
          <c:w val="0.25592263170127494"/>
          <c:h val="0.262753248961288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Потери энергии в рекуператоре</a:t>
            </a:r>
          </a:p>
        </c:rich>
      </c:tx>
      <c:layout>
        <c:manualLayout>
          <c:xMode val="edge"/>
          <c:yMode val="edge"/>
          <c:x val="0.3036193610127092"/>
          <c:y val="4.25546806649168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298121843659333E-2"/>
          <c:y val="0.23405100281784816"/>
          <c:w val="0.57326727669274458"/>
          <c:h val="0.59151071621237983"/>
        </c:manualLayout>
      </c:layout>
      <c:barChart>
        <c:barDir val="col"/>
        <c:grouping val="clustered"/>
        <c:varyColors val="0"/>
        <c:ser>
          <c:idx val="0"/>
          <c:order val="0"/>
          <c:tx>
            <c:v>Потери на местных сопротивлениях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'Расчет потерь энергии'!$I$102</c:f>
              <c:numCache>
                <c:formatCode>General</c:formatCode>
                <c:ptCount val="1"/>
                <c:pt idx="0">
                  <c:v>3.2557163734894603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8-4BAB-B5CE-79BB21D8A5F1}"/>
            </c:ext>
          </c:extLst>
        </c:ser>
        <c:ser>
          <c:idx val="1"/>
          <c:order val="1"/>
          <c:tx>
            <c:v>потери по поперечном омывании дымом шахматного пучка труб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'Расчет потерь энергии'!$I$97</c:f>
              <c:numCache>
                <c:formatCode>General</c:formatCode>
                <c:ptCount val="1"/>
                <c:pt idx="0">
                  <c:v>134.13240000000002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8-4BAB-B5CE-79BB21D8A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9113424"/>
        <c:axId val="1"/>
      </c:barChart>
      <c:catAx>
        <c:axId val="121911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219113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792080094465802"/>
          <c:y val="0.32767140949486578"/>
          <c:w val="0.29512661663560713"/>
          <c:h val="0.404269926785467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Общие потери энергии при движении продуктов горения от рабочего пространства до шибера</a:t>
            </a:r>
          </a:p>
        </c:rich>
      </c:tx>
      <c:layout>
        <c:manualLayout>
          <c:xMode val="edge"/>
          <c:yMode val="edge"/>
          <c:x val="0.11111453534061667"/>
          <c:y val="3.53369908183859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23302298682539E-2"/>
          <c:y val="0.25442524686073892"/>
          <c:w val="0.58286435784432744"/>
          <c:h val="0.60072627731007799"/>
        </c:manualLayout>
      </c:layout>
      <c:barChart>
        <c:barDir val="col"/>
        <c:grouping val="clustered"/>
        <c:varyColors val="0"/>
        <c:ser>
          <c:idx val="0"/>
          <c:order val="0"/>
          <c:tx>
            <c:v>Потери в вертикальном канале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'Расчет потерь энергии'!$I$72</c:f>
              <c:numCache>
                <c:formatCode>General</c:formatCode>
                <c:ptCount val="1"/>
                <c:pt idx="0">
                  <c:v>33.294221862433048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3-4247-91F6-F4330B6C0894}"/>
            </c:ext>
          </c:extLst>
        </c:ser>
        <c:ser>
          <c:idx val="1"/>
          <c:order val="1"/>
          <c:tx>
            <c:v>Потери на участке от вертикальных каналов до рекуператора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'Расчет потерь энергии'!$I$88</c:f>
              <c:numCache>
                <c:formatCode>General</c:formatCode>
                <c:ptCount val="1"/>
                <c:pt idx="0">
                  <c:v>40.873292452072839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3-4247-91F6-F4330B6C0894}"/>
            </c:ext>
          </c:extLst>
        </c:ser>
        <c:ser>
          <c:idx val="2"/>
          <c:order val="2"/>
          <c:tx>
            <c:v>Потери в рекуператоре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'Расчет потерь энергии'!$I$106</c:f>
              <c:numCache>
                <c:formatCode>General</c:formatCode>
                <c:ptCount val="1"/>
                <c:pt idx="0">
                  <c:v>137.38811637348948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53-4247-91F6-F4330B6C0894}"/>
            </c:ext>
          </c:extLst>
        </c:ser>
        <c:ser>
          <c:idx val="3"/>
          <c:order val="3"/>
          <c:tx>
            <c:v>Потери на трение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'Расчет потерь энергии'!$I$112</c:f>
              <c:numCache>
                <c:formatCode>General</c:formatCode>
                <c:ptCount val="1"/>
                <c:pt idx="0">
                  <c:v>2.3232558139534887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53-4247-91F6-F4330B6C0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9108624"/>
        <c:axId val="1"/>
      </c:barChart>
      <c:catAx>
        <c:axId val="121910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219108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813083296094835"/>
          <c:y val="0.25089172517695213"/>
          <c:w val="0.29630563302874813"/>
          <c:h val="0.667866245961132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168089</xdr:colOff>
      <xdr:row>3</xdr:row>
      <xdr:rowOff>0</xdr:rowOff>
    </xdr:from>
    <xdr:to>
      <xdr:col>14</xdr:col>
      <xdr:colOff>100853</xdr:colOff>
      <xdr:row>17</xdr:row>
      <xdr:rowOff>38100</xdr:rowOff>
    </xdr:to>
    <xdr:pic>
      <xdr:nvPicPr>
        <xdr:cNvPr id="1058" name="Picture 2">
          <a:extLst>
            <a:ext uri="{FF2B5EF4-FFF2-40B4-BE49-F238E27FC236}">
              <a16:creationId xmlns:a16="http://schemas.microsoft.com/office/drawing/2014/main" id="{70870DF2-D8CA-48ED-9402-38576691A2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57" r="16932"/>
        <a:stretch/>
      </xdr:blipFill>
      <xdr:spPr bwMode="auto">
        <a:xfrm>
          <a:off x="6196854" y="515471"/>
          <a:ext cx="5311587" cy="33326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50</xdr:row>
      <xdr:rowOff>9525</xdr:rowOff>
    </xdr:from>
    <xdr:to>
      <xdr:col>17</xdr:col>
      <xdr:colOff>9525</xdr:colOff>
      <xdr:row>65</xdr:row>
      <xdr:rowOff>0</xdr:rowOff>
    </xdr:to>
    <xdr:graphicFrame macro="">
      <xdr:nvGraphicFramePr>
        <xdr:cNvPr id="1059" name="Диаграмма 5">
          <a:extLst>
            <a:ext uri="{FF2B5EF4-FFF2-40B4-BE49-F238E27FC236}">
              <a16:creationId xmlns:a16="http://schemas.microsoft.com/office/drawing/2014/main" id="{33625FFB-9E6A-485A-8F94-5C78D57C2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73</xdr:row>
      <xdr:rowOff>0</xdr:rowOff>
    </xdr:from>
    <xdr:to>
      <xdr:col>17</xdr:col>
      <xdr:colOff>0</xdr:colOff>
      <xdr:row>88</xdr:row>
      <xdr:rowOff>0</xdr:rowOff>
    </xdr:to>
    <xdr:graphicFrame macro="">
      <xdr:nvGraphicFramePr>
        <xdr:cNvPr id="1060" name="Диаграмма 6">
          <a:extLst>
            <a:ext uri="{FF2B5EF4-FFF2-40B4-BE49-F238E27FC236}">
              <a16:creationId xmlns:a16="http://schemas.microsoft.com/office/drawing/2014/main" id="{8412ACF8-024C-4FB0-97C6-96C6E56BB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92</xdr:row>
      <xdr:rowOff>9525</xdr:rowOff>
    </xdr:from>
    <xdr:to>
      <xdr:col>17</xdr:col>
      <xdr:colOff>57150</xdr:colOff>
      <xdr:row>105</xdr:row>
      <xdr:rowOff>142875</xdr:rowOff>
    </xdr:to>
    <xdr:graphicFrame macro="">
      <xdr:nvGraphicFramePr>
        <xdr:cNvPr id="1061" name="Диаграмма 7">
          <a:extLst>
            <a:ext uri="{FF2B5EF4-FFF2-40B4-BE49-F238E27FC236}">
              <a16:creationId xmlns:a16="http://schemas.microsoft.com/office/drawing/2014/main" id="{ECD1C845-EAEB-4F70-AC0C-2913EEBE8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</xdr:colOff>
      <xdr:row>109</xdr:row>
      <xdr:rowOff>9525</xdr:rowOff>
    </xdr:from>
    <xdr:to>
      <xdr:col>17</xdr:col>
      <xdr:colOff>457200</xdr:colOff>
      <xdr:row>122</xdr:row>
      <xdr:rowOff>266700</xdr:rowOff>
    </xdr:to>
    <xdr:graphicFrame macro="">
      <xdr:nvGraphicFramePr>
        <xdr:cNvPr id="1062" name="Диаграмма 8">
          <a:extLst>
            <a:ext uri="{FF2B5EF4-FFF2-40B4-BE49-F238E27FC236}">
              <a16:creationId xmlns:a16="http://schemas.microsoft.com/office/drawing/2014/main" id="{D7EF0250-C8A8-4537-B3BD-D8FBE0AAE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2"/>
  <sheetViews>
    <sheetView tabSelected="1" topLeftCell="A118" zoomScale="85" workbookViewId="0">
      <selection activeCell="I85" sqref="I85"/>
    </sheetView>
  </sheetViews>
  <sheetFormatPr defaultRowHeight="12.75" x14ac:dyDescent="0.2"/>
  <cols>
    <col min="1" max="1" width="29.140625" style="1" customWidth="1"/>
    <col min="2" max="2" width="19.28515625" style="1" customWidth="1"/>
    <col min="3" max="3" width="9.140625" style="1"/>
    <col min="4" max="4" width="14.7109375" style="1" customWidth="1"/>
    <col min="5" max="8" width="9.140625" style="1"/>
    <col min="9" max="11" width="11.7109375" style="1" bestFit="1" customWidth="1"/>
    <col min="12" max="16384" width="9.140625" style="1"/>
  </cols>
  <sheetData>
    <row r="1" spans="1:15" ht="15.75" x14ac:dyDescent="0.2">
      <c r="A1" s="12" t="s">
        <v>136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">
      <c r="A2" s="1" t="s">
        <v>137</v>
      </c>
      <c r="B2" s="8">
        <f ca="1">TODAY()</f>
        <v>44112</v>
      </c>
    </row>
    <row r="4" spans="1:15" ht="33.75" x14ac:dyDescent="0.2">
      <c r="A4" s="13" t="s">
        <v>0</v>
      </c>
      <c r="B4" s="13"/>
      <c r="C4" s="13"/>
      <c r="D4" s="13"/>
    </row>
    <row r="5" spans="1:15" x14ac:dyDescent="0.2">
      <c r="A5" s="1" t="s">
        <v>1</v>
      </c>
      <c r="B5" s="1">
        <v>19165</v>
      </c>
      <c r="C5" s="1" t="s">
        <v>2</v>
      </c>
    </row>
    <row r="6" spans="1:15" x14ac:dyDescent="0.2">
      <c r="A6" s="1" t="s">
        <v>73</v>
      </c>
      <c r="B6" s="1">
        <v>1.28</v>
      </c>
      <c r="C6" s="1" t="s">
        <v>3</v>
      </c>
    </row>
    <row r="7" spans="1:15" ht="25.5" x14ac:dyDescent="0.2">
      <c r="A7" s="1" t="s">
        <v>74</v>
      </c>
      <c r="B7" s="1">
        <v>1.29</v>
      </c>
      <c r="C7" s="1" t="s">
        <v>3</v>
      </c>
    </row>
    <row r="8" spans="1:15" ht="38.25" customHeight="1" x14ac:dyDescent="0.2">
      <c r="A8" s="10" t="s">
        <v>4</v>
      </c>
      <c r="B8" s="1">
        <v>3.55</v>
      </c>
      <c r="C8" s="1" t="s">
        <v>7</v>
      </c>
      <c r="D8" s="1" t="s">
        <v>5</v>
      </c>
    </row>
    <row r="9" spans="1:15" x14ac:dyDescent="0.2">
      <c r="A9" s="10"/>
      <c r="B9" s="1">
        <v>2.15</v>
      </c>
      <c r="C9" s="1" t="s">
        <v>7</v>
      </c>
      <c r="D9" s="1" t="s">
        <v>6</v>
      </c>
    </row>
    <row r="10" spans="1:15" ht="25.5" x14ac:dyDescent="0.2">
      <c r="A10" s="1" t="s">
        <v>8</v>
      </c>
      <c r="B10" s="1">
        <v>1223</v>
      </c>
      <c r="C10" s="1" t="s">
        <v>138</v>
      </c>
    </row>
    <row r="11" spans="1:15" x14ac:dyDescent="0.2">
      <c r="A11" s="14" t="s">
        <v>99</v>
      </c>
      <c r="B11" s="14"/>
      <c r="C11" s="14"/>
    </row>
    <row r="12" spans="1:15" ht="25.5" x14ac:dyDescent="0.2">
      <c r="A12" s="1" t="s">
        <v>9</v>
      </c>
      <c r="B12" s="1">
        <v>1198</v>
      </c>
      <c r="C12" s="1" t="s">
        <v>138</v>
      </c>
    </row>
    <row r="13" spans="1:15" x14ac:dyDescent="0.2">
      <c r="A13" s="1" t="s">
        <v>22</v>
      </c>
      <c r="B13" s="1">
        <v>1</v>
      </c>
      <c r="C13" s="1" t="s">
        <v>23</v>
      </c>
      <c r="D13" s="1">
        <f>(B8*B9) / (B13*B14)</f>
        <v>10.903571428571428</v>
      </c>
    </row>
    <row r="14" spans="1:15" x14ac:dyDescent="0.2">
      <c r="A14" s="1" t="s">
        <v>24</v>
      </c>
      <c r="B14" s="1">
        <v>0.7</v>
      </c>
      <c r="C14" s="1" t="s">
        <v>23</v>
      </c>
    </row>
    <row r="15" spans="1:15" x14ac:dyDescent="0.2">
      <c r="A15" s="1" t="s">
        <v>25</v>
      </c>
      <c r="B15" s="1">
        <v>3</v>
      </c>
      <c r="C15" s="1" t="s">
        <v>23</v>
      </c>
    </row>
    <row r="16" spans="1:15" x14ac:dyDescent="0.2">
      <c r="A16" s="1" t="s">
        <v>29</v>
      </c>
      <c r="B16" s="1">
        <v>0.05</v>
      </c>
    </row>
    <row r="17" spans="1:3" x14ac:dyDescent="0.2">
      <c r="A17" s="14" t="s">
        <v>97</v>
      </c>
      <c r="B17" s="14"/>
      <c r="C17" s="14"/>
    </row>
    <row r="18" spans="1:3" ht="25.5" x14ac:dyDescent="0.2">
      <c r="A18" s="1" t="s">
        <v>87</v>
      </c>
      <c r="B18" s="1">
        <v>11</v>
      </c>
      <c r="C18" s="1" t="s">
        <v>23</v>
      </c>
    </row>
    <row r="19" spans="1:3" ht="25.5" x14ac:dyDescent="0.2">
      <c r="A19" s="1" t="s">
        <v>86</v>
      </c>
      <c r="B19" s="1">
        <f>B12-2*B18</f>
        <v>1176</v>
      </c>
      <c r="C19" s="1" t="s">
        <v>23</v>
      </c>
    </row>
    <row r="20" spans="1:3" ht="25.5" x14ac:dyDescent="0.2">
      <c r="A20" s="1" t="s">
        <v>75</v>
      </c>
      <c r="B20" s="1">
        <v>293</v>
      </c>
      <c r="C20" s="1" t="s">
        <v>138</v>
      </c>
    </row>
    <row r="21" spans="1:3" x14ac:dyDescent="0.2">
      <c r="A21" s="1" t="s">
        <v>83</v>
      </c>
      <c r="B21" s="1">
        <f>B9/B13</f>
        <v>2.15</v>
      </c>
      <c r="C21" s="1" t="s">
        <v>23</v>
      </c>
    </row>
    <row r="22" spans="1:3" x14ac:dyDescent="0.2">
      <c r="A22" s="1" t="s">
        <v>129</v>
      </c>
      <c r="B22" s="1">
        <v>6</v>
      </c>
      <c r="C22" s="1" t="s">
        <v>23</v>
      </c>
    </row>
    <row r="23" spans="1:3" x14ac:dyDescent="0.2">
      <c r="A23" s="1" t="s">
        <v>33</v>
      </c>
      <c r="B23" s="1">
        <v>273</v>
      </c>
      <c r="C23" s="1" t="s">
        <v>138</v>
      </c>
    </row>
    <row r="24" spans="1:3" x14ac:dyDescent="0.2">
      <c r="A24" s="14" t="s">
        <v>98</v>
      </c>
      <c r="B24" s="14"/>
      <c r="C24" s="14"/>
    </row>
    <row r="25" spans="1:3" ht="25.5" x14ac:dyDescent="0.2">
      <c r="A25" s="1" t="s">
        <v>10</v>
      </c>
      <c r="B25" s="1">
        <v>450</v>
      </c>
      <c r="C25" s="1" t="s">
        <v>138</v>
      </c>
    </row>
    <row r="26" spans="1:3" ht="25.5" x14ac:dyDescent="0.2">
      <c r="A26" s="1" t="s">
        <v>100</v>
      </c>
      <c r="B26" s="1">
        <v>1.4</v>
      </c>
      <c r="C26" s="1" t="s">
        <v>23</v>
      </c>
    </row>
    <row r="27" spans="1:3" x14ac:dyDescent="0.2">
      <c r="B27" s="1">
        <v>2.5</v>
      </c>
      <c r="C27" s="1" t="s">
        <v>23</v>
      </c>
    </row>
    <row r="28" spans="1:3" x14ac:dyDescent="0.2">
      <c r="A28" s="1" t="s">
        <v>101</v>
      </c>
      <c r="B28" s="1">
        <v>57</v>
      </c>
      <c r="C28" s="1" t="s">
        <v>102</v>
      </c>
    </row>
    <row r="29" spans="1:3" x14ac:dyDescent="0.2">
      <c r="A29" s="1" t="s">
        <v>103</v>
      </c>
      <c r="B29" s="1">
        <f>B28*2</f>
        <v>114</v>
      </c>
      <c r="C29" s="1" t="s">
        <v>102</v>
      </c>
    </row>
    <row r="30" spans="1:3" ht="25.5" x14ac:dyDescent="0.2">
      <c r="A30" s="1" t="s">
        <v>104</v>
      </c>
      <c r="B30" s="1">
        <v>1176</v>
      </c>
      <c r="C30" s="1" t="s">
        <v>138</v>
      </c>
    </row>
    <row r="31" spans="1:3" ht="25.5" x14ac:dyDescent="0.2">
      <c r="A31" s="1" t="s">
        <v>105</v>
      </c>
      <c r="B31" s="1">
        <f>B30-B25</f>
        <v>726</v>
      </c>
      <c r="C31" s="1" t="s">
        <v>138</v>
      </c>
    </row>
    <row r="32" spans="1:3" ht="25.5" x14ac:dyDescent="0.2">
      <c r="A32" s="1" t="s">
        <v>106</v>
      </c>
      <c r="B32" s="1">
        <f>(SUM(B30:B31))/2</f>
        <v>951</v>
      </c>
      <c r="C32" s="1" t="s">
        <v>138</v>
      </c>
    </row>
    <row r="33" spans="1:16" ht="25.5" x14ac:dyDescent="0.2">
      <c r="A33" s="1" t="s">
        <v>107</v>
      </c>
      <c r="B33" s="1">
        <v>4</v>
      </c>
      <c r="C33" s="1" t="s">
        <v>15</v>
      </c>
    </row>
    <row r="34" spans="1:16" ht="25.5" x14ac:dyDescent="0.2">
      <c r="A34" s="1" t="s">
        <v>108</v>
      </c>
      <c r="B34" s="1">
        <v>14</v>
      </c>
    </row>
    <row r="35" spans="1:16" ht="25.5" x14ac:dyDescent="0.2">
      <c r="A35" s="1" t="s">
        <v>109</v>
      </c>
      <c r="B35" s="1">
        <v>593</v>
      </c>
      <c r="C35" s="1" t="s">
        <v>138</v>
      </c>
    </row>
    <row r="36" spans="1:16" x14ac:dyDescent="0.2">
      <c r="A36" s="1" t="s">
        <v>116</v>
      </c>
      <c r="B36" s="1">
        <v>8</v>
      </c>
      <c r="C36" s="1" t="s">
        <v>34</v>
      </c>
    </row>
    <row r="37" spans="1:16" x14ac:dyDescent="0.2">
      <c r="A37" s="1" t="s">
        <v>117</v>
      </c>
      <c r="B37" s="1">
        <v>0.95</v>
      </c>
    </row>
    <row r="38" spans="1:16" x14ac:dyDescent="0.2">
      <c r="A38" s="1" t="s">
        <v>118</v>
      </c>
      <c r="B38" s="1">
        <v>1</v>
      </c>
    </row>
    <row r="39" spans="1:16" x14ac:dyDescent="0.2">
      <c r="A39" s="1" t="s">
        <v>119</v>
      </c>
      <c r="B39" s="1">
        <v>1.1100000000000001</v>
      </c>
    </row>
    <row r="40" spans="1:16" x14ac:dyDescent="0.2">
      <c r="A40" s="1" t="s">
        <v>120</v>
      </c>
      <c r="B40" s="1">
        <v>1.06</v>
      </c>
    </row>
    <row r="41" spans="1:16" x14ac:dyDescent="0.2">
      <c r="A41" s="10"/>
      <c r="B41" s="10"/>
    </row>
    <row r="43" spans="1:16" ht="33.75" x14ac:dyDescent="0.2">
      <c r="A43" s="13" t="s">
        <v>11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1:16" ht="13.5" thickBot="1" x14ac:dyDescent="0.25"/>
    <row r="45" spans="1:16" ht="12.75" customHeight="1" thickTop="1" thickBot="1" x14ac:dyDescent="0.25">
      <c r="A45" s="1" t="s">
        <v>12</v>
      </c>
      <c r="B45" s="11" t="s">
        <v>79</v>
      </c>
      <c r="C45" s="11"/>
      <c r="D45" s="11"/>
      <c r="E45" s="11"/>
      <c r="H45" s="15" t="s">
        <v>80</v>
      </c>
      <c r="I45" s="16"/>
      <c r="J45" s="17"/>
    </row>
    <row r="46" spans="1:16" ht="13.5" thickTop="1" x14ac:dyDescent="0.2">
      <c r="B46" s="11"/>
      <c r="C46" s="11"/>
      <c r="D46" s="11"/>
      <c r="E46" s="11"/>
    </row>
    <row r="47" spans="1:16" x14ac:dyDescent="0.2">
      <c r="B47" s="11"/>
      <c r="C47" s="11"/>
      <c r="D47" s="11"/>
      <c r="E47" s="11"/>
    </row>
    <row r="51" spans="2:10" ht="12.75" customHeight="1" x14ac:dyDescent="0.2">
      <c r="B51" s="10" t="s">
        <v>16</v>
      </c>
      <c r="C51" s="10"/>
      <c r="D51" s="10"/>
      <c r="E51" s="10"/>
      <c r="F51" s="10"/>
      <c r="H51" s="1" t="s">
        <v>14</v>
      </c>
      <c r="I51" s="1">
        <f>B5/(3600*B8*(B9-0.15))</f>
        <v>0.74980438184663534</v>
      </c>
      <c r="J51" s="1" t="s">
        <v>15</v>
      </c>
    </row>
    <row r="52" spans="2:10" ht="24" customHeight="1" x14ac:dyDescent="0.2">
      <c r="B52" s="10"/>
      <c r="C52" s="10"/>
      <c r="D52" s="10"/>
      <c r="E52" s="10"/>
      <c r="F52" s="10"/>
      <c r="G52" s="2"/>
      <c r="H52" s="2"/>
      <c r="I52" s="2"/>
      <c r="J52" s="2"/>
    </row>
    <row r="54" spans="2:10" x14ac:dyDescent="0.2">
      <c r="B54" s="10" t="s">
        <v>90</v>
      </c>
      <c r="C54" s="10"/>
      <c r="D54" s="10"/>
      <c r="E54" s="10"/>
      <c r="F54" s="10"/>
      <c r="H54" s="1" t="s">
        <v>17</v>
      </c>
      <c r="I54" s="1">
        <f>I51*3</f>
        <v>2.249413145539906</v>
      </c>
      <c r="J54" s="1" t="s">
        <v>15</v>
      </c>
    </row>
    <row r="55" spans="2:10" ht="27.75" customHeight="1" x14ac:dyDescent="0.2">
      <c r="B55" s="10"/>
      <c r="C55" s="10"/>
      <c r="D55" s="10"/>
      <c r="E55" s="10"/>
      <c r="F55" s="10"/>
      <c r="H55" s="1" t="s">
        <v>18</v>
      </c>
      <c r="I55" s="1">
        <f>B5/(3600*I54)</f>
        <v>2.3666666666666667</v>
      </c>
      <c r="J55" s="1" t="s">
        <v>19</v>
      </c>
    </row>
    <row r="57" spans="2:10" x14ac:dyDescent="0.2">
      <c r="B57" s="10" t="s">
        <v>20</v>
      </c>
      <c r="C57" s="10"/>
      <c r="D57" s="10"/>
      <c r="E57" s="10"/>
      <c r="F57" s="10"/>
      <c r="H57" s="1" t="s">
        <v>21</v>
      </c>
      <c r="I57" s="1">
        <f>I55/3</f>
        <v>0.78888888888888886</v>
      </c>
      <c r="J57" s="1" t="s">
        <v>19</v>
      </c>
    </row>
    <row r="59" spans="2:10" x14ac:dyDescent="0.2">
      <c r="B59" s="10" t="s">
        <v>27</v>
      </c>
      <c r="C59" s="10"/>
      <c r="D59" s="10"/>
      <c r="E59" s="10"/>
      <c r="F59" s="10"/>
      <c r="H59" s="1" t="s">
        <v>28</v>
      </c>
      <c r="I59" s="1">
        <f>(4*B14*B13)/(2*(B13+B14))</f>
        <v>0.82352941176470584</v>
      </c>
      <c r="J59" s="1" t="s">
        <v>23</v>
      </c>
    </row>
    <row r="62" spans="2:10" x14ac:dyDescent="0.2">
      <c r="B62" s="10" t="s">
        <v>31</v>
      </c>
      <c r="C62" s="10"/>
      <c r="D62" s="10"/>
      <c r="E62" s="10"/>
      <c r="F62" s="10"/>
      <c r="H62" s="1" t="s">
        <v>32</v>
      </c>
      <c r="I62" s="1">
        <f>(B16*B15*B6*I54^2*B12)/(I59*2*B23)</f>
        <v>2.5883604034740006</v>
      </c>
      <c r="J62" s="1" t="s">
        <v>34</v>
      </c>
    </row>
    <row r="64" spans="2:10" x14ac:dyDescent="0.2">
      <c r="B64" s="10" t="s">
        <v>35</v>
      </c>
      <c r="C64" s="10"/>
      <c r="D64" s="10"/>
      <c r="E64" s="10"/>
      <c r="F64" s="10"/>
      <c r="H64" s="1" t="s">
        <v>36</v>
      </c>
      <c r="I64" s="1">
        <f>(C152*B10*B6*I51*I51)/(2*B23)</f>
        <v>3.2238121508455877</v>
      </c>
      <c r="J64" s="1" t="s">
        <v>34</v>
      </c>
    </row>
    <row r="66" spans="1:10" x14ac:dyDescent="0.2">
      <c r="B66" s="10" t="s">
        <v>70</v>
      </c>
      <c r="C66" s="10"/>
      <c r="D66" s="10"/>
      <c r="E66" s="10"/>
      <c r="H66" s="1" t="s">
        <v>36</v>
      </c>
      <c r="I66" s="1">
        <f>(C140*B6*I51*I51*B10)/(2*B23)</f>
        <v>0.69311961243180131</v>
      </c>
      <c r="J66" s="1" t="s">
        <v>34</v>
      </c>
    </row>
    <row r="68" spans="1:10" x14ac:dyDescent="0.2">
      <c r="B68" s="10" t="s">
        <v>91</v>
      </c>
      <c r="C68" s="10"/>
      <c r="D68" s="10"/>
      <c r="E68" s="10"/>
      <c r="I68" s="2">
        <f>I64+I66</f>
        <v>3.9169317632773888</v>
      </c>
      <c r="J68" s="1" t="s">
        <v>34</v>
      </c>
    </row>
    <row r="69" spans="1:10" x14ac:dyDescent="0.2">
      <c r="B69" s="1" t="s">
        <v>71</v>
      </c>
    </row>
    <row r="70" spans="1:10" x14ac:dyDescent="0.2">
      <c r="B70" s="10" t="s">
        <v>72</v>
      </c>
      <c r="C70" s="10"/>
      <c r="D70" s="10"/>
      <c r="E70" s="10"/>
      <c r="H70" s="1" t="s">
        <v>94</v>
      </c>
      <c r="I70" s="1">
        <f>B15*9.81*(B7*(B23/B20)-B6*(B23/B12))</f>
        <v>26.788929695681656</v>
      </c>
      <c r="J70" s="1" t="s">
        <v>34</v>
      </c>
    </row>
    <row r="72" spans="1:10" x14ac:dyDescent="0.2">
      <c r="B72" s="10" t="s">
        <v>76</v>
      </c>
      <c r="C72" s="10"/>
      <c r="D72" s="10"/>
      <c r="E72" s="10"/>
      <c r="H72" s="1" t="s">
        <v>77</v>
      </c>
      <c r="I72" s="1">
        <f>I62+I64+I66+I70</f>
        <v>33.294221862433048</v>
      </c>
      <c r="J72" s="1" t="s">
        <v>34</v>
      </c>
    </row>
    <row r="74" spans="1:10" ht="12.75" customHeight="1" x14ac:dyDescent="0.2">
      <c r="A74" s="1" t="s">
        <v>13</v>
      </c>
      <c r="B74" s="11" t="s">
        <v>78</v>
      </c>
      <c r="C74" s="11"/>
      <c r="D74" s="11"/>
      <c r="E74" s="11"/>
      <c r="F74" s="11"/>
    </row>
    <row r="75" spans="1:10" x14ac:dyDescent="0.2">
      <c r="B75" s="11"/>
      <c r="C75" s="11"/>
      <c r="D75" s="11"/>
      <c r="E75" s="11"/>
      <c r="F75" s="11"/>
    </row>
    <row r="77" spans="1:10" x14ac:dyDescent="0.2">
      <c r="B77" s="10" t="s">
        <v>81</v>
      </c>
      <c r="C77" s="10"/>
      <c r="D77" s="10"/>
      <c r="E77" s="10"/>
      <c r="F77" s="10"/>
      <c r="H77" s="1" t="s">
        <v>82</v>
      </c>
      <c r="I77" s="1">
        <f>B5/(3600*I54)</f>
        <v>2.3666666666666667</v>
      </c>
      <c r="J77" s="1" t="s">
        <v>19</v>
      </c>
    </row>
    <row r="79" spans="1:10" x14ac:dyDescent="0.2">
      <c r="B79" s="10" t="s">
        <v>84</v>
      </c>
      <c r="C79" s="10"/>
      <c r="D79" s="10"/>
      <c r="E79" s="10"/>
      <c r="F79" s="10"/>
      <c r="H79" s="1" t="s">
        <v>85</v>
      </c>
      <c r="I79" s="1">
        <f>(4*B21)/(2*(B13+B21))</f>
        <v>1.3650793650793651</v>
      </c>
      <c r="J79" s="1" t="s">
        <v>23</v>
      </c>
    </row>
    <row r="81" spans="1:10" x14ac:dyDescent="0.2">
      <c r="B81" s="10" t="s">
        <v>88</v>
      </c>
      <c r="C81" s="10"/>
      <c r="D81" s="10"/>
      <c r="E81" s="10"/>
      <c r="F81" s="10"/>
      <c r="H81" s="1" t="s">
        <v>89</v>
      </c>
      <c r="I81" s="1">
        <f>(B12+B19)/2</f>
        <v>1187</v>
      </c>
      <c r="J81" s="1" t="s">
        <v>138</v>
      </c>
    </row>
    <row r="83" spans="1:10" x14ac:dyDescent="0.2">
      <c r="B83" s="10" t="s">
        <v>31</v>
      </c>
      <c r="C83" s="10"/>
      <c r="D83" s="10"/>
      <c r="E83" s="10"/>
      <c r="H83" s="1" t="s">
        <v>92</v>
      </c>
      <c r="I83" s="1">
        <f>(B16*B18*B6*I54*I54*I81)/(2*I79*B23)</f>
        <v>5.6729805065664882</v>
      </c>
      <c r="J83" s="1" t="s">
        <v>34</v>
      </c>
    </row>
    <row r="85" spans="1:10" ht="12.75" customHeight="1" x14ac:dyDescent="0.2">
      <c r="B85" s="10" t="s">
        <v>93</v>
      </c>
      <c r="C85" s="10"/>
      <c r="D85" s="10"/>
      <c r="E85" s="10"/>
      <c r="F85" s="10"/>
      <c r="H85" s="1" t="s">
        <v>36</v>
      </c>
      <c r="I85" s="1">
        <f>((C152+C150)*B6*I54*I54*I81)/(2*B23)</f>
        <v>35.20031194550635</v>
      </c>
      <c r="J85" s="1" t="s">
        <v>34</v>
      </c>
    </row>
    <row r="86" spans="1:10" x14ac:dyDescent="0.2">
      <c r="B86" s="10"/>
      <c r="C86" s="10"/>
      <c r="D86" s="10"/>
      <c r="E86" s="10"/>
      <c r="F86" s="10"/>
    </row>
    <row r="88" spans="1:10" ht="12.75" customHeight="1" x14ac:dyDescent="0.2">
      <c r="B88" s="10" t="s">
        <v>95</v>
      </c>
      <c r="C88" s="10"/>
      <c r="D88" s="10"/>
      <c r="E88" s="10"/>
      <c r="F88" s="10"/>
      <c r="H88" s="1" t="s">
        <v>96</v>
      </c>
      <c r="I88" s="1">
        <f>I83+I85</f>
        <v>40.873292452072839</v>
      </c>
      <c r="J88" s="1" t="s">
        <v>34</v>
      </c>
    </row>
    <row r="89" spans="1:10" x14ac:dyDescent="0.2">
      <c r="B89" s="10"/>
      <c r="C89" s="10"/>
      <c r="D89" s="10"/>
      <c r="E89" s="10"/>
      <c r="F89" s="10"/>
    </row>
    <row r="91" spans="1:10" x14ac:dyDescent="0.2">
      <c r="A91" s="1" t="s">
        <v>110</v>
      </c>
      <c r="B91" s="11" t="s">
        <v>111</v>
      </c>
      <c r="C91" s="11"/>
      <c r="D91" s="11"/>
      <c r="E91" s="11"/>
      <c r="F91" s="11"/>
    </row>
    <row r="93" spans="1:10" x14ac:dyDescent="0.2">
      <c r="B93" s="10" t="s">
        <v>113</v>
      </c>
      <c r="C93" s="10"/>
      <c r="D93" s="10"/>
      <c r="E93" s="10"/>
      <c r="F93" s="10"/>
      <c r="H93" s="1" t="s">
        <v>112</v>
      </c>
      <c r="I93" s="1">
        <f>(C131*B6*I54*I54*B30)/(2*B23)</f>
        <v>2.2319429471496126</v>
      </c>
      <c r="J93" s="1" t="s">
        <v>34</v>
      </c>
    </row>
    <row r="95" spans="1:10" x14ac:dyDescent="0.2">
      <c r="B95" s="10" t="s">
        <v>114</v>
      </c>
      <c r="C95" s="10"/>
      <c r="D95" s="10"/>
      <c r="E95" s="10"/>
      <c r="F95" s="10"/>
      <c r="H95" s="1" t="s">
        <v>115</v>
      </c>
      <c r="I95" s="1">
        <f>(B33*B32)/B23</f>
        <v>13.934065934065934</v>
      </c>
      <c r="J95" s="1" t="s">
        <v>15</v>
      </c>
    </row>
    <row r="97" spans="1:10" x14ac:dyDescent="0.2">
      <c r="B97" s="10" t="s">
        <v>121</v>
      </c>
      <c r="C97" s="10"/>
      <c r="D97" s="10"/>
      <c r="E97" s="10"/>
      <c r="H97" s="1" t="s">
        <v>122</v>
      </c>
      <c r="I97" s="1">
        <f>B37*B38*B39*B40*B36*(B34+1)</f>
        <v>134.13240000000002</v>
      </c>
      <c r="J97" s="1" t="s">
        <v>34</v>
      </c>
    </row>
    <row r="99" spans="1:10" ht="12.75" customHeight="1" x14ac:dyDescent="0.2">
      <c r="B99" s="10" t="s">
        <v>123</v>
      </c>
      <c r="C99" s="10"/>
      <c r="D99" s="10"/>
      <c r="E99" s="10"/>
      <c r="F99" s="10"/>
      <c r="H99" s="1" t="s">
        <v>112</v>
      </c>
      <c r="I99" s="1">
        <f>(C143*I104*I104*B6*B31)/(2*B23)</f>
        <v>1.0237734263398479</v>
      </c>
      <c r="J99" s="1" t="s">
        <v>34</v>
      </c>
    </row>
    <row r="100" spans="1:10" x14ac:dyDescent="0.2">
      <c r="B100" s="10"/>
      <c r="C100" s="10"/>
      <c r="D100" s="10"/>
      <c r="E100" s="10"/>
      <c r="F100" s="10"/>
    </row>
    <row r="102" spans="1:10" x14ac:dyDescent="0.2">
      <c r="B102" s="10" t="s">
        <v>91</v>
      </c>
      <c r="C102" s="10"/>
      <c r="D102" s="10"/>
      <c r="E102" s="10"/>
      <c r="F102" s="10"/>
      <c r="I102" s="1">
        <f>I99+I93</f>
        <v>3.2557163734894603</v>
      </c>
    </row>
    <row r="104" spans="1:10" x14ac:dyDescent="0.2">
      <c r="B104" s="10" t="s">
        <v>124</v>
      </c>
      <c r="C104" s="10"/>
      <c r="D104" s="10"/>
      <c r="E104" s="10"/>
      <c r="F104" s="10"/>
      <c r="H104" s="1" t="s">
        <v>125</v>
      </c>
      <c r="I104" s="1">
        <f>B5/(B26*B27*3600)</f>
        <v>1.521031746031746</v>
      </c>
      <c r="J104" s="1" t="s">
        <v>15</v>
      </c>
    </row>
    <row r="106" spans="1:10" x14ac:dyDescent="0.2">
      <c r="B106" s="10" t="s">
        <v>126</v>
      </c>
      <c r="C106" s="10"/>
      <c r="D106" s="10"/>
      <c r="E106" s="10"/>
      <c r="F106" s="10"/>
      <c r="H106" s="1" t="s">
        <v>127</v>
      </c>
      <c r="I106" s="1">
        <f>I99+I93+I97</f>
        <v>137.38811637348948</v>
      </c>
      <c r="J106" s="1" t="s">
        <v>34</v>
      </c>
    </row>
    <row r="108" spans="1:10" x14ac:dyDescent="0.2">
      <c r="A108" s="1" t="s">
        <v>26</v>
      </c>
      <c r="B108" s="11" t="s">
        <v>128</v>
      </c>
      <c r="C108" s="11"/>
      <c r="D108" s="11"/>
      <c r="E108" s="11"/>
      <c r="F108" s="11"/>
    </row>
    <row r="109" spans="1:10" x14ac:dyDescent="0.2">
      <c r="B109" s="6"/>
      <c r="C109" s="6"/>
      <c r="D109" s="6"/>
      <c r="E109" s="6"/>
      <c r="F109" s="6"/>
    </row>
    <row r="110" spans="1:10" x14ac:dyDescent="0.2">
      <c r="B110" s="22" t="s">
        <v>130</v>
      </c>
      <c r="C110" s="22"/>
      <c r="D110" s="22"/>
      <c r="E110" s="22"/>
      <c r="F110" s="6"/>
      <c r="H110" s="1" t="s">
        <v>131</v>
      </c>
      <c r="I110" s="1">
        <f>(B31+(B31-(1.5*B22)))/2</f>
        <v>721.5</v>
      </c>
      <c r="J110" s="1" t="s">
        <v>138</v>
      </c>
    </row>
    <row r="111" spans="1:10" x14ac:dyDescent="0.2">
      <c r="B111" s="6"/>
      <c r="C111" s="6"/>
      <c r="D111" s="6"/>
      <c r="E111" s="6"/>
      <c r="F111" s="6"/>
    </row>
    <row r="112" spans="1:10" x14ac:dyDescent="0.2">
      <c r="B112" s="22" t="s">
        <v>132</v>
      </c>
      <c r="C112" s="22"/>
      <c r="D112" s="22"/>
      <c r="E112" s="22"/>
      <c r="F112" s="6"/>
      <c r="H112" s="1" t="s">
        <v>133</v>
      </c>
      <c r="I112" s="1">
        <f>(B16*B22*B6*B27*B27*I110)/(I79*2*B23)</f>
        <v>2.3232558139534887</v>
      </c>
      <c r="J112" s="1" t="s">
        <v>34</v>
      </c>
    </row>
    <row r="113" spans="1:10" x14ac:dyDescent="0.2">
      <c r="B113" s="6"/>
      <c r="C113" s="6"/>
      <c r="D113" s="6"/>
      <c r="E113" s="6"/>
      <c r="F113" s="6"/>
    </row>
    <row r="114" spans="1:10" ht="12.75" customHeight="1" x14ac:dyDescent="0.2">
      <c r="A114" s="1" t="s">
        <v>30</v>
      </c>
      <c r="B114" s="11" t="s">
        <v>134</v>
      </c>
      <c r="C114" s="11"/>
      <c r="D114" s="11"/>
      <c r="E114" s="11"/>
      <c r="F114" s="11"/>
      <c r="H114" s="1" t="s">
        <v>135</v>
      </c>
      <c r="I114" s="1">
        <f>I112+I106+I88+I72</f>
        <v>213.87888650194884</v>
      </c>
      <c r="J114" s="1" t="s">
        <v>34</v>
      </c>
    </row>
    <row r="115" spans="1:10" x14ac:dyDescent="0.2">
      <c r="B115" s="11"/>
      <c r="C115" s="11"/>
      <c r="D115" s="11"/>
      <c r="E115" s="11"/>
      <c r="F115" s="11"/>
    </row>
    <row r="116" spans="1:10" x14ac:dyDescent="0.2">
      <c r="B116" s="6"/>
      <c r="C116" s="6"/>
      <c r="D116" s="6"/>
      <c r="E116" s="6"/>
      <c r="F116" s="6"/>
    </row>
    <row r="117" spans="1:10" x14ac:dyDescent="0.2">
      <c r="B117" s="6"/>
      <c r="C117" s="6"/>
      <c r="D117" s="6"/>
      <c r="E117" s="6"/>
      <c r="F117" s="6"/>
    </row>
    <row r="118" spans="1:10" x14ac:dyDescent="0.2">
      <c r="B118" s="6"/>
      <c r="C118" s="6"/>
      <c r="D118" s="6"/>
      <c r="E118" s="6"/>
      <c r="F118" s="6"/>
    </row>
    <row r="119" spans="1:10" x14ac:dyDescent="0.2">
      <c r="B119" s="6"/>
      <c r="C119" s="6"/>
      <c r="D119" s="6"/>
      <c r="E119" s="6"/>
      <c r="F119" s="6"/>
    </row>
    <row r="120" spans="1:10" x14ac:dyDescent="0.2">
      <c r="B120" s="6"/>
      <c r="C120" s="6"/>
      <c r="D120" s="6"/>
      <c r="E120" s="6"/>
      <c r="F120" s="6"/>
    </row>
    <row r="121" spans="1:10" ht="25.5" customHeight="1" thickBot="1" x14ac:dyDescent="0.25">
      <c r="A121" s="23" t="s">
        <v>37</v>
      </c>
      <c r="B121" s="23"/>
      <c r="C121" s="23"/>
      <c r="D121" s="23"/>
      <c r="E121" s="7"/>
    </row>
    <row r="122" spans="1:10" ht="26.25" thickBot="1" x14ac:dyDescent="0.25">
      <c r="A122" s="3" t="s">
        <v>69</v>
      </c>
      <c r="B122" s="3"/>
      <c r="C122" s="3" t="s">
        <v>38</v>
      </c>
      <c r="D122" s="3" t="s">
        <v>53</v>
      </c>
    </row>
    <row r="123" spans="1:10" ht="51.75" thickBot="1" x14ac:dyDescent="0.25">
      <c r="A123" s="5" t="s">
        <v>39</v>
      </c>
      <c r="B123" s="3"/>
      <c r="C123" s="3" t="s">
        <v>40</v>
      </c>
      <c r="D123" s="3"/>
    </row>
    <row r="124" spans="1:10" ht="26.25" thickBot="1" x14ac:dyDescent="0.25">
      <c r="A124" s="18" t="s">
        <v>41</v>
      </c>
      <c r="B124" s="3" t="s">
        <v>42</v>
      </c>
      <c r="C124" s="3" t="s">
        <v>43</v>
      </c>
      <c r="D124" s="3" t="s">
        <v>44</v>
      </c>
    </row>
    <row r="125" spans="1:10" ht="13.5" thickBot="1" x14ac:dyDescent="0.25">
      <c r="A125" s="19"/>
      <c r="B125" s="3">
        <v>0</v>
      </c>
      <c r="C125" s="3">
        <f>POWER(1-$B125,2)</f>
        <v>1</v>
      </c>
      <c r="D125" s="21" t="s">
        <v>45</v>
      </c>
    </row>
    <row r="126" spans="1:10" ht="13.5" thickBot="1" x14ac:dyDescent="0.25">
      <c r="A126" s="19"/>
      <c r="B126" s="3">
        <v>0.1</v>
      </c>
      <c r="C126" s="9">
        <f t="shared" ref="C126:C135" si="0">POWER(1-$B126,2)</f>
        <v>0.81</v>
      </c>
      <c r="D126" s="21"/>
    </row>
    <row r="127" spans="1:10" ht="13.5" thickBot="1" x14ac:dyDescent="0.25">
      <c r="A127" s="19"/>
      <c r="B127" s="3">
        <v>0.2</v>
      </c>
      <c r="C127" s="9">
        <f t="shared" si="0"/>
        <v>0.64000000000000012</v>
      </c>
      <c r="D127" s="21"/>
    </row>
    <row r="128" spans="1:10" ht="13.5" thickBot="1" x14ac:dyDescent="0.25">
      <c r="A128" s="19"/>
      <c r="B128" s="3">
        <v>0.3</v>
      </c>
      <c r="C128" s="9">
        <f t="shared" si="0"/>
        <v>0.48999999999999994</v>
      </c>
      <c r="D128" s="21"/>
    </row>
    <row r="129" spans="1:4" ht="13.5" thickBot="1" x14ac:dyDescent="0.25">
      <c r="A129" s="19"/>
      <c r="B129" s="3">
        <v>0.4</v>
      </c>
      <c r="C129" s="9">
        <f t="shared" si="0"/>
        <v>0.36</v>
      </c>
      <c r="D129" s="21"/>
    </row>
    <row r="130" spans="1:4" ht="13.5" thickBot="1" x14ac:dyDescent="0.25">
      <c r="A130" s="19"/>
      <c r="B130" s="3">
        <v>0.5</v>
      </c>
      <c r="C130" s="9">
        <f t="shared" si="0"/>
        <v>0.25</v>
      </c>
      <c r="D130" s="21"/>
    </row>
    <row r="131" spans="1:4" ht="13.5" thickBot="1" x14ac:dyDescent="0.25">
      <c r="A131" s="19"/>
      <c r="B131" s="3">
        <v>0.6</v>
      </c>
      <c r="C131" s="9">
        <f t="shared" si="0"/>
        <v>0.16000000000000003</v>
      </c>
      <c r="D131" s="21"/>
    </row>
    <row r="132" spans="1:4" ht="13.5" thickBot="1" x14ac:dyDescent="0.25">
      <c r="A132" s="19"/>
      <c r="B132" s="3">
        <v>0.7</v>
      </c>
      <c r="C132" s="9">
        <f t="shared" si="0"/>
        <v>9.0000000000000024E-2</v>
      </c>
      <c r="D132" s="21"/>
    </row>
    <row r="133" spans="1:4" ht="13.5" thickBot="1" x14ac:dyDescent="0.25">
      <c r="A133" s="19"/>
      <c r="B133" s="3">
        <v>0.8</v>
      </c>
      <c r="C133" s="9">
        <f t="shared" si="0"/>
        <v>3.999999999999998E-2</v>
      </c>
      <c r="D133" s="21"/>
    </row>
    <row r="134" spans="1:4" ht="13.5" thickBot="1" x14ac:dyDescent="0.25">
      <c r="A134" s="19"/>
      <c r="B134" s="3">
        <v>0.9</v>
      </c>
      <c r="C134" s="9">
        <f t="shared" si="0"/>
        <v>9.999999999999995E-3</v>
      </c>
      <c r="D134" s="21"/>
    </row>
    <row r="135" spans="1:4" ht="13.5" thickBot="1" x14ac:dyDescent="0.25">
      <c r="A135" s="20"/>
      <c r="B135" s="3">
        <v>1</v>
      </c>
      <c r="C135" s="9">
        <f t="shared" si="0"/>
        <v>0</v>
      </c>
      <c r="D135" s="21"/>
    </row>
    <row r="136" spans="1:4" ht="39" thickBot="1" x14ac:dyDescent="0.25">
      <c r="A136" s="5" t="s">
        <v>46</v>
      </c>
      <c r="B136" s="3"/>
      <c r="C136" s="3" t="s">
        <v>47</v>
      </c>
      <c r="D136" s="4"/>
    </row>
    <row r="137" spans="1:4" ht="13.5" thickBot="1" x14ac:dyDescent="0.25">
      <c r="A137" s="18" t="s">
        <v>48</v>
      </c>
      <c r="B137" s="3" t="s">
        <v>42</v>
      </c>
      <c r="C137" s="3" t="s">
        <v>43</v>
      </c>
      <c r="D137" s="21"/>
    </row>
    <row r="138" spans="1:4" ht="13.5" thickBot="1" x14ac:dyDescent="0.25">
      <c r="A138" s="19"/>
      <c r="B138" s="3">
        <v>0.1</v>
      </c>
      <c r="C138" s="3">
        <v>0.5</v>
      </c>
      <c r="D138" s="21"/>
    </row>
    <row r="139" spans="1:4" ht="13.5" thickBot="1" x14ac:dyDescent="0.25">
      <c r="A139" s="19"/>
      <c r="B139" s="3">
        <v>0.2</v>
      </c>
      <c r="C139" s="3">
        <v>0.46</v>
      </c>
      <c r="D139" s="21"/>
    </row>
    <row r="140" spans="1:4" ht="13.5" thickBot="1" x14ac:dyDescent="0.25">
      <c r="A140" s="19"/>
      <c r="B140" s="3">
        <v>0.3</v>
      </c>
      <c r="C140" s="3">
        <v>0.43</v>
      </c>
      <c r="D140" s="21"/>
    </row>
    <row r="141" spans="1:4" ht="13.5" thickBot="1" x14ac:dyDescent="0.25">
      <c r="A141" s="19"/>
      <c r="B141" s="3">
        <v>0.4</v>
      </c>
      <c r="C141" s="3">
        <v>0.37</v>
      </c>
      <c r="D141" s="21"/>
    </row>
    <row r="142" spans="1:4" ht="13.5" thickBot="1" x14ac:dyDescent="0.25">
      <c r="A142" s="19"/>
      <c r="B142" s="3">
        <v>0.5</v>
      </c>
      <c r="C142" s="3">
        <v>0.32</v>
      </c>
      <c r="D142" s="21"/>
    </row>
    <row r="143" spans="1:4" ht="13.5" thickBot="1" x14ac:dyDescent="0.25">
      <c r="A143" s="19"/>
      <c r="B143" s="3">
        <v>0.6</v>
      </c>
      <c r="C143" s="3">
        <v>0.26</v>
      </c>
      <c r="D143" s="21"/>
    </row>
    <row r="144" spans="1:4" ht="13.5" thickBot="1" x14ac:dyDescent="0.25">
      <c r="A144" s="19"/>
      <c r="B144" s="3">
        <v>0.7</v>
      </c>
      <c r="C144" s="3">
        <v>0.2</v>
      </c>
      <c r="D144" s="21"/>
    </row>
    <row r="145" spans="1:4" ht="13.5" thickBot="1" x14ac:dyDescent="0.25">
      <c r="A145" s="19"/>
      <c r="B145" s="3">
        <v>0.8</v>
      </c>
      <c r="C145" s="3">
        <v>0.13</v>
      </c>
      <c r="D145" s="21"/>
    </row>
    <row r="146" spans="1:4" ht="13.5" thickBot="1" x14ac:dyDescent="0.25">
      <c r="A146" s="19"/>
      <c r="B146" s="3">
        <v>0.9</v>
      </c>
      <c r="C146" s="3">
        <v>0.06</v>
      </c>
      <c r="D146" s="21"/>
    </row>
    <row r="147" spans="1:4" ht="13.5" thickBot="1" x14ac:dyDescent="0.25">
      <c r="A147" s="20"/>
      <c r="B147" s="3">
        <v>1</v>
      </c>
      <c r="C147" s="3">
        <v>0</v>
      </c>
      <c r="D147" s="21"/>
    </row>
    <row r="148" spans="1:4" ht="13.5" thickBot="1" x14ac:dyDescent="0.25">
      <c r="A148" s="5" t="s">
        <v>49</v>
      </c>
      <c r="B148" s="4"/>
      <c r="C148" s="3">
        <v>0.08</v>
      </c>
      <c r="D148" s="4"/>
    </row>
    <row r="149" spans="1:4" ht="26.25" thickBot="1" x14ac:dyDescent="0.25">
      <c r="A149" s="18" t="s">
        <v>50</v>
      </c>
      <c r="B149" s="4"/>
      <c r="C149" s="3">
        <v>1</v>
      </c>
      <c r="D149" s="3" t="s">
        <v>51</v>
      </c>
    </row>
    <row r="150" spans="1:4" ht="26.25" thickBot="1" x14ac:dyDescent="0.25">
      <c r="A150" s="19"/>
      <c r="B150" s="4"/>
      <c r="C150" s="3">
        <v>0.5</v>
      </c>
      <c r="D150" s="3" t="s">
        <v>52</v>
      </c>
    </row>
    <row r="151" spans="1:4" ht="39" thickBot="1" x14ac:dyDescent="0.25">
      <c r="A151" s="19"/>
      <c r="B151" s="4"/>
      <c r="C151" s="3">
        <v>1.5</v>
      </c>
      <c r="D151" s="3" t="s">
        <v>54</v>
      </c>
    </row>
    <row r="152" spans="1:4" ht="39" thickBot="1" x14ac:dyDescent="0.25">
      <c r="A152" s="20"/>
      <c r="B152" s="4"/>
      <c r="C152" s="3">
        <v>2</v>
      </c>
      <c r="D152" s="3" t="s">
        <v>55</v>
      </c>
    </row>
    <row r="153" spans="1:4" ht="13.5" thickBot="1" x14ac:dyDescent="0.25">
      <c r="A153" s="5" t="s">
        <v>56</v>
      </c>
      <c r="B153" s="4"/>
      <c r="C153" s="3">
        <v>1</v>
      </c>
      <c r="D153" s="21"/>
    </row>
    <row r="154" spans="1:4" ht="26.25" thickBot="1" x14ac:dyDescent="0.25">
      <c r="A154" s="5" t="s">
        <v>57</v>
      </c>
      <c r="B154" s="4"/>
      <c r="C154" s="3">
        <v>0.35</v>
      </c>
      <c r="D154" s="21"/>
    </row>
    <row r="155" spans="1:4" ht="13.5" thickBot="1" x14ac:dyDescent="0.25">
      <c r="A155" s="5" t="s">
        <v>58</v>
      </c>
      <c r="B155" s="4"/>
      <c r="C155" s="3">
        <v>1</v>
      </c>
      <c r="D155" s="21"/>
    </row>
    <row r="156" spans="1:4" ht="13.5" thickBot="1" x14ac:dyDescent="0.25">
      <c r="A156" s="5" t="s">
        <v>59</v>
      </c>
      <c r="B156" s="4"/>
      <c r="C156" s="3">
        <v>0.1</v>
      </c>
      <c r="D156" s="21"/>
    </row>
    <row r="157" spans="1:4" ht="13.5" thickBot="1" x14ac:dyDescent="0.25">
      <c r="A157" s="5" t="s">
        <v>60</v>
      </c>
      <c r="B157" s="4"/>
      <c r="C157" s="3">
        <v>2</v>
      </c>
      <c r="D157" s="21"/>
    </row>
    <row r="158" spans="1:4" ht="13.5" thickBot="1" x14ac:dyDescent="0.25">
      <c r="A158" s="5" t="s">
        <v>61</v>
      </c>
      <c r="B158" s="4"/>
      <c r="C158" s="3">
        <v>0.5</v>
      </c>
      <c r="D158" s="21"/>
    </row>
    <row r="159" spans="1:4" ht="26.25" thickBot="1" x14ac:dyDescent="0.25">
      <c r="A159" s="18" t="s">
        <v>62</v>
      </c>
      <c r="B159" s="4"/>
      <c r="C159" s="3">
        <v>2</v>
      </c>
      <c r="D159" s="3" t="s">
        <v>63</v>
      </c>
    </row>
    <row r="160" spans="1:4" ht="26.25" thickBot="1" x14ac:dyDescent="0.25">
      <c r="A160" s="19"/>
      <c r="B160" s="4"/>
      <c r="C160" s="3">
        <v>2.5</v>
      </c>
      <c r="D160" s="3" t="s">
        <v>64</v>
      </c>
    </row>
    <row r="161" spans="1:4" ht="26.25" thickBot="1" x14ac:dyDescent="0.25">
      <c r="A161" s="20"/>
      <c r="B161" s="4"/>
      <c r="C161" s="3">
        <v>1.5</v>
      </c>
      <c r="D161" s="3" t="s">
        <v>65</v>
      </c>
    </row>
    <row r="162" spans="1:4" ht="39" thickBot="1" x14ac:dyDescent="0.25">
      <c r="A162" s="18" t="s">
        <v>66</v>
      </c>
      <c r="B162" s="4"/>
      <c r="C162" s="3" t="s">
        <v>67</v>
      </c>
      <c r="D162" s="3" t="s">
        <v>68</v>
      </c>
    </row>
    <row r="163" spans="1:4" ht="13.5" thickBot="1" x14ac:dyDescent="0.25">
      <c r="A163" s="19"/>
      <c r="B163" s="4"/>
      <c r="C163" s="3">
        <v>10</v>
      </c>
      <c r="D163" s="3">
        <v>230</v>
      </c>
    </row>
    <row r="164" spans="1:4" ht="13.5" thickBot="1" x14ac:dyDescent="0.25">
      <c r="A164" s="19"/>
      <c r="B164" s="4"/>
      <c r="C164" s="3">
        <v>20</v>
      </c>
      <c r="D164" s="3">
        <v>40</v>
      </c>
    </row>
    <row r="165" spans="1:4" ht="13.5" thickBot="1" x14ac:dyDescent="0.25">
      <c r="A165" s="19"/>
      <c r="B165" s="4"/>
      <c r="C165" s="3">
        <v>30</v>
      </c>
      <c r="D165" s="3">
        <v>16</v>
      </c>
    </row>
    <row r="166" spans="1:4" ht="13.5" thickBot="1" x14ac:dyDescent="0.25">
      <c r="A166" s="19"/>
      <c r="B166" s="4"/>
      <c r="C166" s="3">
        <v>40</v>
      </c>
      <c r="D166" s="3">
        <v>7</v>
      </c>
    </row>
    <row r="167" spans="1:4" ht="13.5" thickBot="1" x14ac:dyDescent="0.25">
      <c r="A167" s="19"/>
      <c r="B167" s="4"/>
      <c r="C167" s="3">
        <v>50</v>
      </c>
      <c r="D167" s="3">
        <v>4</v>
      </c>
    </row>
    <row r="168" spans="1:4" ht="13.5" thickBot="1" x14ac:dyDescent="0.25">
      <c r="A168" s="19"/>
      <c r="B168" s="4"/>
      <c r="C168" s="3">
        <v>60</v>
      </c>
      <c r="D168" s="3">
        <v>2</v>
      </c>
    </row>
    <row r="169" spans="1:4" ht="13.5" thickBot="1" x14ac:dyDescent="0.25">
      <c r="A169" s="19"/>
      <c r="B169" s="4"/>
      <c r="C169" s="3">
        <v>70</v>
      </c>
      <c r="D169" s="3">
        <v>1</v>
      </c>
    </row>
    <row r="170" spans="1:4" ht="13.5" thickBot="1" x14ac:dyDescent="0.25">
      <c r="A170" s="19"/>
      <c r="B170" s="4"/>
      <c r="C170" s="3">
        <v>80</v>
      </c>
      <c r="D170" s="3">
        <v>0.5</v>
      </c>
    </row>
    <row r="171" spans="1:4" ht="13.5" thickBot="1" x14ac:dyDescent="0.25">
      <c r="A171" s="19"/>
      <c r="B171" s="4"/>
      <c r="C171" s="3">
        <v>90</v>
      </c>
      <c r="D171" s="3">
        <v>0.22</v>
      </c>
    </row>
    <row r="172" spans="1:4" ht="13.5" thickBot="1" x14ac:dyDescent="0.25">
      <c r="A172" s="20"/>
      <c r="B172" s="4"/>
      <c r="C172" s="3">
        <v>100</v>
      </c>
      <c r="D172" s="3">
        <v>0.1</v>
      </c>
    </row>
  </sheetData>
  <mergeCells count="48">
    <mergeCell ref="B62:F62"/>
    <mergeCell ref="B66:E66"/>
    <mergeCell ref="A149:A152"/>
    <mergeCell ref="A159:A161"/>
    <mergeCell ref="A162:A172"/>
    <mergeCell ref="D153:D158"/>
    <mergeCell ref="B79:F79"/>
    <mergeCell ref="B81:F81"/>
    <mergeCell ref="B68:E68"/>
    <mergeCell ref="B70:E70"/>
    <mergeCell ref="A137:A147"/>
    <mergeCell ref="D137:D147"/>
    <mergeCell ref="B114:F115"/>
    <mergeCell ref="A121:D121"/>
    <mergeCell ref="B93:F93"/>
    <mergeCell ref="B95:F95"/>
    <mergeCell ref="B54:F55"/>
    <mergeCell ref="A17:C17"/>
    <mergeCell ref="A24:C24"/>
    <mergeCell ref="A41:B41"/>
    <mergeCell ref="A124:A135"/>
    <mergeCell ref="D125:D135"/>
    <mergeCell ref="B64:F64"/>
    <mergeCell ref="B59:F59"/>
    <mergeCell ref="B106:F106"/>
    <mergeCell ref="B102:F102"/>
    <mergeCell ref="B83:E83"/>
    <mergeCell ref="B85:F86"/>
    <mergeCell ref="B88:F89"/>
    <mergeCell ref="B91:F91"/>
    <mergeCell ref="B110:E110"/>
    <mergeCell ref="B112:E112"/>
    <mergeCell ref="B97:E97"/>
    <mergeCell ref="B108:F108"/>
    <mergeCell ref="B99:F100"/>
    <mergeCell ref="B104:F104"/>
    <mergeCell ref="A1:O1"/>
    <mergeCell ref="A4:D4"/>
    <mergeCell ref="A8:A9"/>
    <mergeCell ref="B77:F77"/>
    <mergeCell ref="B57:F57"/>
    <mergeCell ref="A11:C11"/>
    <mergeCell ref="B51:F52"/>
    <mergeCell ref="A43:P43"/>
    <mergeCell ref="B45:E47"/>
    <mergeCell ref="H45:J45"/>
    <mergeCell ref="B72:E72"/>
    <mergeCell ref="B74:F75"/>
  </mergeCells>
  <phoneticPr fontId="3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Расчет потерь энергии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Grigory</dc:creator>
  <cp:lastModifiedBy>Grigory</cp:lastModifiedBy>
  <dcterms:created xsi:type="dcterms:W3CDTF">2009-10-16T14:49:59Z</dcterms:created>
  <dcterms:modified xsi:type="dcterms:W3CDTF">2020-10-08T14:05:27Z</dcterms:modified>
</cp:coreProperties>
</file>