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Р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<sst xmlns="http://schemas.openxmlformats.org/spreadsheetml/2006/main" count="24" uniqueCount="18">
  <si>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Лабораторная работа. Определение цикличесеской частоты колебания тела на пружине</t>
  </si>
  <si>
    <t xml:space="preserve">Автор: </t>
  </si>
  <si>
    <t xml:space="preserve">Гришутенко Павел ИВТ 1.2</t>
  </si>
  <si>
    <t xml:space="preserve">№ п/п</t>
  </si>
  <si>
    <t xml:space="preserve">m, кг</t>
  </si>
  <si>
    <r>
      <rPr>
        <sz val="14"/>
        <color rgb="FF000000"/>
        <rFont val="Calibri"/>
        <family val="2"/>
        <charset val="1"/>
      </rPr>
      <t xml:space="preserve">x</t>
    </r>
    <r>
      <rPr>
        <vertAlign val="subscript"/>
        <sz val="14"/>
        <color rgb="FF000000"/>
        <rFont val="Calibri"/>
        <family val="2"/>
        <charset val="1"/>
      </rPr>
      <t xml:space="preserve">i</t>
    </r>
    <r>
      <rPr>
        <sz val="14"/>
        <color rgb="FF000000"/>
        <rFont val="Calibri"/>
        <family val="2"/>
        <charset val="1"/>
      </rPr>
      <t xml:space="preserve">, м</t>
    </r>
  </si>
  <si>
    <r>
      <rPr>
        <sz val="14"/>
        <color rgb="FF000000"/>
        <rFont val="Calibri"/>
        <family val="2"/>
        <charset val="1"/>
      </rPr>
      <t xml:space="preserve">Δx</t>
    </r>
    <r>
      <rPr>
        <vertAlign val="subscript"/>
        <sz val="14"/>
        <color rgb="FF000000"/>
        <rFont val="Calibri"/>
        <family val="2"/>
        <charset val="1"/>
      </rPr>
      <t xml:space="preserve">i</t>
    </r>
    <r>
      <rPr>
        <sz val="14"/>
        <color rgb="FF000000"/>
        <rFont val="Calibri"/>
        <family val="2"/>
        <charset val="1"/>
      </rPr>
      <t xml:space="preserve">, м</t>
    </r>
  </si>
  <si>
    <t xml:space="preserve">k, Н/м</t>
  </si>
  <si>
    <t xml:space="preserve">ꙍ, рад/с</t>
  </si>
  <si>
    <t xml:space="preserve">ꙍ’, рад/с</t>
  </si>
  <si>
    <t xml:space="preserve">Абсолютная погрешность, рад/с</t>
  </si>
  <si>
    <t xml:space="preserve">Относительная погрешность, %</t>
  </si>
  <si>
    <t xml:space="preserve">Масса груза, кг</t>
  </si>
  <si>
    <t xml:space="preserve">dm</t>
  </si>
  <si>
    <t xml:space="preserve">g</t>
  </si>
  <si>
    <t xml:space="preserve">N</t>
  </si>
  <si>
    <t xml:space="preserve">Среднее значение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</si>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</sst>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sz val="12"/>
      <color rgb="FF3F3F76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k(m)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ЛР3!$E$5:$E$16</c:f>
              <c:numCache>
                <c:formatCode>General</c:formatCode>
                <c:ptCount val="12"/>
                <c:pt idx="0">
                  <c:v>28</c:v>
                </c:pt>
                <c:pt idx="1">
                  <c:v>24.5</c:v>
                </c:pt>
                <c:pt idx="2">
                  <c:v>28</c:v>
                </c:pt>
                <c:pt idx="3">
                  <c:v>24.5000000000001</c:v>
                </c:pt>
                <c:pt idx="4">
                  <c:v>24.5</c:v>
                </c:pt>
                <c:pt idx="5">
                  <c:v>28</c:v>
                </c:pt>
                <c:pt idx="6">
                  <c:v>24.5</c:v>
                </c:pt>
                <c:pt idx="7">
                  <c:v>32.6666666666668</c:v>
                </c:pt>
                <c:pt idx="8">
                  <c:v>24.5</c:v>
                </c:pt>
                <c:pt idx="9">
                  <c:v>28</c:v>
                </c:pt>
                <c:pt idx="10">
                  <c:v>21.7777777777778</c:v>
                </c:pt>
                <c:pt idx="11">
                  <c:v>21.7777777777778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86731"/>
        <c:axId val="78143016"/>
      </c:lineChart>
      <c:catAx>
        <c:axId val="51386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43016"/>
        <c:crosses val="autoZero"/>
        <c:auto val="1"/>
        <c:lblAlgn val="ctr"/>
        <c:lblOffset val="100"/>
      </c:catAx>
      <c:valAx>
        <c:axId val="78143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867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m(Xi)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"m(Xi)"</c:f>
              <c:strCache>
                <c:ptCount val="1"/>
                <c:pt idx="0">
                  <c:v>m(Xi)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ЛР3!$C$5:$C$16</c:f>
              <c:numCache>
                <c:formatCode>General</c:formatCode>
                <c:ptCount val="12"/>
                <c:pt idx="0">
                  <c:v>0.217</c:v>
                </c:pt>
                <c:pt idx="1">
                  <c:v>0.225</c:v>
                </c:pt>
                <c:pt idx="2">
                  <c:v>0.232</c:v>
                </c:pt>
                <c:pt idx="3">
                  <c:v>0.24</c:v>
                </c:pt>
                <c:pt idx="4">
                  <c:v>0.248</c:v>
                </c:pt>
                <c:pt idx="5">
                  <c:v>0.255</c:v>
                </c:pt>
                <c:pt idx="6">
                  <c:v>0.247</c:v>
                </c:pt>
                <c:pt idx="7">
                  <c:v>0.241</c:v>
                </c:pt>
                <c:pt idx="8">
                  <c:v>0.233</c:v>
                </c:pt>
                <c:pt idx="9">
                  <c:v>0.226</c:v>
                </c:pt>
                <c:pt idx="10">
                  <c:v>0.217</c:v>
                </c:pt>
                <c:pt idx="11">
                  <c:v>0.208</c:v>
                </c:pt>
              </c:numCache>
            </c:numRef>
          </c:xVal>
          <c:yVal>
            <c:numRef>
              <c:f>ЛР3!$B$5:$B$16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  <c:pt idx="11">
                  <c:v>0</c:v>
                </c:pt>
              </c:numCache>
            </c:numRef>
          </c:yVal>
          <c:smooth val="0"/>
        </c:ser>
        <c:axId val="13551707"/>
        <c:axId val="15812037"/>
      </c:scatterChart>
      <c:valAx>
        <c:axId val="135517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12037"/>
        <c:crosses val="autoZero"/>
        <c:crossBetween val="midCat"/>
      </c:valAx>
      <c:valAx>
        <c:axId val="158120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517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1098720</xdr:colOff>
      <xdr:row>18</xdr:row>
      <xdr:rowOff>152280</xdr:rowOff>
    </xdr:from>
    <xdr:to>
      <xdr:col>9</xdr:col>
      <xdr:colOff>2203200</xdr:colOff>
      <xdr:row>29</xdr:row>
      <xdr:rowOff>240840</xdr:rowOff>
    </xdr:to>
    <xdr:graphicFrame>
      <xdr:nvGraphicFramePr>
        <xdr:cNvPr id="0" name="Graphique 3"/>
        <xdr:cNvGraphicFramePr/>
      </xdr:nvGraphicFramePr>
      <xdr:xfrm>
        <a:off x="8375760" y="5057640"/>
        <a:ext cx="5150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584280</xdr:colOff>
      <xdr:row>17</xdr:row>
      <xdr:rowOff>330120</xdr:rowOff>
    </xdr:from>
    <xdr:to>
      <xdr:col>7</xdr:col>
      <xdr:colOff>634680</xdr:colOff>
      <xdr:row>35</xdr:row>
      <xdr:rowOff>113760</xdr:rowOff>
    </xdr:to>
    <xdr:graphicFrame>
      <xdr:nvGraphicFramePr>
        <xdr:cNvPr id="1" name="Graphique 4"/>
        <xdr:cNvGraphicFramePr/>
      </xdr:nvGraphicFramePr>
      <xdr:xfrm>
        <a:off x="584280" y="4870080"/>
        <a:ext cx="7327440" cy="425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9" zeroHeight="false" outlineLevelRow="0" outlineLevelCol="0"/>
  <cols>
    <col collapsed="false" customWidth="true" hidden="false" outlineLevel="0" max="1" min="1" style="1" width="14.33"/>
    <col collapsed="false" customWidth="true" hidden="false" outlineLevel="0" max="4" min="2" style="1" width="9.17"/>
    <col collapsed="false" customWidth="true" hidden="false" outlineLevel="0" max="7" min="5" style="1" width="13.33"/>
    <col collapsed="false" customWidth="true" hidden="false" outlineLevel="0" max="8" min="8" style="1" width="21.67"/>
    <col collapsed="false" customWidth="true" hidden="false" outlineLevel="0" max="9" min="9" style="1" width="23.84"/>
    <col collapsed="false" customWidth="true" hidden="false" outlineLevel="0" max="10" min="10" style="1" width="31.17"/>
    <col collapsed="false" customWidth="true" hidden="false" outlineLevel="0" max="11" min="11" style="1" width="29.66"/>
    <col collapsed="false" customWidth="true" hidden="false" outlineLevel="0" max="12" min="12" style="1" width="30"/>
    <col collapsed="false" customWidth="true" hidden="false" outlineLevel="0" max="1025" min="13" style="1" width="8.83"/>
  </cols>
  <sheetData>
    <row r="1" customFormat="false" ht="19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9" hidden="false" customHeight="false" outlineLevel="0" collapsed="false">
      <c r="A2" s="3" t="s">
        <v>1</v>
      </c>
      <c r="B2" s="3" t="s">
        <v>2</v>
      </c>
      <c r="C2" s="3"/>
      <c r="D2" s="3"/>
      <c r="E2" s="3"/>
      <c r="F2" s="4"/>
      <c r="G2" s="4"/>
      <c r="H2" s="4"/>
      <c r="I2" s="4"/>
    </row>
    <row r="3" customFormat="false" ht="37" hidden="false" customHeight="true" outlineLevel="0" collapsed="false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6" t="s">
        <v>10</v>
      </c>
      <c r="I3" s="6" t="s">
        <v>11</v>
      </c>
      <c r="K3" s="7" t="s">
        <v>12</v>
      </c>
    </row>
    <row r="4" customFormat="false" ht="19" hidden="false" customHeight="false" outlineLevel="0" collapsed="false">
      <c r="A4" s="5" t="n">
        <v>1</v>
      </c>
      <c r="B4" s="5" t="n">
        <v>0</v>
      </c>
      <c r="C4" s="8" t="n">
        <v>0.21</v>
      </c>
      <c r="D4" s="5" t="n">
        <v>0</v>
      </c>
      <c r="E4" s="5" t="n">
        <v>0</v>
      </c>
      <c r="F4" s="5" t="n">
        <v>0</v>
      </c>
      <c r="G4" s="8" t="n">
        <v>0</v>
      </c>
      <c r="H4" s="4" t="n">
        <f aca="false">ABS($G4-$F4)</f>
        <v>0</v>
      </c>
      <c r="I4" s="4" t="n">
        <v>0</v>
      </c>
      <c r="K4" s="4" t="n">
        <v>0.0081</v>
      </c>
    </row>
    <row r="5" customFormat="false" ht="19" hidden="false" customHeight="false" outlineLevel="0" collapsed="false">
      <c r="A5" s="5" t="n">
        <v>2</v>
      </c>
      <c r="B5" s="5" t="n">
        <v>0.02</v>
      </c>
      <c r="C5" s="8" t="n">
        <v>0.217</v>
      </c>
      <c r="D5" s="5" t="n">
        <f aca="false">ABS($C5-$C4)</f>
        <v>0.00700000000000001</v>
      </c>
      <c r="E5" s="5" t="n">
        <f aca="false">0.02*9.8/$D5</f>
        <v>28</v>
      </c>
      <c r="F5" s="5" t="n">
        <f aca="false">SQRT($E$17/($B5+$K$4))</f>
        <v>30.0388479196796</v>
      </c>
      <c r="G5" s="8" t="n">
        <f aca="false">2*PI()*20/3.99</f>
        <v>31.4946631938826</v>
      </c>
      <c r="H5" s="4" t="n">
        <f aca="false">ABS($G5-$F5)</f>
        <v>1.45581527420308</v>
      </c>
      <c r="I5" s="4" t="n">
        <f aca="false">$H5/$F5*100</f>
        <v>4.84644177465048</v>
      </c>
    </row>
    <row r="6" customFormat="false" ht="19" hidden="false" customHeight="false" outlineLevel="0" collapsed="false">
      <c r="A6" s="5" t="n">
        <v>3</v>
      </c>
      <c r="B6" s="5" t="n">
        <v>0.04</v>
      </c>
      <c r="C6" s="8" t="n">
        <v>0.225</v>
      </c>
      <c r="D6" s="5" t="n">
        <f aca="false">ABS($C6-$C5)</f>
        <v>0.00800000000000001</v>
      </c>
      <c r="E6" s="5" t="n">
        <f aca="false">0.02*9.8/$D6</f>
        <v>24.5</v>
      </c>
      <c r="F6" s="5" t="n">
        <f aca="false">SQRT($E$17/($B6+$K$4))</f>
        <v>22.959577603741</v>
      </c>
      <c r="G6" s="8" t="n">
        <f aca="false">2*PI()*20/4.82</f>
        <v>26.071308328546</v>
      </c>
      <c r="H6" s="4" t="n">
        <f aca="false">ABS($G6-$F6)</f>
        <v>3.11173072480504</v>
      </c>
      <c r="I6" s="4" t="n">
        <f aca="false">$H6/$F6*100</f>
        <v>13.5530835040189</v>
      </c>
    </row>
    <row r="7" customFormat="false" ht="19" hidden="false" customHeight="false" outlineLevel="0" collapsed="false">
      <c r="A7" s="5" t="n">
        <v>4</v>
      </c>
      <c r="B7" s="5" t="n">
        <v>0.06</v>
      </c>
      <c r="C7" s="8" t="n">
        <v>0.232</v>
      </c>
      <c r="D7" s="5" t="n">
        <f aca="false">ABS($C7-$C6)</f>
        <v>0.00700000000000001</v>
      </c>
      <c r="E7" s="5" t="n">
        <f aca="false">0.02*9.8/$D7</f>
        <v>28</v>
      </c>
      <c r="F7" s="5" t="n">
        <f aca="false">SQRT($E$17/($B7+$K$4))</f>
        <v>19.2958038700055</v>
      </c>
      <c r="G7" s="8" t="n">
        <f aca="false">2*PI()*20/6.43</f>
        <v>19.5433446568572</v>
      </c>
      <c r="H7" s="4" t="n">
        <f aca="false">ABS($G7-$F7)</f>
        <v>0.247540786851644</v>
      </c>
      <c r="I7" s="4" t="n">
        <f aca="false">$H7/$F7*100</f>
        <v>1.28287366786742</v>
      </c>
      <c r="K7" s="1" t="s">
        <v>13</v>
      </c>
      <c r="L7" s="1" t="s">
        <v>14</v>
      </c>
      <c r="M7" s="1" t="s">
        <v>15</v>
      </c>
    </row>
    <row r="8" customFormat="false" ht="19" hidden="false" customHeight="false" outlineLevel="0" collapsed="false">
      <c r="A8" s="5" t="n">
        <v>5</v>
      </c>
      <c r="B8" s="5" t="n">
        <v>0.08</v>
      </c>
      <c r="C8" s="8" t="n">
        <v>0.24</v>
      </c>
      <c r="D8" s="5" t="n">
        <f aca="false">ABS($C8-$C7)</f>
        <v>0.00799999999999998</v>
      </c>
      <c r="E8" s="5" t="n">
        <f aca="false">0.02*9.8/$D8</f>
        <v>24.5000000000001</v>
      </c>
      <c r="F8" s="5" t="n">
        <f aca="false">SQRT($E$17/($B8+$K$4))</f>
        <v>16.964789602751</v>
      </c>
      <c r="G8" s="8" t="n">
        <f aca="false">2*PI()*20/8.26</f>
        <v>15.2135237461975</v>
      </c>
      <c r="H8" s="4" t="n">
        <f aca="false">ABS($G8-$F8)</f>
        <v>1.75126585655342</v>
      </c>
      <c r="I8" s="4" t="n">
        <f aca="false">$H8/$F8*100</f>
        <v>10.3229447435613</v>
      </c>
      <c r="K8" s="1" t="n">
        <v>0.02</v>
      </c>
      <c r="L8" s="1" t="n">
        <v>9.8</v>
      </c>
      <c r="M8" s="1" t="n">
        <v>20</v>
      </c>
    </row>
    <row r="9" customFormat="false" ht="19" hidden="false" customHeight="false" outlineLevel="0" collapsed="false">
      <c r="A9" s="5" t="n">
        <v>6</v>
      </c>
      <c r="B9" s="5" t="n">
        <v>0.1</v>
      </c>
      <c r="C9" s="8" t="n">
        <v>0.248</v>
      </c>
      <c r="D9" s="5" t="n">
        <f aca="false">ABS($C9-$C8)</f>
        <v>0.00800000000000001</v>
      </c>
      <c r="E9" s="5" t="n">
        <f aca="false">0.02*9.8/$D9</f>
        <v>24.5</v>
      </c>
      <c r="F9" s="5" t="n">
        <f aca="false">SQRT($E$17/($B9+$K$4))</f>
        <v>15.315232179933</v>
      </c>
      <c r="G9" s="8" t="n">
        <f aca="false">2*PI()*20/8.06</f>
        <v>15.5910305389072</v>
      </c>
      <c r="H9" s="4" t="n">
        <f aca="false">ABS($G9-$F9)</f>
        <v>0.275798358974191</v>
      </c>
      <c r="I9" s="4" t="n">
        <f aca="false">$H9/$F9*100</f>
        <v>1.8008108250266</v>
      </c>
    </row>
    <row r="10" customFormat="false" ht="19" hidden="false" customHeight="false" outlineLevel="0" collapsed="false">
      <c r="A10" s="5" t="n">
        <v>7</v>
      </c>
      <c r="B10" s="5" t="n">
        <v>0.12</v>
      </c>
      <c r="C10" s="8" t="n">
        <v>0.255</v>
      </c>
      <c r="D10" s="5" t="n">
        <f aca="false">ABS($C10-$C9)</f>
        <v>0.00700000000000001</v>
      </c>
      <c r="E10" s="5" t="n">
        <f aca="false">0.02*9.8/$D10</f>
        <v>28</v>
      </c>
      <c r="F10" s="5" t="n">
        <f aca="false">SQRT($E$17/($B10+$K$4))</f>
        <v>14.0689558647997</v>
      </c>
      <c r="G10" s="8" t="n">
        <f aca="false">2*PI()*20/8.13</f>
        <v>15.456790423566</v>
      </c>
      <c r="H10" s="4" t="n">
        <f aca="false">ABS($G10-$F10)</f>
        <v>1.38783455876627</v>
      </c>
      <c r="I10" s="4" t="n">
        <f aca="false">$H10/$F10*100</f>
        <v>9.864517112024</v>
      </c>
    </row>
    <row r="11" customFormat="false" ht="19" hidden="false" customHeight="false" outlineLevel="0" collapsed="false">
      <c r="A11" s="5" t="n">
        <v>8</v>
      </c>
      <c r="B11" s="5" t="n">
        <v>0.1</v>
      </c>
      <c r="C11" s="8" t="n">
        <v>0.247</v>
      </c>
      <c r="D11" s="5" t="n">
        <f aca="false">ABS($C11-$C10)</f>
        <v>0.00800000000000001</v>
      </c>
      <c r="E11" s="5" t="n">
        <f aca="false">0.02*9.8/$D11</f>
        <v>24.5</v>
      </c>
      <c r="F11" s="5" t="n">
        <f aca="false">SQRT($E$17/($B11+$K$4))</f>
        <v>15.315232179933</v>
      </c>
      <c r="G11" s="8" t="n">
        <f aca="false">2*PI()*20/7.87</f>
        <v>15.9674340716127</v>
      </c>
      <c r="H11" s="4" t="n">
        <f aca="false">ABS($G11-$F11)</f>
        <v>0.652201891679702</v>
      </c>
      <c r="I11" s="4" t="n">
        <f aca="false">$H11/$F11*100</f>
        <v>4.25851782080235</v>
      </c>
    </row>
    <row r="12" customFormat="false" ht="19" hidden="false" customHeight="false" outlineLevel="0" collapsed="false">
      <c r="A12" s="5" t="n">
        <v>9</v>
      </c>
      <c r="B12" s="5" t="n">
        <v>0.08</v>
      </c>
      <c r="C12" s="8" t="n">
        <v>0.241</v>
      </c>
      <c r="D12" s="5" t="n">
        <f aca="false">ABS($C12-$C11)</f>
        <v>0.00599999999999998</v>
      </c>
      <c r="E12" s="5" t="n">
        <f aca="false">0.02*9.8/$D12</f>
        <v>32.6666666666668</v>
      </c>
      <c r="F12" s="5" t="n">
        <f aca="false">SQRT($E$17/($B12+$K$4))</f>
        <v>16.964789602751</v>
      </c>
      <c r="G12" s="8" t="n">
        <f aca="false">2*PI()*20/6.13</f>
        <v>20.4997889304391</v>
      </c>
      <c r="H12" s="4" t="n">
        <f aca="false">ABS($G12-$F12)</f>
        <v>3.53499932768814</v>
      </c>
      <c r="I12" s="4" t="n">
        <f aca="false">$H12/$F12*100</f>
        <v>20.8372718463594</v>
      </c>
    </row>
    <row r="13" customFormat="false" ht="19" hidden="false" customHeight="false" outlineLevel="0" collapsed="false">
      <c r="A13" s="5" t="n">
        <v>10</v>
      </c>
      <c r="B13" s="5" t="n">
        <v>0.06</v>
      </c>
      <c r="C13" s="8" t="n">
        <v>0.233</v>
      </c>
      <c r="D13" s="5" t="n">
        <f aca="false">ABS($C13-$C12)</f>
        <v>0.00800000000000001</v>
      </c>
      <c r="E13" s="5" t="n">
        <f aca="false">0.02*9.8/$D13</f>
        <v>24.5</v>
      </c>
      <c r="F13" s="5" t="n">
        <f aca="false">SQRT($E$17/($B13+$K$4))</f>
        <v>19.2958038700055</v>
      </c>
      <c r="G13" s="8" t="n">
        <f aca="false">2*PI()*20/6.57</f>
        <v>19.1268959122666</v>
      </c>
      <c r="H13" s="4" t="n">
        <f aca="false">ABS($G13-$F13)</f>
        <v>0.168907957738924</v>
      </c>
      <c r="I13" s="4" t="n">
        <f aca="false">$H13/$F13*100</f>
        <v>0.875361083046058</v>
      </c>
    </row>
    <row r="14" customFormat="false" ht="19" hidden="false" customHeight="false" outlineLevel="0" collapsed="false">
      <c r="A14" s="5" t="n">
        <v>11</v>
      </c>
      <c r="B14" s="5" t="n">
        <v>0.04</v>
      </c>
      <c r="C14" s="8" t="n">
        <v>0.226</v>
      </c>
      <c r="D14" s="5" t="n">
        <f aca="false">ABS($C14-$C13)</f>
        <v>0.00700000000000001</v>
      </c>
      <c r="E14" s="5" t="n">
        <f aca="false">0.02*9.8/$D14</f>
        <v>28</v>
      </c>
      <c r="F14" s="5" t="n">
        <f aca="false">SQRT($E$17/($B14+$K$4))</f>
        <v>22.959577603741</v>
      </c>
      <c r="G14" s="8" t="n">
        <f aca="false">2*PI()*20/4.66</f>
        <v>26.9664605458351</v>
      </c>
      <c r="H14" s="4" t="n">
        <f aca="false">ABS($G14-$F14)</f>
        <v>4.00688294209417</v>
      </c>
      <c r="I14" s="4" t="n">
        <f aca="false">$H14/$F14*100</f>
        <v>17.4519018217535</v>
      </c>
    </row>
    <row r="15" customFormat="false" ht="14.5" hidden="false" customHeight="true" outlineLevel="0" collapsed="false">
      <c r="A15" s="5" t="n">
        <v>12</v>
      </c>
      <c r="B15" s="5" t="n">
        <v>0.02</v>
      </c>
      <c r="C15" s="8" t="n">
        <v>0.217</v>
      </c>
      <c r="D15" s="5" t="n">
        <f aca="false">ABS($C15-$C14)</f>
        <v>0.00900000000000001</v>
      </c>
      <c r="E15" s="5" t="n">
        <f aca="false">0.02*9.8/$D15</f>
        <v>21.7777777777778</v>
      </c>
      <c r="F15" s="5" t="n">
        <f aca="false">SQRT($E$17/($B15+$K$4))</f>
        <v>30.0388479196796</v>
      </c>
      <c r="G15" s="8" t="n">
        <f aca="false">2*PI()*20/4.53</f>
        <v>27.7403324820291</v>
      </c>
      <c r="H15" s="4" t="n">
        <f aca="false">ABS($G15-$F15)</f>
        <v>2.29851543765048</v>
      </c>
      <c r="I15" s="4" t="n">
        <f aca="false">$H15/$F15*100</f>
        <v>7.65180956272508</v>
      </c>
    </row>
    <row r="16" customFormat="false" ht="19" hidden="false" customHeight="false" outlineLevel="0" collapsed="false">
      <c r="A16" s="5" t="n">
        <v>13</v>
      </c>
      <c r="B16" s="5" t="n">
        <v>0</v>
      </c>
      <c r="C16" s="8" t="n">
        <v>0.208</v>
      </c>
      <c r="D16" s="5" t="n">
        <f aca="false">ABS($C16-$C15)</f>
        <v>0.00899999999999998</v>
      </c>
      <c r="E16" s="5" t="n">
        <f aca="false">0.02*9.8/$D16</f>
        <v>21.7777777777778</v>
      </c>
      <c r="F16" s="5" t="n">
        <f aca="false">SQRT($E$17/($B16+$K$4))</f>
        <v>55.9492053584938</v>
      </c>
      <c r="G16" s="8" t="n">
        <f aca="false">2*PI()*20/2.36</f>
        <v>53.2473331116914</v>
      </c>
      <c r="H16" s="4" t="n">
        <f aca="false">ABS($G16-$F16)</f>
        <v>2.70187224680241</v>
      </c>
      <c r="I16" s="4" t="n">
        <f aca="false">$H16/$F16*100</f>
        <v>4.82915213806916</v>
      </c>
    </row>
    <row r="17" customFormat="false" ht="40" hidden="false" customHeight="false" outlineLevel="0" collapsed="false">
      <c r="A17" s="6" t="s">
        <v>16</v>
      </c>
      <c r="B17" s="9" t="s">
        <v>17</v>
      </c>
      <c r="C17" s="10" t="s">
        <v>17</v>
      </c>
      <c r="D17" s="9" t="s">
        <v>17</v>
      </c>
      <c r="E17" s="9" t="n">
        <f aca="false">9.8*2.5873</f>
        <v>25.35554</v>
      </c>
      <c r="F17" s="9" t="s">
        <v>17</v>
      </c>
      <c r="G17" s="10" t="s">
        <v>17</v>
      </c>
      <c r="H17" s="4" t="s">
        <v>17</v>
      </c>
      <c r="I17" s="4" t="s">
        <v>17</v>
      </c>
    </row>
    <row r="18" customFormat="false" ht="28.75" hidden="false" customHeight="true" outlineLevel="0" collapsed="false"/>
  </sheetData>
  <mergeCells count="2">
    <mergeCell ref="A1:I1"/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2019-03-07T11:39:04Z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