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rittins/Desktop/BOOTCAMP/EXCEL/Module 1 Challenge/"/>
    </mc:Choice>
  </mc:AlternateContent>
  <xr:revisionPtr revIDLastSave="0" documentId="13_ncr:1_{D69CC7E3-6C6E-3041-8127-602CAFB516F9}" xr6:coauthVersionLast="47" xr6:coauthVersionMax="47" xr10:uidLastSave="{00000000-0000-0000-0000-000000000000}"/>
  <bookViews>
    <workbookView xWindow="0" yWindow="520" windowWidth="28800" windowHeight="16460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Parent Category Statistics" sheetId="3" r:id="rId4"/>
    <sheet name="Subcategory Statistics" sheetId="4" r:id="rId5"/>
    <sheet name="Outcomes Based on Launch Date" sheetId="5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<sst xmlns="http://schemas.openxmlformats.org/spreadsheetml/2006/main" count="33075" uniqueCount="8401">
  <si>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</si>
  <si>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</si>
  <si>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</si>
  <si>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</si>
  <si>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</si>
  <si>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</si>
  <si>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</si>
  <si>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</si>
  <si>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</si>
  <si>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</si>
  <si>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</si>
  <si>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</si>
  <si>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</si>
  <si>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</si>
  <si>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</si>
  <si>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</si>
  <si>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</si>
  <si>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</si>
  <si>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</si>
  <si>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</si>
  <si>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</si>
  <si>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</si>
  <si>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</si>
  <si>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</si>
  <si>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</si>
  <si>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</si>
  <si>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</si>
  <si>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</si>
  <si>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</si>
  <si>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</si>
  <si>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</si>
  <si>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</si>
  <si>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</si>
  <si>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</si>
  <si>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</si>
  <si>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</si>
  <si>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</si>
  <si>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</si>
  <si>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</si>
  <si>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</si>
  <si>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</si>
  <si>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</si>
  <si>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</si>
  <si>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</si>
  <si>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</si>
  <si>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</si>
  <si>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</si>
  <si>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</si>
  <si>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</si>
  <si>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</si>
  <si>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</si>
  <si>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</si>
  <si>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</si>
  <si>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</si>
  <si>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</si>
  <si>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</si>
  <si>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</si>
  <si>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</si>
  <si>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</si>
  <si>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</si>
  <si>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</si>
  <si>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</si>
  <si>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</si>
  <si>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</si>
  <si>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</si>
  <si>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</si>
  <si>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</si>
  <si>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</si>
  <si>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</si>
  <si>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</si>
  <si>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</si>
  <si>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</si>
  <si>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</si>
  <si>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</si>
  <si>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</si>
  <si>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</si>
  <si>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</si>
  <si>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</si>
  <si>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</si>
  <si>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</si>
  <si>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</si>
  <si>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</si>
  <si>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</si>
  <si>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</si>
  <si>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</si>
  <si>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</si>
  <si>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</si>
  <si>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</si>
  <si>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</si>
  <si>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</si>
  <si>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</si>
  <si>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</si>
  <si>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</si>
  <si>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</si>
  <si>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</si>
  <si>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</si>
  <si>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</si>
  <si>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</si>
  <si>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</si>
  <si>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</si>
  <si>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</si>
  <si>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</si>
  <si>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</si>
  <si>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</si>
  <si>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</si>
  <si>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</si>
  <si>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</si>
  <si>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</si>
  <si>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</si>
  <si>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</si>
  <si>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</si>
  <si>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</si>
  <si>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</si>
  <si>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</si>
  <si>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</si>
  <si>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</si>
  <si>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</si>
  <si>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</si>
  <si>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</si>
  <si>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</si>
  <si>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</si>
  <si>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</si>
  <si>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</si>
  <si>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</si>
  <si>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</si>
  <si>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</si>
  <si>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</si>
  <si>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</si>
  <si>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</si>
  <si>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</si>
  <si>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</si>
  <si>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</si>
  <si>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</si>
  <si>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</si>
  <si>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</si>
  <si>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</si>
  <si>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</si>
  <si>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</si>
  <si>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</si>
  <si>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</si>
  <si>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</si>
  <si>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</si>
  <si>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</si>
  <si>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</si>
  <si>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</si>
  <si>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</si>
  <si>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</si>
  <si>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</si>
  <si>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</si>
  <si>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</si>
  <si>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</si>
  <si>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</si>
  <si>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</si>
  <si>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</si>
  <si>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</si>
  <si>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</si>
  <si>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</si>
  <si>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</si>
  <si>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</si>
  <si>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</si>
  <si>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</si>
  <si>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</si>
  <si>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</si>
  <si>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</si>
  <si>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</si>
  <si>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</si>
  <si>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</si>
  <si>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</si>
  <si>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</si>
  <si>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</si>
  <si>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</si>
  <si>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</si>
  <si>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</si>
  <si>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</si>
  <si>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</si>
  <si>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</si>
  <si>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</si>
  <si>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</si>
  <si>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</si>
  <si>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</si>
  <si>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</si>
  <si>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</si>
  <si>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</si>
  <si>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</si>
  <si>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</si>
  <si>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</si>
  <si>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</si>
  <si>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</si>
  <si>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</si>
  <si>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</si>
  <si>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</si>
  <si>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</si>
  <si>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</si>
  <si>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</si>
  <si>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</si>
  <si>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</si>
  <si>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</si>
  <si>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</si>
  <si>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</si>
  <si>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</si>
  <si>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</si>
  <si>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</si>
  <si>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</si>
  <si>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</si>
  <si>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</si>
  <si>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</si>
  <si>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</si>
  <si>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</si>
  <si>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</si>
  <si>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</si>
  <si>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</si>
  <si>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</si>
  <si>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</si>
  <si>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</si>
  <si>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</si>
  <si>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</si>
  <si>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</si>
  <si>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</si>
  <si>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</si>
  <si>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</si>
  <si>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</si>
  <si>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</si>
  <si>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</si>
  <si>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</si>
  <si>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</si>
  <si>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</si>
  <si>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</si>
  <si>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</si>
  <si>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</si>
  <si>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</si>
  <si>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</si>
  <si>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</si>
  <si>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</si>
  <si>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</si>
  <si>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</si>
  <si>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</si>
  <si>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</si>
  <si>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</si>
  <si>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</si>
  <si>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</si>
  <si>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</si>
  <si>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</si>
  <si>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</si>
  <si>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</si>
  <si>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</si>
  <si>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</si>
  <si>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</si>
  <si>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</si>
  <si>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</si>
  <si>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</si>
  <si>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</si>
  <si>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</si>
  <si>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</si>
  <si>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</si>
  <si>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</si>
  <si>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</si>
  <si>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</si>
  <si>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</si>
  <si>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</si>
  <si>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</si>
  <si>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</si>
  <si>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</si>
  <si>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</si>
  <si>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</si>
  <si>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</si>
  <si>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</si>
  <si>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</si>
  <si>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</si>
  <si>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</si>
  <si>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</si>
  <si>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</si>
  <si>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</si>
  <si>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</si>
  <si>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</si>
  <si>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</si>
  <si>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</si>
  <si>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</si>
  <si>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</si>
  <si>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</si>
  <si>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</si>
  <si>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</si>
  <si>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</si>
  <si>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</si>
  <si>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</si>
  <si>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</si>
  <si>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</si>
  <si>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</si>
  <si>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</si>
  <si>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</si>
  <si>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</si>
  <si>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</si>
  <si>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</si>
  <si>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</si>
  <si>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</si>
  <si>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</si>
  <si>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</si>
  <si>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</si>
  <si>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</si>
  <si>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</si>
  <si>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</si>
  <si>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</si>
  <si>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</si>
  <si>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</si>
  <si>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</si>
  <si>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</si>
  <si>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</si>
  <si>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</si>
  <si>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</si>
  <si>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</si>
  <si>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</si>
  <si>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</si>
  <si>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</si>
  <si>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</si>
  <si>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</si>
  <si>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</si>
  <si>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</si>
  <si>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</si>
  <si>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</si>
  <si>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</si>
  <si>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</si>
  <si>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</si>
  <si>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</si>
  <si>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</si>
  <si>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</si>
  <si>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</si>
  <si>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</si>
  <si>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</si>
  <si>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</si>
  <si>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</si>
  <si>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</si>
  <si>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</si>
  <si>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</si>
  <si>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</si>
  <si>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</si>
  <si>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</si>
  <si>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</si>
  <si>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</si>
  <si>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</si>
  <si>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</si>
  <si>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</si>
  <si>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</si>
  <si>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</si>
  <si>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</si>
  <si>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</si>
  <si>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</si>
  <si>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</si>
  <si>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</si>
  <si>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</si>
  <si>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</si>
  <si>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</si>
  <si>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</si>
  <si>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</si>
  <si>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</si>
  <si>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</si>
  <si>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</si>
  <si>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</si>
  <si>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</si>
  <si>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</si>
  <si>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</si>
  <si>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</si>
  <si>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</si>
  <si>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</si>
  <si>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</si>
  <si>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</si>
  <si>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</si>
  <si>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</si>
  <si>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</si>
  <si>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</si>
  <si>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</si>
  <si>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</si>
  <si>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</si>
  <si>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</si>
  <si>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</si>
  <si>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</si>
  <si>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</si>
  <si>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</si>
  <si>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</si>
  <si>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</si>
  <si>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</si>
  <si>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</si>
  <si>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</si>
  <si>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</si>
  <si>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</si>
  <si>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</si>
  <si>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</si>
  <si>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</si>
  <si>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</si>
  <si>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</si>
  <si>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</si>
  <si>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</si>
  <si>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</si>
  <si>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</si>
  <si>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</si>
  <si>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</si>
  <si>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</si>
  <si>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</si>
  <si>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</si>
  <si>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</si>
  <si>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</si>
  <si>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</si>
  <si>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</si>
  <si>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</si>
  <si>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</si>
  <si>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</si>
  <si>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</si>
  <si>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</si>
  <si>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</si>
  <si>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</si>
  <si>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</si>
  <si>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</si>
  <si>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</si>
  <si>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</si>
  <si>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</si>
  <si>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</si>
  <si>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</si>
  <si>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</si>
  <si>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</si>
  <si>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</si>
  <si>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</si>
  <si>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</si>
  <si>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</si>
  <si>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</si>
  <si>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</si>
  <si>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</si>
  <si>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</si>
  <si>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</si>
  <si>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</si>
  <si>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</si>
  <si>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</si>
  <si>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</si>
  <si>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</si>
  <si>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</si>
  <si>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</si>
  <si>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</si>
  <si>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</si>
  <si>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</si>
  <si>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</si>
  <si>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</si>
  <si>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</si>
  <si>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</si>
  <si>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</si>
  <si>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</si>
  <si>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</si>
  <si>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</si>
  <si>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</si>
  <si>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</si>
  <si>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</si>
  <si>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</si>
  <si>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</si>
  <si>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</si>
  <si>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</si>
  <si>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</si>
  <si>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</si>
  <si>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</si>
  <si>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</si>
  <si>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</si>
  <si>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</si>
  <si>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</si>
  <si>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</si>
  <si>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</si>
  <si>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</si>
  <si>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</si>
  <si>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</si>
  <si>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</si>
  <si>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</si>
  <si>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</si>
  <si>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</si>
  <si>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</si>
  <si>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</si>
  <si>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</si>
  <si>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</si>
  <si>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</si>
  <si>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</si>
  <si>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</si>
  <si>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</si>
  <si>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</si>
  <si>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</si>
  <si>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</si>
  <si>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</si>
  <si>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</si>
  <si>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</si>
  <si>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</si>
  <si>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</si>
  <si>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</si>
  <si>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</si>
  <si>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</si>
  <si>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</si>
  <si>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</si>
  <si>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</si>
  <si>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</si>
  <si>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</si>
  <si>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</si>
  <si>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</si>
  <si>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</si>
  <si>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</si>
  <si>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</si>
  <si>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</si>
  <si>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</si>
  <si>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</si>
  <si>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</si>
  <si>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</si>
  <si>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</si>
  <si>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</si>
  <si>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</si>
  <si>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</si>
  <si>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</si>
  <si>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</si>
  <si>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</si>
  <si>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</si>
  <si>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</si>
  <si>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</si>
  <si>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</si>
  <si>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</si>
  <si>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</si>
  <si>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</si>
  <si>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</si>
  <si>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</si>
  <si>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</si>
  <si>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</si>
  <si>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</si>
  <si>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</si>
  <si>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</si>
  <si>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</si>
  <si>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</si>
  <si>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</si>
  <si>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</si>
  <si>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</si>
  <si>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</si>
  <si>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</si>
  <si>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</si>
  <si>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</si>
  <si>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</si>
  <si>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</si>
  <si>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</si>
  <si>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</si>
  <si>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</si>
  <si>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</si>
  <si>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</si>
  <si>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</si>
  <si>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</si>
  <si>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</si>
  <si>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</si>
  <si>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</si>
  <si>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</si>
  <si>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</si>
  <si>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</si>
  <si>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</si>
  <si>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</si>
  <si>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</si>
  <si>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</si>
  <si>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</si>
  <si>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</si>
  <si>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</si>
  <si>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</si>
  <si>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</si>
  <si>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</si>
  <si>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</si>
  <si>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</si>
  <si>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</si>
  <si>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</si>
  <si>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</si>
  <si>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</si>
  <si>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</si>
  <si>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</si>
  <si>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</si>
  <si>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</si>
  <si>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</si>
  <si>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</si>
  <si>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</si>
  <si>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</si>
  <si>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</si>
  <si>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</si>
  <si>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</si>
  <si>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</si>
  <si>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</si>
  <si>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</si>
  <si>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</si>
  <si>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</si>
  <si>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</si>
  <si>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</si>
  <si>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</si>
  <si>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</si>
  <si>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</si>
  <si>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</si>
  <si>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</si>
  <si>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</si>
  <si>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</si>
  <si>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</si>
  <si>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</si>
  <si>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</si>
  <si>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</si>
  <si>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</si>
  <si>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</si>
  <si>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</si>
  <si>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</si>
  <si>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</si>
  <si>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</si>
  <si>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</si>
  <si>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</si>
  <si>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</si>
  <si>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</si>
  <si>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</si>
  <si>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</si>
  <si>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</si>
  <si>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</si>
  <si>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</si>
  <si>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</si>
  <si>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</si>
  <si>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</si>
  <si>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</si>
  <si>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</si>
  <si>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</si>
  <si>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</si>
  <si>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</si>
  <si>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</si>
  <si>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</si>
  <si>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</si>
  <si>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</si>
  <si>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</si>
  <si>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</si>
  <si>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</si>
  <si>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</si>
  <si>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</si>
  <si>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</si>
  <si>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</si>
  <si>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</si>
  <si>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</si>
  <si>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</si>
  <si>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</si>
  <si>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</si>
  <si>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</si>
  <si>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</si>
  <si>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</si>
  <si>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</si>
  <si>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</si>
  <si>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</si>
  <si>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</si>
  <si>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</si>
  <si>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</si>
  <si>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</si>
  <si>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</si>
  <si>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</si>
  <si>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</si>
  <si>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</si>
  <si>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</si>
  <si>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</si>
  <si>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</si>
  <si>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</si>
  <si>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</si>
  <si>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</si>
  <si>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</si>
  <si>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</si>
  <si>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</si>
  <si>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</si>
  <si>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</si>
  <si>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</si>
  <si>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</si>
  <si>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</si>
  <si>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</si>
  <si>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</si>
  <si>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</si>
  <si>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</si>
  <si>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</si>
  <si>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</si>
  <si>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</si>
  <si>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</si>
  <si>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</si>
  <si>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</si>
  <si>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</si>
  <si>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</si>
  <si>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</si>
  <si>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</si>
  <si>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</si>
  <si>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</si>
  <si>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</si>
  <si>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</si>
  <si>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</si>
  <si>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</si>
  <si>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</si>
  <si>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</si>
  <si>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</si>
  <si>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</si>
  <si>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</si>
  <si>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</si>
  <si>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</si>
  <si>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</si>
  <si>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</si>
  <si>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</si>
  <si>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</si>
  <si>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</si>
  <si>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</si>
  <si>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</si>
  <si>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</si>
  <si>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</si>
  <si>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</si>
  <si>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</si>
  <si>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</si>
  <si>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</si>
  <si>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</si>
  <si>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</si>
  <si>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</si>
  <si>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</si>
  <si>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</si>
  <si>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</si>
  <si>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</si>
  <si>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</si>
  <si>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</si>
  <si>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</si>
  <si>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</si>
  <si>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</si>
  <si>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</si>
  <si>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</si>
  <si>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</si>
  <si>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</si>
  <si>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</si>
  <si>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</si>
  <si>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</si>
  <si>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</si>
  <si>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</si>
  <si>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</si>
  <si>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</si>
  <si>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</si>
  <si>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</si>
  <si>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</si>
  <si>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</si>
  <si>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</si>
  <si>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</si>
  <si>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</si>
  <si>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</si>
  <si>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</si>
  <si>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</si>
  <si>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</si>
  <si>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</si>
  <si>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</si>
  <si>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</si>
  <si>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</si>
  <si>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</si>
  <si>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</si>
  <si>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</si>
  <si>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</si>
  <si>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</si>
  <si>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</si>
  <si>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</si>
  <si>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</si>
  <si>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</si>
  <si>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</si>
  <si>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</si>
  <si>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</si>
  <si>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</si>
  <si>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</si>
  <si>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</si>
  <si>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</si>
  <si>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</si>
  <si>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</si>
  <si>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</si>
  <si>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</si>
  <si>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</si>
  <si>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</si>
  <si>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</si>
  <si>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</si>
  <si>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</si>
  <si>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</si>
  <si>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</si>
  <si>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</si>
  <si>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</si>
  <si>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</si>
  <si>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</si>
  <si>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</si>
  <si>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</si>
  <si>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</si>
  <si>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</si>
  <si>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</si>
  <si>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</si>
  <si>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</si>
  <si>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</si>
  <si>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</si>
  <si>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</si>
  <si>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</si>
  <si>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</si>
  <si>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</si>
  <si>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</si>
  <si>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</si>
  <si>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</si>
  <si>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</si>
  <si>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</si>
  <si>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</si>
  <si>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</si>
  <si>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</si>
  <si>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</si>
  <si>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</si>
  <si>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</si>
  <si>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</si>
  <si>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</si>
  <si>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</si>
  <si>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</si>
  <si>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</si>
  <si>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</si>
  <si>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</si>
  <si>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</si>
  <si>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</si>
  <si>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</si>
  <si>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</si>
  <si>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</si>
  <si>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</si>
  <si>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</si>
  <si>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</si>
  <si>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</si>
  <si>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</si>
  <si>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</si>
  <si>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</si>
  <si>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</si>
  <si>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</si>
  <si>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</si>
  <si>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</si>
  <si>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</si>
  <si>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</si>
  <si>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</si>
  <si>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</si>
  <si>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</si>
  <si>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</si>
  <si>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</si>
  <si>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</si>
  <si>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</si>
  <si>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</si>
  <si>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</si>
  <si>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</si>
  <si>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</si>
  <si>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</si>
  <si>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</si>
  <si>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</si>
  <si>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</si>
  <si>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</si>
  <si>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</si>
  <si>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</si>
  <si>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</si>
  <si>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</si>
  <si>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</si>
  <si>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</si>
  <si>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</si>
  <si>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</si>
  <si>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</si>
  <si>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</si>
  <si>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</si>
  <si>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</si>
  <si>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</si>
  <si>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</si>
  <si>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</si>
  <si>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</si>
  <si>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</si>
  <si>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</si>
  <si>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</si>
  <si>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</si>
  <si>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</si>
  <si>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</si>
  <si>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</si>
  <si>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</si>
  <si>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</si>
  <si>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</si>
  <si>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</si>
  <si>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</si>
  <si>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</si>
  <si>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</si>
  <si>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</si>
  <si>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</si>
  <si>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</si>
  <si>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</si>
  <si>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</si>
  <si>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</si>
  <si>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</si>
  <si>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</si>
  <si>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</si>
  <si>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</si>
  <si>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</si>
  <si>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</si>
  <si>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</si>
  <si>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</si>
  <si>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</si>
  <si>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</si>
  <si>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</si>
  <si>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</si>
  <si>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</si>
  <si>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</si>
  <si>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</si>
  <si>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</si>
  <si>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</si>
  <si>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</si>
  <si>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</si>
  <si>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</si>
  <si>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</si>
  <si>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</si>
  <si>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</si>
  <si>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</si>
  <si>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</si>
  <si>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</si>
  <si>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</si>
  <si>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</si>
  <si>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</si>
  <si>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</si>
  <si>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</si>
  <si>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</si>
  <si>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</si>
  <si>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</si>
  <si>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</si>
  <si>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</si>
  <si>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</si>
  <si>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</si>
  <si>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</si>
  <si>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</si>
  <si>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</si>
  <si>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</si>
  <si>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</si>
  <si>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</si>
  <si>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</si>
  <si>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</si>
  <si>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</si>
  <si>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</si>
  <si>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</si>
  <si>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</si>
  <si>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</si>
  <si>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</si>
  <si>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</si>
  <si>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</si>
  <si>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</si>
  <si>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</si>
  <si>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</si>
  <si>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</si>
  <si>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</si>
  <si>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</si>
  <si>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</si>
  <si>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</si>
  <si>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</si>
  <si>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</si>
  <si>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</si>
  <si>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</si>
  <si>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</si>
  <si>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</si>
  <si>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</si>
  <si>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</si>
  <si>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</si>
  <si>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</si>
  <si>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</si>
  <si>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</si>
  <si>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</si>
  <si>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</si>
  <si>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</si>
  <si>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</si>
  <si>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</si>
  <si>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</si>
  <si>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</si>
  <si>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</si>
  <si>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</si>
  <si>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</si>
  <si>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</si>
  <si>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</si>
  <si>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</si>
  <si>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</si>
  <si>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</si>
  <si>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</si>
  <si>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</si>
  <si>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</si>
  <si>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</si>
  <si>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</si>
  <si>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</si>
  <si>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</si>
  <si>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</si>
  <si>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</si>
  <si>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</si>
  <si>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</si>
  <si>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</si>
  <si>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</si>
  <si>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</si>
  <si>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</si>
  <si>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</si>
  <si>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</si>
  <si>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</si>
  <si>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</si>
  <si>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</si>
  <si>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</si>
  <si>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</si>
  <si>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</si>
  <si>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</si>
  <si>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</si>
  <si>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</si>
  <si>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</si>
  <si>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</si>
  <si>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</si>
  <si>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</si>
  <si>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</si>
  <si>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</si>
  <si>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</si>
  <si>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</si>
  <si>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</si>
  <si>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</si>
  <si>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</si>
  <si>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</si>
  <si>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</si>
  <si>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</si>
  <si>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</si>
  <si>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</si>
  <si>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</si>
  <si>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</si>
  <si>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</si>
  <si>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</si>
  <si>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</si>
  <si>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</si>
  <si>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</si>
  <si>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</si>
  <si>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</si>
  <si>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</si>
  <si>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</si>
  <si>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</si>
  <si>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</si>
  <si>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</si>
  <si>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</si>
  <si>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</si>
  <si>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</si>
  <si>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</si>
  <si>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</si>
  <si>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</si>
  <si>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</si>
  <si>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</si>
  <si>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</si>
  <si>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</si>
  <si>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</si>
  <si>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</si>
  <si>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</si>
  <si>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</si>
  <si>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</si>
  <si>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</si>
  <si>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</si>
  <si>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</si>
  <si>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</si>
  <si>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</si>
  <si>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</si>
  <si>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</si>
  <si>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</si>
  <si>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</si>
  <si>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</si>
  <si>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</si>
  <si>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</si>
  <si>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</si>
  <si>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</si>
  <si>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</si>
  <si>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</si>
  <si>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</si>
  <si>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</si>
  <si>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</si>
  <si>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</si>
  <si>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</si>
  <si>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</si>
  <si>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</si>
  <si>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</si>
  <si>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</si>
  <si>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</si>
  <si>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</si>
  <si>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</si>
  <si>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</si>
  <si>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</si>
  <si>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</si>
  <si>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</si>
  <si>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</si>
  <si>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</si>
  <si>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</si>
  <si>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</si>
  <si>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</si>
  <si>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</si>
  <si>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</si>
  <si>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</si>
  <si>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</si>
  <si>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</si>
  <si>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</si>
  <si>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</si>
  <si>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</si>
  <si>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</si>
  <si>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</si>
  <si>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</si>
  <si>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</si>
  <si>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</si>
  <si>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</si>
  <si>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</si>
  <si>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</si>
  <si>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</si>
  <si>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</si>
  <si>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</si>
  <si>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</si>
  <si>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</si>
  <si>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</si>
  <si>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</si>
  <si>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</si>
  <si>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</si>
  <si>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</si>
  <si>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</si>
  <si>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</si>
  <si>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</si>
  <si>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</si>
  <si>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</si>
  <si>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</si>
  <si>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</si>
  <si>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</si>
  <si>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</si>
  <si>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</si>
  <si>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</si>
  <si>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</si>
  <si>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</si>
  <si>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</si>
  <si>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</si>
  <si>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</si>
  <si>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</si>
  <si>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</si>
  <si>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</si>
  <si>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</si>
  <si>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</si>
  <si>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</si>
  <si>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</si>
  <si>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</si>
  <si>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</si>
  <si>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</si>
  <si>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</si>
  <si>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</si>
  <si>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</si>
  <si>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</si>
  <si>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</si>
  <si>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</si>
  <si>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</si>
  <si>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</si>
  <si>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</si>
  <si>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</si>
  <si>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</si>
  <si>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</si>
  <si>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</si>
  <si>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</si>
  <si>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</si>
  <si>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</si>
  <si>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</si>
  <si>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</si>
  <si>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</si>
  <si>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</si>
  <si>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</si>
  <si>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</si>
  <si>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</si>
  <si>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</si>
  <si>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</si>
  <si>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</si>
  <si>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</si>
  <si>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</si>
  <si>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</si>
  <si>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</si>
  <si>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</si>
  <si>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</si>
  <si>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</si>
  <si>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</si>
  <si>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</si>
  <si>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</si>
  <si>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</si>
  <si>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</si>
  <si>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</si>
  <si>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</si>
  <si>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</si>
  <si>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</si>
  <si>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</si>
  <si>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</si>
  <si>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</si>
  <si>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</si>
  <si>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</si>
  <si>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</si>
  <si>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</si>
  <si>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</si>
  <si>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</si>
  <si>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</si>
  <si>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</si>
  <si>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</si>
  <si>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</si>
  <si>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</si>
  <si>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</si>
  <si>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</si>
  <si>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</si>
  <si>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</si>
  <si>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</si>
  <si>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</si>
  <si>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</si>
  <si>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</si>
  <si>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</si>
  <si>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</si>
  <si>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</si>
  <si>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</si>
  <si>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</si>
  <si>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</si>
  <si>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</si>
  <si>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</si>
  <si>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</si>
  <si>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</si>
  <si>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</si>
  <si>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</si>
  <si>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</si>
  <si>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</si>
  <si>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</si>
  <si>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</si>
  <si>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</si>
  <si>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</si>
  <si>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</si>
  <si>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</si>
  <si>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</si>
  <si>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</si>
  <si>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</si>
  <si>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</si>
  <si>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</si>
  <si>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</si>
  <si>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</si>
  <si>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</si>
  <si>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</si>
  <si>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</si>
  <si>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</si>
  <si>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</si>
  <si>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</si>
  <si>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</si>
  <si>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</si>
  <si>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</si>
  <si>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</si>
  <si>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</si>
  <si>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</si>
  <si>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</si>
  <si>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</si>
  <si>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</si>
  <si>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</si>
  <si>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</si>
  <si>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</si>
  <si>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</si>
  <si>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</si>
  <si>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</si>
  <si>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</si>
  <si>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</si>
  <si>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</si>
  <si>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</si>
  <si>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</si>
  <si>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</si>
  <si>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</si>
  <si>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</si>
  <si>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</si>
  <si>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</si>
  <si>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</si>
  <si>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</si>
  <si>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</si>
  <si>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</si>
  <si>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</si>
  <si>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</si>
  <si>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</si>
  <si>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</si>
  <si>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</si>
  <si>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</si>
  <si>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</si>
  <si>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</si>
  <si>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</si>
  <si>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</si>
  <si>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</si>
  <si>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</si>
  <si>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</si>
  <si>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</si>
  <si>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</si>
  <si>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</si>
  <si>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</si>
  <si>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</si>
  <si>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</si>
  <si>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</si>
  <si>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</si>
  <si>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</si>
  <si>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</si>
  <si>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</si>
  <si>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</si>
  <si>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</si>
  <si>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</si>
  <si>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</si>
  <si>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</si>
  <si>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</si>
  <si>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</si>
  <si>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</si>
  <si>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</si>
  <si>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</si>
  <si>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</si>
  <si>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</si>
  <si>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</si>
  <si>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</si>
  <si>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</si>
  <si>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</si>
  <si>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</si>
  <si>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</si>
  <si>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</si>
  <si>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</si>
  <si>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</si>
  <si>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</si>
  <si>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</si>
  <si>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</si>
  <si>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</si>
  <si>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</si>
  <si>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</si>
  <si>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</si>
  <si>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</si>
  <si>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</si>
  <si>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</si>
  <si>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</si>
  <si>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</si>
  <si>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</si>
  <si>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</si>
  <si>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</si>
  <si>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</si>
  <si>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</si>
  <si>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</si>
  <si>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</si>
  <si>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</si>
  <si>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</si>
  <si>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</si>
  <si>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</si>
  <si>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</si>
  <si>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</si>
  <si>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</si>
  <si>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</si>
  <si>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</si>
  <si>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</si>
  <si>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</si>
  <si>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</si>
  <si>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</si>
  <si>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</si>
  <si>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</si>
  <si>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</si>
  <si>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</si>
  <si>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</si>
  <si>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</si>
  <si>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</si>
  <si>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</si>
  <si>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</si>
  <si>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</si>
  <si>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</si>
  <si>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</si>
  <si>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</si>
  <si>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</si>
  <si>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</si>
  <si>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</si>
  <si>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</si>
  <si>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</si>
  <si>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</si>
  <si>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</si>
  <si>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</si>
  <si>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</si>
  <si>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</si>
  <si>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</si>
  <si>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</si>
  <si>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</si>
  <si>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</si>
  <si>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</si>
  <si>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</si>
  <si>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</si>
  <si>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</si>
  <si>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</si>
  <si>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</si>
  <si>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</si>
  <si>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</si>
  <si>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</si>
  <si>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</si>
  <si>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</si>
  <si>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</si>
  <si>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</si>
  <si>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</si>
  <si>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</si>
  <si>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</si>
  <si>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</si>
  <si>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</si>
  <si>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</si>
  <si>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</si>
  <si>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</si>
  <si>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</si>
  <si>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</si>
  <si>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</si>
  <si>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</si>
  <si>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</si>
  <si>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</si>
  <si>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</si>
  <si>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</si>
  <si>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</si>
  <si>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</si>
  <si>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</si>
  <si>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</si>
  <si>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</si>
  <si>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</si>
  <si>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</si>
  <si>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</si>
  <si>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</si>
  <si>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</si>
  <si>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</si>
  <si>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</si>
  <si>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</si>
  <si>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</si>
  <si>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</si>
  <si>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</si>
  <si>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</si>
  <si>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</si>
  <si>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</si>
  <si>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</si>
  <si>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</si>
  <si>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</si>
  <si>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</si>
  <si>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</si>
  <si>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</si>
  <si>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</si>
  <si>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</si>
  <si>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</si>
  <si>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</si>
  <si>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</si>
  <si>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</si>
  <si>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</si>
  <si>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</si>
  <si>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</si>
  <si>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</si>
  <si>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</si>
  <si>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</si>
  <si>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</si>
  <si>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</si>
  <si>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</si>
  <si>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</si>
  <si>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</si>
  <si>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</si>
  <si>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</si>
  <si>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</si>
  <si>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</si>
  <si>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</si>
  <si>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</si>
  <si>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</si>
  <si>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</si>
  <si>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</si>
  <si>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</si>
  <si>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</si>
  <si>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</si>
  <si>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</si>
  <si>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</si>
  <si>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</si>
  <si>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</si>
  <si>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</si>
  <si>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</si>
  <si>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</si>
  <si>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</si>
  <si>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</si>
  <si>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</si>
  <si>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</si>
  <si>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</si>
  <si>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</si>
  <si>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</si>
  <si>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</si>
  <si>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</si>
  <si>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</si>
  <si>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</si>
  <si>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</si>
  <si>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</si>
  <si>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</si>
  <si>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</si>
  <si>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</si>
  <si>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</si>
  <si>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</si>
  <si>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</si>
  <si>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</si>
  <si>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</si>
  <si>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</si>
  <si>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</si>
  <si>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</si>
  <si>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</si>
  <si>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</si>
  <si>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</si>
  <si>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</si>
  <si>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</si>
  <si>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</si>
  <si>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</si>
  <si>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</si>
  <si>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</si>
  <si>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</si>
  <si>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</si>
  <si>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</si>
  <si>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</si>
  <si>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</si>
  <si>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</si>
  <si>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</si>
  <si>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</si>
  <si>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</si>
  <si>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</si>
  <si>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</si>
  <si>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</si>
  <si>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</si>
  <si>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</si>
  <si>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</si>
  <si>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</si>
  <si>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</si>
  <si>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</si>
  <si>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</si>
  <si>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</si>
  <si>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</si>
  <si>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</si>
  <si>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</si>
  <si>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</si>
  <si>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</si>
  <si>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</si>
  <si>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</si>
  <si>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</si>
  <si>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</si>
  <si>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</si>
  <si>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</si>
  <si>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</si>
  <si>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</si>
  <si>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</si>
  <si>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</si>
  <si>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</si>
  <si>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</si>
  <si>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</si>
  <si>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</si>
  <si>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</si>
  <si>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</si>
  <si>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</si>
  <si>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</si>
  <si>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</si>
  <si>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</si>
  <si>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</si>
  <si>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</si>
  <si>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</si>
  <si>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</si>
  <si>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</si>
  <si>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</si>
  <si>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</si>
  <si>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</si>
  <si>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</si>
  <si>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</si>
  <si>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</si>
  <si>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</si>
  <si>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</si>
  <si>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</si>
  <si>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</si>
  <si>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</si>
  <si>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</si>
  <si>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</si>
  <si>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</si>
  <si>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</si>
  <si>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</si>
  <si>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</si>
  <si>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</si>
  <si>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</si>
  <si>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</si>
  <si>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</si>
  <si>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</si>
  <si>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</si>
  <si>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</si>
  <si>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</si>
  <si>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</si>
  <si>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</si>
  <si>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</si>
  <si>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</si>
  <si>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</si>
  <si>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</si>
  <si>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</si>
  <si>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</si>
  <si>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</si>
  <si>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</si>
  <si>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</si>
  <si>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</si>
  <si>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</si>
  <si>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</si>
  <si>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</si>
  <si>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</si>
  <si>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</si>
  <si>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</si>
  <si>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</si>
  <si>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</si>
  <si>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</si>
  <si>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</si>
  <si>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</si>
  <si>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</si>
  <si>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</si>
  <si>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</si>
  <si>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</si>
  <si>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</si>
  <si>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</si>
  <si>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</si>
  <si>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</si>
  <si>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</si>
  <si>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</si>
  <si>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</si>
  <si>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</si>
  <si>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</si>
  <si>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</si>
  <si>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</si>
  <si>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</si>
  <si>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</si>
  <si>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</si>
  <si>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</si>
  <si>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</si>
  <si>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</si>
  <si>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</si>
  <si>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</si>
  <si>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</si>
  <si>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</si>
  <si>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</si>
  <si>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</si>
  <si>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</si>
  <si>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</si>
  <si>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</si>
  <si>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</si>
  <si>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</si>
  <si>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</si>
  <si>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</si>
  <si>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</si>
  <si>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</si>
  <si>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</si>
  <si>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</si>
  <si>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</si>
  <si>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</si>
  <si>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</si>
  <si>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</si>
  <si>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</si>
  <si>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</si>
  <si>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</si>
  <si>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</si>
  <si>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</si>
  <si>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</si>
  <si>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</si>
  <si>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</si>
  <si>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</si>
  <si>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</si>
  <si>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</si>
  <si>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</si>
  <si>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</si>
  <si>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</si>
  <si>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</si>
  <si>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</si>
  <si>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</si>
  <si>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</si>
  <si>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</si>
  <si>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</si>
  <si>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</si>
  <si>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</si>
  <si>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</si>
  <si>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</si>
  <si>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</si>
  <si>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</si>
  <si>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</si>
  <si>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</si>
  <si>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</si>
  <si>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</si>
  <si>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</si>
  <si>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</si>
  <si>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</si>
  <si>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</si>
  <si>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</si>
  <si>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</si>
  <si>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</si>
  <si>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</si>
  <si>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</si>
  <si>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</si>
  <si>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</si>
  <si>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</si>
  <si>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</si>
  <si>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</si>
  <si>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</si>
  <si>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</si>
  <si>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</si>
  <si>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</si>
  <si>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</si>
  <si>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</si>
  <si>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</si>
  <si>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</si>
  <si>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</si>
  <si>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</si>
  <si>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</si>
  <si>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</si>
  <si>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</si>
  <si>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</si>
  <si>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</si>
  <si>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</si>
  <si>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</si>
  <si>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</si>
  <si>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</si>
  <si>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</si>
  <si>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</si>
  <si>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</si>
  <si>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</si>
  <si>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</si>
  <si>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</si>
  <si>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</si>
  <si>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</si>
  <si>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</si>
  <si>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</si>
  <si>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</si>
  <si>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</si>
  <si>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</si>
  <si>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</si>
  <si>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</si>
  <si>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</si>
  <si>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</si>
  <si>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</si>
  <si>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</si>
  <si>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</si>
  <si>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</si>
  <si>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</si>
  <si>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</si>
  <si>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</si>
  <si>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</si>
  <si>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</si>
  <si>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</si>
  <si>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</si>
  <si>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</si>
  <si>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</si>
  <si>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</si>
  <si>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</si>
  <si>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</si>
  <si>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</si>
  <si>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</si>
  <si>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</si>
  <si>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</si>
  <si>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</si>
  <si>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</si>
  <si>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</si>
  <si>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</si>
  <si>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</si>
  <si>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</si>
  <si>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</si>
  <si>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</si>
  <si>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</si>
  <si>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</si>
  <si>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</si>
  <si>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</si>
  <si>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</si>
  <si>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</si>
  <si>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</si>
  <si>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</si>
  <si>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</si>
  <si>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</si>
  <si>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</si>
  <si>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</si>
  <si>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</si>
  <si>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</si>
  <si>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</si>
  <si>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</si>
  <si>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</si>
  <si>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</si>
  <si>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</si>
  <si>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</si>
  <si>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</si>
  <si>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</si>
  <si>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</si>
  <si>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</si>
  <si>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</si>
  <si>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</si>
  <si>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</si>
  <si>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</si>
  <si>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</si>
  <si>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</si>
  <si>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</si>
  <si>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</si>
  <si>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</si>
  <si>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</si>
  <si>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</si>
  <si>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</si>
  <si>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</si>
  <si>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</si>
  <si>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</si>
  <si>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</si>
  <si>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</si>
  <si>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</si>
  <si>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</si>
  <si>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</si>
  <si>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</si>
  <si>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</si>
  <si>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</si>
  <si>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</si>
  <si>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</si>
  <si>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</si>
  <si>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</si>
  <si>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</si>
  <si>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</si>
  <si>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</si>
  <si>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</si>
  <si>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</si>
  <si>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</si>
  <si>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</si>
  <si>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</si>
  <si>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</si>
  <si>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</si>
  <si>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</si>
  <si>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</si>
  <si>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</si>
  <si>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</si>
  <si>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</si>
  <si>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</si>
  <si>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</si>
  <si>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</si>
  <si>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</si>
  <si>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</si>
  <si>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</si>
  <si>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</si>
  <si>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</si>
  <si>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</si>
  <si>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</si>
  <si>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</si>
  <si>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</si>
  <si>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</si>
  <si>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</si>
  <si>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</si>
  <si>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</si>
  <si>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</si>
  <si>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</si>
  <si>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</si>
  <si>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</si>
  <si>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</si>
  <si>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</si>
  <si>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</si>
  <si>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</si>
  <si>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</si>
  <si>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</si>
  <si>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</si>
  <si>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</si>
  <si>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</si>
  <si>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</si>
  <si>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</si>
  <si>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</si>
  <si>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</si>
  <si>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</si>
  <si>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</si>
  <si>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</si>
  <si>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</si>
  <si>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</si>
  <si>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</si>
  <si>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</si>
  <si>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</si>
  <si>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</si>
  <si>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</si>
  <si>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</si>
  <si>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</si>
  <si>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</si>
  <si>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</si>
  <si>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</si>
  <si>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</si>
  <si>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</si>
  <si>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</si>
  <si>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</si>
  <si>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</si>
  <si>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</si>
  <si>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</si>
  <si>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</si>
  <si>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</si>
  <si>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</si>
  <si>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</si>
  <si>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</si>
  <si>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</si>
  <si>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</si>
  <si>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</si>
  <si>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</si>
  <si>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</si>
  <si>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</si>
  <si>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</si>
  <si>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</si>
  <si>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</si>
  <si>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</si>
  <si>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</si>
  <si>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</si>
  <si>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</si>
  <si>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</si>
  <si>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</si>
  <si>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</si>
  <si>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</si>
  <si>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</si>
  <si>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</si>
  <si>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</si>
  <si>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</si>
  <si>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</si>
  <si>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</si>
  <si>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</si>
  <si>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</si>
  <si>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</si>
  <si>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</si>
  <si>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</si>
  <si>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</si>
  <si>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</si>
  <si>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</si>
  <si>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</si>
  <si>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</si>
  <si>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</si>
  <si>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</si>
  <si>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</si>
  <si>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</si>
  <si>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</si>
  <si>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</si>
  <si>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</si>
  <si>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</si>
  <si>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</si>
  <si>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</si>
  <si>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</si>
  <si>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</si>
  <si>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</si>
  <si>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</si>
  <si>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</si>
  <si>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</si>
  <si>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</si>
  <si>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</si>
  <si>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</si>
  <si>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</si>
  <si>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</si>
  <si>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</si>
  <si>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</si>
  <si>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</si>
  <si>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</si>
  <si>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</si>
  <si>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</si>
  <si>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</si>
  <si>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</si>
  <si>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</si>
  <si>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</si>
  <si>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</si>
  <si>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</si>
  <si>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</si>
  <si>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</si>
  <si>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</si>
  <si>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</si>
  <si>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</si>
  <si>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</si>
  <si>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</si>
  <si>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</si>
  <si>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</si>
  <si>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</si>
  <si>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</si>
  <si>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</si>
  <si>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</si>
  <si>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</si>
  <si>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</si>
  <si>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</si>
  <si>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</si>
  <si>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</si>
  <si>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</si>
  <si>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</si>
  <si>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</si>
  <si>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</si>
  <si>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</si>
  <si>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</si>
  <si>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</si>
  <si>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</si>
  <si>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</si>
  <si>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</si>
  <si>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</si>
  <si>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</si>
  <si>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</si>
  <si>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</si>
  <si>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</si>
  <si>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</si>
  <si>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</si>
  <si>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</si>
  <si>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</si>
  <si>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</si>
  <si>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</si>
  <si>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</si>
  <si>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</si>
  <si>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</si>
  <si>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</si>
  <si>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</si>
  <si>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</si>
  <si>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</si>
  <si>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</si>
  <si>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</si>
  <si>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</si>
  <si>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</si>
  <si>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</si>
  <si>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</si>
  <si>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</si>
  <si>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</si>
  <si>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</si>
  <si>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</si>
  <si>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</si>
  <si>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</si>
  <si>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</si>
  <si>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</si>
  <si>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</si>
  <si>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</si>
  <si>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</si>
  <si>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</si>
  <si>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</si>
  <si>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</si>
  <si>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</si>
  <si>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</si>
  <si>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</si>
  <si>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</si>
  <si>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</si>
  <si>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</si>
  <si>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</si>
  <si>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</si>
  <si>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</si>
  <si>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</si>
  <si>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</si>
  <si>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</si>
  <si>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</si>
  <si>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</si>
  <si>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</si>
  <si>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</si>
  <si>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</si>
  <si>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</si>
  <si>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</si>
  <si>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</si>
  <si>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</si>
  <si>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</si>
  <si>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</si>
  <si>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</si>
  <si>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</si>
  <si>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</si>
  <si>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</si>
  <si>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</si>
  <si>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</si>
  <si>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</si>
  <si>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</si>
  <si>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</si>
  <si>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</si>
  <si>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</si>
  <si>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</si>
  <si>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</si>
  <si>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</si>
  <si>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</si>
  <si>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</si>
  <si>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</si>
  <si>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</si>
  <si>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</si>
  <si>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</si>
  <si>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</si>
  <si>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</si>
  <si>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</si>
  <si>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</si>
  <si>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</si>
  <si>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</si>
  <si>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</si>
  <si>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</si>
  <si>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</si>
  <si>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</si>
  <si>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</si>
  <si>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</si>
  <si>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</si>
  <si>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</si>
  <si>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</si>
  <si>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</si>
  <si>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</si>
  <si>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</si>
  <si>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</si>
  <si>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</si>
  <si>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</si>
  <si>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</si>
  <si>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</si>
  <si>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</si>
  <si>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</si>
  <si>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</si>
  <si>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</si>
  <si>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</si>
  <si>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</si>
  <si>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</si>
  <si>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</si>
  <si>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</si>
  <si>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</si>
  <si>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</si>
  <si>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</si>
  <si>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</si>
  <si>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</si>
  <si>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</si>
  <si>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</si>
  <si>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</si>
  <si>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</si>
  <si>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</si>
  <si>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</si>
  <si>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</si>
  <si>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</si>
  <si>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</si>
  <si>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</si>
  <si>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</si>
  <si>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</si>
  <si>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</si>
  <si>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</si>
  <si>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</si>
  <si>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</si>
  <si>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</si>
  <si>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</si>
  <si>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</si>
  <si>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</si>
  <si>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</si>
  <si>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</si>
  <si>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</si>
  <si>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</si>
  <si>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</si>
  <si>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</si>
  <si>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</si>
  <si>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</si>
  <si>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</si>
  <si>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</si>
  <si>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</si>
  <si>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</si>
  <si>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</si>
  <si>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</si>
  <si>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</si>
  <si>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</si>
  <si>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</si>
  <si>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</si>
  <si>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</si>
  <si>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</si>
  <si>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</si>
  <si>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</si>
  <si>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</si>
  <si>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</si>
  <si>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</si>
  <si>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</si>
  <si>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</si>
  <si>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</si>
  <si>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</si>
  <si>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</si>
  <si>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</si>
  <si>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</si>
  <si>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</si>
  <si>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</si>
  <si>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</si>
  <si>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</si>
  <si>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</si>
  <si>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</si>
  <si>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</si>
  <si>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</si>
  <si>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</si>
  <si>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</si>
  <si>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</si>
  <si>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</si>
  <si>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</si>
  <si>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</si>
  <si>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</si>
  <si>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</si>
  <si>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</si>
  <si>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</si>
  <si>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</si>
  <si>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</si>
  <si>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</si>
  <si>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</si>
  <si>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</si>
  <si>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</si>
  <si>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</si>
  <si>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</si>
  <si>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</si>
  <si>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</si>
  <si>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</si>
  <si>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</si>
  <si>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</si>
  <si>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</si>
  <si>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</si>
  <si>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</si>
  <si>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</si>
  <si>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</si>
  <si>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</si>
  <si>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</si>
  <si>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</si>
  <si>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</si>
  <si>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</si>
  <si>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</si>
  <si>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</si>
  <si>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</si>
  <si>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</si>
  <si>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</si>
  <si>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</si>
  <si>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</si>
  <si>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</si>
  <si>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</si>
  <si>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</si>
  <si>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</si>
  <si>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</si>
  <si>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</si>
  <si>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</si>
  <si>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</si>
  <si>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</si>
  <si>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</si>
  <si>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</si>
  <si>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</si>
  <si>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</si>
  <si>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</si>
  <si>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</si>
  <si>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</si>
  <si>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</si>
  <si>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</si>
  <si>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</si>
  <si>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</si>
  <si>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</si>
  <si>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</si>
  <si>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</si>
  <si>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</si>
  <si>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</si>
  <si>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</si>
  <si>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</si>
  <si>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</si>
  <si>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</si>
  <si>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</si>
  <si>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</si>
  <si>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</si>
  <si>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</si>
  <si>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</si>
  <si>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</si>
  <si>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</si>
  <si>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</si>
  <si>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</si>
  <si>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</si>
  <si>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</si>
  <si>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</si>
  <si>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</si>
  <si>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</si>
  <si>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</si>
  <si>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</si>
  <si>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</si>
  <si>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</si>
  <si>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</si>
  <si>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</si>
  <si>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</si>
  <si>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</si>
  <si>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</si>
  <si>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</si>
  <si>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</si>
  <si>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</si>
  <si>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</si>
  <si>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</si>
  <si>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</si>
  <si>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</si>
  <si>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</si>
  <si>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</si>
  <si>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</si>
  <si>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</si>
  <si>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</si>
  <si>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</si>
  <si>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</si>
  <si>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</si>
  <si>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</si>
  <si>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</si>
  <si>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</si>
  <si>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</si>
  <si>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</si>
  <si>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</si>
  <si>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</si>
  <si>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</si>
  <si>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</si>
  <si>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</si>
  <si>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</si>
  <si>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</si>
  <si>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</si>
  <si>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</si>
  <si>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</si>
  <si>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</si>
  <si>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</si>
  <si>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</si>
  <si>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</si>
  <si>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</si>
  <si>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</si>
  <si>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</si>
  <si>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</si>
  <si>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</si>
  <si>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</si>
  <si>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</si>
  <si>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</si>
  <si>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</si>
  <si>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</si>
  <si>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</si>
  <si>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</si>
  <si>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</si>
  <si>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</si>
  <si>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</si>
  <si>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</si>
  <si>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</si>
  <si>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</si>
  <si>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</si>
  <si>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</si>
  <si>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</si>
  <si>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</si>
  <si>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</si>
  <si>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</si>
  <si>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</si>
  <si>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</si>
  <si>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</si>
  <si>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</si>
  <si>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</si>
  <si>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</si>
  <si>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</si>
  <si>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</si>
  <si>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</si>
  <si>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</si>
  <si>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</si>
  <si>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</si>
  <si>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</si>
  <si>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</si>
  <si>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</si>
  <si>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</si>
  <si>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</si>
  <si>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</si>
  <si>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</si>
  <si>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</si>
  <si>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</si>
  <si>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</si>
  <si>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</si>
  <si>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</si>
  <si>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</si>
  <si>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</si>
  <si>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</si>
  <si>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</si>
  <si>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</si>
  <si>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</si>
  <si>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</si>
  <si>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</si>
  <si>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</si>
  <si>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</si>
  <si>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</si>
  <si>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</si>
  <si>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</si>
  <si>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</si>
  <si>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</si>
  <si>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</si>
  <si>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</si>
  <si>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</si>
  <si>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</si>
  <si>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</si>
  <si>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</si>
  <si>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</si>
  <si>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</si>
  <si>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</si>
  <si>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</si>
  <si>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</si>
  <si>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</si>
  <si>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</si>
  <si>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</si>
  <si>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</si>
  <si>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</si>
  <si>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</si>
  <si>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</si>
  <si>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</si>
  <si>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</si>
  <si>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</si>
  <si>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</si>
  <si>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</si>
  <si>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</si>
  <si>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</si>
  <si>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</si>
  <si>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</si>
  <si>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</si>
  <si>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</si>
  <si>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</si>
  <si>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</si>
  <si>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</si>
  <si>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</si>
  <si>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</si>
  <si>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</si>
  <si>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</si>
  <si>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</si>
  <si>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</si>
  <si>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</si>
  <si>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</si>
  <si>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</si>
  <si>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</si>
  <si>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</si>
  <si>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</si>
  <si>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</si>
  <si>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</si>
  <si>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</si>
  <si>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</si>
  <si>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</si>
  <si>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</si>
  <si>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</si>
  <si>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</si>
  <si>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</si>
  <si>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</si>
  <si>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</si>
  <si>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</si>
  <si>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</si>
  <si>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</si>
  <si>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</si>
  <si>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</si>
  <si>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</si>
  <si>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</si>
  <si>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</si>
  <si>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</si>
  <si>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</si>
  <si>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</si>
  <si>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</si>
  <si>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</si>
  <si>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</si>
  <si>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</si>
  <si>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</si>
  <si>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</si>
  <si>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</si>
  <si>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</si>
  <si>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</si>
  <si>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</si>
  <si>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</si>
  <si>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</si>
  <si>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</si>
  <si>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</si>
  <si>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</si>
  <si>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</si>
  <si>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</si>
  <si>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</si>
  <si>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</si>
  <si>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</si>
  <si>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</si>
  <si>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</si>
  <si>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</si>
  <si>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</si>
  <si>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</si>
  <si>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</si>
  <si>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</si>
  <si>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</si>
  <si>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</si>
  <si>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</si>
  <si>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</si>
  <si>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</si>
  <si>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</si>
  <si>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</si>
  <si>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</si>
  <si>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</si>
  <si>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</si>
  <si>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</si>
  <si>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</si>
  <si>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</si>
  <si>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</si>
  <si>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</si>
  <si>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</si>
  <si>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</si>
  <si>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</si>
  <si>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</si>
  <si>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</si>
  <si>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</si>
  <si>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</si>
  <si>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</si>
  <si>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</si>
  <si>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</si>
  <si>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</si>
  <si>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</si>
  <si>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</si>
  <si>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</si>
  <si>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</si>
  <si>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</si>
  <si>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</si>
  <si>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</si>
  <si>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</si>
  <si>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</si>
  <si>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</si>
  <si>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</si>
  <si>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</si>
  <si>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</si>
  <si>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</si>
  <si>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</si>
  <si>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</si>
  <si>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</si>
  <si>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</si>
  <si>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</si>
  <si>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</si>
  <si>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</si>
  <si>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</si>
  <si>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</si>
  <si>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</si>
  <si>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</si>
  <si>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</si>
  <si>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</si>
  <si>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</si>
  <si>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</si>
  <si>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</si>
  <si>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</si>
  <si>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</si>
  <si>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</si>
  <si>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</si>
  <si>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</si>
  <si>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</si>
  <si>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</si>
  <si>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</si>
  <si>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</si>
  <si>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</si>
  <si>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</si>
  <si>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</si>
  <si>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</si>
  <si>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</si>
  <si>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</si>
  <si>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</si>
  <si>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</si>
  <si>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</si>
  <si>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</si>
  <si>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</si>
  <si>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</si>
  <si>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</si>
  <si>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</si>
  <si>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</si>
  <si>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</si>
  <si>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</si>
  <si>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</si>
  <si>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</si>
  <si>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</si>
  <si>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</si>
  <si>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</si>
  <si>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</si>
  <si>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</si>
  <si>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</si>
  <si>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</si>
  <si>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</si>
  <si>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</si>
  <si>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</si>
  <si>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</si>
  <si>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</si>
  <si>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</si>
  <si>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</si>
  <si>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</si>
  <si>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</si>
  <si>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</si>
  <si>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</si>
  <si>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</si>
  <si>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</si>
  <si>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</si>
  <si>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</si>
  <si>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</si>
  <si>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</si>
  <si>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</si>
  <si>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</si>
  <si>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</si>
  <si>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</si>
  <si>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</si>
  <si>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</si>
  <si>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</si>
  <si>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</si>
  <si>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</si>
  <si>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</si>
  <si>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</si>
  <si>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</si>
  <si>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</si>
  <si>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</si>
  <si>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</si>
  <si>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</si>
  <si>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</si>
  <si>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</si>
  <si>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</si>
  <si>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</si>
  <si>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</si>
  <si>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</si>
  <si>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</si>
  <si>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</si>
  <si>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</si>
  <si>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</si>
  <si>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</si>
  <si>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</si>
  <si>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</si>
  <si>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</si>
  <si>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</si>
  <si>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</si>
  <si>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</si>
  <si>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</si>
  <si>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</si>
  <si>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</si>
  <si>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</si>
  <si>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</si>
  <si>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</si>
  <si>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</si>
  <si>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</si>
  <si>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</si>
  <si>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</si>
  <si>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</si>
  <si>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</si>
  <si>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</si>
  <si>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</si>
  <si>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</si>
  <si>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</si>
  <si>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</si>
  <si>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</si>
  <si>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</si>
  <si>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</si>
  <si>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</si>
  <si>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</si>
  <si>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</si>
  <si>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</si>
  <si>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</si>
  <si>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</si>
  <si>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</si>
  <si>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</si>
  <si>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</si>
  <si>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</si>
  <si>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</si>
  <si>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</si>
  <si>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</si>
  <si>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</si>
  <si>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</si>
  <si>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</si>
  <si>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</si>
  <si>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</si>
  <si>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</si>
  <si>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</si>
  <si>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</si>
  <si>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</si>
  <si>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</si>
  <si>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</si>
  <si>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</si>
  <si>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</si>
  <si>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</si>
  <si>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</si>
  <si>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</si>
  <si>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</si>
  <si>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</si>
  <si>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</si>
  <si>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</si>
  <si>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</si>
  <si>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</si>
  <si>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</si>
  <si>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</si>
  <si>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</si>
  <si>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</si>
  <si>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</si>
  <si>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</si>
  <si>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</si>
  <si>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</si>
  <si>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</si>
  <si>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</si>
  <si>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</si>
  <si>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</si>
  <si>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</si>
  <si>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</si>
  <si>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</si>
  <si>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</si>
  <si>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</si>
  <si>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</si>
  <si>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</si>
  <si>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</si>
  <si>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</si>
  <si>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</si>
  <si>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</si>
  <si>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</si>
  <si>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</si>
  <si>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</si>
  <si>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</si>
  <si>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</si>
  <si>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</si>
  <si>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</si>
  <si>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</si>
  <si>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</si>
  <si>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</si>
  <si>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</si>
  <si>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</si>
  <si>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</si>
  <si>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</si>
  <si>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</si>
  <si>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</si>
  <si>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</si>
  <si>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</si>
  <si>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</si>
  <si>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</si>
  <si>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</si>
  <si>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</si>
  <si>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</si>
  <si>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</si>
  <si>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</si>
  <si>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</si>
  <si>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</si>
  <si>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</si>
  <si>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</si>
  <si>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</si>
  <si>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</si>
  <si>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</si>
  <si>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</si>
  <si>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</si>
  <si>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</si>
  <si>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</si>
  <si>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</si>
  <si>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</si>
  <si>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</si>
  <si>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</si>
  <si>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</si>
  <si>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</si>
  <si>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</si>
  <si>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</si>
  <si>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</si>
  <si>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</si>
  <si>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</si>
  <si>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</si>
  <si>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</si>
  <si>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</si>
  <si>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</si>
  <si>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</si>
  <si>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</si>
  <si>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</si>
  <si>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</si>
  <si>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</si>
  <si>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</si>
  <si>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</si>
  <si>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</si>
  <si>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</si>
  <si>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</si>
  <si>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</si>
  <si>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</si>
  <si>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</si>
  <si>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</si>
  <si>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</si>
  <si>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</si>
  <si>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</si>
  <si>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</si>
  <si>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</si>
  <si>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</si>
  <si>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</si>
  <si>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</si>
  <si>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</si>
  <si>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</si>
  <si>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</si>
  <si>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</si>
  <si>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</si>
  <si>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</si>
  <si>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</si>
  <si>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</si>
  <si>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</si>
  <si>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</si>
  <si>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</si>
  <si>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</si>
  <si>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</si>
  <si>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</si>
  <si>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</si>
  <si>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</si>
  <si>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</si>
  <si>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</si>
  <si>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</si>
  <si>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</si>
  <si>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</si>
  <si>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</si>
  <si>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</si>
  <si>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</si>
  <si>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</si>
  <si>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</si>
  <si>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</si>
  <si>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</si>
  <si>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</si>
  <si>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</si>
  <si>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</si>
  <si>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</si>
  <si>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</si>
  <si>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</si>
  <si>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</si>
  <si>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</si>
  <si>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</si>
  <si>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</si>
  <si>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</si>
  <si>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</si>
  <si>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</si>
  <si>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</si>
  <si>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</si>
  <si>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</si>
  <si>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</si>
  <si>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</si>
  <si>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</si>
  <si>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</si>
  <si>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</si>
  <si>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</si>
  <si>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</si>
  <si>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</si>
  <si>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</si>
  <si>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</si>
  <si>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</si>
  <si>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</si>
  <si>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</si>
  <si>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</si>
  <si>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</si>
  <si>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</si>
  <si>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</si>
  <si>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</si>
  <si>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</si>
  <si>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</si>
  <si>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</si>
  <si>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</si>
  <si>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</si>
  <si>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</si>
  <si>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</si>
  <si>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</si>
  <si>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</si>
  <si>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</si>
  <si>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</si>
  <si>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</si>
  <si>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</si>
  <si>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</si>
  <si>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</si>
  <si>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</si>
  <si>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</si>
  <si>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</si>
  <si>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</si>
  <si>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</si>
  <si>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</si>
  <si>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</si>
  <si>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</si>
  <si>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</si>
  <si>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</si>
  <si>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</si>
  <si>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</si>
  <si>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</si>
  <si>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</si>
  <si>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</si>
  <si>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</si>
  <si>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</si>
  <si>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</si>
  <si>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</si>
  <si>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</si>
  <si>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</si>
  <si>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</si>
  <si>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</si>
  <si>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</si>
  <si>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</si>
  <si>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</si>
  <si>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</si>
  <si>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</si>
  <si>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</si>
  <si>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</si>
  <si>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</si>
  <si>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</si>
  <si>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</si>
  <si>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</si>
  <si>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</si>
  <si>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</si>
  <si>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</si>
  <si>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</si>
  <si>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</si>
  <si>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</si>
  <si>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</si>
  <si>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</si>
  <si>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</si>
  <si>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</si>
  <si>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</si>
  <si>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</si>
  <si>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</si>
  <si>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</si>
  <si>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</si>
  <si>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</si>
  <si>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</si>
  <si>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</si>
  <si>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</si>
  <si>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</si>
  <si>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</si>
  <si>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</si>
  <si>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</si>
  <si>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</si>
  <si>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</si>
  <si>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</si>
  <si>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</si>
  <si>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</si>
  <si>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</si>
  <si>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</si>
  <si>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</si>
  <si>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</si>
  <si>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</si>
  <si>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</si>
  <si>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</si>
  <si>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</si>
  <si>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</si>
  <si>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</si>
  <si>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</si>
  <si>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</si>
  <si>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</si>
  <si>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</si>
  <si>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</si>
  <si>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</si>
  <si>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</si>
  <si>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</si>
  <si>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</si>
  <si>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</si>
  <si>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</si>
  <si>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</si>
  <si>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</si>
  <si>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</si>
  <si>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</si>
  <si>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</si>
  <si>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</si>
  <si>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</si>
  <si>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</si>
  <si>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</si>
  <si>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</si>
  <si>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</si>
  <si>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</si>
  <si>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</si>
  <si>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</si>
  <si>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</si>
  <si>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</si>
  <si>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</si>
  <si>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</si>
  <si>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</si>
  <si>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</si>
  <si>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</si>
  <si>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</si>
  <si>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</si>
  <si>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</si>
  <si>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</si>
  <si>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</si>
  <si>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</si>
  <si>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</si>
  <si>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</si>
  <si>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</si>
  <si>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</si>
  <si>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</si>
  <si>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</si>
  <si>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</si>
  <si>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</si>
  <si>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</si>
  <si>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</si>
  <si>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</si>
  <si>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</si>
  <si>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</si>
  <si>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</si>
  <si>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</si>
  <si>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</si>
  <si>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</si>
  <si>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</si>
  <si>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</si>
  <si>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</si>
  <si>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</si>
  <si>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</si>
  <si>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</si>
  <si>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</si>
  <si>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</si>
  <si>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</si>
  <si>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</si>
  <si>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</si>
  <si>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</si>
  <si>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</si>
  <si>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</si>
  <si>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</si>
  <si>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</si>
  <si>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</si>
  <si>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</si>
  <si>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</si>
  <si>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</si>
  <si>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</si>
  <si>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</si>
  <si>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</si>
  <si>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</si>
  <si>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</si>
  <si>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</si>
  <si>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</si>
  <si>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</si>
  <si>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</si>
  <si>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</si>
  <si>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</si>
  <si>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</si>
  <si>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</si>
  <si>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</si>
  <si>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</si>
  <si>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</si>
  <si>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</si>
  <si>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</si>
  <si>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</si>
  <si>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</si>
  <si>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</si>
  <si>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</si>
  <si>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</si>
  <si>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</si>
  <si>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</si>
  <si>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</si>
  <si>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</si>
  <si>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</si>
  <si>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</si>
  <si>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</si>
  <si>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</si>
  <si>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</si>
  <si>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</si>
  <si>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</si>
  <si>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</si>
  <si>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</si>
  <si>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</si>
  <si>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</si>
  <si>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</si>
  <si>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</si>
  <si>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</si>
  <si>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</si>
  <si>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</si>
  <si>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</si>
  <si>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</si>
  <si>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</si>
  <si>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</si>
  <si>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</si>
  <si>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</si>
  <si>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</si>
  <si>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</si>
  <si>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</si>
  <si>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</si>
  <si>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</si>
  <si>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</si>
  <si>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</si>
  <si>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</si>
  <si>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</si>
  <si>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</si>
  <si>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</si>
  <si>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</si>
  <si>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</si>
  <si>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</si>
  <si>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</si>
  <si>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</si>
  <si>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</si>
  <si>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</si>
  <si>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</si>
  <si>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</si>
  <si>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</si>
  <si>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</si>
  <si>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</si>
  <si>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</si>
  <si>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</si>
  <si>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</si>
  <si>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</si>
  <si>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</si>
  <si>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</si>
  <si>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</si>
  <si>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</si>
  <si>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</si>
  <si>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</si>
  <si>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</si>
  <si>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</si>
  <si>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</si>
  <si>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</si>
  <si>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</si>
  <si>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</si>
  <si>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</si>
  <si>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</si>
  <si>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</si>
  <si>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</si>
  <si>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</si>
  <si>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</si>
  <si>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</si>
  <si>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</si>
  <si>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</si>
  <si>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</si>
  <si>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</si>
  <si>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</si>
  <si>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</si>
  <si>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</si>
  <si>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</si>
  <si>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</si>
  <si>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</si>
  <si>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</si>
  <si>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</si>
  <si>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</si>
  <si>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</si>
  <si>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</si>
  <si>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</si>
  <si>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</si>
  <si>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</si>
  <si>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</si>
  <si>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</si>
  <si>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</si>
  <si>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</si>
  <si>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</si>
  <si>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</si>
  <si>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</si>
  <si>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</si>
  <si>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</si>
  <si>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</si>
  <si>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</si>
  <si>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</si>
  <si>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</si>
  <si>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</si>
  <si>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</si>
  <si>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</si>
  <si>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</si>
  <si>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</si>
  <si>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</si>
  <si>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</si>
  <si>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</si>
  <si>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</si>
  <si>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</si>
  <si>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</si>
  <si>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</si>
  <si>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</si>
  <si>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</si>
  <si>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</si>
  <si>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</si>
  <si>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</si>
  <si>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</si>
  <si>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</si>
  <si>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</si>
  <si>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</si>
  <si>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</si>
  <si>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</si>
  <si>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</si>
  <si>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</si>
  <si>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</si>
  <si>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</si>
  <si>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</si>
  <si>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</si>
  <si>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</si>
  <si>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</si>
  <si>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</si>
  <si>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</si>
  <si>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</si>
  <si>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</si>
  <si>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</si>
  <si>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</si>
  <si>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</si>
  <si>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</si>
  <si>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</si>
  <si>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</si>
  <si>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</si>
  <si>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</si>
  <si>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</si>
  <si>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</si>
  <si>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</si>
  <si>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</si>
  <si>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</si>
  <si>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</si>
  <si>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</si>
  <si>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</si>
  <si>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</si>
  <si>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</si>
  <si>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</si>
  <si>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</si>
  <si>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</si>
  <si>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</si>
  <si>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</si>
  <si>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</si>
  <si>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</si>
  <si>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</si>
  <si>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</si>
  <si>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</si>
  <si>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</si>
  <si>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</si>
  <si>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</si>
  <si>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</si>
  <si>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</si>
  <si>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</si>
  <si>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</si>
  <si>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</si>
  <si>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</si>
  <si>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</si>
  <si>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</si>
  <si>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</si>
  <si>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</si>
  <si>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</si>
  <si>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</si>
  <si>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</si>
  <si>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</si>
  <si>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</si>
  <si>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</si>
  <si>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</si>
  <si>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</si>
  <si>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</si>
  <si>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</si>
  <si>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</si>
  <si>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</si>
  <si>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</si>
  <si>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</si>
  <si>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</si>
  <si>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</si>
  <si>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</si>
  <si>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</si>
  <si>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</si>
  <si>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</si>
  <si>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</si>
  <si>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</si>
  <si>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</si>
  <si>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</si>
  <si>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</si>
  <si>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</si>
  <si>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</si>
  <si>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</si>
  <si>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</si>
  <si>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</si>
  <si>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</si>
  <si>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</si>
  <si>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</si>
  <si>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</si>
  <si>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</si>
  <si>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</si>
  <si>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</si>
  <si>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</si>
  <si>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</si>
  <si>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</si>
  <si>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</si>
  <si>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</si>
  <si>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</si>
  <si>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</si>
  <si>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</si>
  <si>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</si>
  <si>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</si>
  <si>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</si>
  <si>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</si>
  <si>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</si>
  <si>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</si>
  <si>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</si>
  <si>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</si>
  <si>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</si>
  <si>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</si>
  <si>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</si>
  <si>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</si>
  <si>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</si>
  <si>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</si>
  <si>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</si>
  <si>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</si>
  <si>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</si>
  <si>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</si>
  <si>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</si>
  <si>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</si>
  <si>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</si>
  <si>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</si>
  <si>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</si>
  <si>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</si>
  <si>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</si>
  <si>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</si>
  <si>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</si>
  <si>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</si>
  <si>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</si>
  <si>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</si>
  <si>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</si>
  <si>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</si>
  <si>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</si>
  <si>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</si>
  <si>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</si>
  <si>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</si>
  <si>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</si>
  <si>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</si>
  <si>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</si>
  <si>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</si>
  <si>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</si>
  <si>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</si>
  <si>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</si>
  <si>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</si>
  <si>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</si>
  <si>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</si>
  <si>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</si>
  <si>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</si>
  <si>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</si>
  <si>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</si>
  <si>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</si>
  <si>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</si>
  <si>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</si>
  <si>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</si>
  <si>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</si>
  <si>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</si>
  <si>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</si>
  <si>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</si>
  <si>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</si>
  <si>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</si>
  <si>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</si>
  <si>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</si>
  <si>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</si>
  <si>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</si>
  <si>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</si>
  <si>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</si>
  <si>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</si>
  <si>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</si>
  <si>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</si>
  <si>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</si>
  <si>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</si>
  <si>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</si>
  <si>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</si>
  <si>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</si>
  <si>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</si>
  <si>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</si>
  <si>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</si>
  <si>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</si>
  <si>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</si>
  <si>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</si>
  <si>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</si>
  <si>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</si>
  <si>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</si>
  <si>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</si>
  <si>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</si>
  <si>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</si>
  <si>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</si>
  <si>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</si>
  <si>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</si>
  <si>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</si>
  <si>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</si>
  <si>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</si>
  <si>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</si>
  <si>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</si>
  <si>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</si>
  <si>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</si>
  <si>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</si>
  <si>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</si>
  <si>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</si>
  <si>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</si>
  <si>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</si>
  <si>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</si>
  <si>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</si>
  <si>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</si>
  <si>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</si>
  <si>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</si>
  <si>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</si>
  <si>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</si>
  <si>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</si>
  <si>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</si>
  <si>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</si>
  <si>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</si>
  <si>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</si>
  <si>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</si>
  <si>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</si>
  <si>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</si>
  <si>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</si>
  <si>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</si>
  <si>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</si>
  <si>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</si>
  <si>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</si>
  <si>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</si>
  <si>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</si>
  <si>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</si>
  <si>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</si>
  <si>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</si>
  <si>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</si>
  <si>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</si>
  <si>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</si>
  <si>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</si>
  <si>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</si>
  <si>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</si>
  <si>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</si>
  <si>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</si>
  <si>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</si>
  <si>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</si>
  <si>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</si>
  <si>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</si>
  <si>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</si>
  <si>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</si>
  <si>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</si>
  <si>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</si>
  <si>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</si>
  <si>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</si>
  <si>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</si>
  <si>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</si>
  <si>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</si>
  <si>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</si>
  <si>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</si>
  <si>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</si>
  <si>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</si>
  <si>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</si>
  <si>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</si>
  <si>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</si>
  <si>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</si>
  <si>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</si>
  <si>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</si>
  <si>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</si>
  <si>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</si>
  <si>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</si>
  <si>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</si>
  <si>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</si>
  <si>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</si>
  <si>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</si>
  <si>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</si>
  <si>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</si>
  <si>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</si>
  <si>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</si>
  <si>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</si>
  <si>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</si>
  <si>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</si>
  <si>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</si>
  <si>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</si>
  <si>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</si>
  <si>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</si>
  <si>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</si>
  <si>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</si>
  <si>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</si>
  <si>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</si>
  <si>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</si>
  <si>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</si>
  <si>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</si>
  <si>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</si>
  <si>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</si>
  <si>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</si>
  <si>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</si>
  <si>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</si>
  <si>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</si>
  <si>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</si>
  <si>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</si>
  <si>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</si>
  <si>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</si>
  <si>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</si>
  <si>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</si>
  <si>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</si>
  <si>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</si>
  <si>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</si>
  <si>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</si>
  <si>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</si>
  <si>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</si>
  <si>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</si>
  <si>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</si>
  <si>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</si>
  <si>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</si>
  <si>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</si>
  <si>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</si>
  <si>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</si>
  <si>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</si>
  <si>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</si>
  <si>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</si>
  <si>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</si>
  <si>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</si>
  <si>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</si>
  <si>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</si>
  <si>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</si>
  <si>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</si>
  <si>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</si>
  <si>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</si>
  <si>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</si>
  <si>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</si>
  <si>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</si>
  <si>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</si>
  <si>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</si>
  <si>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</si>
  <si>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</si>
  <si>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</si>
  <si>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</si>
  <si>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</si>
  <si>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</si>
  <si>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</si>
  <si>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</si>
  <si>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</si>
  <si>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</si>
  <si>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</si>
  <si>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</si>
  <si>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</si>
  <si>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</si>
  <si>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</si>
  <si>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</si>
  <si>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</si>
  <si>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</si>
  <si>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</si>
  <si>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</si>
  <si>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</si>
  <si>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</si>
  <si>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</si>
  <si>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</si>
  <si>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</si>
  <si>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</si>
  <si>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</si>
  <si>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</si>
  <si>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</si>
  <si>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</si>
  <si>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</si>
  <si>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</si>
  <si>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</si>
  <si>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</si>
  <si>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</si>
  <si>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</si>
  <si>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</si>
  <si>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</si>
  <si>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</si>
  <si>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</si>
  <si>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</si>
  <si>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</si>
  <si>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</si>
  <si>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</si>
  <si>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</si>
  <si>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</si>
  <si>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</si>
  <si>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</si>
  <si>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</si>
  <si>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</si>
  <si>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</si>
  <si>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</si>
  <si>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</si>
  <si>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</si>
  <si>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</si>
  <si>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</si>
  <si>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</si>
  <si>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</si>
  <si>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</si>
  <si>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</si>
  <si>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</si>
  <si>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</si>
  <si>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</si>
  <si>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</si>
  <si>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</si>
  <si>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</si>
  <si>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</si>
  <si>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</si>
  <si>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</si>
  <si>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</si>
  <si>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</si>
  <si>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</si>
  <si>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</si>
  <si>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</si>
  <si>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</si>
  <si>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</si>
  <si>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</si>
  <si>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</si>
  <si>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</si>
  <si>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</si>
  <si>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</si>
  <si>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</si>
  <si>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</si>
  <si>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</si>
  <si>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</si>
  <si>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</si>
  <si>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</si>
  <si>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</si>
  <si>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</si>
  <si>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</si>
  <si>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</si>
  <si>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</si>
  <si>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</si>
  <si>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</si>
  <si>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</si>
  <si>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</si>
  <si>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</si>
  <si>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</si>
  <si>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</si>
  <si>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</si>
  <si>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</si>
  <si>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</si>
  <si>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</si>
  <si>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</si>
  <si>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</si>
  <si>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</si>
  <si>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</si>
  <si>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</si>
  <si>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</si>
  <si>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</si>
  <si>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</si>
  <si>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</si>
  <si>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</si>
  <si>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</si>
  <si>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</si>
  <si>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</si>
  <si>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</si>
  <si>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</si>
  <si>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</si>
  <si>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</si>
  <si>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</si>
  <si>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</si>
  <si>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</si>
  <si>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</si>
  <si>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</si>
  <si>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</si>
  <si>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</si>
  <si>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</si>
  <si>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</si>
  <si>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</si>
  <si>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</si>
  <si>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</si>
  <si>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</si>
  <si>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</si>
  <si>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</si>
  <si>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</si>
  <si>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</si>
  <si>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</si>
  <si>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</si>
  <si>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</si>
  <si>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</si>
  <si>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</si>
  <si>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</si>
  <si>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</si>
  <si>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</si>
  <si>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</si>
  <si>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</si>
  <si>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</si>
  <si>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</si>
  <si>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</si>
  <si>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</si>
  <si>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</si>
  <si>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</si>
  <si>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</si>
  <si>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</si>
  <si>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</si>
  <si>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</si>
  <si>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</si>
  <si>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</si>
  <si>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</si>
  <si>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</si>
  <si>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</si>
  <si>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</si>
  <si>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</si>
  <si>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</si>
  <si>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</si>
  <si>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</si>
  <si>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</si>
  <si>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</si>
  <si>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</si>
  <si>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</si>
  <si>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</si>
  <si>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</si>
  <si>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</si>
  <si>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</si>
  <si>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</si>
  <si>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</si>
  <si>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</si>
  <si>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</si>
  <si>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</si>
  <si>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</si>
  <si>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</si>
  <si>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</si>
  <si>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</si>
  <si>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</si>
  <si>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</si>
  <si>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</si>
  <si>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</si>
  <si>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</si>
  <si>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</si>
  <si>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</si>
  <si>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</si>
  <si>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</si>
  <si>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</si>
  <si>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</si>
  <si>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</si>
  <si>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</si>
  <si>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</si>
  <si>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</si>
  <si>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</si>
  <si>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</si>
  <si>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</si>
  <si>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</si>
  <si>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</si>
  <si>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</si>
  <si>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</si>
  <si>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</si>
  <si>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</si>
  <si>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</si>
  <si>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</si>
  <si>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</si>
  <si>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</si>
  <si>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</si>
  <si>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</si>
  <si>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</si>
  <si>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</si>
  <si>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</si>
  <si>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</si>
  <si>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</si>
  <si>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</si>
  <si>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</si>
  <si>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</si>
  <si>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</si>
  <si>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</si>
  <si>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</si>
  <si>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</si>
  <si>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</si>
  <si>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</si>
  <si>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</si>
  <si>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</si>
  <si>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</si>
  <si>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</si>
  <si>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</si>
  <si>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</si>
  <si>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</si>
  <si>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</si>
  <si>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</si>
  <si>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</si>
  <si>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</si>
  <si>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</si>
  <si>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</si>
  <si>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</si>
  <si>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</si>
  <si>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</si>
  <si>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</si>
  <si>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</si>
  <si>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</si>
  <si>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</si>
  <si>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</si>
  <si>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</si>
  <si>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</si>
  <si>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</si>
  <si>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</si>
  <si>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</si>
  <si>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</si>
  <si>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</si>
  <si>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</si>
  <si>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</si>
  <si>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</si>
  <si>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</si>
  <si>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</si>
  <si>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</si>
  <si>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</si>
  <si>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</si>
  <si>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</si>
  <si>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</si>
  <si>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</si>
  <si>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</si>
  <si>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</si>
  <si>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</si>
  <si>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</si>
  <si>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</si>
  <si>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</si>
  <si>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</si>
  <si>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</si>
  <si>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</si>
  <si>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</si>
  <si>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</si>
  <si>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</si>
  <si>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</si>
  <si>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</si>
  <si>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</si>
  <si>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</si>
  <si>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</si>
  <si>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</si>
  <si>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</si>
  <si>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</si>
  <si>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</si>
  <si>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</si>
  <si>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</si>
  <si>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</si>
  <si>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</si>
  <si>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</si>
  <si>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</si>
  <si>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</si>
  <si>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</si>
  <si>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</si>
  <si>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</si>
  <si>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</si>
  <si>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</si>
  <si>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</si>
  <si>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</si>
  <si>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</si>
  <si>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</si>
  <si>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</si>
  <si>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</si>
  <si>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</si>
  <si>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</si>
  <si>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</si>
  <si>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</si>
  <si>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</si>
  <si>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</si>
  <si>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</si>
  <si>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</si>
  <si>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</si>
  <si>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</si>
  <si>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</si>
  <si>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</si>
  <si>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</si>
  <si>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</si>
  <si>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</si>
  <si>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</si>
  <si>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</si>
  <si>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</si>
  <si>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</si>
  <si>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</si>
  <si>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</si>
  <si>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</si>
  <si>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</si>
  <si>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</si>
  <si>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</si>
  <si>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</si>
  <si>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</si>
  <si>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</si>
  <si>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</si>
  <si>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</si>
  <si>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</si>
  <si>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</si>
  <si>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</si>
  <si>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</si>
  <si>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</si>
  <si>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</si>
  <si>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</si>
  <si>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</si>
  <si>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</si>
  <si>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</si>
  <si>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</si>
  <si>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</si>
  <si>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</si>
  <si>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</si>
  <si>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</si>
  <si>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</si>
  <si>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</si>
  <si>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</si>
  <si>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</si>
  <si>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</si>
  <si>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</si>
  <si>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</si>
  <si>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</si>
  <si>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</si>
  <si>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</si>
  <si>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</si>
  <si>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</si>
  <si>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</si>
  <si>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</si>
  <si>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</si>
  <si>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</si>
  <si>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</si>
  <si>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</si>
  <si>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</si>
  <si>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</si>
  <si>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</si>
  <si>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</si>
  <si>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</si>
  <si>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</si>
  <si>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</si>
  <si>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</si>
  <si>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</si>
  <si>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</si>
  <si>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</si>
  <si>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</si>
  <si>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</si>
  <si>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</si>
  <si>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</si>
  <si>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</si>
  <si>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</si>
  <si>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</si>
  <si>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</si>
  <si>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</si>
  <si>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</si>
  <si>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</si>
  <si>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</si>
  <si>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</si>
  <si>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</si>
  <si>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</si>
  <si>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</si>
  <si>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</si>
  <si>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</si>
  <si>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</si>
  <si>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</si>
  <si>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</si>
  <si>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</si>
  <si>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</si>
  <si>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</si>
  <si>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</si>
  <si>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</si>
  <si>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</si>
  <si>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</si>
  <si>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</si>
  <si>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</si>
  <si>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</si>
  <si>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</si>
  <si>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</si>
  <si>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</si>
  <si>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</si>
  <si>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</si>
  <si>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</si>
  <si>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</si>
  <si>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</si>
  <si>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</si>
  <si>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</si>
  <si>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</si>
  <si>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</si>
  <si>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</si>
  <si>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</si>
  <si>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</si>
  <si>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</si>
  <si>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</si>
  <si>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</si>
  <si>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</si>
  <si>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</si>
  <si>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</si>
  <si>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</si>
  <si>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</si>
  <si>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</si>
  <si>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</si>
  <si>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</si>
  <si>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</si>
  <si>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</si>
  <si>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</si>
  <si>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</si>
  <si>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</si>
  <si>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</si>
  <si>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</si>
  <si>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</si>
  <si>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</si>
  <si>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</si>
  <si>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</si>
  <si>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</si>
  <si>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</si>
  <si>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</si>
  <si>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</si>
  <si>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</si>
  <si>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</si>
  <si>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</si>
  <si>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</si>
  <si>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</si>
  <si>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</si>
  <si>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</si>
  <si>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</si>
  <si>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</si>
  <si>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</si>
  <si>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</si>
  <si>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</si>
  <si>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</si>
  <si>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</si>
  <si>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</si>
  <si>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</si>
  <si>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</si>
  <si>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</si>
  <si>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</si>
  <si>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</si>
  <si>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</si>
  <si>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</si>
  <si>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</si>
  <si>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</si>
  <si>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</si>
  <si>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</si>
  <si>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</si>
  <si>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</si>
  <si>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</si>
  <si>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</si>
  <si>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</si>
  <si>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</si>
  <si>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</si>
  <si>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</si>
  <si>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</si>
  <si>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</si>
  <si>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</si>
  <si>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</si>
  <si>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</si>
  <si>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</si>
  <si>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</si>
  <si>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</si>
  <si>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</si>
  <si>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</si>
  <si>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</si>
  <si>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</si>
  <si>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</si>
  <si>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</si>
  <si>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</si>
  <si>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</si>
  <si>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</si>
  <si>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</si>
  <si>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</si>
  <si>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</si>
  <si>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</si>
  <si>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</si>
  <si>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</si>
  <si>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</si>
  <si>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</si>
  <si>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</si>
  <si>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</si>
  <si>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</si>
  <si>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</si>
  <si>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</si>
  <si>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</si>
  <si>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</si>
  <si>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</si>
  <si>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</si>
  <si>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</si>
  <si>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</si>
  <si>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</si>
  <si>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</si>
  <si>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</si>
  <si>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</si>
  <si>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</si>
  <si>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</si>
  <si>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</si>
  <si>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</si>
  <si>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</si>
  <si>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</si>
  <si>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</si>
  <si>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</si>
  <si>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</si>
  <si>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</si>
  <si>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</si>
  <si>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</si>
  <si>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</si>
  <si>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</si>
  <si>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</si>
  <si>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</si>
  <si>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</si>
  <si>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</si>
  <si>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</si>
  <si>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</si>
  <si>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</si>
  <si>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</si>
  <si>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</si>
  <si>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</si>
  <si>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</si>
  <si>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</si>
  <si>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</si>
  <si>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</si>
  <si>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</si>
  <si>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</si>
  <si>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</si>
  <si>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</si>
  <si>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</si>
  <si>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</si>
  <si>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</si>
  <si>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</si>
  <si>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</si>
  <si>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</si>
  <si>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</si>
  <si>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</si>
  <si>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</si>
  <si>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</si>
  <si>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</si>
  <si>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</si>
  <si>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</si>
  <si>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</si>
  <si>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</si>
  <si>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</si>
  <si>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</si>
  <si>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</si>
  <si>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</si>
  <si>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</si>
  <si>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</si>
  <si>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</si>
  <si>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</si>
  <si>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</si>
  <si>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</si>
  <si>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</si>
  <si>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</si>
  <si>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</si>
  <si>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</si>
  <si>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</si>
  <si>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</si>
  <si>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</si>
  <si>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</si>
  <si>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</si>
  <si>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</si>
  <si>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</si>
  <si>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</si>
  <si>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</si>
  <si>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</si>
  <si>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</si>
  <si>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</si>
  <si>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</si>
  <si>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</si>
  <si>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</si>
  <si>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</si>
  <si>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</si>
  <si>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</si>
  <si>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</si>
  <si>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</si>
  <si>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</si>
  <si>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</si>
  <si>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</si>
  <si>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</si>
  <si>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</si>
  <si>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</si>
  <si>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</si>
  <si>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</si>
  <si>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</si>
  <si>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</si>
  <si>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</si>
  <si>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</si>
  <si>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</si>
  <si>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</si>
  <si>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</si>
  <si>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</si>
  <si>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</si>
  <si>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</si>
  <si>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</si>
  <si>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</si>
  <si>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</si>
  <si>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</si>
  <si>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</si>
  <si>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</si>
  <si>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</si>
  <si>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</si>
  <si>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</si>
  <si>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</si>
  <si>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</si>
  <si>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</si>
  <si>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</si>
  <si>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</si>
  <si>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</si>
  <si>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</si>
  <si>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</si>
  <si>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</si>
  <si>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</si>
  <si>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</si>
  <si>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</si>
  <si>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</si>
  <si>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</si>
  <si>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</si>
  <si>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</si>
  <si>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</si>
  <si>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</si>
  <si>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</si>
  <si>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</si>
  <si>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</si>
  <si>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</si>
  <si>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</si>
  <si>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</si>
  <si>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</si>
  <si>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</si>
  <si>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</si>
  <si>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</si>
  <si>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</si>
  <si>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</si>
  <si>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</si>
  <si>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</si>
  <si>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</si>
  <si>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</si>
  <si>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</si>
  <si>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</si>
  <si>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</si>
  <si>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</si>
  <si>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</si>
  <si>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</si>
  <si>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</si>
  <si>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</si>
  <si>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</si>
  <si>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</si>
  <si>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</si>
  <si>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</si>
  <si>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</si>
  <si>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</si>
  <si>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</si>
  <si>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</si>
  <si>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</si>
  <si>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</si>
  <si>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</si>
  <si>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</si>
  <si>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</si>
  <si>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</si>
  <si>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</si>
  <si>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</si>
  <si>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</si>
  <si>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</si>
  <si>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</si>
  <si>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</si>
  <si>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</si>
  <si>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</si>
  <si>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</si>
  <si>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</si>
  <si>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</si>
  <si>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</si>
  <si>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</si>
  <si>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</si>
  <si>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</si>
  <si>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</si>
  <si>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</si>
  <si>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</si>
  <si>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</si>
  <si>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</si>
  <si>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</si>
  <si>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</si>
  <si>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</si>
  <si>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</si>
  <si>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</si>
  <si>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</si>
  <si>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</si>
  <si>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</si>
  <si>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</si>
  <si>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</si>
  <si>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</si>
  <si>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</si>
  <si>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</si>
  <si>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</si>
  <si>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</si>
  <si>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</si>
  <si>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</si>
  <si>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</si>
  <si>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</si>
  <si>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</si>
  <si>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</si>
  <si>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</si>
  <si>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</si>
  <si>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</si>
  <si>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</si>
  <si>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</si>
  <si>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</si>
  <si>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</si>
  <si>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</si>
  <si>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</si>
  <si>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</si>
  <si>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</si>
  <si>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</si>
  <si>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</si>
  <si>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</si>
  <si>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</si>
  <si>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</si>
  <si>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</si>
  <si>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</si>
  <si>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</si>
  <si>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</si>
  <si>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</si>
  <si>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</si>
  <si>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</si>
  <si>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</si>
  <si>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</si>
  <si>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</si>
  <si>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</si>
  <si>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</si>
  <si>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</si>
  <si>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</si>
  <si>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</si>
  <si>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</si>
  <si>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</si>
  <si>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</si>
  <si>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</si>
  <si>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</si>
  <si>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</si>
  <si>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</si>
  <si>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</si>
  <si>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</si>
  <si>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</si>
  <si>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</si>
  <si>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</si>
  <si>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</si>
  <si>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</si>
  <si>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</si>
  <si>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</si>
  <si>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</si>
  <si>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</si>
  <si>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</si>
  <si>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</si>
  <si>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</si>
  <si>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</si>
  <si>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</si>
  <si>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</si>
  <si>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</si>
  <si>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</si>
  <si>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</si>
  <si>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</si>
  <si>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</si>
  <si>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</si>
  <si>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</si>
  <si>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</si>
  <si>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</si>
  <si>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</si>
  <si>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</si>
  <si>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</si>
  <si>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</si>
  <si>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</si>
  <si>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</si>
  <si>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</si>
  <si>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</si>
  <si>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</si>
  <si>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</si>
  <si>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</si>
  <si>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</si>
  <si>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</si>
  <si>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</si>
  <si>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</si>
  <si>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</si>
  <si>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</si>
  <si>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</si>
  <si>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</si>
  <si>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</si>
  <si>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</si>
  <si>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</si>
  <si>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</si>
  <si>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</si>
  <si>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</si>
  <si>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</si>
  <si>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</si>
  <si>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</si>
  <si>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</si>
  <si>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</si>
  <si>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</si>
  <si>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</si>
  <si>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</si>
  <si>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</si>
  <si>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</si>
  <si>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</si>
  <si>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</si>
  <si>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</si>
  <si>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</si>
  <si>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</si>
  <si>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</si>
  <si>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</si>
  <si>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</si>
  <si>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</si>
  <si>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</si>
  <si>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</si>
  <si>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</si>
  <si>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</si>
  <si>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</si>
  <si>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</si>
  <si>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</si>
  <si>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</si>
  <si>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</si>
  <si>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</si>
  <si>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</si>
  <si>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</si>
  <si>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</si>
  <si>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</si>
  <si>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</si>
  <si>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</si>
  <si>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</si>
  <si>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</si>
  <si>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</si>
  <si>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</si>
  <si>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</si>
  <si>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</si>
  <si>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</si>
  <si>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</si>
  <si>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</si>
  <si>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</si>
  <si>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</si>
  <si>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</si>
  <si>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</si>
  <si>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</si>
  <si>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</si>
  <si>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</si>
  <si>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</si>
  <si>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</si>
  <si>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</si>
  <si>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</si>
  <si>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</si>
  <si>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</si>
  <si>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</si>
  <si>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</si>
  <si>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</si>
  <si>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</si>
  <si>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</si>
  <si>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</si>
  <si>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</si>
  <si>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</si>
  <si>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</si>
  <si>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</si>
  <si>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</si>
  <si>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</si>
  <si>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</si>
  <si>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</si>
  <si>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</si>
  <si>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</si>
  <si>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</si>
  <si>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</si>
  <si>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</si>
  <si>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</si>
  <si>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</si>
  <si>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</si>
  <si>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</si>
  <si>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</si>
  <si>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</si>
  <si>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</si>
  <si>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</si>
  <si>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</si>
  <si>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</si>
  <si>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</si>
  <si>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</si>
  <si>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</si>
  <si>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</si>
  <si>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</si>
  <si>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</si>
  <si>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</si>
  <si>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</si>
  <si>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</si>
  <si>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</si>
  <si>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</si>
  <si>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</si>
  <si>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</si>
  <si>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</si>
  <si>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</si>
  <si>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</si>
  <si>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</si>
  <si>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</si>
  <si>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</si>
  <si>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</si>
  <si>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</si>
  <si>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</si>
  <si>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</si>
  <si>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</si>
  <si>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</si>
  <si>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</si>
  <si>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</si>
  <si>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</si>
  <si>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</si>
  <si>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</si>
  <si>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</si>
  <si>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</si>
  <si>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</si>
  <si>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</si>
  <si>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</si>
  <si>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</si>
  <si>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</si>
  <si>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</si>
  <si>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</si>
  <si>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</si>
  <si>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</si>
  <si>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</si>
  <si>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</si>
  <si>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</si>
  <si>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</si>
  <si>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</si>
  <si>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</si>
  <si>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</si>
  <si>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</si>
  <si>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</si>
  <si>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</si>
  <si>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</si>
  <si>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</si>
  <si>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</si>
  <si>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</si>
  <si>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</si>
  <si>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</si>
  <si>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</si>
  <si>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</si>
  <si>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</si>
  <si>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</si>
  <si>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</si>
  <si>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</si>
  <si>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</si>
  <si>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</si>
  <si>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</si>
  <si>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</si>
  <si>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</si>
  <si>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</si>
  <si>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</si>
  <si>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</si>
  <si>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</si>
  <si>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</si>
  <si>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</si>
  <si>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</si>
  <si>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</si>
  <si>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</si>
  <si>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</si>
  <si>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</si>
  <si>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</si>
  <si>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</si>
  <si>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</si>
  <si>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</si>
  <si>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</si>
  <si>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</si>
  <si>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</si>
  <si>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</si>
  <si>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</si>
  <si>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</si>
  <si>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</si>
  <si>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</si>
  <si>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</si>
  <si>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</si>
  <si>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</si>
  <si>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</si>
  <si>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</si>
  <si>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</si>
  <si>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</si>
  <si>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</si>
  <si>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</si>
  <si>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</si>
  <si>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</si>
  <si>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</si>
  <si>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</si>
  <si>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</si>
  <si>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</si>
  <si>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</si>
  <si>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</si>
  <si>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</si>
  <si>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</si>
  <si>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</si>
  <si>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</si>
  <si>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</si>
  <si>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</si>
  <si>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</si>
  <si>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</si>
  <si>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</si>
  <si>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</si>
  <si>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</si>
  <si>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</si>
  <si>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</si>
  <si>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</si>
  <si>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</si>
  <si>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</si>
  <si>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</si>
  <si>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</si>
  <si>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</si>
  <si>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</si>
  <si>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</si>
  <si>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</si>
  <si>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</si>
  <si>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</si>
  <si>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</si>
  <si>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</si>
  <si>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</si>
  <si>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</si>
  <si>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</si>
  <si>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</si>
  <si>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</si>
  <si>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</si>
  <si>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</si>
  <si>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</si>
  <si>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</si>
  <si>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</si>
  <si>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</si>
  <si>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</si>
  <si>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</si>
  <si>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</si>
  <si>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</si>
  <si>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</si>
  <si>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</si>
  <si>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</si>
  <si>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</si>
  <si>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</si>
  <si>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</si>
  <si>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</si>
  <si>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</si>
  <si>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</si>
  <si>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</si>
  <si>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</si>
  <si>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</si>
  <si>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</si>
  <si>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</si>
  <si>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</si>
  <si>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</si>
  <si>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</si>
  <si>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</si>
  <si>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</si>
  <si>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</si>
  <si>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</si>
  <si>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</si>
  <si>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</si>
  <si>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</si>
  <si>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</si>
  <si>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</si>
  <si>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</si>
  <si>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</si>
  <si>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</si>
  <si>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</si>
  <si>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</si>
  <si>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</si>
  <si>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</si>
  <si>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</si>
  <si>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</si>
  <si>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</si>
  <si>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</si>
  <si>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</si>
  <si>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</si>
  <si>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</si>
  <si>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</si>
  <si>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</si>
  <si>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</si>
  <si>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</si>
  <si>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</si>
  <si>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</si>
  <si>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</si>
  <si>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</si>
  <si>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</si>
  <si>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</si>
  <si>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</si>
  <si>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</si>
  <si>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</si>
  <si>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</si>
  <si>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</si>
  <si>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</si>
  <si>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</si>
  <si>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</si>
  <si>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</si>
  <si>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</si>
  <si>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</si>
  <si>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</si>
  <si>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</si>
  <si>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</si>
  <si>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</si>
  <si>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</si>
  <si>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</si>
  <si>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</si>
  <si>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</si>
  <si>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</si>
  <si>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</si>
  <si>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</si>
  <si>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</si>
  <si>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</si>
  <si>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</si>
  <si>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</si>
  <si>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</si>
  <si>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</si>
  <si>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</si>
  <si>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</si>
  <si>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</si>
  <si>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</si>
  <si>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</si>
  <si>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</si>
  <si>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</si>
  <si>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</si>
  <si>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</si>
  <si>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</si>
  <si>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</si>
  <si>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</si>
  <si>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</si>
  <si>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</si>
  <si>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</si>
  <si>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</si>
  <si>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</si>
  <si>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</si>
  <si>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</si>
  <si>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</si>
  <si>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</si>
  <si>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</si>
  <si>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</si>
  <si>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</si>
  <si>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</si>
  <si>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</si>
  <si>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</si>
  <si>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</si>
  <si>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</si>
  <si>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</si>
  <si>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</si>
  <si>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</si>
  <si>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</si>
  <si>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</si>
  <si>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</si>
  <si>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</si>
  <si>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</si>
  <si>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</si>
  <si>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</si>
  <si>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</si>
  <si>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</si>
  <si>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</si>
  <si>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</si>
  <si>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</si>
  <si>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</si>
  <si>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</si>
  <si>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</si>
  <si>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</si>
  <si>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</si>
  <si>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</si>
  <si>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</si>
  <si>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</si>
  <si>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</si>
  <si>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</si>
  <si>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</si>
  <si>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</si>
  <si>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</si>
  <si>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</si>
  <si>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</si>
  <si>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</si>
  <si>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</si>
  <si>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</si>
  <si>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</si>
  <si>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</si>
  <si>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</si>
  <si>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</si>
  <si>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</si>
  <si>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</si>
  <si>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</si>
  <si>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</si>
  <si>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</si>
  <si>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</si>
  <si>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</si>
  <si>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</si>
  <si>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</si>
  <si>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</si>
  <si>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</si>
  <si>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</si>
  <si>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</si>
  <si>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</si>
  <si>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</si>
  <si>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</si>
  <si>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</si>
  <si>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</si>
  <si>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</si>
  <si>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</si>
  <si>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</si>
  <si>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</si>
  <si>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</si>
  <si>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</si>
  <si>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</si>
  <si>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</si>
  <si>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</si>
  <si>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</si>
  <si>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</si>
  <si>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</si>
  <si>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</si>
  <si>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</si>
  <si>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</si>
  <si>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</si>
  <si>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</si>
  <si>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</si>
  <si>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</si>
  <si>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</si>
  <si>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</si>
  <si>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</si>
  <si>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</si>
  <si>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</si>
  <si>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</si>
  <si>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</si>
  <si>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</si>
  <si>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</si>
  <si>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</si>
  <si>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</si>
  <si>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</si>
  <si>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</si>
  <si>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</si>
  <si>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</si>
  <si>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</si>
  <si>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</si>
  <si>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</si>
  <si>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</si>
  <si>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</si>
  <si>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</si>
  <si>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</si>
  <si>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</si>
  <si>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</si>
  <si>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</si>
  <si>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</si>
  <si>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</si>
  <si>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</si>
  <si>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</si>
  <si>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</si>
  <si>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</si>
  <si>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</si>
  <si>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</si>
  <si>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</si>
  <si>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</si>
  <si>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</si>
  <si>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</si>
  <si>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</si>
  <si>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</si>
  <si>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</si>
  <si>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</si>
  <si>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</si>
  <si>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</si>
  <si>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</si>
  <si>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</si>
  <si>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</si>
  <si>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</si>
  <si>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</si>
  <si>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</si>
  <si>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</si>
  <si>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</si>
  <si>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</si>
  <si>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</si>
  <si>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</si>
  <si>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</si>
  <si>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</si>
  <si>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</si>
  <si>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</si>
  <si>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</si>
  <si>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</si>
  <si>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</si>
  <si>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</si>
  <si>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</si>
  <si>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</si>
  <si>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</si>
  <si>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</si>
  <si>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</si>
  <si>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</si>
  <si>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</si>
  <si>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</si>
  <si>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</si>
  <si>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</si>
  <si>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</si>
  <si>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</si>
  <si>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</si>
  <si>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</si>
  <si>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</si>
  <si>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</si>
  <si>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</si>
  <si>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</si>
  <si>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</si>
  <si>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</si>
  <si>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</si>
  <si>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</si>
  <si>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</si>
  <si>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</si>
  <si>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</si>
  <si>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</si>
  <si>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</si>
  <si>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</si>
  <si>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</si>
  <si>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</si>
  <si>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</si>
  <si>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</si>
  <si>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</si>
  <si>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</si>
  <si>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</si>
  <si>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</si>
  <si>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</si>
  <si>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</si>
  <si>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</si>
  <si>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</si>
  <si>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</si>
  <si>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</si>
  <si>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</si>
  <si>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</si>
  <si>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</si>
  <si>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</si>
  <si>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</si>
  <si>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</si>
  <si>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</si>
  <si>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</si>
  <si>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</si>
  <si>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</si>
  <si>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</si>
  <si>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</si>
  <si>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</si>
  <si>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</si>
  <si>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</si>
  <si>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</si>
  <si>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</si>
  <si>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</si>
  <si>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</si>
  <si>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</si>
  <si>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</si>
  <si>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</si>
  <si>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</si>
  <si>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</si>
  <si>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</si>
  <si>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</si>
  <si>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</si>
  <si>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</si>
  <si>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</si>
  <si>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</si>
  <si>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</si>
  <si>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</si>
  <si>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</si>
  <si>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</si>
  <si>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</si>
  <si>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</si>
  <si>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</si>
  <si>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</si>
  <si>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</si>
  <si>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</si>
  <si>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</si>
  <si>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</si>
  <si>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</si>
  <si>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</si>
  <si>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</si>
  <si>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</si>
  <si>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</si>
  <si>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</si>
  <si>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</si>
  <si>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</si>
  <si>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</si>
  <si>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</si>
  <si>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</si>
  <si>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</si>
  <si>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</si>
  <si>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</si>
  <si>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</si>
  <si>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</si>
  <si>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</si>
  <si>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</si>
  <si>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</si>
  <si>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</si>
  <si>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</si>
  <si>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</si>
  <si>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</si>
  <si>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</si>
  <si>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</si>
  <si>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</si>
  <si>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</si>
  <si>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</si>
  <si>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</si>
  <si>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</si>
  <si>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</si>
  <si>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</si>
  <si>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</si>
  <si>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</si>
  <si>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</si>
  <si>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</si>
  <si>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</si>
  <si>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</si>
  <si>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</si>
  <si>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</si>
  <si>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</si>
  <si>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</si>
  <si>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</si>
  <si>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</si>
  <si>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</si>
  <si>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</si>
  <si>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</si>
  <si>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</si>
  <si>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</si>
  <si>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</si>
  <si>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</si>
  <si>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</si>
  <si>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</si>
  <si>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</si>
  <si>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</si>
  <si>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</si>
  <si>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</si>
  <si>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</si>
  <si>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</si>
  <si>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</si>
  <si>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</si>
  <si>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</si>
  <si>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</si>
  <si>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</si>
  <si>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</si>
  <si>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</si>
  <si>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</si>
  <si>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</si>
  <si>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</si>
  <si>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</si>
  <si>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</si>
  <si>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</si>
  <si>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</si>
  <si>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</si>
  <si>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</si>
  <si>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</si>
  <si>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</si>
  <si>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</si>
  <si>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</si>
  <si>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</si>
  <si>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</si>
  <si>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</si>
  <si>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</si>
  <si>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</si>
  <si>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</si>
  <si>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</si>
  <si>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</si>
  <si>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</si>
  <si>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</si>
  <si>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</si>
  <si>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</si>
  <si>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</si>
  <si>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</si>
  <si>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</si>
  <si>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</si>
  <si>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</si>
  <si>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</si>
  <si>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</si>
  <si>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</si>
  <si>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</si>
  <si>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</si>
  <si>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</si>
  <si>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</si>
  <si>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</si>
  <si>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</si>
  <si>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</si>
  <si>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</si>
  <si>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</si>
  <si>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</si>
  <si>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</si>
  <si>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</si>
  <si>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</si>
  <si>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</si>
  <si>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</si>
  <si>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</si>
  <si>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</si>
  <si>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</si>
  <si>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</si>
  <si>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</si>
  <si>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</si>
  <si>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</si>
  <si>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</si>
  <si>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</si>
  <si>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</si>
  <si>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</si>
  <si>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</si>
  <si>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</si>
  <si>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</si>
  <si>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</si>
  <si>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</si>
  <si>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</si>
  <si>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</si>
  <si>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</si>
  <si>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</si>
  <si>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</si>
  <si>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</si>
  <si>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</si>
  <si>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</si>
  <si>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</si>
  <si>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</si>
  <si>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</si>
  <si>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</si>
  <si>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</si>
  <si>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</si>
  <si>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</si>
  <si>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</si>
  <si>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</si>
  <si>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</si>
  <si>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</si>
  <si>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</si>
  <si>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</si>
  <si>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</si>
  <si>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</si>
  <si>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</si>
  <si>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</si>
  <si>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</si>
  <si>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</si>
  <si>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</si>
  <si>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</si>
  <si>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</si>
  <si>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</si>
  <si>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</si>
  <si>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</si>
  <si>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</si>
  <si>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</si>
  <si>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</si>
  <si>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</si>
  <si>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</si>
  <si>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</si>
  <si>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</si>
  <si>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</si>
  <si>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</si>
  <si>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</si>
  <si>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</si>
  <si>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</si>
  <si>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</si>
  <si>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</si>
  <si>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</si>
  <si>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</si>
  <si>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</si>
  <si>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</si>
  <si>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</si>
  <si>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</si>
  <si>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</si>
  <si>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</si>
  <si>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</si>
  <si>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</si>
  <si>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</si>
  <si>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</si>
  <si>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</si>
  <si>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</si>
  <si>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</si>
  <si>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</si>
  <si>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</si>
  <si>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</si>
  <si>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</si>
  <si>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</si>
  <si>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</si>
  <si>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</si>
  <si>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</si>
  <si>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</si>
  <si>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</si>
  <si>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</si>
  <si>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</si>
  <si>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</si>
  <si>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</si>
  <si>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</si>
  <si>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</si>
  <si>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</si>
  <si>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</si>
  <si>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</si>
  <si>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</si>
  <si>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</si>
  <si>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</si>
  <si>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</si>
  <si>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</si>
  <si>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</si>
  <si>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</si>
  <si>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</si>
  <si>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</si>
  <si>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</si>
  <si>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</si>
  <si>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</si>
  <si>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</si>
  <si>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</si>
  <si>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</si>
  <si>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</si>
  <si>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</si>
  <si>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</si>
  <si>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</si>
  <si>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</si>
  <si>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</si>
  <si>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</si>
  <si>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</si>
  <si>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</si>
  <si>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</si>
  <si>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</si>
  <si>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</si>
  <si>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</si>
  <si>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</si>
  <si>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</si>
  <si>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</si>
  <si>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</si>
  <si>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</si>
  <si>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</si>
  <si>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</si>
  <si>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</si>
  <si>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</si>
  <si>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</si>
  <si>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</si>
  <si>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</si>
  <si>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</si>
  <si>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</si>
  <si>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</si>
  <si>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</si>
  <si>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</si>
  <si>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</si>
  <si>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</si>
  <si>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</si>
  <si>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</si>
  <si>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</si>
  <si>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</si>
  <si>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</si>
  <si>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</si>
  <si>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</si>
  <si>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</si>
  <si>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</si>
  <si>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</si>
  <si>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</si>
  <si>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</si>
  <si>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</si>
  <si>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</si>
  <si>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</si>
  <si>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</si>
  <si>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</si>
  <si>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</si>
  <si>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</si>
  <si>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</si>
  <si>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</si>
  <si>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</si>
  <si>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</si>
  <si>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</si>
  <si>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</si>
  <si>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</si>
  <si>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</si>
  <si>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</si>
  <si>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</si>
  <si>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</si>
  <si>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</si>
  <si>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</si>
  <si>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</si>
  <si>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</si>
  <si>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</si>
  <si>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</si>
  <si>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</si>
  <si>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</si>
  <si>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</si>
  <si>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</si>
  <si>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</si>
  <si>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</si>
  <si>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</si>
  <si>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</si>
  <si>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</si>
  <si>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</si>
  <si>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</si>
  <si>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</si>
  <si>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</si>
  <si>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</si>
  <si>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</si>
  <si>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</si>
  <si>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</si>
  <si>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</si>
  <si>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</si>
  <si>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</si>
  <si>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</si>
  <si>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</si>
  <si>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</si>
  <si>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</si>
  <si>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</si>
  <si>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</si>
  <si>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</si>
  <si>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</si>
  <si>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</si>
  <si>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</si>
  <si>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</si>
  <si>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</si>
  <si>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</si>
  <si>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</si>
  <si>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</si>
  <si>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</si>
  <si>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</si>
  <si>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</si>
  <si>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</si>
  <si>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</si>
  <si>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</si>
  <si>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</si>
  <si>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</si>
  <si>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</si>
  <si>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</si>
  <si>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</si>
  <si>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</si>
  <si>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</si>
  <si>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</si>
  <si>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</si>
  <si>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</si>
  <si>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</si>
  <si>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</si>
  <si>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</si>
  <si>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</si>
  <si>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</si>
  <si>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</si>
  <si>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</si>
  <si>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</si>
  <si>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</si>
  <si>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</si>
  <si>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</si>
  <si>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</si>
  <si>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</si>
  <si>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</si>
  <si>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</si>
  <si>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</si>
  <si>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</si>
  <si>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</si>
  <si>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</si>
  <si>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</si>
  <si>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</si>
  <si>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</si>
  <si>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</si>
  <si>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</si>
  <si>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</si>
  <si>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</si>
  <si>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</si>
  <si>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</si>
  <si>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</si>
  <si>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</si>
  <si>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</si>
  <si>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</si>
  <si>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</si>
  <si>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</si>
  <si>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</si>
  <si>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</si>
  <si>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</si>
  <si>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</si>
  <si>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</si>
  <si>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</si>
  <si>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</si>
  <si>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</si>
  <si>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</si>
  <si>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</si>
  <si>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</si>
  <si>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</si>
  <si>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</si>
  <si>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</si>
  <si>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</si>
  <si>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</si>
  <si>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</si>
  <si>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</si>
  <si>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</si>
  <si>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</si>
  <si>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</si>
  <si>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</si>
  <si>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</si>
  <si>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</si>
  <si>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</si>
  <si>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</si>
  <si>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</si>
  <si>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</si>
  <si>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</si>
  <si>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</si>
  <si>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</si>
  <si>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</si>
  <si>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</si>
  <si>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</si>
  <si>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</si>
  <si>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</si>
  <si>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</si>
  <si>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</si>
  <si>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</si>
  <si>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</si>
  <si>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</si>
  <si>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</si>
  <si>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</si>
  <si>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</si>
  <si>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</si>
  <si>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</si>
  <si>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</si>
  <si>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</si>
  <si>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</si>
  <si>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</si>
  <si>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</si>
  <si>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</si>
  <si>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</si>
  <si>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</si>
  <si>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</si>
  <si>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</si>
  <si>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</si>
  <si>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</si>
  <si>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</si>
  <si>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</si>
  <si>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</si>
  <si>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</si>
  <si>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</si>
  <si>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</si>
  <si>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</si>
  <si>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</si>
  <si>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</si>
  <si>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</si>
  <si>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</si>
  <si>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</si>
  <si>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</si>
  <si>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</si>
  <si>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</si>
  <si>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</si>
  <si>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</si>
  <si>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</si>
  <si>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</si>
  <si>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</si>
  <si>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</si>
  <si>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</si>
  <si>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</si>
  <si>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</si>
  <si>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</si>
  <si>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</si>
  <si>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</si>
  <si>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</si>
  <si>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</si>
  <si>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</si>
  <si>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</si>
  <si>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</si>
  <si>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</si>
  <si>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</si>
  <si>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</si>
  <si>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</si>
  <si>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</si>
  <si>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</si>
  <si>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</si>
  <si>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</si>
  <si>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</si>
  <si>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</si>
  <si>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</si>
  <si>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</si>
  <si>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</si>
  <si>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</si>
  <si>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</si>
  <si>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</si>
  <si>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</si>
  <si>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</si>
  <si>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</si>
  <si>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</si>
  <si>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</si>
  <si>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</si>
  <si>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</si>
  <si>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</si>
  <si>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</si>
  <si>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</si>
  <si>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</si>
  <si>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</si>
  <si>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</si>
  <si>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</si>
  <si>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</si>
  <si>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</si>
  <si>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</si>
  <si>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</si>
  <si>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</si>
  <si>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</si>
  <si>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</si>
  <si>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</si>
  <si>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</si>
  <si>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</si>
  <si>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</si>
  <si>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</si>
  <si>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</si>
  <si>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</si>
  <si>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</si>
  <si>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</si>
  <si>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</si>
  <si>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</si>
  <si>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</si>
  <si>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</si>
  <si>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</si>
  <si>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</si>
  <si>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</si>
  <si>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</si>
  <si>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</si>
  <si>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</si>
  <si>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</si>
  <si>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</si>
  <si>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</si>
  <si>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</si>
  <si>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</si>
  <si>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</si>
  <si>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</si>
  <si>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</si>
  <si>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</si>
  <si>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</si>
  <si>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</si>
  <si>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</si>
  <si>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</si>
  <si>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</si>
  <si>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</si>
  <si>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</si>
  <si>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</si>
  <si>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</si>
  <si>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</si>
  <si>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</si>
  <si>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</si>
  <si>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</si>
  <si>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</si>
  <si>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</si>
  <si>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</si>
  <si>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</si>
  <si>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</si>
  <si>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</si>
  <si>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</si>
  <si>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</si>
  <si>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</si>
  <si>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</si>
  <si>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</si>
  <si>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</si>
  <si>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</si>
  <si>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</si>
  <si>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</si>
  <si>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</si>
  <si>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</si>
  <si>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</si>
  <si>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</si>
  <si>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</si>
  <si>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</si>
  <si>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</si>
  <si>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</si>
  <si>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</si>
  <si>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</si>
  <si>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</si>
  <si>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</si>
  <si>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</si>
  <si>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</si>
  <si>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</si>
  <si>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</si>
  <si>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</si>
  <si>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</si>
  <si>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</si>
  <si>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</si>
  <si>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</si>
  <si>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</si>
  <si>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</si>
  <si>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</si>
  <si>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</si>
  <si>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</si>
  <si>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</si>
  <si>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</si>
  <si>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</si>
  <si>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</si>
  <si>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</si>
  <si>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</si>
  <si>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</si>
  <si>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</si>
  <si>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</si>
  <si>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</si>
  <si>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</si>
  <si>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</si>
  <si>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</si>
  <si>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</si>
  <si>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</si>
  <si>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</si>
  <si>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</si>
  <si>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</si>
  <si>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</si>
  <si>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</si>
  <si>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</si>
  <si>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</si>
  <si>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</si>
  <si>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</si>
  <si>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</si>
  <si>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</si>
  <si>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</si>
  <si>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</si>
  <si>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</si>
  <si>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</si>
  <si>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</si>
  <si>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</si>
  <si>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</si>
  <si>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</si>
  <si>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</si>
  <si>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</si>
  <si>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</si>
  <si>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</si>
  <si>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</si>
  <si>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</si>
  <si>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</si>
  <si>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</si>
  <si>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</si>
  <si>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</si>
  <si>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</si>
  <si>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</si>
  <si>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</si>
  <si>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</si>
  <si>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</si>
  <si>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</si>
  <si>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</si>
  <si>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</si>
  <si>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</si>
  <si>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</si>
  <si>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</si>
  <si>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</si>
  <si>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</si>
  <si>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</si>
  <si>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</si>
  <si>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</si>
  <si>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</si>
  <si>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</si>
  <si>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</si>
  <si>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</si>
  <si>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</si>
  <si>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</si>
  <si>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</si>
  <si>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</si>
  <si>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</si>
  <si>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</si>
  <si>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</si>
  <si>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</si>
  <si>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</si>
  <si>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</si>
  <si>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</si>
  <si>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</si>
  <si>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</si>
  <si>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</si>
  <si>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</si>
  <si>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</si>
  <si>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</si>
  <si>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</si>
  <si>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</si>
  <si>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</si>
  <si>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</si>
  <si>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</si>
  <si>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</si>
  <si>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</si>
  <si>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</si>
  <si>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</si>
  <si>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</si>
  <si>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</si>
  <si>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</si>
  <si>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</si>
  <si>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</si>
  <si>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</si>
  <si>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</si>
  <si>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</si>
  <si>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</si>
  <si>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</si>
  <si>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</si>
  <si>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</si>
  <si>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</si>
  <si>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</si>
  <si>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</si>
  <si>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</si>
  <si>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</si>
  <si>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</si>
  <si>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</si>
  <si>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</si>
  <si>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</si>
  <si>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</si>
  <si>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</si>
  <si>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</si>
  <si>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</si>
  <si>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</si>
  <si>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</si>
  <si>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</si>
  <si>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</si>
  <si>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</si>
  <si>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</si>
  <si>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</si>
  <si>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</si>
  <si>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</si>
  <si>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</si>
  <si>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</si>
  <si>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</si>
  <si>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</si>
  <si>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</si>
  <si>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</si>
  <si>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</si>
  <si>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</si>
  <si>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</si>
  <si>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</si>
  <si>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</si>
  <si>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</si>
  <si>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</si>
  <si>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</si>
  <si>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</si>
  <si>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</si>
  <si>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</si>
  <si>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</si>
  <si>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</si>
  <si>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</si>
  <si>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</si>
  <si>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</si>
  <si>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</si>
  <si>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</si>
  <si>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</si>
  <si>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</si>
  <si>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</si>
  <si>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</si>
  <si>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</si>
  <si>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</si>
  <si>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</si>
  <si>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</si>
  <si>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</si>
  <si>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</si>
  <si>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</si>
  <si>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</si>
  <si>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</si>
  <si>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</si>
  <si>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</si>
  <si>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</si>
  <si>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</si>
  <si>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</si>
  <si>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</si>
  <si>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</si>
  <si>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</si>
  <si>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</si>
  <si>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</si>
  <si>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</si>
  <si>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</si>
  <si>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</si>
  <si>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</si>
  <si>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</si>
  <si>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</si>
  <si>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</si>
  <si>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</si>
  <si>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</si>
  <si>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</si>
  <si>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</si>
  <si>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</si>
  <si>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</si>
  <si>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</si>
  <si>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</si>
  <si>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</si>
  <si>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</si>
  <si>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</si>
  <si>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</si>
  <si>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</si>
  <si>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</si>
  <si>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</si>
  <si>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</si>
  <si>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</si>
  <si>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</si>
  <si>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</si>
  <si>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</si>
  <si>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</si>
  <si>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</si>
  <si>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</si>
  <si>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</si>
  <si>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</si>
  <si>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</si>
  <si>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</si>
  <si>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</si>
  <si>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</si>
  <si>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</si>
  <si>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</si>
  <si>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</si>
  <si>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</si>
  <si>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</si>
  <si>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</si>
  <si>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</si>
  <si>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</si>
  <si>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</si>
  <si>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</si>
  <si>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</si>
  <si>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</si>
  <si>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</si>
  <si>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</si>
  <si>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</si>
  <si>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</si>
  <si>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</si>
  <si>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</si>
  <si>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</si>
  <si>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</si>
  <si>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</si>
  <si>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</si>
  <si>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</si>
  <si>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</si>
  <si>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</si>
  <si>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</si>
  <si>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</si>
  <si>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</si>
  <si>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</si>
  <si>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</si>
  <si>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</si>
  <si>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</si>
  <si>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</si>
  <si>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</si>
  <si>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</si>
  <si>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</si>
  <si>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</si>
  <si>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</si>
  <si>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</si>
  <si>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</si>
  <si>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</si>
  <si>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</si>
  <si>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</si>
  <si>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</si>
  <si>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</si>
  <si>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</si>
  <si>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</si>
  <si>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</si>
  <si>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</si>
  <si>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</si>
  <si>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</si>
  <si>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</si>
  <si>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</si>
  <si>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</si>
  <si>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</si>
  <si>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</si>
  <si>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</si>
  <si>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</si>
  <si>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</si>
  <si>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</si>
  <si>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</si>
  <si>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</si>
  <si>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</si>
  <si>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</si>
  <si>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</si>
  <si>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</si>
  <si>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</si>
  <si>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</si>
  <si>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</si>
  <si>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</si>
  <si>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</si>
  <si>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</si>
  <si>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</si>
  <si>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</si>
  <si>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</si>
  <si>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</si>
  <si>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</si>
  <si>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</si>
  <si>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</si>
  <si>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</si>
  <si>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</si>
  <si>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</si>
  <si>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</si>
  <si>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</si>
  <si>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</si>
  <si>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</si>
  <si>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</si>
  <si>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</si>
  <si>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</si>
  <si>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</si>
  <si>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</si>
  <si>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</si>
  <si>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</si>
  <si>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</si>
  <si>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</si>
  <si>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</si>
  <si>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</si>
  <si>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</si>
  <si>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</si>
  <si>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</si>
  <si>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</si>
  <si>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</si>
  <si>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</si>
  <si>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</si>
  <si>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</si>
  <si>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</si>
  <si>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</si>
  <si>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</si>
  <si>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</si>
  <si>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</si>
  <si>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</si>
  <si>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</si>
  <si>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</si>
  <si>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</si>
  <si>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</si>
  <si>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</si>
  <si>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</si>
  <si>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</si>
  <si>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</si>
  <si>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</si>
  <si>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</si>
  <si>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</si>
  <si>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</si>
  <si>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</si>
  <si>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</si>
  <si>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</si>
  <si>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</si>
  <si>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</si>
  <si>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</si>
  <si>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</si>
  <si>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</si>
  <si>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</si>
  <si>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</si>
  <si>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</si>
  <si>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</si>
  <si>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</si>
  <si>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</si>
  <si>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</si>
  <si>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</si>
  <si>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</si>
  <si>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</si>
  <si>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</si>
  <si>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</si>
  <si>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</si>
  <si>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</si>
  <si>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</si>
  <si>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</si>
  <si>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</si>
  <si>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</si>
  <si>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</si>
  <si>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</si>
  <si>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</si>
  <si>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</si>
  <si>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</si>
  <si>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</si>
  <si>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</si>
  <si>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</si>
  <si>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</si>
  <si>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</si>
  <si>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</si>
  <si>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</si>
  <si>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</si>
  <si>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</si>
  <si>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</si>
  <si>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</si>
  <si>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</si>
  <si>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</si>
  <si>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</si>
  <si>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</si>
  <si>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</si>
  <si>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</si>
  <si>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</si>
  <si>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</si>
  <si>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</si>
  <si>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</si>
  <si>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</si>
  <si>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</si>
  <si>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</si>
  <si>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</si>
  <si>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</si>
  <si>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</si>
  <si>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</si>
  <si>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</si>
  <si>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</si>
  <si>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</si>
  <si>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</si>
  <si>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</si>
  <si>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</si>
  <si>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</si>
  <si>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</si>
  <si>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</si>
  <si>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</si>
  <si>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</si>
  <si>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</si>
  <si>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</si>
  <si>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</si>
  <si>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</si>
  <si>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</si>
  <si>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</si>
  <si>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</si>
  <si>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</si>
  <si>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</si>
  <si>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</si>
  <si>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</si>
  <si>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</si>
  <si>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</si>
  <si>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</si>
  <si>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</si>
  <si>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</si>
  <si>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</si>
  <si>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</si>
  <si>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</si>
  <si>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</si>
  <si>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</si>
  <si>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</si>
  <si>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</si>
  <si>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</si>
  <si>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</si>
  <si>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</si>
  <si>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</si>
  <si>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</si>
  <si>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</si>
  <si>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</si>
  <si>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</si>
  <si>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</si>
  <si>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</si>
  <si>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</si>
  <si>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</si>
  <si>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</si>
  <si>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</si>
  <si>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</si>
  <si>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</si>
  <si>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</si>
  <si>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</si>
  <si>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</si>
  <si>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</si>
  <si>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</si>
  <si>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</si>
  <si>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</si>
  <si>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</si>
  <si>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</si>
  <si>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</si>
  <si>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</si>
  <si>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</si>
  <si>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</si>
  <si>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</si>
  <si>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</si>
  <si>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</si>
  <si>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</si>
  <si>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</si>
  <si>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</si>
  <si>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</si>
  <si>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</si>
  <si>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</si>
  <si>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</si>
  <si>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</si>
  <si>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</si>
  <si>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</si>
  <si>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</si>
  <si>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</si>
  <si>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</si>
  <si>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</si>
  <si>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</si>
  <si>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</si>
  <si>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</si>
  <si>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</si>
  <si>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</si>
  <si>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</si>
  <si>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</si>
  <si>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</si>
  <si>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</si>
  <si>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</si>
  <si>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</si>
  <si>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</si>
  <si>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</si>
  <si>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</si>
  <si>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</si>
  <si>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</si>
  <si>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</si>
  <si>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</si>
  <si>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</si>
  <si>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</si>
  <si>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</si>
  <si>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</si>
  <si>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</si>
  <si>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</si>
  <si>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</si>
  <si>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</si>
  <si>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</si>
  <si>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</si>
  <si>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</si>
  <si>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</si>
  <si>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</si>
  <si>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</si>
  <si>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</si>
  <si>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</si>
  <si>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</si>
  <si>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</si>
  <si>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</si>
  <si>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</si>
  <si>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</si>
  <si>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</si>
  <si>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</si>
  <si>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</si>
  <si>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</si>
  <si>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</si>
  <si>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</si>
  <si>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</si>
  <si>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</si>
  <si>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</si>
  <si>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</si>
  <si>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</si>
  <si>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</si>
  <si>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</si>
  <si>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</si>
  <si>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</si>
  <si>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</si>
  <si>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</si>
  <si>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</si>
  <si>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</si>
  <si>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</si>
  <si>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</si>
  <si>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</si>
  <si>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</si>
  <si>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</si>
  <si>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</si>
  <si>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</si>
  <si>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</si>
  <si>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</si>
  <si>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</si>
  <si>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</si>
  <si>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</si>
  <si>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</si>
  <si>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</si>
  <si>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</si>
  <si>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</si>
  <si>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</si>
  <si>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</si>
  <si>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</si>
  <si>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</si>
  <si>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</si>
  <si>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</si>
  <si>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</si>
  <si>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</si>
  <si>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</si>
  <si>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</si>
  <si>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</si>
  <si>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</si>
  <si>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</si>
  <si>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</si>
  <si>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</si>
  <si>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</si>
  <si>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</si>
  <si>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</si>
  <si>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</si>
  <si>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</si>
  <si>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</si>
  <si>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</si>
  <si>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</si>
  <si>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</si>
  <si>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</si>
  <si>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</si>
  <si>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</si>
  <si>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</si>
  <si>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</si>
  <si>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</si>
  <si>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</si>
  <si>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</si>
  <si>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</si>
  <si>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</si>
  <si>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</si>
  <si>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</si>
  <si>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</si>
  <si>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</si>
  <si>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</si>
  <si>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</si>
  <si>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</si>
  <si>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</si>
  <si>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</si>
  <si>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</si>
  <si>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</si>
  <si>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</si>
  <si>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</si>
  <si>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</si>
  <si>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</si>
  <si>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</si>
  <si>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</si>
  <si>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</si>
  <si>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</si>
  <si>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</si>
  <si>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</si>
  <si>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</si>
  <si>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</si>
  <si>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</si>
  <si>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</si>
  <si>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</si>
  <si>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</si>
  <si>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</si>
  <si>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</si>
  <si>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</si>
  <si>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</si>
  <si>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</si>
  <si>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</si>
  <si>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</si>
  <si>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</si>
  <si>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</si>
  <si>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</si>
  <si>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</si>
  <si>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</si>
  <si>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</si>
  <si>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</si>
  <si>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</si>
  <si>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</si>
  <si>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</si>
  <si>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</si>
  <si>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</si>
  <si>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</si>
  <si>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</si>
  <si>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</si>
  <si>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</si>
  <si>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</si>
  <si>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</si>
  <si>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</si>
  <si>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</si>
  <si>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</si>
  <si>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</si>
  <si>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</si>
  <si>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</si>
  <si>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</si>
  <si>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</si>
  <si>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</si>
  <si>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</si>
  <si>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</si>
  <si>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</si>
  <si>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</si>
  <si>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</si>
  <si>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</si>
  <si>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</si>
  <si>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</si>
  <si>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</si>
  <si>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</si>
  <si>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</si>
  <si>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</si>
  <si>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</si>
  <si>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</si>
  <si>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</si>
  <si>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</si>
  <si>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</si>
  <si>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</si>
  <si>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</si>
  <si>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</si>
  <si>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</si>
  <si>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</si>
  <si>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</si>
  <si>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</si>
  <si>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</si>
  <si>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</si>
  <si>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</si>
  <si>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</si>
  <si>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</si>
  <si>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</si>
  <si>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</si>
  <si>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</si>
  <si>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</si>
  <si>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</si>
  <si>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</si>
  <si>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</si>
  <si>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</si>
  <si>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</si>
  <si>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</si>
  <si>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</si>
  <si>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</si>
  <si>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</si>
  <si>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</si>
  <si>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</si>
  <si>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</si>
  <si>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</si>
  <si>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</si>
  <si>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</si>
  <si>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</si>
  <si>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</si>
  <si>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</si>
  <si>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</si>
  <si>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</si>
  <si>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</si>
  <si>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</si>
  <si>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</si>
  <si>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</si>
  <si>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</si>
  <si>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</si>
  <si>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</si>
  <si>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</si>
  <si>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</si>
  <si>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</si>
  <si>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</si>
  <si>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</si>
  <si>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</si>
  <si>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</si>
  <si>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</si>
  <si>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</si>
  <si>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</si>
  <si>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</si>
  <si>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</si>
  <si>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</si>
  <si>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</si>
  <si>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</si>
  <si>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</si>
  <si>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</si>
  <si>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</si>
  <si>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</si>
  <si>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</si>
  <si>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</si>
  <si>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</si>
  <si>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</si>
  <si>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</si>
  <si>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</si>
  <si>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</si>
  <si>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</si>
  <si>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</si>
  <si>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</si>
  <si>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</si>
  <si>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</si>
  <si>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</si>
  <si>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</si>
  <si>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</si>
  <si>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</si>
  <si>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</si>
  <si>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</si>
  <si>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</si>
  <si>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</si>
  <si>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</si>
  <si>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</si>
  <si>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</si>
  <si>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</si>
  <si>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</si>
  <si>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</si>
  <si>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</si>
  <si>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</si>
  <si>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</si>
  <si>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</si>
  <si>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</si>
  <si>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</si>
  <si>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</si>
  <si>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</si>
  <si>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</si>
  <si>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</si>
  <si>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</si>
  <si>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</si>
  <si>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</si>
  <si>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</si>
  <si>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</si>
  <si>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</si>
  <si>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</si>
  <si>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</si>
  <si>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</si>
  <si>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</si>
  <si>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</si>
  <si>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</si>
  <si>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</si>
  <si>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</si>
  <si>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</si>
  <si>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</si>
  <si>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</si>
  <si>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</si>
  <si>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</si>
  <si>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</si>
  <si>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</si>
  <si>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</si>
  <si>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</si>
  <si>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</si>
  <si>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</si>
  <si>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</si>
  <si>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</si>
  <si>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</si>
  <si>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</si>
  <si>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</si>
  <si>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</si>
  <si>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</si>
  <si>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</si>
  <si>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</si>
  <si>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</si>
  <si>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</si>
  <si>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</si>
  <si>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</si>
  <si>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</si>
  <si>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</si>
  <si>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</si>
  <si>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</si>
  <si>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</si>
  <si>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</si>
  <si>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</si>
  <si>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</si>
  <si>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</si>
  <si>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</si>
  <si>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</si>
  <si>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</si>
  <si>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</si>
  <si>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</si>
  <si>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</si>
  <si>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</si>
  <si>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</si>
  <si>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</si>
  <si>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</si>
  <si>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</si>
  <si>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</si>
  <si>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</si>
  <si>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</si>
  <si>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</si>
  <si>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</si>
  <si>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</si>
  <si>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</si>
  <si>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</si>
  <si>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</si>
  <si>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</si>
  <si>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</si>
  <si>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</si>
  <si>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</si>
  <si>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</si>
  <si>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</si>
  <si>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</si>
  <si>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</si>
  <si>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</si>
  <si>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</si>
  <si>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</si>
  <si>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</si>
  <si>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</si>
  <si>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</si>
  <si>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</si>
  <si>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</si>
  <si>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</si>
  <si>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</si>
  <si>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</si>
  <si>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</si>
  <si>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</si>
  <si>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</si>
  <si>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</si>
  <si>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</si>
  <si>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</si>
  <si>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</si>
  <si>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</si>
  <si>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</si>
  <si>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</si>
  <si>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</si>
  <si>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</si>
  <si>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</si>
  <si>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</si>
  <si>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</si>
  <si>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</si>
  <si>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</si>
  <si>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</si>
  <si>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</si>
  <si>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</si>
  <si>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</si>
  <si>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</si>
  <si>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</si>
  <si>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</si>
  <si>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</si>
  <si>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</si>
  <si>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</si>
  <si>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</si>
  <si>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</si>
  <si>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</si>
  <si>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</si>
  <si>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</si>
  <si>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</si>
  <si>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</si>
  <si>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</si>
  <si>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</si>
  <si>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</si>
  <si>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</si>
  <si>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</si>
  <si>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</si>
  <si>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</si>
  <si>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</si>
  <si>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</si>
  <si>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</si>
  <si>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</si>
  <si>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</si>
  <si>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</si>
  <si>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</si>
  <si>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</si>
  <si>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</si>
  <si>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</si>
  <si>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</si>
  <si>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</si>
  <si>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</si>
  <si>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</si>
  <si>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</si>
  <si>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</si>
  <si>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</si>
  <si>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</si>
  <si>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</si>
  <si>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</si>
  <si>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</si>
  <si>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</si>
  <si>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</si>
  <si>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</si>
  <si>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</si>
  <si>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</si>
  <si>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</si>
  <si>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</si>
  <si>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</si>
  <si>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</si>
  <si>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</si>
  <si>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</si>
  <si>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</si>
  <si>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</si>
  <si>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</si>
  <si>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</si>
  <si>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</si>
  <si>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</si>
  <si>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</si>
  <si>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</si>
  <si>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</si>
  <si>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</si>
  <si>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</si>
  <si>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</si>
  <si>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</si>
  <si>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</si>
  <si>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</si>
  <si>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</si>
  <si>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</si>
  <si>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</si>
  <si>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</si>
  <si>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</si>
  <si>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</si>
  <si>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</si>
  <si>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</si>
  <si>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</si>
  <si>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</si>
  <si>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</si>
  <si>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</si>
  <si>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</si>
  <si>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</si>
  <si>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</si>
  <si>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</si>
  <si>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</si>
  <si>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</si>
  <si>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</si>
  <si>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</si>
  <si>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</si>
  <si>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</si>
  <si>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</si>
  <si>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</si>
  <si>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</si>
  <si>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</si>
  <si>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</si>
  <si>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</si>
  <si>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</si>
  <si>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</si>
  <si>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</si>
  <si>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</si>
  <si>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</si>
  <si>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</si>
  <si>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</si>
  <si>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</si>
  <si>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</si>
  <si>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</si>
  <si>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</si>
  <si>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</si>
  <si>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</si>
  <si>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</si>
  <si>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</si>
  <si>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</si>
  <si>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</si>
  <si>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</si>
  <si>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</si>
  <si>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</si>
  <si>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</si>
  <si>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</si>
  <si>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</si>
  <si>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</si>
  <si>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</si>
  <si>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</si>
  <si>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</si>
  <si>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</si>
  <si>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</si>
  <si>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</si>
  <si>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</si>
  <si>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</si>
  <si>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</si>
  <si>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</si>
  <si>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</si>
  <si>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</si>
  <si>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</si>
  <si>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</si>
  <si>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</si>
  <si>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</si>
  <si>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</si>
  <si>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</si>
  <si>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</si>
  <si>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</si>
  <si>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</si>
  <si>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</si>
  <si>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</si>
  <si>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</si>
  <si>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</si>
  <si>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</si>
  <si>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</si>
  <si>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</si>
  <si>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</si>
  <si>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</si>
  <si>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</si>
  <si>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</si>
  <si>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</si>
  <si>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</si>
  <si>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</si>
  <si>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</si>
  <si>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</si>
  <si>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</si>
  <si>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</si>
  <si>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</si>
  <si>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</si>
  <si>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</si>
  <si>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</si>
  <si>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</si>
  <si>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</si>
  <si>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</si>
  <si>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</si>
  <si>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</si>
  <si>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</si>
  <si>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</si>
  <si>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</si>
  <si>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</si>
  <si>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</si>
  <si>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</si>
  <si>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</si>
  <si>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</si>
  <si>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</si>
  <si>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</si>
  <si>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</si>
  <si>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</si>
  <si>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</si>
  <si>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</si>
  <si>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</si>
  <si>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</si>
  <si>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</si>
  <si>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</si>
  <si>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</si>
  <si>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</si>
  <si>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</si>
  <si>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</si>
  <si>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</si>
  <si>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</si>
  <si>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</si>
  <si>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</si>
  <si>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</si>
  <si>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</si>
  <si>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</si>
  <si>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</si>
  <si>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</si>
  <si>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</si>
  <si>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</si>
  <si>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</si>
  <si>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</si>
  <si>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</si>
  <si>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</si>
  <si>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</si>
  <si>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</si>
  <si>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</si>
  <si>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</si>
  <si>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</si>
  <si>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</si>
  <si>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</si>
  <si>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</si>
  <si>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</si>
  <si>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</si>
  <si>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</si>
  <si>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</si>
  <si>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</si>
  <si>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</si>
  <si>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</si>
  <si>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</si>
  <si>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</si>
  <si>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</si>
  <si>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</si>
  <si>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</si>
  <si>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</si>
  <si>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</si>
  <si>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</si>
  <si>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</si>
  <si>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</si>
  <si>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</si>
  <si>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</si>
  <si>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</si>
  <si>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</si>
  <si>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</si>
  <si>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</si>
  <si>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</si>
  <si>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</si>
  <si>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</si>
  <si>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</si>
  <si>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</si>
  <si>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</si>
  <si>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</si>
  <si>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</si>
  <si>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</si>
  <si>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</si>
  <si>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</si>
  <si>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</si>
  <si>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</si>
  <si>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</si>
  <si>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</si>
  <si>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</si>
  <si>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</si>
  <si>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</si>
  <si>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</si>
  <si>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</si>
  <si>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</si>
  <si>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</si>
  <si>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</si>
  <si>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</si>
  <si>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</si>
  <si>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</si>
  <si>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</si>
  <si>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</si>
  <si>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</si>
  <si>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</si>
  <si>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</si>
  <si>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</si>
  <si>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</si>
  <si>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</si>
  <si>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</si>
  <si>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</si>
  <si>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</si>
  <si>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</si>
  <si>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</si>
  <si>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</si>
  <si>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</si>
  <si>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</si>
  <si>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</si>
  <si>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</si>
  <si>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</si>
  <si>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</si>
  <si>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</si>
  <si>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</si>
  <si>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</si>
  <si>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</si>
  <si>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</si>
  <si>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</si>
  <si>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</si>
  <si>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</si>
  <si>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</si>
  <si>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</si>
  <si>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</si>
  <si>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</si>
  <si>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</si>
  <si>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</si>
  <si>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</si>
  <si>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</si>
  <si>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</si>
  <si>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</si>
  <si>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</si>
  <si>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</si>
  <si>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</si>
  <si>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</si>
  <si>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</si>
  <si>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</si>
  <si>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</si>
  <si>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</si>
  <si>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</si>
  <si>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</si>
  <si>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</si>
  <si>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</si>
  <si>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</si>
  <si>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</si>
  <si>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</si>
  <si>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</si>
  <si>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</si>
  <si>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</si>
  <si>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</si>
  <si>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</si>
  <si>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</si>
  <si>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</si>
  <si>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</si>
  <si>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</si>
  <si>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</si>
  <si>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</si>
  <si>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</si>
  <si>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</si>
  <si>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</si>
  <si>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</si>
  <si>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</si>
  <si>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</si>
  <si>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</si>
  <si>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</si>
  <si>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</si>
  <si>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</si>
  <si>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</si>
  <si>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</si>
  <si>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</si>
  <si>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</si>
  <si>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</si>
  <si>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</si>
  <si>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</si>
  <si>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</si>
  <si>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</si>
  <si>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</si>
  <si>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</si>
  <si>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</si>
  <si>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</si>
  <si>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</si>
  <si>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</si>
  <si>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</si>
  <si>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</si>
  <si>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</si>
  <si>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</si>
  <si>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</si>
  <si>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</si>
  <si>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</si>
  <si>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</si>
  <si>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</si>
  <si>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</si>
  <si>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</si>
  <si>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</si>
  <si>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</si>
  <si>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</si>
  <si>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</si>
  <si>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</si>
  <si>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</si>
  <si>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</si>
  <si>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</si>
  <si>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</si>
  <si>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</si>
  <si>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</si>
  <si>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</si>
  <si>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</si>
  <si>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</si>
  <si>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</si>
  <si>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</si>
  <si>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</si>
  <si>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</si>
  <si>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</si>
  <si>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</si>
  <si>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</si>
  <si>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</si>
  <si>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</si>
  <si>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</si>
  <si>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</si>
  <si>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</si>
  <si>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</si>
  <si>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</si>
  <si>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</si>
  <si>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</si>
  <si>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</si>
  <si>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</si>
  <si>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</si>
  <si>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</si>
  <si>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</si>
  <si>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</si>
  <si>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</si>
  <si>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</si>
  <si>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</si>
  <si>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</si>
  <si>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</si>
  <si>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</si>
  <si>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</si>
  <si>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</si>
  <si>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</si>
  <si>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</si>
  <si>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</si>
  <si>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</si>
  <si>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</si>
  <si>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</si>
  <si>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</si>
  <si>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</si>
  <si>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</si>
  <si>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</si>
  <si>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</si>
  <si>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</si>
  <si>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</si>
  <si>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</si>
  <si>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</si>
  <si>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</si>
  <si>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</si>
  <si>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</si>
  <si>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</si>
  <si>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</si>
  <si>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</si>
  <si>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</si>
  <si>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</si>
  <si>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</si>
  <si>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</si>
  <si>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</si>
  <si>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</si>
  <si>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</si>
  <si>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</si>
  <si>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</si>
  <si>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</si>
  <si>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</si>
  <si>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</si>
  <si>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</si>
  <si>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</si>
  <si>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</si>
  <si>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</si>
  <si>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</si>
  <si>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</si>
  <si>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</si>
  <si>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</si>
  <si>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</si>
  <si>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</si>
  <si>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</si>
  <si>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</si>
  <si>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</si>
  <si>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</si>
  <si>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</si>
  <si>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</si>
  <si>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</si>
  <si>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</si>
  <si>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</si>
  <si>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</si>
  <si>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</si>
  <si>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</si>
  <si>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</si>
  <si>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</si>
  <si>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</si>
  <si>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</si>
  <si>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</si>
  <si>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</si>
  <si>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</si>
  <si>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</si>
  <si>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</si>
  <si>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</si>
  <si>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</si>
  <si>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</si>
  <si>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</si>
  <si>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</si>
  <si>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</si>
  <si>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</si>
  <si>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</si>
  <si>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</si>
  <si>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</si>
  <si>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</si>
  <si>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</si>
  <si>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</si>
  <si>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</si>
  <si>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</si>
  <si>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</si>
  <si>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</si>
  <si>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</si>
  <si>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</si>
  <si>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</si>
  <si>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</si>
  <si>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</si>
  <si>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</si>
  <si>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</si>
  <si>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</si>
  <si>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</si>
  <si>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</si>
  <si>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</si>
  <si>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</si>
  <si>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</si>
  <si>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</si>
  <si>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</si>
  <si>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</si>
  <si>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</si>
  <si>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</si>
  <si>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</si>
  <si>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</si>
  <si>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</si>
  <si>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</si>
  <si>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</si>
  <si>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</si>
  <si>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</si>
  <si>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</si>
  <si>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</si>
  <si>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</si>
  <si>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</si>
  <si>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</si>
  <si>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</si>
  <si>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</si>
  <si>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</si>
  <si>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</si>
  <si>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</si>
  <si>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</si>
  <si>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</si>
  <si>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</si>
  <si>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</si>
  <si>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</si>
  <si>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</si>
  <si>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</si>
  <si>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</si>
  <si>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</si>
  <si>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</si>
  <si>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</si>
  <si>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</si>
  <si>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</si>
  <si>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</si>
  <si>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</si>
  <si>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</si>
  <si>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</si>
  <si>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</si>
  <si>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</si>
  <si>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</si>
  <si>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</si>
  <si>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</si>
  <si>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</si>
  <si>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</si>
  <si>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</si>
  <si>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</si>
  <si>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</si>
  <si>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</si>
  <si>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</si>
  <si>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</si>
  <si>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</si>
  <si>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</si>
  <si>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</si>
  <si>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</si>
  <si>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</si>
  <si>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</si>
  <si>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</si>
  <si>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</si>
  <si>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</si>
  <si>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</si>
  <si>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</si>
  <si>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</si>
  <si>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</si>
  <si>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</si>
  <si>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</si>
  <si>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</si>
  <si>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</si>
  <si>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</si>
  <si>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</si>
  <si>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</si>
  <si>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</si>
  <si>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</si>
  <si>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</si>
  <si>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</si>
  <si>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</si>
  <si>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</si>
  <si>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</si>
  <si>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</si>
  <si>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</si>
  <si>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</si>
  <si>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</si>
  <si>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</si>
  <si>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</si>
  <si>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</si>
  <si>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</si>
  <si>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</si>
  <si>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</si>
  <si>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</si>
  <si>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</si>
  <si>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</si>
  <si>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</si>
  <si>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</si>
  <si>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</si>
  <si>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</si>
  <si>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</si>
  <si>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</si>
  <si>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</si>
  <si>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</si>
  <si>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</si>
  <si>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</si>
  <si>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</si>
  <si>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</si>
  <si>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</si>
  <si>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</si>
  <si>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</si>
  <si>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</si>
  <si>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</si>
  <si>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</si>
  <si>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</si>
  <si>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</si>
  <si>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</si>
  <si>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</si>
  <si>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</si>
  <si>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</si>
  <si>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</si>
  <si>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</si>
  <si>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</si>
  <si>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</si>
  <si>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</si>
  <si>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</si>
  <si>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</si>
  <si>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</si>
  <si>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</si>
  <si>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</si>
  <si>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</si>
  <si>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</si>
  <si>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</si>
  <si>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</si>
  <si>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</si>
  <si>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</si>
  <si>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</si>
  <si>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</si>
  <si>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</si>
  <si>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</si>
  <si>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</si>
  <si>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</si>
  <si>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</si>
  <si>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</si>
  <si>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</si>
  <si>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</si>
  <si>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</si>
  <si>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</si>
  <si>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</si>
  <si>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</si>
  <si>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</si>
  <si>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</si>
  <si>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</si>
  <si>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</si>
  <si>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</si>
  <si>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</si>
  <si>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</si>
  <si>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</si>
  <si>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</si>
  <si>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</si>
  <si>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</si>
  <si>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</si>
  <si>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</si>
  <si>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</si>
  <si>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</si>
  <si>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</si>
  <si>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</si>
  <si>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</si>
  <si>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</si>
  <si>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</si>
  <si>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</si>
  <si>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</si>
  <si>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</si>
  <si>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</si>
  <si>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</si>
  <si>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</si>
  <si>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</si>
  <si>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</si>
  <si>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</si>
  <si>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</si>
  <si>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</si>
  <si>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</si>
  <si>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</si>
  <si>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</si>
  <si>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</si>
  <si>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</si>
  <si>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</si>
  <si>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</si>
  <si>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</si>
  <si>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</si>
  <si>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</si>
  <si>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</si>
  <si>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</si>
  <si>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</si>
  <si>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</si>
  <si>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</si>
  <si>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</si>
  <si>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</si>
  <si>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</si>
  <si>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</si>
  <si>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</si>
  <si>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</si>
  <si>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</si>
  <si>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</si>
  <si>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</si>
  <si>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</si>
  <si>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</si>
  <si>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</si>
  <si>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</si>
  <si>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</si>
  <si>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</si>
  <si>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</si>
  <si>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</si>
  <si>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</si>
  <si>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</si>
  <si>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</si>
  <si>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</si>
  <si>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</si>
  <si>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</si>
  <si>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</si>
  <si>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</si>
  <si>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</si>
  <si>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</si>
  <si>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</si>
  <si>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</si>
  <si>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</si>
  <si>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</si>
  <si>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</si>
  <si>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</si>
  <si>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</si>
  <si>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</si>
  <si>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</si>
  <si>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</si>
  <si>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</si>
  <si>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</si>
  <si>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</si>
  <si>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</si>
  <si>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</si>
  <si>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</si>
  <si>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</si>
  <si>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</si>
  <si>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</si>
  <si>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</si>
  <si>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</si>
  <si>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</si>
  <si>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</si>
  <si>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</si>
  <si>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</si>
  <si>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</si>
  <si>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</si>
  <si>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</si>
  <si>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</si>
  <si>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</si>
  <si>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</si>
  <si>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</si>
  <si>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</si>
  <si>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</si>
  <si>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</si>
  <si>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</si>
  <si>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</si>
  <si>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</si>
  <si>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</si>
  <si>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</si>
  <si>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</si>
  <si>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</si>
  <si>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</si>
  <si>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</si>
  <si>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</si>
  <si>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</si>
  <si>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</si>
  <si>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</si>
  <si>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</si>
  <si>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</si>
  <si>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</si>
  <si>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</si>
  <si>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</si>
  <si>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</si>
  <si>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</si>
  <si>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</si>
  <si>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</si>
  <si>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</si>
  <si>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</si>
  <si>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</si>
  <si>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</si>
  <si>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</si>
  <si>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</si>
  <si>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</si>
  <si>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</si>
  <si>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</si>
  <si>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</si>
  <si>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</si>
  <si>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</si>
  <si>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</si>
  <si>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</si>
  <si>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</si>
  <si>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</si>
  <si>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</si>
  <si>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</si>
  <si>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</si>
  <si>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</si>
  <si>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</si>
  <si>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</si>
  <si>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</si>
  <si>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</si>
  <si>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</si>
  <si>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</si>
  <si>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</si>
  <si>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</si>
  <si>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</si>
  <si>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</si>
  <si>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</si>
  <si>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</si>
  <si>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</si>
  <si>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</si>
  <si>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</si>
  <si>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</si>
  <si>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</si>
  <si>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</si>
  <si>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</si>
  <si>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</si>
  <si>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</si>
  <si>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</si>
  <si>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</si>
  <si>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</si>
  <si>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</si>
  <si>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</si>
  <si>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</si>
  <si>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</si>
  <si>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</si>
  <si>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</si>
  <si>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</si>
  <si>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</si>
  <si>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</si>
  <si>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</si>
  <si>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</si>
  <si>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</si>
  <si>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</si>
  <si>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</si>
  <si>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</si>
  <si>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</si>
  <si>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</si>
  <si>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</si>
  <si>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</si>
  <si>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</si>
  <si>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</si>
  <si>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</si>
  <si>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</si>
  <si>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</si>
  <si>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</si>
  <si>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</si>
  <si>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</si>
  <si>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</si>
  <si>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</si>
  <si>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</si>
  <si>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</si>
  <si>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</si>
  <si>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</si>
  <si>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</si>
  <si>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</si>
  <si>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</si>
  <si>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</si>
  <si>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</si>
  <si>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</si>
  <si>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</si>
  <si>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</si>
  <si>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</si>
  <si>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</si>
  <si>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</si>
  <si>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</si>
  <si>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</si>
  <si>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</si>
  <si>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</si>
  <si>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</si>
  <si>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</si>
  <si>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</si>
  <si>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</si>
  <si>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</si>
  <si>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</si>
  <si>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</si>
  <si>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</si>
  <si>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</si>
  <si>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</si>
  <si>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</si>
  <si>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</si>
  <si>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</si>
  <si>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</si>
  <si>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</si>
  <si>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</si>
  <si>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</si>
  <si>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</si>
  <si>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</si>
  <si>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</si>
  <si>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</si>
  <si>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</si>
  <si>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</si>
  <si>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</si>
  <si>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</si>
  <si>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</si>
  <si>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</si>
  <si>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</si>
  <si>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</si>
  <si>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</si>
  <si>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</si>
  <si>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</si>
  <si>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</si>
  <si>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</si>
  <si>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</si>
  <si>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</si>
  <si>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</si>
  <si>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</si>
  <si>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</si>
  <si>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</si>
  <si>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</si>
  <si>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</si>
  <si>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</si>
  <si>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</si>
  <si>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</si>
  <si>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</si>
  <si>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</si>
  <si>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</si>
  <si>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</si>
  <si>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</si>
  <si>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</si>
  <si>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</si>
  <si>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</si>
  <si>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</si>
  <si>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</si>
  <si>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</si>
  <si>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</si>
  <si>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</si>
  <si>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</si>
  <si>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</si>
  <si>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</si>
  <si>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</si>
  <si>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</si>
  <si>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</si>
  <si>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</si>
  <si>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</si>
  <si>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</si>
  <si>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</si>
  <si>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</si>
  <si>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</si>
  <si>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</si>
  <si>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</si>
  <si>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</si>
  <si>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</si>
  <si>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</si>
  <si>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</si>
  <si>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</si>
  <si>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</si>
  <si>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</si>
  <si>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</si>
  <si>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</si>
  <si>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</si>
  <si>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</si>
  <si>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</si>
  <si>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</si>
  <si>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</si>
  <si>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</si>
  <si>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</si>
  <si>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</si>
  <si>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</si>
  <si>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</si>
  <si>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</si>
  <si>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</si>
  <si>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</si>
  <si>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</si>
  <si>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</si>
  <si>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</si>
  <si>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</si>
  <si>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</si>
  <si>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</si>
  <si>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</si>
  <si>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</si>
  <si>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</si>
  <si>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</si>
  <si>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</si>
  <si>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</si>
  <si>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</si>
  <si>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</si>
  <si>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</si>
  <si>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</si>
  <si>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</si>
  <si>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</si>
  <si>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</si>
  <si>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</si>
  <si>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</si>
  <si>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</si>
  <si>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</si>
  <si>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</si>
  <si>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</si>
  <si>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</si>
  <si>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</si>
  <si>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</si>
  <si>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</si>
  <si>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</si>
  <si>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</si>
  <si>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</si>
  <si>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</si>
  <si>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</si>
  <si>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</si>
  <si>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</si>
  <si>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</si>
  <si>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</si>
  <si>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</si>
  <si>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</si>
  <si>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</si>
  <si>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</si>
  <si>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</si>
  <si>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</si>
  <si>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</si>
  <si>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</si>
  <si>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</si>
  <si>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</si>
  <si>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</si>
  <si>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</si>
  <si>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</si>
  <si>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</si>
  <si>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</si>
  <si>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</si>
  <si>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</si>
  <si>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</si>
  <si>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</si>
  <si>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</si>
  <si>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</si>
  <si>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</si>
  <si>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</si>
  <si>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</si>
  <si>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</si>
  <si>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</si>
  <si>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</si>
  <si>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</si>
  <si>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</si>
  <si>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</si>
  <si>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</si>
  <si>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</si>
  <si>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</si>
  <si>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</si>
  <si>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</si>
  <si>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</si>
  <si>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</si>
  <si>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</si>
  <si>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</si>
  <si>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</si>
  <si>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</si>
  <si>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</si>
  <si>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</si>
  <si>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</si>
  <si>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</si>
  <si>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</si>
  <si>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</si>
  <si>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</si>
  <si>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</si>
  <si>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</si>
  <si>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</si>
  <si>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</si>
  <si>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</si>
  <si>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</si>
  <si>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</si>
  <si>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</si>
  <si>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</si>
  <si>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</si>
  <si>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</si>
  <si>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</si>
  <si>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</si>
  <si>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</si>
  <si>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</si>
  <si>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</si>
  <si>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</si>
  <si>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</si>
  <si>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</si>
  <si>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</si>
  <si>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</si>
  <si>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</si>
  <si>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</si>
  <si>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</si>
  <si>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</si>
  <si>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</si>
  <si>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</si>
  <si>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</si>
  <si>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</si>
  <si>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</si>
  <si>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</si>
  <si>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</si>
  <si>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</si>
  <si>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</si>
  <si>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</si>
  <si>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</si>
  <si>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</si>
  <si>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</si>
  <si>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</si>
  <si>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</si>
  <si>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</si>
  <si>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</si>
  <si>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</si>
  <si>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</si>
  <si>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</si>
  <si>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</si>
  <si>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</si>
  <si>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</si>
  <si>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</si>
  <si>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</si>
  <si>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</si>
  <si>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</si>
  <si>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</si>
  <si>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</si>
  <si>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</si>
  <si>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</si>
  <si>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</si>
  <si>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</si>
  <si>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</si>
  <si>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</si>
  <si>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</si>
  <si>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</si>
  <si>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</si>
  <si>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</si>
  <si>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</si>
  <si>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</si>
  <si>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</si>
  <si>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</si>
  <si>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</si>
  <si>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</si>
  <si>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</si>
  <si>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</si>
  <si>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</si>
  <si>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</si>
  <si>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</si>
  <si>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</si>
  <si>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</si>
  <si>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</si>
  <si>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</si>
  <si>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</si>
  <si>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</si>
  <si>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</si>
  <si>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</si>
  <si>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</si>
  <si>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</si>
  <si>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</si>
  <si>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</si>
  <si>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</si>
  <si>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</si>
  <si>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</si>
  <si>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</si>
  <si>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</si>
  <si>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</si>
  <si>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</si>
  <si>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</si>
  <si>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</si>
  <si>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</si>
  <si>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</si>
  <si>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</si>
  <si>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</si>
  <si>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</si>
  <si>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</si>
  <si>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</si>
  <si>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</si>
  <si>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</si>
  <si>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</si>
  <si>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</si>
  <si>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</si>
  <si>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</si>
  <si>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</si>
  <si>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</si>
  <si>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</si>
  <si>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</si>
  <si>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</si>
  <si>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</si>
  <si>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</si>
  <si>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</si>
  <si>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</si>
  <si>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</si>
  <si>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</si>
  <si>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</si>
  <si>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</si>
  <si>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</si>
  <si>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</si>
  <si>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</si>
  <si>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</si>
  <si>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</si>
  <si>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</si>
  <si>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</si>
  <si>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</si>
  <si>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</si>
  <si>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</si>
  <si>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</si>
  <si>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</si>
  <si>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</si>
  <si>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</si>
  <si>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</si>
  <si>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</si>
  <si>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</si>
  <si>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</si>
  <si>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</si>
  <si>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</si>
  <si>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</si>
  <si>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</si>
  <si>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</si>
  <si>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</si>
  <si>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</si>
  <si>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</si>
  <si>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</si>
  <si>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</si>
  <si>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</si>
  <si>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</si>
  <si>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</si>
  <si>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</si>
  <si>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</si>
  <si>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</si>
  <si>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</si>
  <si>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</si>
  <si>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</si>
  <si>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</si>
  <si>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</si>
  <si>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</si>
  <si>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</si>
  <si>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</si>
  <si>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</si>
  <si>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</si>
  <si>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</si>
  <si>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</si>
  <si>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</si>
  <si>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</si>
  <si>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</si>
  <si>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</si>
  <si>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</si>
  <si>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</si>
  <si>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</si>
  <si>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</si>
  <si>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</si>
  <si>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</si>
  <si>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</si>
  <si>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</si>
  <si>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</si>
  <si>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</si>
  <si>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</si>
  <si>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</si>
  <si>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</si>
  <si>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</si>
  <si>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</si>
  <si>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</si>
  <si>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</si>
  <si>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</si>
  <si>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</si>
  <si>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</si>
  <si>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</si>
  <si>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</si>
  <si>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</si>
  <si>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</si>
  <si>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</si>
  <si>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</si>
  <si>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</si>
  <si>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</si>
  <si>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</si>
  <si>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</si>
  <si>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</si>
  <si>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</si>
  <si>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</si>
  <si>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</si>
  <si>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</si>
  <si>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</si>
  <si>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</si>
  <si>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</si>
  <si>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</si>
  <si>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</si>
  <si>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</si>
  <si>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</si>
  <si>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</si>
  <si>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</si>
  <si>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</si>
  <si>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</si>
  <si>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</si>
  <si>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</si>
  <si>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</si>
  <si>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</si>
  <si>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</si>
  <si>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</si>
  <si>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</si>
  <si>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</si>
  <si>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</si>
  <si>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</si>
  <si>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</si>
  <si>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</si>
  <si>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</si>
  <si>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</si>
  <si>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</si>
  <si>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</si>
  <si>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</si>
  <si>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</si>
  <si>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</si>
  <si>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</si>
  <si>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</si>
  <si>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</si>
  <si>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</si>
  <si>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</si>
  <si>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</si>
  <si>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</si>
  <si>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</si>
  <si>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</si>
  <si>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</si>
  <si>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</si>
  <si>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</si>
  <si>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</si>
  <si>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</si>
  <si>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</si>
  <si>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</si>
  <si>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</si>
  <si>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</si>
  <si>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</si>
  <si>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</si>
  <si>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</si>
  <si>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</si>
  <si>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</si>
  <si>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</si>
  <si>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</si>
  <si>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</si>
  <si>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</si>
  <si>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</si>
  <si>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</si>
  <si>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</si>
  <si>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</si>
  <si>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</si>
  <si>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</si>
  <si>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</si>
  <si>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</si>
  <si>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</si>
  <si>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</si>
  <si>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</si>
  <si>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</si>
  <si>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</si>
  <si>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</si>
  <si>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</si>
  <si>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</si>
  <si>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</si>
  <si>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</si>
  <si>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</si>
  <si>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</si>
  <si>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</si>
  <si>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</si>
  <si>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</si>
  <si>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</si>
  <si>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</si>
  <si>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</si>
  <si>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</si>
  <si>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</si>
  <si>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</si>
  <si>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</si>
  <si>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</si>
  <si>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</si>
  <si>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</si>
  <si>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</si>
  <si>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</si>
  <si>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</si>
  <si>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</si>
  <si>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</si>
  <si>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</si>
  <si>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</si>
  <si>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</si>
  <si>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</si>
  <si>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</si>
  <si>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</si>
  <si>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</si>
  <si>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</si>
  <si>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</si>
  <si>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</si>
  <si>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</si>
  <si>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</si>
  <si>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</si>
  <si>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</si>
  <si>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</si>
  <si>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</si>
  <si>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</si>
  <si>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</si>
  <si>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</si>
  <si>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</si>
  <si>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</si>
  <si>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</si>
  <si>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</si>
  <si>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</si>
  <si>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</si>
  <si>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</si>
  <si>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</si>
  <si>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</si>
  <si>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</si>
  <si>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</si>
  <si>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</si>
  <si>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</si>
  <si>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</si>
  <si>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</si>
  <si>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</si>
  <si>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</si>
  <si>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</si>
  <si>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</si>
  <si>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</si>
  <si>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</si>
  <si>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</si>
  <si>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</si>
  <si>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</si>
  <si>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</si>
  <si>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</si>
  <si>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</si>
  <si>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</si>
  <si>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</si>
  <si>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</si>
  <si>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</si>
  <si>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</si>
  <si>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</si>
  <si>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</si>
  <si>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</si>
  <si>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</si>
  <si>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</si>
  <si>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</si>
  <si>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</si>
  <si>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</si>
  <si>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</si>
  <si>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</si>
  <si>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</si>
  <si>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</si>
  <si>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</si>
  <si>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</si>
  <si>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</si>
  <si>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</si>
  <si>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</si>
  <si>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</si>
  <si>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</si>
  <si>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</si>
  <si>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</si>
  <si>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</si>
  <si>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</si>
  <si>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</si>
  <si>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</si>
  <si>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</si>
  <si>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</si>
  <si>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</si>
  <si>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</si>
  <si>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</si>
  <si>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</si>
  <si>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</si>
  <si>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</si>
  <si>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</si>
  <si>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</si>
  <si>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</si>
  <si>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</si>
  <si>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</si>
  <si>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</si>
  <si>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</si>
  <si>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</si>
  <si>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</si>
  <si>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</si>
  <si>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</si>
  <si>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</si>
  <si>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</si>
  <si>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</si>
  <si>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</si>
  <si>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</si>
  <si>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</si>
  <si>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</si>
  <si>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</si>
  <si>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</si>
  <si>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</si>
  <si>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</si>
  <si>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</si>
  <si>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</si>
  <si>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</si>
  <si>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</si>
  <si>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</si>
  <si>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</si>
  <si>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</si>
  <si>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</si>
  <si>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</si>
  <si>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</si>
  <si>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</si>
  <si>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</si>
  <si>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</si>
  <si>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</si>
  <si>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</si>
  <si>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</si>
  <si>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</si>
  <si>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</si>
  <si>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</si>
  <si>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</si>
  <si>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</si>
  <si>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</si>
  <si>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</si>
  <si>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</si>
  <si>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</si>
  <si>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</si>
  <si>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</si>
  <si>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</si>
  <si>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</si>
  <si>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</si>
  <si>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</si>
  <si>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</si>
  <si>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</si>
  <si>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</si>
  <si>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</si>
  <si>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</si>
  <si>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</si>
  <si>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</si>
  <si>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</si>
  <si>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</si>
  <si>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</si>
  <si>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</si>
  <si>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</si>
  <si>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</si>
  <si>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</si>
  <si>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</si>
  <si>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</si>
  <si>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</si>
  <si>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</si>
  <si>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</si>
  <si>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</si>
  <si>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</si>
  <si>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</si>
  <si>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</si>
  <si>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</si>
  <si>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</si>
  <si>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</si>
  <si>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</si>
  <si>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</si>
  <si>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</si>
  <si>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</si>
  <si>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</si>
  <si>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</si>
  <si>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</si>
  <si>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</si>
  <si>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</si>
  <si>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</si>
  <si>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</si>
  <si>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</si>
  <si>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</si>
  <si>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</si>
  <si>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</si>
  <si>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</si>
  <si>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</si>
  <si>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</si>
  <si>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</si>
  <si>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</si>
  <si>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</si>
  <si>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</si>
  <si>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</si>
  <si>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</si>
  <si>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</si>
  <si>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</si>
  <si>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</si>
  <si>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</si>
  <si>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</si>
  <si>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</si>
  <si>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</si>
  <si>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</si>
  <si>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</si>
  <si>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</si>
  <si>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</si>
  <si>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</si>
  <si>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</si>
  <si>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</si>
  <si>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</si>
  <si>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</si>
  <si>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</si>
  <si>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</si>
  <si>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</si>
  <si>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</si>
  <si>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</si>
  <si>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</si>
  <si>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</si>
  <si>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</si>
  <si>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</si>
  <si>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</si>
  <si>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</si>
  <si>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</si>
  <si>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</si>
  <si>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</si>
  <si>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</si>
  <si>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</si>
  <si>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</si>
  <si>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</si>
  <si>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</si>
  <si>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</si>
  <si>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</si>
  <si>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</si>
  <si>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</si>
  <si>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</si>
  <si>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</si>
  <si>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</si>
  <si>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</si>
  <si>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</si>
  <si>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</si>
  <si>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</si>
  <si>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</si>
  <si>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</si>
  <si>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</si>
  <si>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</si>
  <si>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</si>
  <si>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</si>
  <si>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</si>
  <si>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</si>
  <si>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</si>
  <si>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</si>
  <si>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</si>
  <si>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</si>
  <si>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</si>
  <si>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</si>
  <si>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</si>
  <si>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</si>
  <si>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</si>
  <si>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</si>
  <si>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</si>
  <si>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</si>
  <si>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</si>
  <si>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</si>
  <si>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</si>
  <si>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</si>
  <si>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</si>
  <si>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</si>
  <si>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</si>
  <si>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</si>
  <si>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</si>
  <si>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</si>
  <si>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</si>
  <si>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</si>
  <si>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</si>
  <si>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</si>
  <si>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</si>
  <si>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</si>
  <si>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</si>
  <si>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</si>
  <si>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</si>
  <si>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</si>
  <si>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</si>
  <si>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</si>
  <si>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</si>
  <si>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</si>
  <si>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</si>
  <si>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</si>
  <si>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</si>
  <si>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</si>
  <si>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</si>
  <si>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</si>
  <si>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</si>
  <si>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</si>
  <si>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</si>
  <si>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</si>
  <si>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</si>
  <si>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</si>
  <si>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</si>
  <si>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</si>
  <si>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</si>
  <si>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</si>
  <si>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</si>
  <si>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</si>
  <si>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</si>
  <si>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</si>
  <si>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</si>
  <si>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</si>
  <si>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</si>
  <si>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</si>
  <si>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</si>
  <si>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</si>
  <si>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</si>
  <si>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</si>
  <si>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</si>
  <si>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</si>
  <si>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</si>
  <si>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</si>
  <si>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</si>
  <si>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</si>
  <si>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</si>
  <si>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</si>
  <si>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</si>
  <si>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</si>
  <si>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</si>
  <si>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</si>
  <si>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</si>
  <si>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</si>
  <si>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</si>
  <si>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</si>
  <si>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</si>
  <si>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</si>
  <si>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</si>
  <si>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</si>
  <si>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</si>
  <si>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</si>
  <si>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</si>
  <si>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</si>
  <si>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</si>
  <si>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</si>
  <si>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</si>
  <si>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</si>
  <si>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</si>
  <si>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</si>
  <si>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</si>
  <si>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</si>
  <si>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</si>
  <si>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</si>
  <si>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</si>
  <si>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</si>
  <si>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</si>
  <si>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</si>
  <si>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</si>
  <si>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</si>
  <si>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</si>
  <si>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</si>
  <si>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</si>
  <si>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</si>
  <si>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</si>
  <si>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</si>
  <si>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</si>
  <si>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</si>
  <si>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</si>
  <si>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</si>
  <si>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</si>
  <si>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</si>
  <si>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</si>
  <si>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</si>
  <si>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</si>
  <si>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</si>
  <si>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</si>
  <si>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</si>
  <si>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</si>
  <si>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</si>
  <si>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</si>
  <si>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</si>
  <si>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</si>
  <si>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</si>
  <si>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</si>
  <si>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</si>
  <si>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</si>
  <si>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</si>
  <si>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</si>
  <si>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</si>
  <si>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</si>
  <si>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</si>
  <si>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</si>
  <si>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</si>
  <si>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</si>
  <si>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</si>
  <si>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</si>
  <si>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</si>
  <si>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</si>
  <si>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</si>
  <si>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</si>
  <si>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</si>
  <si>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</si>
  <si>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</si>
  <si>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</si>
  <si>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</si>
  <si>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</si>
  <si>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</si>
  <si>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</si>
  <si>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</si>
  <si>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</si>
  <si>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</si>
  <si>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</si>
  <si>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</si>
  <si>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</si>
  <si>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</si>
  <si>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</si>
  <si>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</si>
  <si>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</si>
  <si>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</si>
  <si>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</si>
  <si>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</si>
  <si>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</si>
  <si>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</si>
  <si>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</si>
  <si>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</si>
  <si>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</si>
  <si>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</si>
  <si>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</si>
  <si>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</si>
  <si>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</si>
  <si>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</si>
  <si>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</si>
  <si>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</si>
  <si>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</si>
  <si>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</si>
  <si>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</si>
  <si>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</si>
  <si>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</si>
  <si>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</si>
  <si>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</si>
  <si>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</si>
  <si>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</si>
  <si>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</si>
  <si>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</si>
  <si>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</si>
  <si>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</si>
  <si>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</si>
  <si>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</si>
  <si>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</si>
  <si>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</si>
  <si>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</si>
  <si>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</si>
  <si>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</si>
  <si>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</si>
  <si>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</si>
  <si>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</si>
  <si>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</si>
  <si>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</si>
  <si>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</si>
  <si>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</si>
  <si>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</si>
  <si>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</si>
  <si>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</si>
  <si>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</si>
  <si>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</si>
  <si>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</si>
  <si>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</si>
  <si>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</si>
  <si>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</si>
  <si>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</si>
  <si>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</si>
  <si>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</si>
  <si>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</si>
  <si>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</si>
  <si>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</si>
  <si>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</si>
  <si>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</si>
  <si>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</si>
  <si>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</si>
  <si>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</si>
  <si>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</si>
  <si>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</si>
  <si>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</si>
  <si>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</si>
  <si>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</si>
  <si>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</si>
  <si>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</si>
  <si>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</si>
  <si>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</si>
  <si>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</si>
  <si>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</si>
  <si>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</si>
  <si>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</si>
  <si>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</si>
  <si>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</si>
  <si>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</si>
  <si>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</si>
  <si>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</si>
  <si>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</si>
  <si>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</si>
  <si>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</si>
  <si>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</si>
  <si>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</si>
  <si>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</si>
  <si>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</si>
  <si>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</si>
  <si>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</si>
  <si>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</si>
  <si>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</si>
  <si>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</si>
  <si>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</si>
  <si>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</si>
  <si>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</si>
  <si>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</si>
  <si>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</si>
  <si>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</si>
  <si>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</si>
  <si>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</si>
  <si>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</si>
  <si>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</si>
  <si>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</si>
  <si>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</si>
  <si>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</si>
  <si>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</si>
  <si>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</si>
  <si>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</si>
  <si>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</si>
  <si>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</si>
  <si>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</si>
  <si>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</si>
  <si>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</si>
  <si>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</si>
  <si>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</si>
  <si>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</si>
  <si>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</si>
  <si>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</si>
  <si>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</si>
  <si>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</si>
  <si>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</si>
  <si>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</si>
  <si>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</si>
  <si>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</si>
  <si>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</si>
  <si>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</si>
  <si>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</si>
  <si>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</si>
  <si>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</si>
  <si>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</si>
  <si>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</si>
  <si>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</si>
  <si>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</si>
  <si>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</si>
  <si>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</si>
  <si>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</si>
  <si>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</si>
  <si>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</si>
  <si>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</si>
  <si>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</si>
  <si>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</si>
  <si>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</si>
  <si>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</si>
  <si>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</si>
  <si>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</si>
  <si>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</si>
  <si>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</si>
  <si>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</si>
  <si>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</si>
  <si>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</si>
  <si>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</si>
  <si>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</si>
  <si>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</si>
  <si>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</si>
  <si>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</si>
  <si>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</si>
  <si>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</si>
  <si>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</si>
  <si>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</si>
  <si>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</si>
  <si>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</si>
  <si>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</si>
  <si>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</si>
  <si>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</si>
  <si>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</si>
  <si>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</si>
  <si>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</si>
  <si>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</si>
  <si>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</si>
  <si>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</si>
  <si>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</si>
  <si>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</si>
  <si>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</si>
  <si>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</si>
  <si>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</si>
  <si>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</si>
  <si>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</si>
  <si>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</si>
  <si>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</si>
  <si>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</si>
  <si>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</si>
  <si>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</si>
  <si>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</si>
  <si>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</si>
  <si>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</si>
  <si>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</si>
  <si>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</si>
  <si>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</si>
  <si>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</si>
  <si>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</si>
  <si>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</si>
  <si>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</si>
  <si>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</si>
  <si>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</si>
  <si>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</si>
  <si>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</si>
  <si>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</si>
  <si>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</si>
  <si>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</si>
  <si>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</si>
  <si>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</si>
  <si>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</si>
  <si>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</si>
  <si>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</si>
  <si>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</si>
  <si>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</si>
  <si>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</si>
  <si>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</si>
  <si>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</si>
  <si>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</si>
  <si>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</si>
  <si>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</si>
  <si>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</si>
  <si>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</si>
  <si>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</si>
  <si>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</si>
  <si>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</si>
  <si>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</si>
  <si>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</si>
  <si>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</si>
  <si>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</si>
  <si>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</si>
  <si>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</si>
  <si>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</si>
  <si>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</si>
  <si>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</si>
  <si>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</si>
  <si>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</si>
  <si>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</si>
  <si>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</si>
  <si>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</si>
  <si>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</si>
  <si>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</si>
  <si>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</si>
  <si>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</si>
  <si>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</si>
  <si>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</si>
  <si>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</si>
  <si>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</si>
  <si>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</si>
  <si>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</si>
  <si>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</si>
  <si>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</si>
  <si>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</si>
  <si>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</si>
  <si>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</si>
  <si>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</si>
  <si>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</si>
  <si>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</si>
  <si>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</si>
  <si>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</si>
  <si>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</si>
  <si>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</si>
  <si>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</si>
  <si>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</si>
  <si>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</si>
  <si>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</si>
  <si>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</si>
  <si>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</si>
  <si>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</si>
  <si>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</si>
  <si>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</si>
  <si>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</si>
  <si>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</si>
  <si>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</si>
  <si>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</si>
  <si>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</si>
  <si>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</si>
  <si>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</si>
  <si>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</si>
  <si>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</si>
  <si>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</si>
  <si>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</si>
  <si>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</si>
  <si>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</si>
  <si>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</si>
  <si>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</si>
  <si>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</si>
  <si>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</si>
  <si>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</si>
  <si>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</si>
  <si>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</si>
  <si>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</si>
  <si>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</si>
  <si>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</si>
  <si>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</si>
  <si>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</si>
  <si>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</si>
  <si>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</si>
  <si>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</si>
  <si>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</si>
  <si>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</si>
  <si>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</si>
  <si>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</si>
  <si>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</si>
  <si>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</si>
  <si>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</si>
  <si>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</si>
  <si>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</si>
  <si>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</si>
  <si>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</si>
  <si>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</si>
  <si>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</si>
  <si>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</si>
  <si>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</si>
  <si>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</si>
  <si>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</si>
  <si>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</si>
  <si>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</si>
  <si>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</si>
  <si>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</si>
  <si>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</si>
  <si>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</si>
  <si>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</si>
  <si>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</si>
  <si>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</si>
  <si>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</si>
  <si>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</si>
  <si>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</si>
  <si>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</si>
  <si>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</si>
  <si>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</si>
  <si>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</si>
  <si>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</si>
  <si>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</si>
  <si>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</si>
  <si>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</si>
  <si>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</si>
  <si>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</si>
  <si>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</si>
  <si>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</si>
  <si>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</si>
  <si>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</si>
  <si>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</si>
  <si>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</si>
  <si>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</si>
  <si>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</si>
  <si>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</si>
  <si>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</si>
  <si>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</si>
  <si>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</si>
  <si>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</si>
  <si>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</si>
  <si>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</si>
  <si>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</si>
  <si>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</si>
  <si>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</si>
  <si>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</si>
  <si>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</si>
  <si>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</si>
  <si>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</si>
  <si>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</si>
  <si>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</si>
  <si>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</si>
  <si>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</si>
  <si>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</si>
  <si>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</si>
  <si>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</si>
  <si>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</si>
  <si>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</si>
  <si>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</si>
  <si>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</si>
  <si>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</si>
  <si>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</si>
  <si>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</si>
  <si>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</si>
  <si>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</si>
  <si>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</si>
  <si>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</si>
  <si>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</si>
  <si>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</si>
  <si>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</si>
  <si>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</si>
  <si>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</si>
  <si>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</si>
  <si>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</si>
  <si>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</si>
  <si>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</si>
  <si>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</si>
  <si>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</si>
  <si>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</si>
  <si>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</si>
  <si>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</si>
  <si>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</si>
  <si>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</si>
  <si>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</si>
  <si>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</si>
  <si>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</si>
  <si>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</si>
  <si>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</si>
  <si>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</si>
  <si>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</si>
  <si>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</si>
  <si>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Count of outcomes</t>
  </si>
  <si>
    <t>Column Labels</t>
  </si>
  <si>
    <t>Grand Total</t>
  </si>
  <si>
    <t>Row Labels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</si>
  <si>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</si>
  <si>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</si>
  <si>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</si>
  <si>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</si>
  <si>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</si>
  <si>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</si>
  <si>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</si>
  <si>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</si>
  <si>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</si>
  <si>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</si>
  <si>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</si>
  <si>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</si>
  <si>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</si>
  <si>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</si>
  <si>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</si>
  <si>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</si>
  <si>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</si>
  <si>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Date Created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</si>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</sst>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10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60-F24C-A78A-05253862E27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60-F24C-A78A-05253862E27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60-F24C-A78A-05253862E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7293311"/>
        <c:axId val="1489269007"/>
      </c:lineChart>
      <c:catAx>
        <c:axId val="15272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9269007"/>
        <c:crosses val="autoZero"/>
        <c:auto val="1"/>
        <c:lblAlgn val="ctr"/>
        <c:lblOffset val="100"/>
        <c:noMultiLvlLbl val="0"/>
      </c:catAx>
      <c:valAx>
        <c:axId val="14892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2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3C-EB47-A4A4-76D4DEDB038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3C-EB47-A4A4-76D4DEDB038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3C-EB47-A4A4-76D4DEDB0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160879"/>
        <c:axId val="1529892751"/>
      </c:lineChart>
      <c:catAx>
        <c:axId val="153016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892751"/>
        <c:crosses val="autoZero"/>
        <c:auto val="1"/>
        <c:lblAlgn val="ctr"/>
        <c:lblOffset val="100"/>
        <c:noMultiLvlLbl val="0"/>
      </c:catAx>
      <c:valAx>
        <c:axId val="152989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1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0-3C48-ACB1-E64E94EDA279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460-3C48-ACB1-E64E94EDA279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460-3C48-ACB1-E64E94EDA279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460-3C48-ACB1-E64E94EDA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8645312"/>
        <c:axId val="1168245520"/>
      </c:barChart>
      <c:catAx>
        <c:axId val="113864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245520"/>
        <c:crosses val="autoZero"/>
        <c:auto val="1"/>
        <c:lblAlgn val="ctr"/>
        <c:lblOffset val="100"/>
        <c:noMultiLvlLbl val="0"/>
      </c:catAx>
      <c:valAx>
        <c:axId val="116824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4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9-9046-B0E1-1D472A6FF6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9-9046-B0E1-1D472A6FF6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9-9046-B0E1-1D472A6FF67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9-9046-B0E1-1D472A6FF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818160"/>
        <c:axId val="1200664400"/>
      </c:barChart>
      <c:catAx>
        <c:axId val="12008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664400"/>
        <c:crosses val="autoZero"/>
        <c:auto val="1"/>
        <c:lblAlgn val="ctr"/>
        <c:lblOffset val="100"/>
        <c:noMultiLvlLbl val="0"/>
      </c:catAx>
      <c:valAx>
        <c:axId val="120066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81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1-9043-AA53-38B7B426BDE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61-9043-AA53-38B7B426BDE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61-9043-AA53-38B7B426B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407680"/>
        <c:axId val="1183377392"/>
      </c:lineChart>
      <c:catAx>
        <c:axId val="11834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377392"/>
        <c:crosses val="autoZero"/>
        <c:auto val="1"/>
        <c:lblAlgn val="ctr"/>
        <c:lblOffset val="100"/>
        <c:noMultiLvlLbl val="0"/>
      </c:catAx>
      <c:valAx>
        <c:axId val="11833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4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0</xdr:rowOff>
    </xdr:from>
    <xdr:to>
      <xdr:col>16</xdr:col>
      <xdr:colOff>0</xdr:colOff>
      <xdr:row>30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38E414-AD31-2B21-01B8-ADAA8C403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13</xdr:row>
      <xdr:rowOff>177800</xdr:rowOff>
    </xdr:from>
    <xdr:to>
      <xdr:col>9</xdr:col>
      <xdr:colOff>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0093C-3CB9-6D6B-2CA9-4DF1E6FE3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14047</xdr:colOff>
      <xdr:row>2</xdr:row>
      <xdr:rowOff>0</xdr:rowOff>
    </xdr:from>
    <xdr:to>
      <xdr:col>16</xdr:col>
      <xdr:colOff>0</xdr:colOff>
      <xdr:row>28</xdr:row>
      <xdr:rowOff>191061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18CC9-4942-602C-AD5C-41A2455C3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</xdr:rowOff>
    </xdr:from>
    <xdr:to>
      <xdr:col>18</xdr:col>
      <xdr:colOff>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CFBE2-E240-6FB0-609D-A940B6246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184150</xdr:rowOff>
    </xdr:from>
    <xdr:to>
      <xdr:col>15</xdr:col>
      <xdr:colOff>12700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7C7D96-8D5D-369F-9EA4-9B7D2CD07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WAN FERDOUS" refreshedDate="44690.918180439818" createdVersion="7" refreshedVersion="7" minRefreshableVersion="3" recordCount="4114" xr:uid="{7F55B2C1-4B3A-BA41-AA50-26369AC73C5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WAN FERDOUS" refreshedDate="44691.065564351855" createdVersion="7" refreshedVersion="7" minRefreshableVersion="3" recordCount="4114" xr:uid="{241E743D-4F62-C04B-8433-2CC66FE688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i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REZWAN FERDOUS" refreshedDate="44695.84737372685" createdVersion="8" refreshedVersion="8" minRefreshableVersion="3" recordCount="4114" xr:uid="{10968B73-E2AA-6C4C-A423-0D293F02C13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19B4F-B115-384B-A8BD-400C223B4351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EB34B-8134-C049-9469-E59C0DFCE8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A80D8-D3BE-5E4D-99A2-490D73A2EA6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BB48D-BDD2-AB4A-BA7A-551ADE6A13F3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5.83203125" customWidth="1"/>
    <col min="13" max="13" width="12.83203125" customWidth="1"/>
    <col min="14" max="14" width="25.33203125" customWidth="1"/>
    <col min="15" max="15" width="17.5" customWidth="1"/>
    <col min="16" max="16" width="14.5" customWidth="1"/>
    <col min="17" max="17" width="41.1640625" customWidth="1"/>
    <col min="18" max="18" width="17.1640625" customWidth="1"/>
    <col min="19" max="19" width="22.83203125" customWidth="1"/>
    <col min="20" max="20" width="19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8381</v>
      </c>
      <c r="T1" s="1" t="s">
        <v>8365</v>
      </c>
      <c r="U1" s="1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6" customHeight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O1:O1048576 P1 R1:U1">
    <cfRule type="colorScale" priority="4">
      <colorScale>
        <cfvo type="min"/>
        <cfvo type="max"/>
        <color rgb="FFC00000"/>
        <color rgb="FF002060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7AAF-1A27-194C-B52A-AFE304C8DD18}">
  <dimension ref="A1:E18"/>
  <sheetViews>
    <sheetView workbookViewId="0">
      <selection activeCell="E32" sqref="E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8315</v>
      </c>
    </row>
    <row r="2" spans="1:5" x14ac:dyDescent="0.2">
      <c r="A2" s="12" t="s">
        <v>8378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92006-6693-A94F-A383-52C703E8CBFB}">
  <dimension ref="A1:H13"/>
  <sheetViews>
    <sheetView workbookViewId="0">
      <selection activeCell="I1" sqref="I1"/>
    </sheetView>
  </sheetViews>
  <sheetFormatPr baseColWidth="10" defaultRowHeight="15" x14ac:dyDescent="0.2"/>
  <cols>
    <col min="1" max="1" width="13.33203125" customWidth="1"/>
    <col min="2" max="2" width="15.5" customWidth="1"/>
    <col min="3" max="3" width="14.1640625" customWidth="1"/>
    <col min="4" max="4" width="15.5" customWidth="1"/>
    <col min="5" max="5" width="13.1640625" customWidth="1"/>
    <col min="6" max="6" width="18.33203125" customWidth="1"/>
    <col min="7" max="7" width="15.1640625" customWidth="1"/>
    <col min="8" max="8" width="18" customWidth="1"/>
  </cols>
  <sheetData>
    <row r="1" spans="1:8" s="17" customFormat="1" x14ac:dyDescent="0.2">
      <c r="A1" s="18" t="s">
        <v>8380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  <c r="G1" s="18" t="s">
        <v>8387</v>
      </c>
      <c r="H1" s="18" t="s">
        <v>8388</v>
      </c>
    </row>
    <row r="2" spans="1:8" x14ac:dyDescent="0.2">
      <c r="A2" s="16" t="s">
        <v>8389</v>
      </c>
      <c r="B2" s="16">
        <f>COUNTIFS(Kickstarter!$D:$D, "&lt;1000", Kickstarter!$F:$F, "successful", Kickstarter!$R:$R, "plays")</f>
        <v>141</v>
      </c>
      <c r="C2" s="16">
        <f>COUNTIFS(Kickstarter!$D:$D, "&lt;1000", Kickstarter!$F:$F, "failed", Kickstarter!$R:$R, "plays")</f>
        <v>45</v>
      </c>
      <c r="D2" s="16">
        <f>COUNTIFS(Kickstarter!$D:$D, "&lt;1000", Kickstarter!$F:$F, "canceled", Kickstarter!$R:$R, "plays")</f>
        <v>0</v>
      </c>
      <c r="E2" s="16">
        <f>SUM(B2:D2)</f>
        <v>186</v>
      </c>
      <c r="F2" s="19">
        <f>(B2/E2)</f>
        <v>0.75806451612903225</v>
      </c>
      <c r="G2" s="19">
        <f>(C2/E2)</f>
        <v>0.24193548387096775</v>
      </c>
      <c r="H2" s="19">
        <f>(D2/E2)</f>
        <v>0</v>
      </c>
    </row>
    <row r="3" spans="1:8" x14ac:dyDescent="0.2">
      <c r="A3" s="16" t="s">
        <v>8390</v>
      </c>
      <c r="B3" s="16">
        <f>COUNTIFS(Kickstarter!$D:$D, "&gt;=1000", Kickstarter!$F:$F, "successful", Kickstarter!$D:$D, "&lt;=4999", Kickstarter!$R:$R, "plays")</f>
        <v>388</v>
      </c>
      <c r="C3" s="16">
        <f>COUNTIFS(Kickstarter!$D:$D, "&gt;=1000", Kickstarter!$F:$F, "failed", Kickstarter!$D:$D, "&lt;=4999", Kickstarter!$R:$R, "plays")</f>
        <v>146</v>
      </c>
      <c r="D3" s="16">
        <f>COUNTIFS(Kickstarter!$D:$D, "&gt;=1000", Kickstarter!$F:$F, "canceled", Kickstarter!$D:$D, "&lt;=4999", Kickstarter!$R:$R, "plays")</f>
        <v>0</v>
      </c>
      <c r="E3" s="16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(C3/E3)</f>
        <v>0.27340823970037453</v>
      </c>
      <c r="H3" s="19">
        <f t="shared" ref="H3:H13" si="3">(D3/E3)</f>
        <v>0</v>
      </c>
    </row>
    <row r="4" spans="1:8" x14ac:dyDescent="0.2">
      <c r="A4" s="16" t="s">
        <v>8391</v>
      </c>
      <c r="B4" s="16">
        <f>COUNTIFS(Kickstarter!$D:$D, "&gt;=5000", Kickstarter!$F:$F, "successful", Kickstarter!$D:$D, "&lt;=9999", Kickstarter!$R:$R, "plays")</f>
        <v>93</v>
      </c>
      <c r="C4" s="16">
        <f>COUNTIFS(Kickstarter!$D:$D, "&gt;=5000", Kickstarter!$F:$F, "failed", Kickstarter!$D:$D, "&lt;=9999", Kickstarter!$R:$R, "plays")</f>
        <v>76</v>
      </c>
      <c r="D4" s="16">
        <f>COUNTIFS(Kickstarter!$D:$D, "&gt;=5000", Kickstarter!$F:$F, "canceled", Kickstarter!$D:$D, "&lt;=9999", Kickstarter!$R:$R, "plays")</f>
        <v>0</v>
      </c>
      <c r="E4" s="16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s="16" t="s">
        <v>8392</v>
      </c>
      <c r="B5" s="16">
        <f>COUNTIFS(Kickstarter!$D:$D, "&gt;=10000", Kickstarter!$F:$F, "successful", Kickstarter!$D:$D, "&lt;=14999", Kickstarter!$R:$R, "plays")</f>
        <v>39</v>
      </c>
      <c r="C5" s="16">
        <f>COUNTIFS(Kickstarter!$D:$D, "&gt;=10000", Kickstarter!$F:$F, "failed", Kickstarter!$D:$D, "&lt;=14999", Kickstarter!$R:$R, "plays")</f>
        <v>33</v>
      </c>
      <c r="D5" s="16">
        <f>COUNTIFS(Kickstarter!$D:$D, "&gt;=10000", Kickstarter!$F:$F, "canceled", Kickstarter!$D:$D, "&lt;=14999", Kickstarter!$R:$R, "plays")</f>
        <v>0</v>
      </c>
      <c r="E5" s="16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s="16" t="s">
        <v>8393</v>
      </c>
      <c r="B6" s="16">
        <f>COUNTIFS(Kickstarter!$D:$D, "&gt;=15000", Kickstarter!$F:$F, "successful", Kickstarter!$D:$D, "&lt;=19999", Kickstarter!$R:$R, "plays")</f>
        <v>12</v>
      </c>
      <c r="C6" s="16">
        <f>COUNTIFS(Kickstarter!$D:$D, "&gt;=15000", Kickstarter!$F:$F, "failed", Kickstarter!$D:$D, "&lt;=19999", Kickstarter!$R:$R, "plays")</f>
        <v>12</v>
      </c>
      <c r="D6" s="16">
        <f>COUNTIFS(Kickstarter!$D:$D, "&gt;=15000", Kickstarter!$F:$F, "canceled", Kickstarter!$D:$D, "&lt;=19999", Kickstarter!$R:$R, "plays")</f>
        <v>0</v>
      </c>
      <c r="E6" s="1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s="16" t="s">
        <v>8394</v>
      </c>
      <c r="B7" s="16">
        <f>COUNTIFS(Kickstarter!$D:$D, "&gt;=20000", Kickstarter!$F:$F, "successful", Kickstarter!$D:$D, "&lt;=24999", Kickstarter!$R:$R, "plays")</f>
        <v>9</v>
      </c>
      <c r="C7" s="16">
        <f>COUNTIFS(Kickstarter!$D:$D, "&gt;=20000", Kickstarter!$F:$F, "failed", Kickstarter!$D:$D, "&lt;=24999", Kickstarter!$R:$R, "plays")</f>
        <v>11</v>
      </c>
      <c r="D7" s="16">
        <f>COUNTIFS(Kickstarter!$D:$D, "&gt;=20000", Kickstarter!$F:$F, "canceled", Kickstarter!$D:$D, "&lt;=24999", Kickstarter!$R:$R, "plays")</f>
        <v>0</v>
      </c>
      <c r="E7" s="16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s="16" t="s">
        <v>8395</v>
      </c>
      <c r="B8" s="16">
        <f>COUNTIFS(Kickstarter!$D:$D, "&gt;=25000", Kickstarter!$F:$F, "successful", Kickstarter!$D:$D, "&lt;=29999", Kickstarter!$R:$R, "plays")</f>
        <v>1</v>
      </c>
      <c r="C8" s="16">
        <f>COUNTIFS(Kickstarter!$D:$D, "&gt;=25000", Kickstarter!$F:$F, "failed", Kickstarter!$D:$D, "&lt;=29999", Kickstarter!$R:$R, "plays")</f>
        <v>4</v>
      </c>
      <c r="D8" s="16">
        <f>COUNTIFS(Kickstarter!$D:$D, "&gt;=25000", Kickstarter!$F:$F, "canceled", Kickstarter!$D:$D, "&lt;=29999", Kickstarter!$R:$R, "plays")</f>
        <v>0</v>
      </c>
      <c r="E8" s="16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s="16" t="s">
        <v>8396</v>
      </c>
      <c r="B9" s="16">
        <f>COUNTIFS(Kickstarter!$D:$D, "&gt;=30000", Kickstarter!$F:$F, "successful", Kickstarter!$D:$D, "&lt;=34999", Kickstarter!$R:$R, "plays")</f>
        <v>3</v>
      </c>
      <c r="C9" s="16">
        <f>COUNTIFS(Kickstarter!$D:$D, "&gt;=30000", Kickstarter!$F:$F, "failed", Kickstarter!$D:$D, "&lt;=34999", Kickstarter!$R:$R, "plays")</f>
        <v>8</v>
      </c>
      <c r="D9" s="16">
        <f>COUNTIFS(Kickstarter!$D:$D, "&gt;=30000", Kickstarter!$F:$F, "canceled", Kickstarter!$D:$D, "&lt;=34999", Kickstarter!$R:$R, "plays")</f>
        <v>0</v>
      </c>
      <c r="E9" s="16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s="16" t="s">
        <v>8397</v>
      </c>
      <c r="B10" s="16">
        <f>COUNTIFS(Kickstarter!$D:$D, "&gt;=35000", Kickstarter!$F:$F, "successful", Kickstarter!$D:$D, "&lt;=39999", Kickstarter!$R:$R, "plays")</f>
        <v>4</v>
      </c>
      <c r="C10" s="16">
        <f>COUNTIFS(Kickstarter!$D:$D, "&gt;=35000", Kickstarter!$F:$F, "failed", Kickstarter!$D:$D, "&lt;=39999", Kickstarter!$R:$R, "plays")</f>
        <v>2</v>
      </c>
      <c r="D10" s="16">
        <f>COUNTIFS(Kickstarter!$D:$D, "&gt;=35000", Kickstarter!$F:$F, "canceled", Kickstarter!$D:$D, "&lt;=39999", Kickstarter!$R:$R, "plays")</f>
        <v>0</v>
      </c>
      <c r="E10" s="16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s="16" t="s">
        <v>8398</v>
      </c>
      <c r="B11" s="16">
        <f>COUNTIFS(Kickstarter!$D:$D, "&gt;=40000", Kickstarter!$F:$F, "successful", Kickstarter!$D:$D, "&lt;=44999", Kickstarter!$R:$R, "plays")</f>
        <v>2</v>
      </c>
      <c r="C11" s="16">
        <f>COUNTIFS(Kickstarter!$D:$D, "&gt;=40000", Kickstarter!$F:$F, "failed", Kickstarter!$D:$D, "&lt;=44999", Kickstarter!$R:$R, "plays")</f>
        <v>1</v>
      </c>
      <c r="D11" s="16">
        <f>COUNTIFS(Kickstarter!$D:$D, "&gt;=40000", Kickstarter!$F:$F, "canceled", Kickstarter!$D:$D, "&lt;=44999", Kickstarter!$R:$R, "plays")</f>
        <v>0</v>
      </c>
      <c r="E11" s="16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s="16" t="s">
        <v>8399</v>
      </c>
      <c r="B12" s="16">
        <f>COUNTIFS(Kickstarter!$D:$D, "&gt;=45000", Kickstarter!$F:$F, "successful", Kickstarter!$D:$D, "&lt;=50000", Kickstarter!$R:$R, "plays")</f>
        <v>0</v>
      </c>
      <c r="C12" s="16">
        <f>COUNTIFS(Kickstarter!$D:$D, "&gt;=45000", Kickstarter!$F:$F, "failed", Kickstarter!$D:$D, "&lt;=50000", Kickstarter!$R:$R, "plays")</f>
        <v>5</v>
      </c>
      <c r="D12" s="16">
        <f>COUNTIFS(Kickstarter!$D:$D, "&gt;=45000", Kickstarter!$F:$F, "canceled", Kickstarter!$D:$D, "&lt;=50000", Kickstarter!$R:$R, "plays")</f>
        <v>0</v>
      </c>
      <c r="E12" s="16">
        <f t="shared" si="0"/>
        <v>5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s="16" t="s">
        <v>8400</v>
      </c>
      <c r="B13" s="16">
        <f>COUNTIFS(Kickstarter!$D:$D, "&gt;=50000", Kickstarter!$F:$F, "successful", Kickstarter!$R:$R, "plays")</f>
        <v>2</v>
      </c>
      <c r="C13" s="16">
        <f>COUNTIFS(Kickstarter!$D:$D, "&gt;=50000", Kickstarter!$F:$F, "failed", Kickstarter!$R:$R, "plays")</f>
        <v>14</v>
      </c>
      <c r="D13" s="16">
        <f>COUNTIFS(Kickstarter!$D:$D, "&gt;=50000", Kickstarter!$F:$F, "canceled", Kickstarter!$R:$R, "plays")</f>
        <v>0</v>
      </c>
      <c r="E13" s="16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2ADEE-B73E-1748-A253-6E2924117FFE}">
  <sheetPr codeName="Sheet2"/>
  <dimension ref="A1:F14"/>
  <sheetViews>
    <sheetView zoomScale="113"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6240-57EE-EA45-A297-CA37B02AFCBA}">
  <sheetPr codeName="Sheet3"/>
  <dimension ref="A1:F47"/>
  <sheetViews>
    <sheetView workbookViewId="0">
      <selection activeCell="H6" sqref="H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55FE-F958-9042-B1B1-3890091E1225}">
  <sheetPr codeName="Sheet4"/>
  <dimension ref="A1:E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8359</v>
      </c>
      <c r="B1" t="s">
        <v>8364</v>
      </c>
    </row>
    <row r="2" spans="1:5" x14ac:dyDescent="0.2">
      <c r="A2" s="12" t="s">
        <v>8378</v>
      </c>
      <c r="B2" t="s">
        <v>8364</v>
      </c>
    </row>
    <row r="3" spans="1:5" x14ac:dyDescent="0.2">
      <c r="A3" s="12" t="s">
        <v>8379</v>
      </c>
      <c r="B3" t="s">
        <v>8364</v>
      </c>
    </row>
    <row r="5" spans="1:5" x14ac:dyDescent="0.2">
      <c r="A5" s="12" t="s">
        <v>8360</v>
      </c>
      <c r="B5" s="12" t="s">
        <v>8361</v>
      </c>
    </row>
    <row r="6" spans="1:5" x14ac:dyDescent="0.2">
      <c r="A6" s="12" t="s">
        <v>8363</v>
      </c>
      <c r="B6" t="s">
        <v>8219</v>
      </c>
      <c r="C6" t="s">
        <v>8220</v>
      </c>
      <c r="D6" t="s">
        <v>8218</v>
      </c>
      <c r="E6" t="s">
        <v>8362</v>
      </c>
    </row>
    <row r="7" spans="1:5" x14ac:dyDescent="0.2">
      <c r="A7" s="15" t="s">
        <v>8372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2">
      <c r="A8" s="15" t="s">
        <v>8373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2">
      <c r="A9" s="15" t="s">
        <v>8374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2">
      <c r="A10" s="15" t="s">
        <v>8375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2">
      <c r="A11" s="15" t="s">
        <v>8366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2">
      <c r="A12" s="15" t="s">
        <v>8376</v>
      </c>
      <c r="B12" s="11">
        <v>27</v>
      </c>
      <c r="C12" s="11">
        <v>147</v>
      </c>
      <c r="D12" s="11">
        <v>211</v>
      </c>
      <c r="E12" s="11">
        <v>385</v>
      </c>
    </row>
    <row r="13" spans="1:5" x14ac:dyDescent="0.2">
      <c r="A13" s="15" t="s">
        <v>8367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2">
      <c r="A14" s="15" t="s">
        <v>8368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2">
      <c r="A15" s="15" t="s">
        <v>8369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2">
      <c r="A16" s="15" t="s">
        <v>8370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2">
      <c r="A17" s="15" t="s">
        <v>8371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2">
      <c r="A18" s="15" t="s">
        <v>8377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2">
      <c r="A19" s="15" t="s">
        <v>8362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Theatre Outcomes by Launch Date</vt:lpstr>
      <vt:lpstr>Outcomes Based on Goals</vt:lpstr>
      <vt:lpstr>Parent 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MOHAMMAD REZWAN FERDOUS</cp:lastModifiedBy>
  <dcterms:created xsi:type="dcterms:W3CDTF">2017-04-20T15:17:24Z</dcterms:created>
  <dcterms:modified xsi:type="dcterms:W3CDTF">2022-05-16T05:31:07Z</dcterms:modified>
</cp:coreProperties>
</file>