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30" yWindow="-285" windowWidth="14460" windowHeight="8040" activeTab="2"/>
  </bookViews>
  <sheets>
    <sheet name="Control" sheetId="1" r:id="rId1"/>
    <sheet name="Experiment" sheetId="2" r:id="rId2"/>
    <sheet name="Diff" sheetId="3" r:id="rId3"/>
  </sheets>
  <calcPr calcId="145621"/>
</workbook>
</file>

<file path=xl/calcChain.xml><?xml version="1.0" encoding="utf-8"?>
<calcChain xmlns="http://schemas.openxmlformats.org/spreadsheetml/2006/main">
  <c r="P49" i="3" l="1"/>
  <c r="O49" i="3"/>
  <c r="P48" i="3"/>
  <c r="O48" i="3"/>
  <c r="R25" i="3" l="1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D49" i="3"/>
  <c r="F49" i="3"/>
  <c r="F48" i="3"/>
  <c r="D48" i="3"/>
  <c r="B49" i="3"/>
  <c r="B48" i="3"/>
  <c r="B47" i="3"/>
  <c r="K49" i="3"/>
  <c r="K48" i="3"/>
  <c r="K47" i="3"/>
  <c r="M49" i="3"/>
  <c r="M48" i="3"/>
  <c r="M47" i="3"/>
  <c r="J49" i="3"/>
  <c r="J48" i="3"/>
  <c r="L49" i="3"/>
  <c r="L48" i="3"/>
  <c r="M42" i="3"/>
  <c r="L42" i="3"/>
  <c r="F42" i="3"/>
  <c r="E42" i="3"/>
  <c r="O42" i="3"/>
  <c r="N42" i="3"/>
  <c r="J42" i="3"/>
  <c r="I42" i="3"/>
  <c r="H42" i="3"/>
  <c r="G42" i="3"/>
  <c r="C42" i="3"/>
  <c r="B42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O41" i="3"/>
  <c r="N41" i="3"/>
  <c r="H41" i="3"/>
  <c r="G41" i="3"/>
  <c r="K39" i="3" l="1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41" i="3"/>
  <c r="C41" i="3"/>
  <c r="I41" i="3"/>
  <c r="B41" i="3"/>
  <c r="K41" i="3" l="1"/>
  <c r="H45" i="3"/>
  <c r="B46" i="3"/>
  <c r="D41" i="3"/>
  <c r="J47" i="3" s="1"/>
  <c r="B45" i="3"/>
  <c r="H46" i="3"/>
  <c r="L47" i="3"/>
  <c r="F45" i="3" l="1"/>
  <c r="D45" i="3"/>
  <c r="F47" i="3"/>
  <c r="D47" i="3"/>
  <c r="D46" i="3"/>
  <c r="F46" i="3"/>
</calcChain>
</file>

<file path=xl/sharedStrings.xml><?xml version="1.0" encoding="utf-8"?>
<sst xmlns="http://schemas.openxmlformats.org/spreadsheetml/2006/main" count="156" uniqueCount="58">
  <si>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</si>
  <si>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</si>
  <si>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</si>
  <si>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</si>
  <si>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</si>
  <si>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</si>
  <si>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</si>
  <si>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</si>
  <si>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</si>
  <si>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</si>
  <si>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</si>
  <si>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</si>
  <si>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</si>
  <si>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</si>
  <si>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</si>
  <si>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</si>
  <si>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</si>
  <si>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</si>
  <si>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</si>
  <si>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</si>
  <si>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</si>
  <si>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</si>
  <si>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</si>
  <si>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</si>
  <si>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</si>
  <si>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</si>
  <si>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</si>
  <si>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</si>
  <si>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</si>
  <si>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</si>
  <si>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</si>
  <si>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</si>
  <si>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</si>
  <si>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</si>
  <si>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</si>
  <si>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</si>
  <si>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</si>
  <si>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</si>
  <si>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</si>
  <si>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</si>
  <si>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</si>
  <si>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</si>
  <si>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</si>
  <si>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</si>
  <si>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 xml:space="preserve">Total </t>
  </si>
  <si>
    <t>CTP</t>
  </si>
  <si>
    <t>L Bound</t>
  </si>
  <si>
    <t>U Bound</t>
  </si>
  <si>
    <t>Pages view</t>
  </si>
  <si>
    <t>Click</t>
  </si>
  <si>
    <t>d Hat</t>
  </si>
  <si>
    <t>Pooled proba</t>
  </si>
  <si>
    <t>Gross conversion</t>
  </si>
  <si>
    <t>Net conversion</t>
  </si>
  <si>
    <t>Observed probability</t>
  </si>
  <si>
    <t>Standard error</t>
  </si>
  <si>
    <t>Total until Nov 2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</si>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</sst>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2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4" xfId="0" applyFont="1" applyBorder="1"/>
    <xf numFmtId="0" fontId="1" fillId="0" borderId="15" xfId="0" applyFont="1" applyBorder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5" xfId="0" applyFont="1" applyBorder="1" applyAlignment="1"/>
    <xf numFmtId="0" fontId="1" fillId="0" borderId="0" xfId="0" applyFont="1" applyFill="1" applyBorder="1" applyAlignment="1"/>
    <xf numFmtId="0" fontId="0" fillId="0" borderId="5" xfId="0" applyFont="1" applyBorder="1" applyAlignment="1"/>
    <xf numFmtId="0" fontId="1" fillId="0" borderId="1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7" xfId="0" applyFont="1" applyBorder="1" applyAlignment="1"/>
    <xf numFmtId="9" fontId="2" fillId="0" borderId="7" xfId="0" applyNumberFormat="1" applyFont="1" applyBorder="1" applyAlignment="1"/>
    <xf numFmtId="9" fontId="0" fillId="0" borderId="7" xfId="0" applyNumberFormat="1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10" fontId="0" fillId="0" borderId="13" xfId="0" applyNumberFormat="1" applyFont="1" applyBorder="1" applyAlignment="1"/>
    <xf numFmtId="10" fontId="0" fillId="0" borderId="15" xfId="0" applyNumberFormat="1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3" activePane="bottomLeft" state="frozen"/>
      <selection pane="bottomLeft" activeCell="B2" sqref="B2:E38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5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5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5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5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5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5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5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5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spans="1:5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spans="1:5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spans="1:5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spans="1:5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5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5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5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spans="1:5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spans="1:5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spans="1:5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spans="1:5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5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spans="1:5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5" x14ac:dyDescent="0.2">
      <c r="A25" s="1" t="s">
        <v>28</v>
      </c>
      <c r="B25" s="2">
        <v>9437</v>
      </c>
      <c r="C25" s="2">
        <v>788</v>
      </c>
      <c r="D25" s="1"/>
      <c r="E25" s="3"/>
    </row>
    <row r="26" spans="1:5" x14ac:dyDescent="0.2">
      <c r="A26" s="1" t="s">
        <v>29</v>
      </c>
      <c r="B26" s="2">
        <v>9420</v>
      </c>
      <c r="C26" s="2">
        <v>781</v>
      </c>
      <c r="D26" s="1"/>
      <c r="E26" s="3"/>
    </row>
    <row r="27" spans="1:5" x14ac:dyDescent="0.2">
      <c r="A27" s="1" t="s">
        <v>30</v>
      </c>
      <c r="B27" s="2">
        <v>9570</v>
      </c>
      <c r="C27" s="2">
        <v>805</v>
      </c>
      <c r="D27" s="1"/>
      <c r="E27" s="3"/>
    </row>
    <row r="28" spans="1:5" x14ac:dyDescent="0.2">
      <c r="A28" s="1" t="s">
        <v>31</v>
      </c>
      <c r="B28" s="2">
        <v>9921</v>
      </c>
      <c r="C28" s="2">
        <v>830</v>
      </c>
      <c r="D28" s="1"/>
      <c r="E28" s="3"/>
    </row>
    <row r="29" spans="1:5" x14ac:dyDescent="0.2">
      <c r="A29" s="1" t="s">
        <v>32</v>
      </c>
      <c r="B29" s="2">
        <v>9424</v>
      </c>
      <c r="C29" s="2">
        <v>781</v>
      </c>
      <c r="D29" s="1"/>
      <c r="E29" s="3"/>
    </row>
    <row r="30" spans="1:5" x14ac:dyDescent="0.2">
      <c r="A30" s="1" t="s">
        <v>33</v>
      </c>
      <c r="B30" s="2">
        <v>9010</v>
      </c>
      <c r="C30" s="2">
        <v>756</v>
      </c>
      <c r="D30" s="1"/>
      <c r="E30" s="3"/>
    </row>
    <row r="31" spans="1:5" x14ac:dyDescent="0.2">
      <c r="A31" s="1" t="s">
        <v>34</v>
      </c>
      <c r="B31" s="2">
        <v>9656</v>
      </c>
      <c r="C31" s="2">
        <v>825</v>
      </c>
      <c r="D31" s="1"/>
      <c r="E31" s="3"/>
    </row>
    <row r="32" spans="1:5" x14ac:dyDescent="0.2">
      <c r="A32" s="1" t="s">
        <v>35</v>
      </c>
      <c r="B32" s="2">
        <v>10419</v>
      </c>
      <c r="C32" s="2">
        <v>874</v>
      </c>
      <c r="D32" s="1"/>
      <c r="E32" s="3"/>
    </row>
    <row r="33" spans="1:5" x14ac:dyDescent="0.2">
      <c r="A33" s="1" t="s">
        <v>36</v>
      </c>
      <c r="B33" s="2">
        <v>9880</v>
      </c>
      <c r="C33" s="2">
        <v>830</v>
      </c>
      <c r="D33" s="1"/>
      <c r="E33" s="3"/>
    </row>
    <row r="34" spans="1:5" x14ac:dyDescent="0.2">
      <c r="A34" s="1" t="s">
        <v>37</v>
      </c>
      <c r="B34" s="2">
        <v>10134</v>
      </c>
      <c r="C34" s="2">
        <v>801</v>
      </c>
      <c r="D34" s="1"/>
      <c r="E34" s="3"/>
    </row>
    <row r="35" spans="1:5" x14ac:dyDescent="0.2">
      <c r="A35" s="1" t="s">
        <v>38</v>
      </c>
      <c r="B35" s="2">
        <v>9717</v>
      </c>
      <c r="C35" s="2">
        <v>814</v>
      </c>
      <c r="D35" s="1"/>
      <c r="E35" s="3"/>
    </row>
    <row r="36" spans="1:5" x14ac:dyDescent="0.2">
      <c r="A36" s="1" t="s">
        <v>39</v>
      </c>
      <c r="B36" s="2">
        <v>9192</v>
      </c>
      <c r="C36" s="2">
        <v>735</v>
      </c>
      <c r="D36" s="1"/>
      <c r="E36" s="3"/>
    </row>
    <row r="37" spans="1: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5" x14ac:dyDescent="0.2">
      <c r="A39" s="1"/>
      <c r="B39" s="2"/>
      <c r="C39" s="2"/>
      <c r="D39" s="1"/>
      <c r="E39" s="3"/>
    </row>
    <row r="40" spans="1:5" x14ac:dyDescent="0.2">
      <c r="A40" s="1"/>
      <c r="B40" s="2"/>
      <c r="C40" s="2"/>
      <c r="D40" s="1"/>
      <c r="E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E2" sqref="B2:E2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x14ac:dyDescent="0.2">
      <c r="A25" s="1" t="s">
        <v>28</v>
      </c>
      <c r="B25" s="2">
        <v>9359</v>
      </c>
      <c r="C25" s="2">
        <v>789</v>
      </c>
      <c r="D25" s="3"/>
      <c r="E25" s="3"/>
    </row>
    <row r="26" spans="1:5" x14ac:dyDescent="0.2">
      <c r="A26" s="1" t="s">
        <v>29</v>
      </c>
      <c r="B26" s="2">
        <v>9427</v>
      </c>
      <c r="C26" s="2">
        <v>743</v>
      </c>
      <c r="D26" s="3"/>
      <c r="E26" s="3"/>
    </row>
    <row r="27" spans="1:5" x14ac:dyDescent="0.2">
      <c r="A27" s="1" t="s">
        <v>30</v>
      </c>
      <c r="B27" s="2">
        <v>9633</v>
      </c>
      <c r="C27" s="2">
        <v>808</v>
      </c>
      <c r="D27" s="3"/>
      <c r="E27" s="3"/>
    </row>
    <row r="28" spans="1:5" x14ac:dyDescent="0.2">
      <c r="A28" s="1" t="s">
        <v>31</v>
      </c>
      <c r="B28" s="2">
        <v>9842</v>
      </c>
      <c r="C28" s="2">
        <v>831</v>
      </c>
      <c r="D28" s="3"/>
      <c r="E28" s="3"/>
    </row>
    <row r="29" spans="1:5" x14ac:dyDescent="0.2">
      <c r="A29" s="1" t="s">
        <v>32</v>
      </c>
      <c r="B29" s="2">
        <v>9272</v>
      </c>
      <c r="C29" s="2">
        <v>767</v>
      </c>
      <c r="D29" s="3"/>
      <c r="E29" s="3"/>
    </row>
    <row r="30" spans="1:5" x14ac:dyDescent="0.2">
      <c r="A30" s="1" t="s">
        <v>33</v>
      </c>
      <c r="B30" s="2">
        <v>8969</v>
      </c>
      <c r="C30" s="2">
        <v>760</v>
      </c>
      <c r="D30" s="3"/>
      <c r="E30" s="3"/>
    </row>
    <row r="31" spans="1:5" x14ac:dyDescent="0.2">
      <c r="A31" s="1" t="s">
        <v>34</v>
      </c>
      <c r="B31" s="2">
        <v>9697</v>
      </c>
      <c r="C31" s="2">
        <v>850</v>
      </c>
      <c r="D31" s="3"/>
      <c r="E31" s="3"/>
    </row>
    <row r="32" spans="1:5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5" x14ac:dyDescent="0.2">
      <c r="A38" s="1" t="s">
        <v>41</v>
      </c>
      <c r="B38" s="2">
        <v>8988</v>
      </c>
      <c r="C38" s="2">
        <v>710</v>
      </c>
      <c r="D38" s="3"/>
      <c r="E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5" workbookViewId="0">
      <selection activeCell="Q53" sqref="Q53"/>
    </sheetView>
  </sheetViews>
  <sheetFormatPr defaultRowHeight="12.75" x14ac:dyDescent="0.2"/>
  <cols>
    <col min="1" max="1" width="14.5703125" customWidth="1"/>
    <col min="11" max="11" width="12.42578125" bestFit="1" customWidth="1"/>
    <col min="12" max="13" width="12.42578125" customWidth="1"/>
  </cols>
  <sheetData>
    <row r="1" spans="1:18" x14ac:dyDescent="0.2">
      <c r="B1" s="13" t="s">
        <v>42</v>
      </c>
      <c r="C1" s="14"/>
      <c r="D1" s="14"/>
      <c r="E1" s="14"/>
      <c r="F1" s="14"/>
      <c r="G1" s="14"/>
      <c r="H1" s="15"/>
      <c r="I1" s="13" t="s">
        <v>43</v>
      </c>
      <c r="J1" s="14"/>
      <c r="K1" s="14"/>
      <c r="L1" s="14"/>
      <c r="M1" s="14"/>
      <c r="N1" s="14"/>
      <c r="O1" s="15"/>
      <c r="Q1" s="5" t="s">
        <v>57</v>
      </c>
    </row>
    <row r="2" spans="1:18" x14ac:dyDescent="0.2">
      <c r="A2" s="9" t="s">
        <v>0</v>
      </c>
      <c r="B2" s="10" t="s">
        <v>1</v>
      </c>
      <c r="C2" s="11" t="s">
        <v>2</v>
      </c>
      <c r="D2" s="11" t="s">
        <v>45</v>
      </c>
      <c r="E2" s="11" t="s">
        <v>52</v>
      </c>
      <c r="F2" s="11" t="s">
        <v>53</v>
      </c>
      <c r="G2" s="11" t="s">
        <v>3</v>
      </c>
      <c r="H2" s="12" t="s">
        <v>4</v>
      </c>
      <c r="I2" s="10" t="s">
        <v>1</v>
      </c>
      <c r="J2" s="11" t="s">
        <v>2</v>
      </c>
      <c r="K2" s="11" t="s">
        <v>45</v>
      </c>
      <c r="L2" s="11" t="s">
        <v>52</v>
      </c>
      <c r="M2" s="11" t="s">
        <v>53</v>
      </c>
      <c r="N2" s="11" t="s">
        <v>3</v>
      </c>
      <c r="O2" s="12" t="s">
        <v>4</v>
      </c>
      <c r="Q2" s="35" t="s">
        <v>52</v>
      </c>
      <c r="R2" s="35" t="s">
        <v>53</v>
      </c>
    </row>
    <row r="3" spans="1:18" x14ac:dyDescent="0.2">
      <c r="A3" s="6" t="s">
        <v>5</v>
      </c>
      <c r="B3" s="19">
        <v>7723</v>
      </c>
      <c r="C3" s="20">
        <v>687</v>
      </c>
      <c r="D3" s="20">
        <f>C3/B3</f>
        <v>8.8955069273598336E-2</v>
      </c>
      <c r="E3" s="20">
        <f>G3/C3</f>
        <v>0.1950509461426492</v>
      </c>
      <c r="F3" s="20">
        <f>H3/C3</f>
        <v>0.10189228529839883</v>
      </c>
      <c r="G3" s="20">
        <v>134</v>
      </c>
      <c r="H3" s="21">
        <v>70</v>
      </c>
      <c r="I3" s="19">
        <v>7716</v>
      </c>
      <c r="J3" s="20">
        <v>686</v>
      </c>
      <c r="K3" s="20">
        <f>J3/I3</f>
        <v>8.8906168999481602E-2</v>
      </c>
      <c r="L3" s="20">
        <f t="shared" ref="L3:L25" si="0">N3/J3</f>
        <v>0.15306122448979592</v>
      </c>
      <c r="M3" s="20">
        <f t="shared" ref="M3:M25" si="1">O3/J3</f>
        <v>4.9562682215743441E-2</v>
      </c>
      <c r="N3" s="20">
        <v>105</v>
      </c>
      <c r="O3" s="21">
        <v>34</v>
      </c>
      <c r="Q3" t="str">
        <f>IF(L3&gt;E3,"+","-")</f>
        <v>-</v>
      </c>
      <c r="R3" t="str">
        <f>IF(M3&gt;F3,"+","-")</f>
        <v>-</v>
      </c>
    </row>
    <row r="4" spans="1:18" x14ac:dyDescent="0.2">
      <c r="A4" s="7" t="s">
        <v>6</v>
      </c>
      <c r="B4" s="22">
        <v>9102</v>
      </c>
      <c r="C4" s="23">
        <v>779</v>
      </c>
      <c r="D4" s="23">
        <f t="shared" ref="D4:D39" si="2">C4/B4</f>
        <v>8.5585585585585586E-2</v>
      </c>
      <c r="E4" s="23">
        <f t="shared" ref="E4:E25" si="3">G4/C4</f>
        <v>0.18870346598202825</v>
      </c>
      <c r="F4" s="23">
        <f t="shared" ref="F4:F25" si="4">H4/C4</f>
        <v>8.9858793324775352E-2</v>
      </c>
      <c r="G4" s="23">
        <v>147</v>
      </c>
      <c r="H4" s="24">
        <v>70</v>
      </c>
      <c r="I4" s="22">
        <v>9288</v>
      </c>
      <c r="J4" s="23">
        <v>785</v>
      </c>
      <c r="K4" s="23">
        <f t="shared" ref="K4:K39" si="5">J4/I4</f>
        <v>8.4517657192075796E-2</v>
      </c>
      <c r="L4" s="23">
        <f t="shared" si="0"/>
        <v>0.14777070063694267</v>
      </c>
      <c r="M4" s="23">
        <f t="shared" si="1"/>
        <v>0.11592356687898089</v>
      </c>
      <c r="N4" s="23">
        <v>116</v>
      </c>
      <c r="O4" s="24">
        <v>91</v>
      </c>
      <c r="Q4" t="str">
        <f t="shared" ref="Q4:Q25" si="6">IF(L4&gt;E4,"+","-")</f>
        <v>-</v>
      </c>
      <c r="R4" t="str">
        <f t="shared" ref="R4:R25" si="7">IF(M4&gt;F4,"+","-")</f>
        <v>+</v>
      </c>
    </row>
    <row r="5" spans="1:18" x14ac:dyDescent="0.2">
      <c r="A5" s="7" t="s">
        <v>7</v>
      </c>
      <c r="B5" s="22">
        <v>10511</v>
      </c>
      <c r="C5" s="23">
        <v>909</v>
      </c>
      <c r="D5" s="23">
        <f t="shared" si="2"/>
        <v>8.6480829607078299E-2</v>
      </c>
      <c r="E5" s="23">
        <f t="shared" si="3"/>
        <v>0.18371837183718373</v>
      </c>
      <c r="F5" s="23">
        <f t="shared" si="4"/>
        <v>0.10451045104510451</v>
      </c>
      <c r="G5" s="23">
        <v>167</v>
      </c>
      <c r="H5" s="24">
        <v>95</v>
      </c>
      <c r="I5" s="22">
        <v>10480</v>
      </c>
      <c r="J5" s="23">
        <v>884</v>
      </c>
      <c r="K5" s="23">
        <f t="shared" si="5"/>
        <v>8.4351145038167943E-2</v>
      </c>
      <c r="L5" s="23">
        <f t="shared" si="0"/>
        <v>0.16402714932126697</v>
      </c>
      <c r="M5" s="23">
        <f t="shared" si="1"/>
        <v>8.9366515837104074E-2</v>
      </c>
      <c r="N5" s="23">
        <v>145</v>
      </c>
      <c r="O5" s="24">
        <v>79</v>
      </c>
      <c r="Q5" t="str">
        <f t="shared" si="6"/>
        <v>-</v>
      </c>
      <c r="R5" t="str">
        <f t="shared" si="7"/>
        <v>-</v>
      </c>
    </row>
    <row r="6" spans="1:18" x14ac:dyDescent="0.2">
      <c r="A6" s="7" t="s">
        <v>8</v>
      </c>
      <c r="B6" s="22">
        <v>9871</v>
      </c>
      <c r="C6" s="23">
        <v>836</v>
      </c>
      <c r="D6" s="23">
        <f t="shared" si="2"/>
        <v>8.4692533684530447E-2</v>
      </c>
      <c r="E6" s="23">
        <f t="shared" si="3"/>
        <v>0.18660287081339713</v>
      </c>
      <c r="F6" s="23">
        <f t="shared" si="4"/>
        <v>0.1255980861244019</v>
      </c>
      <c r="G6" s="23">
        <v>156</v>
      </c>
      <c r="H6" s="24">
        <v>105</v>
      </c>
      <c r="I6" s="22">
        <v>9867</v>
      </c>
      <c r="J6" s="23">
        <v>827</v>
      </c>
      <c r="K6" s="23">
        <f t="shared" si="5"/>
        <v>8.3814735988649039E-2</v>
      </c>
      <c r="L6" s="23">
        <f t="shared" si="0"/>
        <v>0.16686819830713423</v>
      </c>
      <c r="M6" s="23">
        <f t="shared" si="1"/>
        <v>0.11124546553808948</v>
      </c>
      <c r="N6" s="23">
        <v>138</v>
      </c>
      <c r="O6" s="24">
        <v>92</v>
      </c>
      <c r="Q6" t="str">
        <f t="shared" si="6"/>
        <v>-</v>
      </c>
      <c r="R6" t="str">
        <f t="shared" si="7"/>
        <v>-</v>
      </c>
    </row>
    <row r="7" spans="1:18" x14ac:dyDescent="0.2">
      <c r="A7" s="7" t="s">
        <v>9</v>
      </c>
      <c r="B7" s="22">
        <v>10014</v>
      </c>
      <c r="C7" s="23">
        <v>837</v>
      </c>
      <c r="D7" s="23">
        <f t="shared" si="2"/>
        <v>8.3582983822648296E-2</v>
      </c>
      <c r="E7" s="23">
        <f t="shared" si="3"/>
        <v>0.19474313022700118</v>
      </c>
      <c r="F7" s="23">
        <f t="shared" si="4"/>
        <v>7.6463560334528072E-2</v>
      </c>
      <c r="G7" s="23">
        <v>163</v>
      </c>
      <c r="H7" s="24">
        <v>64</v>
      </c>
      <c r="I7" s="22">
        <v>9793</v>
      </c>
      <c r="J7" s="23">
        <v>832</v>
      </c>
      <c r="K7" s="23">
        <f t="shared" si="5"/>
        <v>8.4958643929337288E-2</v>
      </c>
      <c r="L7" s="23">
        <f t="shared" si="0"/>
        <v>0.16826923076923078</v>
      </c>
      <c r="M7" s="23">
        <f t="shared" si="1"/>
        <v>0.11298076923076923</v>
      </c>
      <c r="N7" s="23">
        <v>140</v>
      </c>
      <c r="O7" s="24">
        <v>94</v>
      </c>
      <c r="Q7" t="str">
        <f t="shared" si="6"/>
        <v>-</v>
      </c>
      <c r="R7" t="str">
        <f t="shared" si="7"/>
        <v>+</v>
      </c>
    </row>
    <row r="8" spans="1:18" x14ac:dyDescent="0.2">
      <c r="A8" s="7" t="s">
        <v>10</v>
      </c>
      <c r="B8" s="22">
        <v>9670</v>
      </c>
      <c r="C8" s="23">
        <v>823</v>
      </c>
      <c r="D8" s="23">
        <f t="shared" si="2"/>
        <v>8.5108583247156158E-2</v>
      </c>
      <c r="E8" s="23">
        <f t="shared" si="3"/>
        <v>0.16767922235722965</v>
      </c>
      <c r="F8" s="23">
        <f t="shared" si="4"/>
        <v>9.9635479951397321E-2</v>
      </c>
      <c r="G8" s="23">
        <v>138</v>
      </c>
      <c r="H8" s="24">
        <v>82</v>
      </c>
      <c r="I8" s="22">
        <v>9500</v>
      </c>
      <c r="J8" s="23">
        <v>788</v>
      </c>
      <c r="K8" s="23">
        <f t="shared" si="5"/>
        <v>8.2947368421052631E-2</v>
      </c>
      <c r="L8" s="23">
        <f t="shared" si="0"/>
        <v>0.16370558375634517</v>
      </c>
      <c r="M8" s="23">
        <f t="shared" si="1"/>
        <v>7.7411167512690351E-2</v>
      </c>
      <c r="N8" s="23">
        <v>129</v>
      </c>
      <c r="O8" s="24">
        <v>61</v>
      </c>
      <c r="Q8" t="str">
        <f t="shared" si="6"/>
        <v>-</v>
      </c>
      <c r="R8" t="str">
        <f t="shared" si="7"/>
        <v>-</v>
      </c>
    </row>
    <row r="9" spans="1:18" x14ac:dyDescent="0.2">
      <c r="A9" s="7" t="s">
        <v>11</v>
      </c>
      <c r="B9" s="22">
        <v>9008</v>
      </c>
      <c r="C9" s="23">
        <v>748</v>
      </c>
      <c r="D9" s="23">
        <f t="shared" si="2"/>
        <v>8.3037300177619899E-2</v>
      </c>
      <c r="E9" s="23">
        <f t="shared" si="3"/>
        <v>0.19518716577540107</v>
      </c>
      <c r="F9" s="23">
        <f t="shared" si="4"/>
        <v>0.10160427807486631</v>
      </c>
      <c r="G9" s="23">
        <v>146</v>
      </c>
      <c r="H9" s="24">
        <v>76</v>
      </c>
      <c r="I9" s="22">
        <v>9088</v>
      </c>
      <c r="J9" s="23">
        <v>780</v>
      </c>
      <c r="K9" s="23">
        <f t="shared" si="5"/>
        <v>8.5827464788732391E-2</v>
      </c>
      <c r="L9" s="23">
        <f t="shared" si="0"/>
        <v>0.16282051282051282</v>
      </c>
      <c r="M9" s="23">
        <f t="shared" si="1"/>
        <v>5.6410256410256411E-2</v>
      </c>
      <c r="N9" s="23">
        <v>127</v>
      </c>
      <c r="O9" s="24">
        <v>44</v>
      </c>
      <c r="Q9" t="str">
        <f t="shared" si="6"/>
        <v>-</v>
      </c>
      <c r="R9" t="str">
        <f t="shared" si="7"/>
        <v>-</v>
      </c>
    </row>
    <row r="10" spans="1:18" x14ac:dyDescent="0.2">
      <c r="A10" s="7" t="s">
        <v>12</v>
      </c>
      <c r="B10" s="22">
        <v>7434</v>
      </c>
      <c r="C10" s="23">
        <v>632</v>
      </c>
      <c r="D10" s="23">
        <f t="shared" si="2"/>
        <v>8.5014796879203658E-2</v>
      </c>
      <c r="E10" s="23">
        <f t="shared" si="3"/>
        <v>0.17405063291139242</v>
      </c>
      <c r="F10" s="23">
        <f t="shared" si="4"/>
        <v>0.11075949367088607</v>
      </c>
      <c r="G10" s="23">
        <v>110</v>
      </c>
      <c r="H10" s="24">
        <v>70</v>
      </c>
      <c r="I10" s="22">
        <v>7664</v>
      </c>
      <c r="J10" s="23">
        <v>652</v>
      </c>
      <c r="K10" s="23">
        <f t="shared" si="5"/>
        <v>8.5073068893528184E-2</v>
      </c>
      <c r="L10" s="23">
        <f t="shared" si="0"/>
        <v>0.14417177914110429</v>
      </c>
      <c r="M10" s="23">
        <f t="shared" si="1"/>
        <v>9.5092024539877307E-2</v>
      </c>
      <c r="N10" s="23">
        <v>94</v>
      </c>
      <c r="O10" s="24">
        <v>62</v>
      </c>
      <c r="Q10" t="str">
        <f t="shared" si="6"/>
        <v>-</v>
      </c>
      <c r="R10" t="str">
        <f t="shared" si="7"/>
        <v>-</v>
      </c>
    </row>
    <row r="11" spans="1:18" x14ac:dyDescent="0.2">
      <c r="A11" s="7" t="s">
        <v>13</v>
      </c>
      <c r="B11" s="22">
        <v>8459</v>
      </c>
      <c r="C11" s="23">
        <v>691</v>
      </c>
      <c r="D11" s="23">
        <f t="shared" si="2"/>
        <v>8.1688142806478306E-2</v>
      </c>
      <c r="E11" s="23">
        <f t="shared" si="3"/>
        <v>0.18958031837916064</v>
      </c>
      <c r="F11" s="23">
        <f t="shared" si="4"/>
        <v>8.6830680173661356E-2</v>
      </c>
      <c r="G11" s="23">
        <v>131</v>
      </c>
      <c r="H11" s="24">
        <v>60</v>
      </c>
      <c r="I11" s="22">
        <v>8434</v>
      </c>
      <c r="J11" s="23">
        <v>697</v>
      </c>
      <c r="K11" s="23">
        <f t="shared" si="5"/>
        <v>8.2641688404078734E-2</v>
      </c>
      <c r="L11" s="23">
        <f t="shared" si="0"/>
        <v>0.17216642754662842</v>
      </c>
      <c r="M11" s="23">
        <f t="shared" si="1"/>
        <v>0.11047345767575323</v>
      </c>
      <c r="N11" s="23">
        <v>120</v>
      </c>
      <c r="O11" s="24">
        <v>77</v>
      </c>
      <c r="Q11" t="str">
        <f t="shared" si="6"/>
        <v>-</v>
      </c>
      <c r="R11" t="str">
        <f t="shared" si="7"/>
        <v>+</v>
      </c>
    </row>
    <row r="12" spans="1:18" x14ac:dyDescent="0.2">
      <c r="A12" s="7" t="s">
        <v>14</v>
      </c>
      <c r="B12" s="22">
        <v>10667</v>
      </c>
      <c r="C12" s="23">
        <v>861</v>
      </c>
      <c r="D12" s="23">
        <f t="shared" si="2"/>
        <v>8.0716227617886938E-2</v>
      </c>
      <c r="E12" s="23">
        <f t="shared" si="3"/>
        <v>0.19163763066202091</v>
      </c>
      <c r="F12" s="23">
        <f t="shared" si="4"/>
        <v>0.11265969802555169</v>
      </c>
      <c r="G12" s="23">
        <v>165</v>
      </c>
      <c r="H12" s="24">
        <v>97</v>
      </c>
      <c r="I12" s="22">
        <v>10496</v>
      </c>
      <c r="J12" s="23">
        <v>860</v>
      </c>
      <c r="K12" s="23">
        <f t="shared" si="5"/>
        <v>8.1935975609756101E-2</v>
      </c>
      <c r="L12" s="23">
        <f t="shared" si="0"/>
        <v>0.17790697674418604</v>
      </c>
      <c r="M12" s="23">
        <f t="shared" si="1"/>
        <v>0.11395348837209303</v>
      </c>
      <c r="N12" s="23">
        <v>153</v>
      </c>
      <c r="O12" s="24">
        <v>98</v>
      </c>
      <c r="Q12" t="str">
        <f t="shared" si="6"/>
        <v>-</v>
      </c>
      <c r="R12" t="str">
        <f t="shared" si="7"/>
        <v>+</v>
      </c>
    </row>
    <row r="13" spans="1:18" x14ac:dyDescent="0.2">
      <c r="A13" s="7" t="s">
        <v>15</v>
      </c>
      <c r="B13" s="22">
        <v>10660</v>
      </c>
      <c r="C13" s="23">
        <v>867</v>
      </c>
      <c r="D13" s="23">
        <f t="shared" si="2"/>
        <v>8.1332082551594742E-2</v>
      </c>
      <c r="E13" s="23">
        <f t="shared" si="3"/>
        <v>0.22606689734717417</v>
      </c>
      <c r="F13" s="23">
        <f t="shared" si="4"/>
        <v>0.12110726643598616</v>
      </c>
      <c r="G13" s="23">
        <v>196</v>
      </c>
      <c r="H13" s="24">
        <v>105</v>
      </c>
      <c r="I13" s="22">
        <v>10551</v>
      </c>
      <c r="J13" s="23">
        <v>864</v>
      </c>
      <c r="K13" s="23">
        <f t="shared" si="5"/>
        <v>8.1887972704009104E-2</v>
      </c>
      <c r="L13" s="23">
        <f t="shared" si="0"/>
        <v>0.16550925925925927</v>
      </c>
      <c r="M13" s="23">
        <f t="shared" si="1"/>
        <v>8.217592592592593E-2</v>
      </c>
      <c r="N13" s="23">
        <v>143</v>
      </c>
      <c r="O13" s="24">
        <v>71</v>
      </c>
      <c r="Q13" t="str">
        <f t="shared" si="6"/>
        <v>-</v>
      </c>
      <c r="R13" t="str">
        <f t="shared" si="7"/>
        <v>-</v>
      </c>
    </row>
    <row r="14" spans="1:18" x14ac:dyDescent="0.2">
      <c r="A14" s="7" t="s">
        <v>16</v>
      </c>
      <c r="B14" s="22">
        <v>9947</v>
      </c>
      <c r="C14" s="23">
        <v>838</v>
      </c>
      <c r="D14" s="23">
        <f t="shared" si="2"/>
        <v>8.4246506484367142E-2</v>
      </c>
      <c r="E14" s="23">
        <f t="shared" si="3"/>
        <v>0.19331742243436753</v>
      </c>
      <c r="F14" s="23">
        <f t="shared" si="4"/>
        <v>0.10978520286396182</v>
      </c>
      <c r="G14" s="23">
        <v>162</v>
      </c>
      <c r="H14" s="24">
        <v>92</v>
      </c>
      <c r="I14" s="22">
        <v>9737</v>
      </c>
      <c r="J14" s="23">
        <v>801</v>
      </c>
      <c r="K14" s="23">
        <f t="shared" si="5"/>
        <v>8.2263530861661702E-2</v>
      </c>
      <c r="L14" s="23">
        <f t="shared" si="0"/>
        <v>0.15980024968789014</v>
      </c>
      <c r="M14" s="23">
        <f t="shared" si="1"/>
        <v>8.7390761548064924E-2</v>
      </c>
      <c r="N14" s="23">
        <v>128</v>
      </c>
      <c r="O14" s="24">
        <v>70</v>
      </c>
      <c r="Q14" t="str">
        <f t="shared" si="6"/>
        <v>-</v>
      </c>
      <c r="R14" t="str">
        <f t="shared" si="7"/>
        <v>-</v>
      </c>
    </row>
    <row r="15" spans="1:18" x14ac:dyDescent="0.2">
      <c r="A15" s="7" t="s">
        <v>17</v>
      </c>
      <c r="B15" s="22">
        <v>8324</v>
      </c>
      <c r="C15" s="23">
        <v>665</v>
      </c>
      <c r="D15" s="23">
        <f t="shared" si="2"/>
        <v>7.9889476213358956E-2</v>
      </c>
      <c r="E15" s="23">
        <f t="shared" si="3"/>
        <v>0.19097744360902255</v>
      </c>
      <c r="F15" s="23">
        <f t="shared" si="4"/>
        <v>8.4210526315789472E-2</v>
      </c>
      <c r="G15" s="23">
        <v>127</v>
      </c>
      <c r="H15" s="24">
        <v>56</v>
      </c>
      <c r="I15" s="22">
        <v>8176</v>
      </c>
      <c r="J15" s="23">
        <v>642</v>
      </c>
      <c r="K15" s="23">
        <f t="shared" si="5"/>
        <v>7.8522504892367909E-2</v>
      </c>
      <c r="L15" s="23">
        <f t="shared" si="0"/>
        <v>0.19003115264797507</v>
      </c>
      <c r="M15" s="23">
        <f t="shared" si="1"/>
        <v>0.1059190031152648</v>
      </c>
      <c r="N15" s="23">
        <v>122</v>
      </c>
      <c r="O15" s="24">
        <v>68</v>
      </c>
      <c r="Q15" t="str">
        <f t="shared" si="6"/>
        <v>-</v>
      </c>
      <c r="R15" t="str">
        <f t="shared" si="7"/>
        <v>+</v>
      </c>
    </row>
    <row r="16" spans="1:18" x14ac:dyDescent="0.2">
      <c r="A16" s="7" t="s">
        <v>18</v>
      </c>
      <c r="B16" s="22">
        <v>9434</v>
      </c>
      <c r="C16" s="23">
        <v>673</v>
      </c>
      <c r="D16" s="23">
        <f t="shared" si="2"/>
        <v>7.1337714649141404E-2</v>
      </c>
      <c r="E16" s="23">
        <f t="shared" si="3"/>
        <v>0.32689450222882616</v>
      </c>
      <c r="F16" s="23">
        <f t="shared" si="4"/>
        <v>0.1812778603268945</v>
      </c>
      <c r="G16" s="23">
        <v>220</v>
      </c>
      <c r="H16" s="24">
        <v>122</v>
      </c>
      <c r="I16" s="22">
        <v>9402</v>
      </c>
      <c r="J16" s="23">
        <v>697</v>
      </c>
      <c r="K16" s="23">
        <f t="shared" si="5"/>
        <v>7.413316315677515E-2</v>
      </c>
      <c r="L16" s="23">
        <f t="shared" si="0"/>
        <v>0.27833572453371591</v>
      </c>
      <c r="M16" s="23">
        <f t="shared" si="1"/>
        <v>0.13486370157819225</v>
      </c>
      <c r="N16" s="23">
        <v>194</v>
      </c>
      <c r="O16" s="24">
        <v>94</v>
      </c>
      <c r="Q16" t="str">
        <f t="shared" si="6"/>
        <v>-</v>
      </c>
      <c r="R16" t="str">
        <f t="shared" si="7"/>
        <v>-</v>
      </c>
    </row>
    <row r="17" spans="1:18" x14ac:dyDescent="0.2">
      <c r="A17" s="7" t="s">
        <v>19</v>
      </c>
      <c r="B17" s="22">
        <v>8687</v>
      </c>
      <c r="C17" s="23">
        <v>691</v>
      </c>
      <c r="D17" s="23">
        <f t="shared" si="2"/>
        <v>7.954414642569356E-2</v>
      </c>
      <c r="E17" s="23">
        <f t="shared" si="3"/>
        <v>0.25470332850940663</v>
      </c>
      <c r="F17" s="23">
        <f t="shared" si="4"/>
        <v>0.18523878437047755</v>
      </c>
      <c r="G17" s="23">
        <v>176</v>
      </c>
      <c r="H17" s="24">
        <v>128</v>
      </c>
      <c r="I17" s="22">
        <v>8669</v>
      </c>
      <c r="J17" s="23">
        <v>669</v>
      </c>
      <c r="K17" s="23">
        <f t="shared" si="5"/>
        <v>7.7171530741723379E-2</v>
      </c>
      <c r="L17" s="23">
        <f t="shared" si="0"/>
        <v>0.18983557548579971</v>
      </c>
      <c r="M17" s="23">
        <f t="shared" si="1"/>
        <v>0.1210762331838565</v>
      </c>
      <c r="N17" s="23">
        <v>127</v>
      </c>
      <c r="O17" s="24">
        <v>81</v>
      </c>
      <c r="Q17" t="str">
        <f t="shared" si="6"/>
        <v>-</v>
      </c>
      <c r="R17" t="str">
        <f t="shared" si="7"/>
        <v>-</v>
      </c>
    </row>
    <row r="18" spans="1:18" x14ac:dyDescent="0.2">
      <c r="A18" s="7" t="s">
        <v>20</v>
      </c>
      <c r="B18" s="22">
        <v>8896</v>
      </c>
      <c r="C18" s="23">
        <v>708</v>
      </c>
      <c r="D18" s="23">
        <f t="shared" si="2"/>
        <v>7.9586330935251803E-2</v>
      </c>
      <c r="E18" s="23">
        <f t="shared" si="3"/>
        <v>0.22740112994350281</v>
      </c>
      <c r="F18" s="23">
        <f t="shared" si="4"/>
        <v>0.14689265536723164</v>
      </c>
      <c r="G18" s="23">
        <v>161</v>
      </c>
      <c r="H18" s="24">
        <v>104</v>
      </c>
      <c r="I18" s="22">
        <v>8881</v>
      </c>
      <c r="J18" s="23">
        <v>693</v>
      </c>
      <c r="K18" s="23">
        <f t="shared" si="5"/>
        <v>7.8031753180948085E-2</v>
      </c>
      <c r="L18" s="23">
        <f t="shared" si="0"/>
        <v>0.22077922077922077</v>
      </c>
      <c r="M18" s="23">
        <f t="shared" si="1"/>
        <v>0.14574314574314573</v>
      </c>
      <c r="N18" s="23">
        <v>153</v>
      </c>
      <c r="O18" s="24">
        <v>101</v>
      </c>
      <c r="Q18" t="str">
        <f t="shared" si="6"/>
        <v>-</v>
      </c>
      <c r="R18" t="str">
        <f t="shared" si="7"/>
        <v>-</v>
      </c>
    </row>
    <row r="19" spans="1:18" x14ac:dyDescent="0.2">
      <c r="A19" s="7" t="s">
        <v>21</v>
      </c>
      <c r="B19" s="22">
        <v>9535</v>
      </c>
      <c r="C19" s="23">
        <v>759</v>
      </c>
      <c r="D19" s="23">
        <f t="shared" si="2"/>
        <v>7.960146827477714E-2</v>
      </c>
      <c r="E19" s="23">
        <f t="shared" si="3"/>
        <v>0.30698287220026349</v>
      </c>
      <c r="F19" s="23">
        <f t="shared" si="4"/>
        <v>0.16337285902503293</v>
      </c>
      <c r="G19" s="23">
        <v>233</v>
      </c>
      <c r="H19" s="24">
        <v>124</v>
      </c>
      <c r="I19" s="22">
        <v>9655</v>
      </c>
      <c r="J19" s="23">
        <v>771</v>
      </c>
      <c r="K19" s="23">
        <f t="shared" si="5"/>
        <v>7.9854997410668052E-2</v>
      </c>
      <c r="L19" s="23">
        <f t="shared" si="0"/>
        <v>0.27626459143968873</v>
      </c>
      <c r="M19" s="23">
        <f t="shared" si="1"/>
        <v>0.15434500648508431</v>
      </c>
      <c r="N19" s="23">
        <v>213</v>
      </c>
      <c r="O19" s="24">
        <v>119</v>
      </c>
      <c r="Q19" t="str">
        <f t="shared" si="6"/>
        <v>-</v>
      </c>
      <c r="R19" t="str">
        <f t="shared" si="7"/>
        <v>-</v>
      </c>
    </row>
    <row r="20" spans="1:18" x14ac:dyDescent="0.2">
      <c r="A20" s="7" t="s">
        <v>22</v>
      </c>
      <c r="B20" s="22">
        <v>9363</v>
      </c>
      <c r="C20" s="23">
        <v>736</v>
      </c>
      <c r="D20" s="23">
        <f t="shared" si="2"/>
        <v>7.8607283990174096E-2</v>
      </c>
      <c r="E20" s="23">
        <f t="shared" si="3"/>
        <v>0.20923913043478262</v>
      </c>
      <c r="F20" s="23">
        <f t="shared" si="4"/>
        <v>0.12364130434782608</v>
      </c>
      <c r="G20" s="23">
        <v>154</v>
      </c>
      <c r="H20" s="24">
        <v>91</v>
      </c>
      <c r="I20" s="22">
        <v>9396</v>
      </c>
      <c r="J20" s="23">
        <v>736</v>
      </c>
      <c r="K20" s="23">
        <f t="shared" si="5"/>
        <v>7.833120476798637E-2</v>
      </c>
      <c r="L20" s="23">
        <f t="shared" si="0"/>
        <v>0.22010869565217392</v>
      </c>
      <c r="M20" s="23">
        <f t="shared" si="1"/>
        <v>0.16304347826086957</v>
      </c>
      <c r="N20" s="23">
        <v>162</v>
      </c>
      <c r="O20" s="24">
        <v>120</v>
      </c>
      <c r="Q20" t="str">
        <f t="shared" si="6"/>
        <v>+</v>
      </c>
      <c r="R20" t="str">
        <f t="shared" si="7"/>
        <v>+</v>
      </c>
    </row>
    <row r="21" spans="1:18" x14ac:dyDescent="0.2">
      <c r="A21" s="7" t="s">
        <v>23</v>
      </c>
      <c r="B21" s="22">
        <v>9327</v>
      </c>
      <c r="C21" s="23">
        <v>739</v>
      </c>
      <c r="D21" s="23">
        <f t="shared" si="2"/>
        <v>7.9232336228154815E-2</v>
      </c>
      <c r="E21" s="23">
        <f t="shared" si="3"/>
        <v>0.26522327469553453</v>
      </c>
      <c r="F21" s="23">
        <f t="shared" si="4"/>
        <v>0.11637347767253045</v>
      </c>
      <c r="G21" s="23">
        <v>196</v>
      </c>
      <c r="H21" s="24">
        <v>86</v>
      </c>
      <c r="I21" s="22">
        <v>9262</v>
      </c>
      <c r="J21" s="23">
        <v>727</v>
      </c>
      <c r="K21" s="23">
        <f t="shared" si="5"/>
        <v>7.8492766141222192E-2</v>
      </c>
      <c r="L21" s="23">
        <f t="shared" si="0"/>
        <v>0.27647867950481431</v>
      </c>
      <c r="M21" s="23">
        <f t="shared" si="1"/>
        <v>0.13204951856946354</v>
      </c>
      <c r="N21" s="23">
        <v>201</v>
      </c>
      <c r="O21" s="24">
        <v>96</v>
      </c>
      <c r="Q21" t="str">
        <f t="shared" si="6"/>
        <v>+</v>
      </c>
      <c r="R21" t="str">
        <f t="shared" si="7"/>
        <v>+</v>
      </c>
    </row>
    <row r="22" spans="1:18" x14ac:dyDescent="0.2">
      <c r="A22" s="7" t="s">
        <v>24</v>
      </c>
      <c r="B22" s="22">
        <v>9345</v>
      </c>
      <c r="C22" s="23">
        <v>734</v>
      </c>
      <c r="D22" s="23">
        <f t="shared" si="2"/>
        <v>7.854467629748528E-2</v>
      </c>
      <c r="E22" s="23">
        <f t="shared" si="3"/>
        <v>0.22752043596730245</v>
      </c>
      <c r="F22" s="23">
        <f t="shared" si="4"/>
        <v>0.10217983651226158</v>
      </c>
      <c r="G22" s="23">
        <v>167</v>
      </c>
      <c r="H22" s="24">
        <v>75</v>
      </c>
      <c r="I22" s="22">
        <v>9308</v>
      </c>
      <c r="J22" s="23">
        <v>728</v>
      </c>
      <c r="K22" s="23">
        <f t="shared" si="5"/>
        <v>7.8212290502793297E-2</v>
      </c>
      <c r="L22" s="23">
        <f t="shared" si="0"/>
        <v>0.28434065934065933</v>
      </c>
      <c r="M22" s="23">
        <f t="shared" si="1"/>
        <v>9.2032967032967039E-2</v>
      </c>
      <c r="N22" s="23">
        <v>207</v>
      </c>
      <c r="O22" s="24">
        <v>67</v>
      </c>
      <c r="Q22" t="str">
        <f t="shared" si="6"/>
        <v>+</v>
      </c>
      <c r="R22" t="str">
        <f t="shared" si="7"/>
        <v>-</v>
      </c>
    </row>
    <row r="23" spans="1:18" x14ac:dyDescent="0.2">
      <c r="A23" s="7" t="s">
        <v>25</v>
      </c>
      <c r="B23" s="22">
        <v>8890</v>
      </c>
      <c r="C23" s="23">
        <v>706</v>
      </c>
      <c r="D23" s="23">
        <f t="shared" si="2"/>
        <v>7.9415073115860518E-2</v>
      </c>
      <c r="E23" s="23">
        <f t="shared" si="3"/>
        <v>0.24645892351274787</v>
      </c>
      <c r="F23" s="23">
        <f t="shared" si="4"/>
        <v>0.14305949008498584</v>
      </c>
      <c r="G23" s="23">
        <v>174</v>
      </c>
      <c r="H23" s="24">
        <v>101</v>
      </c>
      <c r="I23" s="22">
        <v>8715</v>
      </c>
      <c r="J23" s="23">
        <v>722</v>
      </c>
      <c r="K23" s="23">
        <f t="shared" si="5"/>
        <v>8.2845668387837065E-2</v>
      </c>
      <c r="L23" s="23">
        <f t="shared" si="0"/>
        <v>0.25207756232686979</v>
      </c>
      <c r="M23" s="23">
        <f t="shared" si="1"/>
        <v>0.17036011080332411</v>
      </c>
      <c r="N23" s="23">
        <v>182</v>
      </c>
      <c r="O23" s="24">
        <v>123</v>
      </c>
      <c r="Q23" t="str">
        <f t="shared" si="6"/>
        <v>+</v>
      </c>
      <c r="R23" t="str">
        <f t="shared" si="7"/>
        <v>+</v>
      </c>
    </row>
    <row r="24" spans="1:18" x14ac:dyDescent="0.2">
      <c r="A24" s="7" t="s">
        <v>26</v>
      </c>
      <c r="B24" s="22">
        <v>8460</v>
      </c>
      <c r="C24" s="23">
        <v>681</v>
      </c>
      <c r="D24" s="23">
        <f t="shared" si="2"/>
        <v>8.0496453900709225E-2</v>
      </c>
      <c r="E24" s="23">
        <f t="shared" si="3"/>
        <v>0.22907488986784141</v>
      </c>
      <c r="F24" s="23">
        <f t="shared" si="4"/>
        <v>0.13656387665198239</v>
      </c>
      <c r="G24" s="23">
        <v>156</v>
      </c>
      <c r="H24" s="24">
        <v>93</v>
      </c>
      <c r="I24" s="22">
        <v>8448</v>
      </c>
      <c r="J24" s="23">
        <v>695</v>
      </c>
      <c r="K24" s="23">
        <f t="shared" si="5"/>
        <v>8.2267992424242431E-2</v>
      </c>
      <c r="L24" s="23">
        <f t="shared" si="0"/>
        <v>0.20431654676258992</v>
      </c>
      <c r="M24" s="23">
        <f t="shared" si="1"/>
        <v>0.14388489208633093</v>
      </c>
      <c r="N24" s="23">
        <v>142</v>
      </c>
      <c r="O24" s="24">
        <v>100</v>
      </c>
      <c r="Q24" t="str">
        <f t="shared" si="6"/>
        <v>-</v>
      </c>
      <c r="R24" t="str">
        <f t="shared" si="7"/>
        <v>+</v>
      </c>
    </row>
    <row r="25" spans="1:18" x14ac:dyDescent="0.2">
      <c r="A25" s="7" t="s">
        <v>27</v>
      </c>
      <c r="B25" s="22">
        <v>8836</v>
      </c>
      <c r="C25" s="23">
        <v>693</v>
      </c>
      <c r="D25" s="23">
        <f t="shared" si="2"/>
        <v>7.8429153463105472E-2</v>
      </c>
      <c r="E25" s="23">
        <f t="shared" si="3"/>
        <v>0.29725829725829728</v>
      </c>
      <c r="F25" s="23">
        <f t="shared" si="4"/>
        <v>9.6681096681096687E-2</v>
      </c>
      <c r="G25" s="23">
        <v>206</v>
      </c>
      <c r="H25" s="24">
        <v>67</v>
      </c>
      <c r="I25" s="22">
        <v>8836</v>
      </c>
      <c r="J25" s="23">
        <v>724</v>
      </c>
      <c r="K25" s="23">
        <f t="shared" si="5"/>
        <v>8.1937528293345399E-2</v>
      </c>
      <c r="L25" s="23">
        <f t="shared" si="0"/>
        <v>0.25138121546961328</v>
      </c>
      <c r="M25" s="23">
        <f t="shared" si="1"/>
        <v>0.14226519337016574</v>
      </c>
      <c r="N25" s="23">
        <v>182</v>
      </c>
      <c r="O25" s="24">
        <v>103</v>
      </c>
      <c r="Q25" t="str">
        <f t="shared" si="6"/>
        <v>-</v>
      </c>
      <c r="R25" t="str">
        <f t="shared" si="7"/>
        <v>+</v>
      </c>
    </row>
    <row r="26" spans="1:18" x14ac:dyDescent="0.2">
      <c r="A26" s="7" t="s">
        <v>28</v>
      </c>
      <c r="B26" s="22">
        <v>9437</v>
      </c>
      <c r="C26" s="23">
        <v>788</v>
      </c>
      <c r="D26" s="23">
        <f t="shared" si="2"/>
        <v>8.3501112641729366E-2</v>
      </c>
      <c r="E26" s="23"/>
      <c r="F26" s="23"/>
      <c r="G26" s="25"/>
      <c r="H26" s="26"/>
      <c r="I26" s="22">
        <v>9359</v>
      </c>
      <c r="J26" s="23">
        <v>789</v>
      </c>
      <c r="K26" s="23">
        <f t="shared" si="5"/>
        <v>8.4303878619510636E-2</v>
      </c>
      <c r="L26" s="23"/>
      <c r="M26" s="23"/>
      <c r="N26" s="25"/>
      <c r="O26" s="26"/>
    </row>
    <row r="27" spans="1:18" x14ac:dyDescent="0.2">
      <c r="A27" s="7" t="s">
        <v>29</v>
      </c>
      <c r="B27" s="22">
        <v>9420</v>
      </c>
      <c r="C27" s="23">
        <v>781</v>
      </c>
      <c r="D27" s="23">
        <f t="shared" si="2"/>
        <v>8.2908704883227172E-2</v>
      </c>
      <c r="E27" s="23"/>
      <c r="F27" s="23"/>
      <c r="G27" s="25"/>
      <c r="H27" s="26"/>
      <c r="I27" s="22">
        <v>9427</v>
      </c>
      <c r="J27" s="23">
        <v>743</v>
      </c>
      <c r="K27" s="23">
        <f t="shared" si="5"/>
        <v>7.8816166330752099E-2</v>
      </c>
      <c r="L27" s="23"/>
      <c r="M27" s="23"/>
      <c r="N27" s="25"/>
      <c r="O27" s="26"/>
    </row>
    <row r="28" spans="1:18" x14ac:dyDescent="0.2">
      <c r="A28" s="7" t="s">
        <v>30</v>
      </c>
      <c r="B28" s="22">
        <v>9570</v>
      </c>
      <c r="C28" s="23">
        <v>805</v>
      </c>
      <c r="D28" s="23">
        <f t="shared" si="2"/>
        <v>8.4117032392894461E-2</v>
      </c>
      <c r="E28" s="23"/>
      <c r="F28" s="23"/>
      <c r="G28" s="25"/>
      <c r="H28" s="26"/>
      <c r="I28" s="22">
        <v>9633</v>
      </c>
      <c r="J28" s="23">
        <v>808</v>
      </c>
      <c r="K28" s="23">
        <f t="shared" si="5"/>
        <v>8.3878334890480646E-2</v>
      </c>
      <c r="L28" s="23"/>
      <c r="M28" s="23"/>
      <c r="N28" s="25"/>
      <c r="O28" s="26"/>
    </row>
    <row r="29" spans="1:18" x14ac:dyDescent="0.2">
      <c r="A29" s="7" t="s">
        <v>31</v>
      </c>
      <c r="B29" s="22">
        <v>9921</v>
      </c>
      <c r="C29" s="23">
        <v>830</v>
      </c>
      <c r="D29" s="23">
        <f t="shared" si="2"/>
        <v>8.3660921278096961E-2</v>
      </c>
      <c r="E29" s="23"/>
      <c r="F29" s="23"/>
      <c r="G29" s="25"/>
      <c r="H29" s="26"/>
      <c r="I29" s="22">
        <v>9842</v>
      </c>
      <c r="J29" s="23">
        <v>831</v>
      </c>
      <c r="K29" s="23">
        <f t="shared" si="5"/>
        <v>8.4434058118268651E-2</v>
      </c>
      <c r="L29" s="23"/>
      <c r="M29" s="23"/>
      <c r="N29" s="25"/>
      <c r="O29" s="26"/>
    </row>
    <row r="30" spans="1:18" x14ac:dyDescent="0.2">
      <c r="A30" s="7" t="s">
        <v>32</v>
      </c>
      <c r="B30" s="22">
        <v>9424</v>
      </c>
      <c r="C30" s="23">
        <v>781</v>
      </c>
      <c r="D30" s="23">
        <f t="shared" si="2"/>
        <v>8.2873514431239387E-2</v>
      </c>
      <c r="E30" s="23"/>
      <c r="F30" s="23"/>
      <c r="G30" s="25"/>
      <c r="H30" s="26"/>
      <c r="I30" s="22">
        <v>9272</v>
      </c>
      <c r="J30" s="23">
        <v>767</v>
      </c>
      <c r="K30" s="23">
        <f t="shared" si="5"/>
        <v>8.2722174288179462E-2</v>
      </c>
      <c r="L30" s="23"/>
      <c r="M30" s="23"/>
      <c r="N30" s="25"/>
      <c r="O30" s="26"/>
    </row>
    <row r="31" spans="1:18" x14ac:dyDescent="0.2">
      <c r="A31" s="7" t="s">
        <v>33</v>
      </c>
      <c r="B31" s="22">
        <v>9010</v>
      </c>
      <c r="C31" s="23">
        <v>756</v>
      </c>
      <c r="D31" s="23">
        <f t="shared" si="2"/>
        <v>8.390677025527192E-2</v>
      </c>
      <c r="E31" s="23"/>
      <c r="F31" s="23"/>
      <c r="G31" s="25"/>
      <c r="H31" s="26"/>
      <c r="I31" s="22">
        <v>8969</v>
      </c>
      <c r="J31" s="23">
        <v>760</v>
      </c>
      <c r="K31" s="23">
        <f t="shared" si="5"/>
        <v>8.4736313970342286E-2</v>
      </c>
      <c r="L31" s="23"/>
      <c r="M31" s="23"/>
      <c r="N31" s="25"/>
      <c r="O31" s="26"/>
    </row>
    <row r="32" spans="1:18" x14ac:dyDescent="0.2">
      <c r="A32" s="7" t="s">
        <v>34</v>
      </c>
      <c r="B32" s="22">
        <v>9656</v>
      </c>
      <c r="C32" s="23">
        <v>825</v>
      </c>
      <c r="D32" s="23">
        <f t="shared" si="2"/>
        <v>8.5439105219552614E-2</v>
      </c>
      <c r="E32" s="23"/>
      <c r="F32" s="23"/>
      <c r="G32" s="25"/>
      <c r="H32" s="26"/>
      <c r="I32" s="22">
        <v>9697</v>
      </c>
      <c r="J32" s="23">
        <v>850</v>
      </c>
      <c r="K32" s="23">
        <f t="shared" si="5"/>
        <v>8.7655976075074762E-2</v>
      </c>
      <c r="L32" s="23"/>
      <c r="M32" s="23"/>
      <c r="N32" s="25"/>
      <c r="O32" s="26"/>
    </row>
    <row r="33" spans="1:16" x14ac:dyDescent="0.2">
      <c r="A33" s="7" t="s">
        <v>35</v>
      </c>
      <c r="B33" s="22">
        <v>10419</v>
      </c>
      <c r="C33" s="23">
        <v>874</v>
      </c>
      <c r="D33" s="23">
        <f t="shared" si="2"/>
        <v>8.3885209713024281E-2</v>
      </c>
      <c r="E33" s="23"/>
      <c r="F33" s="23"/>
      <c r="G33" s="25"/>
      <c r="H33" s="26"/>
      <c r="I33" s="22">
        <v>10445</v>
      </c>
      <c r="J33" s="23">
        <v>851</v>
      </c>
      <c r="K33" s="23">
        <f t="shared" si="5"/>
        <v>8.1474389660124463E-2</v>
      </c>
      <c r="L33" s="23"/>
      <c r="M33" s="23"/>
      <c r="N33" s="25"/>
      <c r="O33" s="26"/>
    </row>
    <row r="34" spans="1:16" x14ac:dyDescent="0.2">
      <c r="A34" s="7" t="s">
        <v>36</v>
      </c>
      <c r="B34" s="22">
        <v>9880</v>
      </c>
      <c r="C34" s="23">
        <v>830</v>
      </c>
      <c r="D34" s="23">
        <f t="shared" si="2"/>
        <v>8.4008097165991905E-2</v>
      </c>
      <c r="E34" s="23"/>
      <c r="F34" s="23"/>
      <c r="G34" s="25"/>
      <c r="H34" s="26"/>
      <c r="I34" s="22">
        <v>9931</v>
      </c>
      <c r="J34" s="23">
        <v>831</v>
      </c>
      <c r="K34" s="23">
        <f t="shared" si="5"/>
        <v>8.3677373879770423E-2</v>
      </c>
      <c r="L34" s="23"/>
      <c r="M34" s="23"/>
      <c r="N34" s="25"/>
      <c r="O34" s="26"/>
    </row>
    <row r="35" spans="1:16" x14ac:dyDescent="0.2">
      <c r="A35" s="7" t="s">
        <v>37</v>
      </c>
      <c r="B35" s="22">
        <v>10134</v>
      </c>
      <c r="C35" s="23">
        <v>801</v>
      </c>
      <c r="D35" s="23">
        <f t="shared" si="2"/>
        <v>7.9040852575488457E-2</v>
      </c>
      <c r="E35" s="23"/>
      <c r="F35" s="23"/>
      <c r="G35" s="25"/>
      <c r="H35" s="26"/>
      <c r="I35" s="22">
        <v>10042</v>
      </c>
      <c r="J35" s="23">
        <v>802</v>
      </c>
      <c r="K35" s="23">
        <f t="shared" si="5"/>
        <v>7.9864568810993825E-2</v>
      </c>
      <c r="L35" s="23"/>
      <c r="M35" s="23"/>
      <c r="N35" s="25"/>
      <c r="O35" s="26"/>
    </row>
    <row r="36" spans="1:16" x14ac:dyDescent="0.2">
      <c r="A36" s="7" t="s">
        <v>38</v>
      </c>
      <c r="B36" s="22">
        <v>9717</v>
      </c>
      <c r="C36" s="23">
        <v>814</v>
      </c>
      <c r="D36" s="23">
        <f t="shared" si="2"/>
        <v>8.3770711124832767E-2</v>
      </c>
      <c r="E36" s="23"/>
      <c r="F36" s="23"/>
      <c r="G36" s="25"/>
      <c r="H36" s="26"/>
      <c r="I36" s="22">
        <v>9721</v>
      </c>
      <c r="J36" s="23">
        <v>829</v>
      </c>
      <c r="K36" s="23">
        <f t="shared" si="5"/>
        <v>8.5279292253883351E-2</v>
      </c>
      <c r="L36" s="23"/>
      <c r="M36" s="23"/>
      <c r="N36" s="25"/>
      <c r="O36" s="26"/>
    </row>
    <row r="37" spans="1:16" x14ac:dyDescent="0.2">
      <c r="A37" s="7" t="s">
        <v>39</v>
      </c>
      <c r="B37" s="22">
        <v>9192</v>
      </c>
      <c r="C37" s="23">
        <v>735</v>
      </c>
      <c r="D37" s="23">
        <f t="shared" si="2"/>
        <v>7.9960835509138378E-2</v>
      </c>
      <c r="E37" s="23"/>
      <c r="F37" s="23"/>
      <c r="G37" s="25"/>
      <c r="H37" s="26"/>
      <c r="I37" s="22">
        <v>9304</v>
      </c>
      <c r="J37" s="23">
        <v>770</v>
      </c>
      <c r="K37" s="23">
        <f t="shared" si="5"/>
        <v>8.2760103181427347E-2</v>
      </c>
      <c r="L37" s="23"/>
      <c r="M37" s="23"/>
      <c r="N37" s="25"/>
      <c r="O37" s="26"/>
    </row>
    <row r="38" spans="1:16" x14ac:dyDescent="0.2">
      <c r="A38" s="7" t="s">
        <v>40</v>
      </c>
      <c r="B38" s="22">
        <v>8630</v>
      </c>
      <c r="C38" s="23">
        <v>743</v>
      </c>
      <c r="D38" s="23">
        <f t="shared" si="2"/>
        <v>8.6095017381228267E-2</v>
      </c>
      <c r="E38" s="23"/>
      <c r="F38" s="23"/>
      <c r="G38" s="25"/>
      <c r="H38" s="26"/>
      <c r="I38" s="22">
        <v>8668</v>
      </c>
      <c r="J38" s="23">
        <v>724</v>
      </c>
      <c r="K38" s="23">
        <f t="shared" si="5"/>
        <v>8.3525611444393175E-2</v>
      </c>
      <c r="L38" s="23"/>
      <c r="M38" s="23"/>
      <c r="N38" s="25"/>
      <c r="O38" s="26"/>
    </row>
    <row r="39" spans="1:16" x14ac:dyDescent="0.2">
      <c r="A39" s="8" t="s">
        <v>41</v>
      </c>
      <c r="B39" s="27">
        <v>8970</v>
      </c>
      <c r="C39" s="28">
        <v>722</v>
      </c>
      <c r="D39" s="28">
        <f t="shared" si="2"/>
        <v>8.0490523968784838E-2</v>
      </c>
      <c r="E39" s="28"/>
      <c r="F39" s="28"/>
      <c r="G39" s="29"/>
      <c r="H39" s="30"/>
      <c r="I39" s="27">
        <v>8988</v>
      </c>
      <c r="J39" s="28">
        <v>710</v>
      </c>
      <c r="K39" s="28">
        <f t="shared" si="5"/>
        <v>7.8994214508233199E-2</v>
      </c>
      <c r="L39" s="28"/>
      <c r="M39" s="28"/>
      <c r="N39" s="29"/>
      <c r="O39" s="30"/>
    </row>
    <row r="41" spans="1:16" x14ac:dyDescent="0.2">
      <c r="A41" s="37" t="s">
        <v>44</v>
      </c>
      <c r="B41" s="36">
        <f>SUM(B3:B39)</f>
        <v>345543</v>
      </c>
      <c r="C41" s="17">
        <f>SUM(C3:C39)</f>
        <v>28378</v>
      </c>
      <c r="D41" s="17">
        <f>C41/B41</f>
        <v>8.2125813574576823E-2</v>
      </c>
      <c r="E41" s="17"/>
      <c r="F41" s="17"/>
      <c r="G41" s="17">
        <f>SUM(G3:G39)</f>
        <v>3785</v>
      </c>
      <c r="H41" s="18">
        <f>SUM(H3:H39)</f>
        <v>2033</v>
      </c>
      <c r="I41" s="36">
        <f>SUM(I3:I39)</f>
        <v>344660</v>
      </c>
      <c r="J41" s="17">
        <f>SUM(J3:J39)</f>
        <v>28325</v>
      </c>
      <c r="K41" s="17">
        <f>J41/I41</f>
        <v>8.2182440666163759E-2</v>
      </c>
      <c r="L41" s="17"/>
      <c r="M41" s="17"/>
      <c r="N41" s="17">
        <f>SUM(N3:N39)</f>
        <v>3423</v>
      </c>
      <c r="O41" s="18">
        <f>SUM(O3:O39)</f>
        <v>1945</v>
      </c>
    </row>
    <row r="42" spans="1:16" x14ac:dyDescent="0.2">
      <c r="A42" s="37" t="s">
        <v>56</v>
      </c>
      <c r="B42" s="36">
        <f>SUM(B3:B25)</f>
        <v>212163</v>
      </c>
      <c r="C42" s="17">
        <f>SUM(C3:C25)</f>
        <v>17293</v>
      </c>
      <c r="D42" s="17"/>
      <c r="E42" s="17">
        <f>G42/C42</f>
        <v>0.2188746891805933</v>
      </c>
      <c r="F42" s="17">
        <f>H42/C42</f>
        <v>0.11756201931417337</v>
      </c>
      <c r="G42" s="17">
        <f>SUM(G3:G25)</f>
        <v>3785</v>
      </c>
      <c r="H42" s="18">
        <f>SUM(H3:H25)</f>
        <v>2033</v>
      </c>
      <c r="I42" s="36">
        <f>SUM(I3:I25)</f>
        <v>211362</v>
      </c>
      <c r="J42" s="17">
        <f>SUM(J3:J25)</f>
        <v>17260</v>
      </c>
      <c r="K42" s="17"/>
      <c r="L42" s="17">
        <f>N42/J42</f>
        <v>0.19831981460023174</v>
      </c>
      <c r="M42" s="17">
        <f>O42/J42</f>
        <v>0.1126882966396292</v>
      </c>
      <c r="N42" s="17">
        <f>SUM(N3:N25)</f>
        <v>3423</v>
      </c>
      <c r="O42" s="18">
        <f>SUM(O3:O25)</f>
        <v>1945</v>
      </c>
    </row>
    <row r="44" spans="1:16" x14ac:dyDescent="0.2">
      <c r="B44" s="16" t="s">
        <v>55</v>
      </c>
      <c r="C44" s="18"/>
      <c r="D44" s="16" t="s">
        <v>46</v>
      </c>
      <c r="E44" s="42">
        <v>0.95</v>
      </c>
      <c r="F44" s="16" t="s">
        <v>47</v>
      </c>
      <c r="G44" s="43">
        <v>0.95</v>
      </c>
      <c r="H44" s="16" t="s">
        <v>54</v>
      </c>
      <c r="I44" s="18"/>
      <c r="J44" s="16" t="s">
        <v>50</v>
      </c>
      <c r="K44" s="41"/>
      <c r="L44" s="16" t="s">
        <v>51</v>
      </c>
      <c r="M44" s="18"/>
      <c r="O44" s="44" t="s">
        <v>46</v>
      </c>
      <c r="P44" s="45" t="s">
        <v>47</v>
      </c>
    </row>
    <row r="45" spans="1:16" x14ac:dyDescent="0.2">
      <c r="A45" s="38" t="s">
        <v>48</v>
      </c>
      <c r="B45" s="31">
        <f>SQRT(0.5*0.5/(B41+I41))</f>
        <v>6.0184074029432473E-4</v>
      </c>
      <c r="C45" s="32"/>
      <c r="D45" s="31">
        <f>ROUND(0.5-1.96*B45,4)</f>
        <v>0.49880000000000002</v>
      </c>
      <c r="E45" s="32"/>
      <c r="F45" s="31">
        <f>ROUND(1.96*B45+0.5,4)</f>
        <v>0.50119999999999998</v>
      </c>
      <c r="G45" s="32"/>
      <c r="H45" s="31">
        <f>ROUND(B41/(B41+I41),4)</f>
        <v>0.50060000000000004</v>
      </c>
      <c r="I45" s="32"/>
      <c r="J45" s="31"/>
      <c r="K45" s="32"/>
      <c r="L45" s="31"/>
      <c r="M45" s="32"/>
      <c r="O45" s="46">
        <v>0.97499999999999998</v>
      </c>
      <c r="P45" s="47">
        <v>0.97499999999999998</v>
      </c>
    </row>
    <row r="46" spans="1:16" x14ac:dyDescent="0.2">
      <c r="A46" s="39" t="s">
        <v>49</v>
      </c>
      <c r="B46" s="31">
        <f>SQRT(0.5*0.5/(C41+J41))</f>
        <v>2.0997470796992519E-3</v>
      </c>
      <c r="C46" s="32"/>
      <c r="D46" s="31">
        <f>ROUND(0.5-1.96*B46,4)</f>
        <v>0.49590000000000001</v>
      </c>
      <c r="E46" s="32"/>
      <c r="F46" s="31">
        <f>ROUND(1.96*B46+0.5,4)</f>
        <v>0.50409999999999999</v>
      </c>
      <c r="G46" s="32"/>
      <c r="H46" s="31">
        <f>ROUND(C41/(C41+J41),4)</f>
        <v>0.50049999999999994</v>
      </c>
      <c r="I46" s="32"/>
      <c r="J46" s="31"/>
      <c r="K46" s="32"/>
      <c r="L46" s="31"/>
      <c r="M46" s="32"/>
      <c r="O46" s="48"/>
      <c r="P46" s="49"/>
    </row>
    <row r="47" spans="1:16" x14ac:dyDescent="0.2">
      <c r="A47" s="39" t="s">
        <v>45</v>
      </c>
      <c r="B47" s="31">
        <f>SQRT(M47*(1-L47)*(1/B41+1/I41))</f>
        <v>6.6104428285926049E-4</v>
      </c>
      <c r="C47" s="32"/>
      <c r="D47" s="31">
        <f>ROUND(-1.96*B47,4)</f>
        <v>-1.2999999999999999E-3</v>
      </c>
      <c r="E47" s="32"/>
      <c r="F47" s="31">
        <f>ROUND(1.96*B47,4)</f>
        <v>1.2999999999999999E-3</v>
      </c>
      <c r="G47" s="32"/>
      <c r="H47" s="31"/>
      <c r="I47" s="32"/>
      <c r="J47" s="31">
        <f>ROUND(K41-D41,4)</f>
        <v>1E-4</v>
      </c>
      <c r="K47" s="32">
        <f>K41-D41</f>
        <v>5.6627091586936018E-5</v>
      </c>
      <c r="L47" s="31">
        <f>ROUND(((C41+J41)/(B41+I41)),4)</f>
        <v>8.2199999999999995E-2</v>
      </c>
      <c r="M47" s="32">
        <f>((C41+J41)/(B41+I41))</f>
        <v>8.2154090897895257E-2</v>
      </c>
      <c r="O47" s="31"/>
      <c r="P47" s="32"/>
    </row>
    <row r="48" spans="1:16" x14ac:dyDescent="0.2">
      <c r="A48" s="39" t="s">
        <v>52</v>
      </c>
      <c r="B48" s="31">
        <f>SQRT(M48*(1-L48)*(1/C42+1/J42))</f>
        <v>4.3716949054443616E-3</v>
      </c>
      <c r="C48" s="32"/>
      <c r="D48" s="31">
        <f>ROUND(K48-1.96*B48,4)</f>
        <v>-2.9100000000000001E-2</v>
      </c>
      <c r="E48" s="32"/>
      <c r="F48" s="31">
        <f>ROUND(K48+1.96*B48,4)</f>
        <v>-1.2E-2</v>
      </c>
      <c r="G48" s="32"/>
      <c r="H48" s="31"/>
      <c r="I48" s="32"/>
      <c r="J48" s="31">
        <f>ROUND(L42-E42,4)</f>
        <v>-2.06E-2</v>
      </c>
      <c r="K48" s="32">
        <f>L42-E42</f>
        <v>-2.0554874580361565E-2</v>
      </c>
      <c r="L48" s="31">
        <f>ROUND(((G42+N42)/(C42+J42)),4)</f>
        <v>0.20860000000000001</v>
      </c>
      <c r="M48" s="32">
        <f>((G42+N42)/(C42+J42))</f>
        <v>0.20860706740369866</v>
      </c>
      <c r="O48" s="31">
        <f>K48-3.03*B48</f>
        <v>-3.3801110143857976E-2</v>
      </c>
      <c r="P48" s="32">
        <f>K48+3.03*B48</f>
        <v>-7.3086390168651504E-3</v>
      </c>
    </row>
    <row r="49" spans="1:16" x14ac:dyDescent="0.2">
      <c r="A49" s="40" t="s">
        <v>53</v>
      </c>
      <c r="B49" s="33">
        <f>SQRT(M49*(1-L49)*(1/C42+1/J42))</f>
        <v>3.4341868468861737E-3</v>
      </c>
      <c r="C49" s="34"/>
      <c r="D49" s="33">
        <f>ROUND(K49-1.96*B49,4)</f>
        <v>-1.1599999999999999E-2</v>
      </c>
      <c r="E49" s="34"/>
      <c r="F49" s="33">
        <f>ROUND(K49+1.96*B49,4)</f>
        <v>1.9E-3</v>
      </c>
      <c r="G49" s="34"/>
      <c r="H49" s="33"/>
      <c r="I49" s="34"/>
      <c r="J49" s="33">
        <f>ROUND(M42-F42,4)</f>
        <v>-4.8999999999999998E-3</v>
      </c>
      <c r="K49" s="34">
        <f>M42-F42</f>
        <v>-4.8737226745441675E-3</v>
      </c>
      <c r="L49" s="33">
        <f>ROUND(((H42+O42)/(C42+J42)),4)</f>
        <v>0.11509999999999999</v>
      </c>
      <c r="M49" s="34">
        <f>((H42+O42)/(C42+J42))</f>
        <v>0.11512748531241861</v>
      </c>
      <c r="O49" s="33">
        <f>K49-3.03*B49</f>
        <v>-1.5279308820609273E-2</v>
      </c>
      <c r="P49" s="34">
        <f>K49+3.03*B49</f>
        <v>5.5318634715209383E-3</v>
      </c>
    </row>
    <row r="50" spans="1:16" x14ac:dyDescent="0.2">
      <c r="A50" s="5"/>
    </row>
    <row r="51" spans="1:16" x14ac:dyDescent="0.2">
      <c r="A5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ROGHI, Alain</cp:lastModifiedBy>
  <dcterms:modified xsi:type="dcterms:W3CDTF">2017-03-08T13:31:39Z</dcterms:modified>
</cp:coreProperties>
</file>